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xVal>
          <yVal>
            <numRef>
              <f>gráficos!$B$7:$B$2667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3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  <c r="AA2" t="n">
        <v>5442.178559428794</v>
      </c>
      <c r="AB2" t="n">
        <v>7446.228796984105</v>
      </c>
      <c r="AC2" t="n">
        <v>6735.571171447415</v>
      </c>
      <c r="AD2" t="n">
        <v>5442178.559428794</v>
      </c>
      <c r="AE2" t="n">
        <v>7446228.796984104</v>
      </c>
      <c r="AF2" t="n">
        <v>1.250969383675165e-06</v>
      </c>
      <c r="AG2" t="n">
        <v>126</v>
      </c>
      <c r="AH2" t="n">
        <v>6735571.171447415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  <c r="AA3" t="n">
        <v>4401.426465230455</v>
      </c>
      <c r="AB3" t="n">
        <v>6022.225866959958</v>
      </c>
      <c r="AC3" t="n">
        <v>5447.47308246416</v>
      </c>
      <c r="AD3" t="n">
        <v>4401426.465230455</v>
      </c>
      <c r="AE3" t="n">
        <v>6022225.866959957</v>
      </c>
      <c r="AF3" t="n">
        <v>1.444886588949472e-06</v>
      </c>
      <c r="AG3" t="n">
        <v>109</v>
      </c>
      <c r="AH3" t="n">
        <v>5447473.08246416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  <c r="AA4" t="n">
        <v>3859.218197531454</v>
      </c>
      <c r="AB4" t="n">
        <v>5280.352594553598</v>
      </c>
      <c r="AC4" t="n">
        <v>4776.403153950616</v>
      </c>
      <c r="AD4" t="n">
        <v>3859218.197531454</v>
      </c>
      <c r="AE4" t="n">
        <v>5280352.594553598</v>
      </c>
      <c r="AF4" t="n">
        <v>1.58496803863364e-06</v>
      </c>
      <c r="AG4" t="n">
        <v>100</v>
      </c>
      <c r="AH4" t="n">
        <v>4776403.153950616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  <c r="AA5" t="n">
        <v>3508.661502389773</v>
      </c>
      <c r="AB5" t="n">
        <v>4800.70545879083</v>
      </c>
      <c r="AC5" t="n">
        <v>4342.53286763608</v>
      </c>
      <c r="AD5" t="n">
        <v>3508661.502389772</v>
      </c>
      <c r="AE5" t="n">
        <v>4800705.458790829</v>
      </c>
      <c r="AF5" t="n">
        <v>1.69236833693941e-06</v>
      </c>
      <c r="AG5" t="n">
        <v>93</v>
      </c>
      <c r="AH5" t="n">
        <v>4342532.867636081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  <c r="AA6" t="n">
        <v>3286.003871152247</v>
      </c>
      <c r="AB6" t="n">
        <v>4496.05546477021</v>
      </c>
      <c r="AC6" t="n">
        <v>4066.958241465849</v>
      </c>
      <c r="AD6" t="n">
        <v>3286003.871152247</v>
      </c>
      <c r="AE6" t="n">
        <v>4496055.46477021</v>
      </c>
      <c r="AF6" t="n">
        <v>1.774274625041285e-06</v>
      </c>
      <c r="AG6" t="n">
        <v>89</v>
      </c>
      <c r="AH6" t="n">
        <v>4066958.241465849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  <c r="AA7" t="n">
        <v>3119.874704711936</v>
      </c>
      <c r="AB7" t="n">
        <v>4268.750210145003</v>
      </c>
      <c r="AC7" t="n">
        <v>3861.346681317152</v>
      </c>
      <c r="AD7" t="n">
        <v>3119874.704711936</v>
      </c>
      <c r="AE7" t="n">
        <v>4268750.210145003</v>
      </c>
      <c r="AF7" t="n">
        <v>1.842349056543175e-06</v>
      </c>
      <c r="AG7" t="n">
        <v>86</v>
      </c>
      <c r="AH7" t="n">
        <v>3861346.681317152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  <c r="AA8" t="n">
        <v>2991.823915977625</v>
      </c>
      <c r="AB8" t="n">
        <v>4093.54547179661</v>
      </c>
      <c r="AC8" t="n">
        <v>3702.863237295341</v>
      </c>
      <c r="AD8" t="n">
        <v>2991823.915977625</v>
      </c>
      <c r="AE8" t="n">
        <v>4093545.47179661</v>
      </c>
      <c r="AF8" t="n">
        <v>1.896320418570569e-06</v>
      </c>
      <c r="AG8" t="n">
        <v>83</v>
      </c>
      <c r="AH8" t="n">
        <v>3702863.237295341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  <c r="AA9" t="n">
        <v>2892.130468171297</v>
      </c>
      <c r="AB9" t="n">
        <v>3957.140498343473</v>
      </c>
      <c r="AC9" t="n">
        <v>3579.476563062994</v>
      </c>
      <c r="AD9" t="n">
        <v>2892130.468171297</v>
      </c>
      <c r="AE9" t="n">
        <v>3957140.498343473</v>
      </c>
      <c r="AF9" t="n">
        <v>1.942969032986207e-06</v>
      </c>
      <c r="AG9" t="n">
        <v>81</v>
      </c>
      <c r="AH9" t="n">
        <v>3579476.563062994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  <c r="AA10" t="n">
        <v>2819.097649802527</v>
      </c>
      <c r="AB10" t="n">
        <v>3857.213774270766</v>
      </c>
      <c r="AC10" t="n">
        <v>3489.086705287751</v>
      </c>
      <c r="AD10" t="n">
        <v>2819097.649802527</v>
      </c>
      <c r="AE10" t="n">
        <v>3857213.774270766</v>
      </c>
      <c r="AF10" t="n">
        <v>1.982023686915578e-06</v>
      </c>
      <c r="AG10" t="n">
        <v>80</v>
      </c>
      <c r="AH10" t="n">
        <v>3489086.705287751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  <c r="AA11" t="n">
        <v>2746.104634993551</v>
      </c>
      <c r="AB11" t="n">
        <v>3757.341511184578</v>
      </c>
      <c r="AC11" t="n">
        <v>3398.746110818912</v>
      </c>
      <c r="AD11" t="n">
        <v>2746104.634993551</v>
      </c>
      <c r="AE11" t="n">
        <v>3757341.511184578</v>
      </c>
      <c r="AF11" t="n">
        <v>2.016332115541032e-06</v>
      </c>
      <c r="AG11" t="n">
        <v>78</v>
      </c>
      <c r="AH11" t="n">
        <v>3398746.110818912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  <c r="AA12" t="n">
        <v>2695.567943831375</v>
      </c>
      <c r="AB12" t="n">
        <v>3688.194980815023</v>
      </c>
      <c r="AC12" t="n">
        <v>3336.198828260065</v>
      </c>
      <c r="AD12" t="n">
        <v>2695567.943831375</v>
      </c>
      <c r="AE12" t="n">
        <v>3688194.980815023</v>
      </c>
      <c r="AF12" t="n">
        <v>2.043995828741003e-06</v>
      </c>
      <c r="AG12" t="n">
        <v>77</v>
      </c>
      <c r="AH12" t="n">
        <v>3336198.828260065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  <c r="AA13" t="n">
        <v>2646.824174519803</v>
      </c>
      <c r="AB13" t="n">
        <v>3621.501605219595</v>
      </c>
      <c r="AC13" t="n">
        <v>3275.870574826726</v>
      </c>
      <c r="AD13" t="n">
        <v>2646824.174519803</v>
      </c>
      <c r="AE13" t="n">
        <v>3621501.605219595</v>
      </c>
      <c r="AF13" t="n">
        <v>2.070574690442936e-06</v>
      </c>
      <c r="AG13" t="n">
        <v>76</v>
      </c>
      <c r="AH13" t="n">
        <v>3275870.574826726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  <c r="AA14" t="n">
        <v>2617.230868618495</v>
      </c>
      <c r="AB14" t="n">
        <v>3581.010738520906</v>
      </c>
      <c r="AC14" t="n">
        <v>3239.244099616474</v>
      </c>
      <c r="AD14" t="n">
        <v>2617230.868618495</v>
      </c>
      <c r="AE14" t="n">
        <v>3581010.738520906</v>
      </c>
      <c r="AF14" t="n">
        <v>2.091729294654679e-06</v>
      </c>
      <c r="AG14" t="n">
        <v>76</v>
      </c>
      <c r="AH14" t="n">
        <v>3239244.099616474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  <c r="AA15" t="n">
        <v>2576.271009766983</v>
      </c>
      <c r="AB15" t="n">
        <v>3524.967652618826</v>
      </c>
      <c r="AC15" t="n">
        <v>3188.549687175925</v>
      </c>
      <c r="AD15" t="n">
        <v>2576271.009766983</v>
      </c>
      <c r="AE15" t="n">
        <v>3524967.652618826</v>
      </c>
      <c r="AF15" t="n">
        <v>2.114375569676224e-06</v>
      </c>
      <c r="AG15" t="n">
        <v>75</v>
      </c>
      <c r="AH15" t="n">
        <v>3188549.687175925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  <c r="AA16" t="n">
        <v>2541.321764606954</v>
      </c>
      <c r="AB16" t="n">
        <v>3477.148553538994</v>
      </c>
      <c r="AC16" t="n">
        <v>3145.294375797747</v>
      </c>
      <c r="AD16" t="n">
        <v>2541321.764606954</v>
      </c>
      <c r="AE16" t="n">
        <v>3477148.553538994</v>
      </c>
      <c r="AF16" t="n">
        <v>2.132818045142871e-06</v>
      </c>
      <c r="AG16" t="n">
        <v>74</v>
      </c>
      <c r="AH16" t="n">
        <v>3145294.375797747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  <c r="AA17" t="n">
        <v>2520.657148716912</v>
      </c>
      <c r="AB17" t="n">
        <v>3448.874314419725</v>
      </c>
      <c r="AC17" t="n">
        <v>3119.718590376878</v>
      </c>
      <c r="AD17" t="n">
        <v>2520657.148716912</v>
      </c>
      <c r="AE17" t="n">
        <v>3448874.314419725</v>
      </c>
      <c r="AF17" t="n">
        <v>2.148412785427169e-06</v>
      </c>
      <c r="AG17" t="n">
        <v>74</v>
      </c>
      <c r="AH17" t="n">
        <v>3119718.590376878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  <c r="AA18" t="n">
        <v>2492.852451655793</v>
      </c>
      <c r="AB18" t="n">
        <v>3410.830701244039</v>
      </c>
      <c r="AC18" t="n">
        <v>3085.305806248135</v>
      </c>
      <c r="AD18" t="n">
        <v>2492852.451655793</v>
      </c>
      <c r="AE18" t="n">
        <v>3410830.701244039</v>
      </c>
      <c r="AF18" t="n">
        <v>2.161973429152645e-06</v>
      </c>
      <c r="AG18" t="n">
        <v>73</v>
      </c>
      <c r="AH18" t="n">
        <v>3085305.806248135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  <c r="AA19" t="n">
        <v>2472.748477387172</v>
      </c>
      <c r="AB19" t="n">
        <v>3383.323556724961</v>
      </c>
      <c r="AC19" t="n">
        <v>3060.423904995439</v>
      </c>
      <c r="AD19" t="n">
        <v>2472748.477387172</v>
      </c>
      <c r="AE19" t="n">
        <v>3383323.556724961</v>
      </c>
      <c r="AF19" t="n">
        <v>2.177296956562433e-06</v>
      </c>
      <c r="AG19" t="n">
        <v>73</v>
      </c>
      <c r="AH19" t="n">
        <v>3060423.904995439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  <c r="AA20" t="n">
        <v>2450.55737876988</v>
      </c>
      <c r="AB20" t="n">
        <v>3352.960716594604</v>
      </c>
      <c r="AC20" t="n">
        <v>3032.95885171261</v>
      </c>
      <c r="AD20" t="n">
        <v>2450557.37876988</v>
      </c>
      <c r="AE20" t="n">
        <v>3352960.716594604</v>
      </c>
      <c r="AF20" t="n">
        <v>2.18746743935654e-06</v>
      </c>
      <c r="AG20" t="n">
        <v>72</v>
      </c>
      <c r="AH20" t="n">
        <v>3032958.85171261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  <c r="AA21" t="n">
        <v>2433.228837450868</v>
      </c>
      <c r="AB21" t="n">
        <v>3329.251041880641</v>
      </c>
      <c r="AC21" t="n">
        <v>3011.511995076612</v>
      </c>
      <c r="AD21" t="n">
        <v>2433228.837450868</v>
      </c>
      <c r="AE21" t="n">
        <v>3329251.041880642</v>
      </c>
      <c r="AF21" t="n">
        <v>2.200756870207506e-06</v>
      </c>
      <c r="AG21" t="n">
        <v>72</v>
      </c>
      <c r="AH21" t="n">
        <v>3011511.995076612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  <c r="AA22" t="n">
        <v>2422.003519905904</v>
      </c>
      <c r="AB22" t="n">
        <v>3313.892067189563</v>
      </c>
      <c r="AC22" t="n">
        <v>2997.618859373593</v>
      </c>
      <c r="AD22" t="n">
        <v>2422003.519905904</v>
      </c>
      <c r="AE22" t="n">
        <v>3313892.067189563</v>
      </c>
      <c r="AF22" t="n">
        <v>2.20970689506632e-06</v>
      </c>
      <c r="AG22" t="n">
        <v>72</v>
      </c>
      <c r="AH22" t="n">
        <v>2997618.859373593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  <c r="AA23" t="n">
        <v>2398.525392270309</v>
      </c>
      <c r="AB23" t="n">
        <v>3281.76825717665</v>
      </c>
      <c r="AC23" t="n">
        <v>2968.560900702263</v>
      </c>
      <c r="AD23" t="n">
        <v>2398525.392270309</v>
      </c>
      <c r="AE23" t="n">
        <v>3281768.25717665</v>
      </c>
      <c r="AF23" t="n">
        <v>2.220284197172192e-06</v>
      </c>
      <c r="AG23" t="n">
        <v>71</v>
      </c>
      <c r="AH23" t="n">
        <v>2968560.900702263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  <c r="AA24" t="n">
        <v>2386.64810736489</v>
      </c>
      <c r="AB24" t="n">
        <v>3265.517231980226</v>
      </c>
      <c r="AC24" t="n">
        <v>2953.86085054213</v>
      </c>
      <c r="AD24" t="n">
        <v>2386648.10736489</v>
      </c>
      <c r="AE24" t="n">
        <v>3265517.231980226</v>
      </c>
      <c r="AF24" t="n">
        <v>2.22991225421728e-06</v>
      </c>
      <c r="AG24" t="n">
        <v>71</v>
      </c>
      <c r="AH24" t="n">
        <v>2953860.85054213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  <c r="AA25" t="n">
        <v>2376.961363544658</v>
      </c>
      <c r="AB25" t="n">
        <v>3252.263401736408</v>
      </c>
      <c r="AC25" t="n">
        <v>2941.871947254914</v>
      </c>
      <c r="AD25" t="n">
        <v>2376961.363544658</v>
      </c>
      <c r="AE25" t="n">
        <v>3252263.401736408</v>
      </c>
      <c r="AF25" t="n">
        <v>2.237235001829037e-06</v>
      </c>
      <c r="AG25" t="n">
        <v>71</v>
      </c>
      <c r="AH25" t="n">
        <v>2941871.947254914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  <c r="AA26" t="n">
        <v>2357.933024984123</v>
      </c>
      <c r="AB26" t="n">
        <v>3226.227989446832</v>
      </c>
      <c r="AC26" t="n">
        <v>2918.321318173326</v>
      </c>
      <c r="AD26" t="n">
        <v>2357933.024984123</v>
      </c>
      <c r="AE26" t="n">
        <v>3226227.989446832</v>
      </c>
      <c r="AF26" t="n">
        <v>2.244693355878049e-06</v>
      </c>
      <c r="AG26" t="n">
        <v>70</v>
      </c>
      <c r="AH26" t="n">
        <v>2918321.318173326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  <c r="AA27" t="n">
        <v>2347.451190152943</v>
      </c>
      <c r="AB27" t="n">
        <v>3211.886280604894</v>
      </c>
      <c r="AC27" t="n">
        <v>2905.348361894548</v>
      </c>
      <c r="AD27" t="n">
        <v>2347451.190152943</v>
      </c>
      <c r="AE27" t="n">
        <v>3211886.280604894</v>
      </c>
      <c r="AF27" t="n">
        <v>2.25269413567608e-06</v>
      </c>
      <c r="AG27" t="n">
        <v>70</v>
      </c>
      <c r="AH27" t="n">
        <v>2905348.361894548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  <c r="AA28" t="n">
        <v>2338.322735782048</v>
      </c>
      <c r="AB28" t="n">
        <v>3199.39632661565</v>
      </c>
      <c r="AC28" t="n">
        <v>2894.050431584278</v>
      </c>
      <c r="AD28" t="n">
        <v>2338322.735782048</v>
      </c>
      <c r="AE28" t="n">
        <v>3199396.32661565</v>
      </c>
      <c r="AF28" t="n">
        <v>2.260152489725091e-06</v>
      </c>
      <c r="AG28" t="n">
        <v>70</v>
      </c>
      <c r="AH28" t="n">
        <v>2894050.431584278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  <c r="AA29" t="n">
        <v>2332.073592977701</v>
      </c>
      <c r="AB29" t="n">
        <v>3190.845973738019</v>
      </c>
      <c r="AC29" t="n">
        <v>2886.316112384794</v>
      </c>
      <c r="AD29" t="n">
        <v>2332073.592977701</v>
      </c>
      <c r="AE29" t="n">
        <v>3190845.973738019</v>
      </c>
      <c r="AF29" t="n">
        <v>2.265169927903518e-06</v>
      </c>
      <c r="AG29" t="n">
        <v>70</v>
      </c>
      <c r="AH29" t="n">
        <v>2886316.112384793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  <c r="AA30" t="n">
        <v>2322.65984287651</v>
      </c>
      <c r="AB30" t="n">
        <v>3177.965665544225</v>
      </c>
      <c r="AC30" t="n">
        <v>2874.665082727389</v>
      </c>
      <c r="AD30" t="n">
        <v>2322659.84287651</v>
      </c>
      <c r="AE30" t="n">
        <v>3177965.665544225</v>
      </c>
      <c r="AF30" t="n">
        <v>2.272763888389784e-06</v>
      </c>
      <c r="AG30" t="n">
        <v>70</v>
      </c>
      <c r="AH30" t="n">
        <v>2874665.082727389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  <c r="AA31" t="n">
        <v>2306.596910135331</v>
      </c>
      <c r="AB31" t="n">
        <v>3155.987652321164</v>
      </c>
      <c r="AC31" t="n">
        <v>2854.784620240002</v>
      </c>
      <c r="AD31" t="n">
        <v>2306596.910135331</v>
      </c>
      <c r="AE31" t="n">
        <v>3155987.652321164</v>
      </c>
      <c r="AF31" t="n">
        <v>2.2775101136937e-06</v>
      </c>
      <c r="AG31" t="n">
        <v>69</v>
      </c>
      <c r="AH31" t="n">
        <v>2854784.620240002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  <c r="AA32" t="n">
        <v>2298.4166165924</v>
      </c>
      <c r="AB32" t="n">
        <v>3144.795013806644</v>
      </c>
      <c r="AC32" t="n">
        <v>2844.660191436342</v>
      </c>
      <c r="AD32" t="n">
        <v>2298416.6165924</v>
      </c>
      <c r="AE32" t="n">
        <v>3144795.013806644</v>
      </c>
      <c r="AF32" t="n">
        <v>2.284154829119184e-06</v>
      </c>
      <c r="AG32" t="n">
        <v>69</v>
      </c>
      <c r="AH32" t="n">
        <v>2844660.191436342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  <c r="AA33" t="n">
        <v>2292.373683992005</v>
      </c>
      <c r="AB33" t="n">
        <v>3136.526806827412</v>
      </c>
      <c r="AC33" t="n">
        <v>2837.181090526707</v>
      </c>
      <c r="AD33" t="n">
        <v>2292373.683992005</v>
      </c>
      <c r="AE33" t="n">
        <v>3136526.806827412</v>
      </c>
      <c r="AF33" t="n">
        <v>2.288494235111336e-06</v>
      </c>
      <c r="AG33" t="n">
        <v>69</v>
      </c>
      <c r="AH33" t="n">
        <v>2837181.090526707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  <c r="AA34" t="n">
        <v>2284.480122755816</v>
      </c>
      <c r="AB34" t="n">
        <v>3125.726488104714</v>
      </c>
      <c r="AC34" t="n">
        <v>2827.411539064562</v>
      </c>
      <c r="AD34" t="n">
        <v>2284480.122755816</v>
      </c>
      <c r="AE34" t="n">
        <v>3125726.488104714</v>
      </c>
      <c r="AF34" t="n">
        <v>2.2945965247878e-06</v>
      </c>
      <c r="AG34" t="n">
        <v>69</v>
      </c>
      <c r="AH34" t="n">
        <v>2827411.539064561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  <c r="AA35" t="n">
        <v>2280.734542704458</v>
      </c>
      <c r="AB35" t="n">
        <v>3120.601620235116</v>
      </c>
      <c r="AC35" t="n">
        <v>2822.77578139164</v>
      </c>
      <c r="AD35" t="n">
        <v>2280734.542704458</v>
      </c>
      <c r="AE35" t="n">
        <v>3120601.620235116</v>
      </c>
      <c r="AF35" t="n">
        <v>2.297308653532896e-06</v>
      </c>
      <c r="AG35" t="n">
        <v>69</v>
      </c>
      <c r="AH35" t="n">
        <v>2822775.78139164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  <c r="AA36" t="n">
        <v>2275.899753967778</v>
      </c>
      <c r="AB36" t="n">
        <v>3113.986448989764</v>
      </c>
      <c r="AC36" t="n">
        <v>2816.791952805494</v>
      </c>
      <c r="AD36" t="n">
        <v>2275899.753967778</v>
      </c>
      <c r="AE36" t="n">
        <v>3113986.448989764</v>
      </c>
      <c r="AF36" t="n">
        <v>2.301648059525048e-06</v>
      </c>
      <c r="AG36" t="n">
        <v>69</v>
      </c>
      <c r="AH36" t="n">
        <v>2816791.952805494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2272.988441081926</v>
      </c>
      <c r="AB37" t="n">
        <v>3110.003062261282</v>
      </c>
      <c r="AC37" t="n">
        <v>2813.18873491566</v>
      </c>
      <c r="AD37" t="n">
        <v>2272988.441081926</v>
      </c>
      <c r="AE37" t="n">
        <v>3110003.062261282</v>
      </c>
      <c r="AF37" t="n">
        <v>2.30313973033485e-06</v>
      </c>
      <c r="AG37" t="n">
        <v>69</v>
      </c>
      <c r="AH37" t="n">
        <v>2813188.73491566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  <c r="AA38" t="n">
        <v>2254.879135886011</v>
      </c>
      <c r="AB38" t="n">
        <v>3085.225111966071</v>
      </c>
      <c r="AC38" t="n">
        <v>2790.775557420553</v>
      </c>
      <c r="AD38" t="n">
        <v>2254879.135886011</v>
      </c>
      <c r="AE38" t="n">
        <v>3085225.111966071</v>
      </c>
      <c r="AF38" t="n">
        <v>2.309784445760334e-06</v>
      </c>
      <c r="AG38" t="n">
        <v>68</v>
      </c>
      <c r="AH38" t="n">
        <v>2790775.557420553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  <c r="AA39" t="n">
        <v>2251.296253625717</v>
      </c>
      <c r="AB39" t="n">
        <v>3080.322854391925</v>
      </c>
      <c r="AC39" t="n">
        <v>2786.341164428922</v>
      </c>
      <c r="AD39" t="n">
        <v>2251296.253625717</v>
      </c>
      <c r="AE39" t="n">
        <v>3080322.854391925</v>
      </c>
      <c r="AF39" t="n">
        <v>2.3116829358819e-06</v>
      </c>
      <c r="AG39" t="n">
        <v>68</v>
      </c>
      <c r="AH39" t="n">
        <v>2786341.164428922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  <c r="AA40" t="n">
        <v>2243.542168845629</v>
      </c>
      <c r="AB40" t="n">
        <v>3069.713373509731</v>
      </c>
      <c r="AC40" t="n">
        <v>2776.744237511625</v>
      </c>
      <c r="AD40" t="n">
        <v>2243542.168845629</v>
      </c>
      <c r="AE40" t="n">
        <v>3069713.373509731</v>
      </c>
      <c r="AF40" t="n">
        <v>2.31764961912111e-06</v>
      </c>
      <c r="AG40" t="n">
        <v>68</v>
      </c>
      <c r="AH40" t="n">
        <v>2776744.237511625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  <c r="AA41" t="n">
        <v>2239.885798663951</v>
      </c>
      <c r="AB41" t="n">
        <v>3064.710566519491</v>
      </c>
      <c r="AC41" t="n">
        <v>2772.218891399051</v>
      </c>
      <c r="AD41" t="n">
        <v>2239885.798663951</v>
      </c>
      <c r="AE41" t="n">
        <v>3064710.566519491</v>
      </c>
      <c r="AF41" t="n">
        <v>2.320904173615224e-06</v>
      </c>
      <c r="AG41" t="n">
        <v>68</v>
      </c>
      <c r="AH41" t="n">
        <v>2772218.891399051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  <c r="AA42" t="n">
        <v>2236.559554618062</v>
      </c>
      <c r="AB42" t="n">
        <v>3060.159452672375</v>
      </c>
      <c r="AC42" t="n">
        <v>2768.102129469974</v>
      </c>
      <c r="AD42" t="n">
        <v>2236559.554618062</v>
      </c>
      <c r="AE42" t="n">
        <v>3060159.452672375</v>
      </c>
      <c r="AF42" t="n">
        <v>2.323073876611301e-06</v>
      </c>
      <c r="AG42" t="n">
        <v>68</v>
      </c>
      <c r="AH42" t="n">
        <v>2768102.129469974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  <c r="AA43" t="n">
        <v>2232.803725725534</v>
      </c>
      <c r="AB43" t="n">
        <v>3055.020561886142</v>
      </c>
      <c r="AC43" t="n">
        <v>2763.453687207902</v>
      </c>
      <c r="AD43" t="n">
        <v>2232803.725725534</v>
      </c>
      <c r="AE43" t="n">
        <v>3055020.561886142</v>
      </c>
      <c r="AF43" t="n">
        <v>2.325514792481886e-06</v>
      </c>
      <c r="AG43" t="n">
        <v>68</v>
      </c>
      <c r="AH43" t="n">
        <v>2763453.687207901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  <c r="AA44" t="n">
        <v>2228.432058695056</v>
      </c>
      <c r="AB44" t="n">
        <v>3049.039054190703</v>
      </c>
      <c r="AC44" t="n">
        <v>2758.043046211817</v>
      </c>
      <c r="AD44" t="n">
        <v>2228432.058695056</v>
      </c>
      <c r="AE44" t="n">
        <v>3049039.054190703</v>
      </c>
      <c r="AF44" t="n">
        <v>2.328362527664236e-06</v>
      </c>
      <c r="AG44" t="n">
        <v>68</v>
      </c>
      <c r="AH44" t="n">
        <v>2758043.046211816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  <c r="AA45" t="n">
        <v>2224.957436281106</v>
      </c>
      <c r="AB45" t="n">
        <v>3044.284922514415</v>
      </c>
      <c r="AC45" t="n">
        <v>2753.742642190248</v>
      </c>
      <c r="AD45" t="n">
        <v>2224957.436281106</v>
      </c>
      <c r="AE45" t="n">
        <v>3044284.922514415</v>
      </c>
      <c r="AF45" t="n">
        <v>2.331210262846586e-06</v>
      </c>
      <c r="AG45" t="n">
        <v>68</v>
      </c>
      <c r="AH45" t="n">
        <v>2753742.642190248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  <c r="AA46" t="n">
        <v>2220.013767880563</v>
      </c>
      <c r="AB46" t="n">
        <v>3037.520777309534</v>
      </c>
      <c r="AC46" t="n">
        <v>2747.624057510183</v>
      </c>
      <c r="AD46" t="n">
        <v>2220013.767880563</v>
      </c>
      <c r="AE46" t="n">
        <v>3037520.777309534</v>
      </c>
      <c r="AF46" t="n">
        <v>2.3344648173407e-06</v>
      </c>
      <c r="AG46" t="n">
        <v>68</v>
      </c>
      <c r="AH46" t="n">
        <v>2747624.057510183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  <c r="AA47" t="n">
        <v>2218.424392873848</v>
      </c>
      <c r="AB47" t="n">
        <v>3035.34612430707</v>
      </c>
      <c r="AC47" t="n">
        <v>2745.65695033813</v>
      </c>
      <c r="AD47" t="n">
        <v>2218424.392873848</v>
      </c>
      <c r="AE47" t="n">
        <v>3035346.12430707</v>
      </c>
      <c r="AF47" t="n">
        <v>2.335549668838738e-06</v>
      </c>
      <c r="AG47" t="n">
        <v>68</v>
      </c>
      <c r="AH47" t="n">
        <v>2745656.95033813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  <c r="AA48" t="n">
        <v>2211.868373490018</v>
      </c>
      <c r="AB48" t="n">
        <v>3026.375889354951</v>
      </c>
      <c r="AC48" t="n">
        <v>2737.542822020037</v>
      </c>
      <c r="AD48" t="n">
        <v>2211868.373490018</v>
      </c>
      <c r="AE48" t="n">
        <v>3026375.889354951</v>
      </c>
      <c r="AF48" t="n">
        <v>2.34043150057991e-06</v>
      </c>
      <c r="AG48" t="n">
        <v>68</v>
      </c>
      <c r="AH48" t="n">
        <v>2737542.822020037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  <c r="AA49" t="n">
        <v>2209.725999698271</v>
      </c>
      <c r="AB49" t="n">
        <v>3023.444599018221</v>
      </c>
      <c r="AC49" t="n">
        <v>2734.891289918954</v>
      </c>
      <c r="AD49" t="n">
        <v>2209725.999698271</v>
      </c>
      <c r="AE49" t="n">
        <v>3023444.599018221</v>
      </c>
      <c r="AF49" t="n">
        <v>2.341923171389712e-06</v>
      </c>
      <c r="AG49" t="n">
        <v>68</v>
      </c>
      <c r="AH49" t="n">
        <v>2734891.289918954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  <c r="AA50" t="n">
        <v>2195.300151078214</v>
      </c>
      <c r="AB50" t="n">
        <v>3003.706516512733</v>
      </c>
      <c r="AC50" t="n">
        <v>2717.036982305217</v>
      </c>
      <c r="AD50" t="n">
        <v>2195300.151078214</v>
      </c>
      <c r="AE50" t="n">
        <v>3003706.516512733</v>
      </c>
      <c r="AF50" t="n">
        <v>2.344770906572062e-06</v>
      </c>
      <c r="AG50" t="n">
        <v>67</v>
      </c>
      <c r="AH50" t="n">
        <v>2717036.982305218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  <c r="AA51" t="n">
        <v>2190.753631432848</v>
      </c>
      <c r="AB51" t="n">
        <v>2997.48576775548</v>
      </c>
      <c r="AC51" t="n">
        <v>2711.409933078594</v>
      </c>
      <c r="AD51" t="n">
        <v>2190753.631432848</v>
      </c>
      <c r="AE51" t="n">
        <v>2997485.76775548</v>
      </c>
      <c r="AF51" t="n">
        <v>2.34870349325245e-06</v>
      </c>
      <c r="AG51" t="n">
        <v>67</v>
      </c>
      <c r="AH51" t="n">
        <v>2711409.933078594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  <c r="AA52" t="n">
        <v>2186.673888139381</v>
      </c>
      <c r="AB52" t="n">
        <v>2991.903682995788</v>
      </c>
      <c r="AC52" t="n">
        <v>2706.360594653861</v>
      </c>
      <c r="AD52" t="n">
        <v>2186673.888139381</v>
      </c>
      <c r="AE52" t="n">
        <v>2991903.682995788</v>
      </c>
      <c r="AF52" t="n">
        <v>2.350601983374017e-06</v>
      </c>
      <c r="AG52" t="n">
        <v>67</v>
      </c>
      <c r="AH52" t="n">
        <v>2706360.594653862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  <c r="AA53" t="n">
        <v>2188.359306565609</v>
      </c>
      <c r="AB53" t="n">
        <v>2994.209746841966</v>
      </c>
      <c r="AC53" t="n">
        <v>2708.446571003142</v>
      </c>
      <c r="AD53" t="n">
        <v>2188359.306565609</v>
      </c>
      <c r="AE53" t="n">
        <v>2994209.746841966</v>
      </c>
      <c r="AF53" t="n">
        <v>2.349788344750488e-06</v>
      </c>
      <c r="AG53" t="n">
        <v>67</v>
      </c>
      <c r="AH53" t="n">
        <v>2708446.571003142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  <c r="AA54" t="n">
        <v>2181.879608436564</v>
      </c>
      <c r="AB54" t="n">
        <v>2985.3439379977</v>
      </c>
      <c r="AC54" t="n">
        <v>2700.426902511731</v>
      </c>
      <c r="AD54" t="n">
        <v>2181879.608436564</v>
      </c>
      <c r="AE54" t="n">
        <v>2985343.9379977</v>
      </c>
      <c r="AF54" t="n">
        <v>2.353856537868131e-06</v>
      </c>
      <c r="AG54" t="n">
        <v>67</v>
      </c>
      <c r="AH54" t="n">
        <v>2700426.902511731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  <c r="AA55" t="n">
        <v>2178.473470443819</v>
      </c>
      <c r="AB55" t="n">
        <v>2980.683509727824</v>
      </c>
      <c r="AC55" t="n">
        <v>2696.21125897498</v>
      </c>
      <c r="AD55" t="n">
        <v>2178473.470443819</v>
      </c>
      <c r="AE55" t="n">
        <v>2980683.509727824</v>
      </c>
      <c r="AF55" t="n">
        <v>2.356161847301462e-06</v>
      </c>
      <c r="AG55" t="n">
        <v>67</v>
      </c>
      <c r="AH55" t="n">
        <v>2696211.258974981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2179.010220534052</v>
      </c>
      <c r="AB56" t="n">
        <v>2981.417914881024</v>
      </c>
      <c r="AC56" t="n">
        <v>2696.875573531103</v>
      </c>
      <c r="AD56" t="n">
        <v>2179010.220534052</v>
      </c>
      <c r="AE56" t="n">
        <v>2981417.914881024</v>
      </c>
      <c r="AF56" t="n">
        <v>2.355348208677934e-06</v>
      </c>
      <c r="AG56" t="n">
        <v>67</v>
      </c>
      <c r="AH56" t="n">
        <v>2696875.573531103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  <c r="AA57" t="n">
        <v>2173.701213873544</v>
      </c>
      <c r="AB57" t="n">
        <v>2974.153897751273</v>
      </c>
      <c r="AC57" t="n">
        <v>2690.304824001103</v>
      </c>
      <c r="AD57" t="n">
        <v>2173701.213873544</v>
      </c>
      <c r="AE57" t="n">
        <v>2974153.897751273</v>
      </c>
      <c r="AF57" t="n">
        <v>2.358873976046557e-06</v>
      </c>
      <c r="AG57" t="n">
        <v>67</v>
      </c>
      <c r="AH57" t="n">
        <v>2690304.824001103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  <c r="AA58" t="n">
        <v>2169.50463824881</v>
      </c>
      <c r="AB58" t="n">
        <v>2968.411957841662</v>
      </c>
      <c r="AC58" t="n">
        <v>2685.110886777602</v>
      </c>
      <c r="AD58" t="n">
        <v>2169504.63824881</v>
      </c>
      <c r="AE58" t="n">
        <v>2968411.957841662</v>
      </c>
      <c r="AF58" t="n">
        <v>2.361179285479888e-06</v>
      </c>
      <c r="AG58" t="n">
        <v>67</v>
      </c>
      <c r="AH58" t="n">
        <v>2685110.886777602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  <c r="AA59" t="n">
        <v>2171.16775239431</v>
      </c>
      <c r="AB59" t="n">
        <v>2970.687503986953</v>
      </c>
      <c r="AC59" t="n">
        <v>2687.169257992536</v>
      </c>
      <c r="AD59" t="n">
        <v>2171167.75239431</v>
      </c>
      <c r="AE59" t="n">
        <v>2970687.503986953</v>
      </c>
      <c r="AF59" t="n">
        <v>2.359552008232831e-06</v>
      </c>
      <c r="AG59" t="n">
        <v>67</v>
      </c>
      <c r="AH59" t="n">
        <v>2687169.257992536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  <c r="AA60" t="n">
        <v>2163.149341030049</v>
      </c>
      <c r="AB60" t="n">
        <v>2959.716359811027</v>
      </c>
      <c r="AC60" t="n">
        <v>2677.245184418663</v>
      </c>
      <c r="AD60" t="n">
        <v>2163149.341030049</v>
      </c>
      <c r="AE60" t="n">
        <v>2959716.359811028</v>
      </c>
      <c r="AF60" t="n">
        <v>2.364976265723021e-06</v>
      </c>
      <c r="AG60" t="n">
        <v>67</v>
      </c>
      <c r="AH60" t="n">
        <v>2677245.184418663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  <c r="AA61" t="n">
        <v>2165.124600012413</v>
      </c>
      <c r="AB61" t="n">
        <v>2962.418996292974</v>
      </c>
      <c r="AC61" t="n">
        <v>2679.689885067947</v>
      </c>
      <c r="AD61" t="n">
        <v>2165124.600012413</v>
      </c>
      <c r="AE61" t="n">
        <v>2962418.996292974</v>
      </c>
      <c r="AF61" t="n">
        <v>2.363348988475964e-06</v>
      </c>
      <c r="AG61" t="n">
        <v>67</v>
      </c>
      <c r="AH61" t="n">
        <v>2679689.885067947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  <c r="AA62" t="n">
        <v>2160.414767442439</v>
      </c>
      <c r="AB62" t="n">
        <v>2955.974795587586</v>
      </c>
      <c r="AC62" t="n">
        <v>2673.860709833389</v>
      </c>
      <c r="AD62" t="n">
        <v>2160414.767442439</v>
      </c>
      <c r="AE62" t="n">
        <v>2955974.795587586</v>
      </c>
      <c r="AF62" t="n">
        <v>2.367281575156352e-06</v>
      </c>
      <c r="AG62" t="n">
        <v>67</v>
      </c>
      <c r="AH62" t="n">
        <v>2673860.709833389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  <c r="AA63" t="n">
        <v>2158.45212821922</v>
      </c>
      <c r="AB63" t="n">
        <v>2953.289426016848</v>
      </c>
      <c r="AC63" t="n">
        <v>2671.431628165541</v>
      </c>
      <c r="AD63" t="n">
        <v>2158452.12821922</v>
      </c>
      <c r="AE63" t="n">
        <v>2953289.426016848</v>
      </c>
      <c r="AF63" t="n">
        <v>2.367010362281843e-06</v>
      </c>
      <c r="AG63" t="n">
        <v>67</v>
      </c>
      <c r="AH63" t="n">
        <v>2671431.628165542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  <c r="AA64" t="n">
        <v>2155.454710591428</v>
      </c>
      <c r="AB64" t="n">
        <v>2949.188226981768</v>
      </c>
      <c r="AC64" t="n">
        <v>2667.721841810302</v>
      </c>
      <c r="AD64" t="n">
        <v>2155454.710591428</v>
      </c>
      <c r="AE64" t="n">
        <v>2949188.226981768</v>
      </c>
      <c r="AF64" t="n">
        <v>2.369722491026938e-06</v>
      </c>
      <c r="AG64" t="n">
        <v>67</v>
      </c>
      <c r="AH64" t="n">
        <v>2667721.841810301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  <c r="AA65" t="n">
        <v>2150.334861678597</v>
      </c>
      <c r="AB65" t="n">
        <v>2942.183023827441</v>
      </c>
      <c r="AC65" t="n">
        <v>2661.385205413158</v>
      </c>
      <c r="AD65" t="n">
        <v>2150334.861678597</v>
      </c>
      <c r="AE65" t="n">
        <v>2942183.023827441</v>
      </c>
      <c r="AF65" t="n">
        <v>2.372434619772034e-06</v>
      </c>
      <c r="AG65" t="n">
        <v>67</v>
      </c>
      <c r="AH65" t="n">
        <v>2661385.205413159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  <c r="AA66" t="n">
        <v>2150.315181949979</v>
      </c>
      <c r="AB66" t="n">
        <v>2942.156097154537</v>
      </c>
      <c r="AC66" t="n">
        <v>2661.360848584125</v>
      </c>
      <c r="AD66" t="n">
        <v>2150315.181949979</v>
      </c>
      <c r="AE66" t="n">
        <v>2942156.097154537</v>
      </c>
      <c r="AF66" t="n">
        <v>2.372841439083797e-06</v>
      </c>
      <c r="AG66" t="n">
        <v>67</v>
      </c>
      <c r="AH66" t="n">
        <v>2661360.848584125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  <c r="AA67" t="n">
        <v>2148.47044884786</v>
      </c>
      <c r="AB67" t="n">
        <v>2939.632051940338</v>
      </c>
      <c r="AC67" t="n">
        <v>2659.077694702648</v>
      </c>
      <c r="AD67" t="n">
        <v>2148470.44884786</v>
      </c>
      <c r="AE67" t="n">
        <v>2939632.051940338</v>
      </c>
      <c r="AF67" t="n">
        <v>2.372299013334779e-06</v>
      </c>
      <c r="AG67" t="n">
        <v>67</v>
      </c>
      <c r="AH67" t="n">
        <v>2659077.694702649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2143.733581585534</v>
      </c>
      <c r="AB68" t="n">
        <v>2933.150861176189</v>
      </c>
      <c r="AC68" t="n">
        <v>2653.215059688623</v>
      </c>
      <c r="AD68" t="n">
        <v>2143733.581585534</v>
      </c>
      <c r="AE68" t="n">
        <v>2933150.861176189</v>
      </c>
      <c r="AF68" t="n">
        <v>2.376502812889676e-06</v>
      </c>
      <c r="AG68" t="n">
        <v>67</v>
      </c>
      <c r="AH68" t="n">
        <v>2653215.059688623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  <c r="AA69" t="n">
        <v>2143.958216630477</v>
      </c>
      <c r="AB69" t="n">
        <v>2933.458216754877</v>
      </c>
      <c r="AC69" t="n">
        <v>2653.493081682257</v>
      </c>
      <c r="AD69" t="n">
        <v>2143958.216630477</v>
      </c>
      <c r="AE69" t="n">
        <v>2933458.216754877</v>
      </c>
      <c r="AF69" t="n">
        <v>2.375011142079874e-06</v>
      </c>
      <c r="AG69" t="n">
        <v>67</v>
      </c>
      <c r="AH69" t="n">
        <v>2653493.081682256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  <c r="AA70" t="n">
        <v>2130.721535973239</v>
      </c>
      <c r="AB70" t="n">
        <v>2915.347206318508</v>
      </c>
      <c r="AC70" t="n">
        <v>2637.110560662972</v>
      </c>
      <c r="AD70" t="n">
        <v>2130721.535973239</v>
      </c>
      <c r="AE70" t="n">
        <v>2915347.206318508</v>
      </c>
      <c r="AF70" t="n">
        <v>2.378130090136733e-06</v>
      </c>
      <c r="AG70" t="n">
        <v>66</v>
      </c>
      <c r="AH70" t="n">
        <v>2637110.560662972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  <c r="AA71" t="n">
        <v>2129.920181835248</v>
      </c>
      <c r="AB71" t="n">
        <v>2914.250758233659</v>
      </c>
      <c r="AC71" t="n">
        <v>2636.118756044466</v>
      </c>
      <c r="AD71" t="n">
        <v>2129920.181835248</v>
      </c>
      <c r="AE71" t="n">
        <v>2914250.758233659</v>
      </c>
      <c r="AF71" t="n">
        <v>2.378265696573988e-06</v>
      </c>
      <c r="AG71" t="n">
        <v>66</v>
      </c>
      <c r="AH71" t="n">
        <v>2636118.756044467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  <c r="AA72" t="n">
        <v>2125.695362633011</v>
      </c>
      <c r="AB72" t="n">
        <v>2908.470174215289</v>
      </c>
      <c r="AC72" t="n">
        <v>2630.889862851709</v>
      </c>
      <c r="AD72" t="n">
        <v>2125695.36263301</v>
      </c>
      <c r="AE72" t="n">
        <v>2908470.174215289</v>
      </c>
      <c r="AF72" t="n">
        <v>2.380435399570064e-06</v>
      </c>
      <c r="AG72" t="n">
        <v>66</v>
      </c>
      <c r="AH72" t="n">
        <v>2630889.862851709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  <c r="AA73" t="n">
        <v>2124.067316663092</v>
      </c>
      <c r="AB73" t="n">
        <v>2906.242609894928</v>
      </c>
      <c r="AC73" t="n">
        <v>2628.874894143677</v>
      </c>
      <c r="AD73" t="n">
        <v>2124067.316663092</v>
      </c>
      <c r="AE73" t="n">
        <v>2906242.609894928</v>
      </c>
      <c r="AF73" t="n">
        <v>2.380706612444573e-06</v>
      </c>
      <c r="AG73" t="n">
        <v>66</v>
      </c>
      <c r="AH73" t="n">
        <v>2628874.894143677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  <c r="AA74" t="n">
        <v>2122.274604059037</v>
      </c>
      <c r="AB74" t="n">
        <v>2903.789741421161</v>
      </c>
      <c r="AC74" t="n">
        <v>2626.656123994424</v>
      </c>
      <c r="AD74" t="n">
        <v>2122274.604059037</v>
      </c>
      <c r="AE74" t="n">
        <v>2903789.741421161</v>
      </c>
      <c r="AF74" t="n">
        <v>2.380977825319083e-06</v>
      </c>
      <c r="AG74" t="n">
        <v>66</v>
      </c>
      <c r="AH74" t="n">
        <v>2626656.123994424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  <c r="AA75" t="n">
        <v>2119.877361829496</v>
      </c>
      <c r="AB75" t="n">
        <v>2900.50972884384</v>
      </c>
      <c r="AC75" t="n">
        <v>2623.689151213956</v>
      </c>
      <c r="AD75" t="n">
        <v>2119877.361829496</v>
      </c>
      <c r="AE75" t="n">
        <v>2900509.72884384</v>
      </c>
      <c r="AF75" t="n">
        <v>2.383283134752414e-06</v>
      </c>
      <c r="AG75" t="n">
        <v>66</v>
      </c>
      <c r="AH75" t="n">
        <v>2623689.151213956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  <c r="AA76" t="n">
        <v>2116.159971434882</v>
      </c>
      <c r="AB76" t="n">
        <v>2895.42343130624</v>
      </c>
      <c r="AC76" t="n">
        <v>2619.088282774681</v>
      </c>
      <c r="AD76" t="n">
        <v>2116159.971434882</v>
      </c>
      <c r="AE76" t="n">
        <v>2895423.43130624</v>
      </c>
      <c r="AF76" t="n">
        <v>2.383689954064178e-06</v>
      </c>
      <c r="AG76" t="n">
        <v>66</v>
      </c>
      <c r="AH76" t="n">
        <v>2619088.282774681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  <c r="AA77" t="n">
        <v>2111.363775561962</v>
      </c>
      <c r="AB77" t="n">
        <v>2888.861064519683</v>
      </c>
      <c r="AC77" t="n">
        <v>2613.152219063893</v>
      </c>
      <c r="AD77" t="n">
        <v>2111363.775561962</v>
      </c>
      <c r="AE77" t="n">
        <v>2888861.064519683</v>
      </c>
      <c r="AF77" t="n">
        <v>2.386808902121038e-06</v>
      </c>
      <c r="AG77" t="n">
        <v>66</v>
      </c>
      <c r="AH77" t="n">
        <v>2613152.219063893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  <c r="AA78" t="n">
        <v>2113.219847719592</v>
      </c>
      <c r="AB78" t="n">
        <v>2891.400624329876</v>
      </c>
      <c r="AC78" t="n">
        <v>2615.449406850096</v>
      </c>
      <c r="AD78" t="n">
        <v>2113219.847719592</v>
      </c>
      <c r="AE78" t="n">
        <v>2891400.624329876</v>
      </c>
      <c r="AF78" t="n">
        <v>2.386537689246528e-06</v>
      </c>
      <c r="AG78" t="n">
        <v>66</v>
      </c>
      <c r="AH78" t="n">
        <v>2615449.406850096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  <c r="AA79" t="n">
        <v>2110.882736408696</v>
      </c>
      <c r="AB79" t="n">
        <v>2888.202885528235</v>
      </c>
      <c r="AC79" t="n">
        <v>2612.556855751629</v>
      </c>
      <c r="AD79" t="n">
        <v>2110882.736408697</v>
      </c>
      <c r="AE79" t="n">
        <v>2888202.885528235</v>
      </c>
      <c r="AF79" t="n">
        <v>2.386944508558293e-06</v>
      </c>
      <c r="AG79" t="n">
        <v>66</v>
      </c>
      <c r="AH79" t="n">
        <v>2612556.855751629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  <c r="AA80" t="n">
        <v>2105.852737494694</v>
      </c>
      <c r="AB80" t="n">
        <v>2881.320619106206</v>
      </c>
      <c r="AC80" t="n">
        <v>2606.331423177597</v>
      </c>
      <c r="AD80" t="n">
        <v>2105852.737494694</v>
      </c>
      <c r="AE80" t="n">
        <v>2881320.619106206</v>
      </c>
      <c r="AF80" t="n">
        <v>2.389385424428878e-06</v>
      </c>
      <c r="AG80" t="n">
        <v>66</v>
      </c>
      <c r="AH80" t="n">
        <v>2606331.423177597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  <c r="AA81" t="n">
        <v>2106.882383407756</v>
      </c>
      <c r="AB81" t="n">
        <v>2882.729426069229</v>
      </c>
      <c r="AC81" t="n">
        <v>2607.605775581342</v>
      </c>
      <c r="AD81" t="n">
        <v>2106882.383407756</v>
      </c>
      <c r="AE81" t="n">
        <v>2882729.426069229</v>
      </c>
      <c r="AF81" t="n">
        <v>2.389521030866133e-06</v>
      </c>
      <c r="AG81" t="n">
        <v>66</v>
      </c>
      <c r="AH81" t="n">
        <v>2607605.775581342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  <c r="AA82" t="n">
        <v>2104.247002530505</v>
      </c>
      <c r="AB82" t="n">
        <v>2879.123581688175</v>
      </c>
      <c r="AC82" t="n">
        <v>2604.344067927182</v>
      </c>
      <c r="AD82" t="n">
        <v>2104247.002530504</v>
      </c>
      <c r="AE82" t="n">
        <v>2879123.581688175</v>
      </c>
      <c r="AF82" t="n">
        <v>2.389521030866133e-06</v>
      </c>
      <c r="AG82" t="n">
        <v>66</v>
      </c>
      <c r="AH82" t="n">
        <v>2604344.067927182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  <c r="AA83" t="n">
        <v>2098.517756748619</v>
      </c>
      <c r="AB83" t="n">
        <v>2871.284574852915</v>
      </c>
      <c r="AC83" t="n">
        <v>2597.253204902163</v>
      </c>
      <c r="AD83" t="n">
        <v>2098517.756748619</v>
      </c>
      <c r="AE83" t="n">
        <v>2871284.574852915</v>
      </c>
      <c r="AF83" t="n">
        <v>2.392368766048483e-06</v>
      </c>
      <c r="AG83" t="n">
        <v>66</v>
      </c>
      <c r="AH83" t="n">
        <v>2597253.204902163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  <c r="AA84" t="n">
        <v>2099.191361283906</v>
      </c>
      <c r="AB84" t="n">
        <v>2872.206230295429</v>
      </c>
      <c r="AC84" t="n">
        <v>2598.086898842795</v>
      </c>
      <c r="AD84" t="n">
        <v>2099191.361283906</v>
      </c>
      <c r="AE84" t="n">
        <v>2872206.230295429</v>
      </c>
      <c r="AF84" t="n">
        <v>2.393046798234757e-06</v>
      </c>
      <c r="AG84" t="n">
        <v>66</v>
      </c>
      <c r="AH84" t="n">
        <v>2598086.898842795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  <c r="AA85" t="n">
        <v>2100.298736408723</v>
      </c>
      <c r="AB85" t="n">
        <v>2873.721389795146</v>
      </c>
      <c r="AC85" t="n">
        <v>2599.457453646399</v>
      </c>
      <c r="AD85" t="n">
        <v>2100298.736408723</v>
      </c>
      <c r="AE85" t="n">
        <v>2873721.389795146</v>
      </c>
      <c r="AF85" t="n">
        <v>2.391826340299464e-06</v>
      </c>
      <c r="AG85" t="n">
        <v>66</v>
      </c>
      <c r="AH85" t="n">
        <v>2599457.453646399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  <c r="AA86" t="n">
        <v>2097.7622797574</v>
      </c>
      <c r="AB86" t="n">
        <v>2870.250897904236</v>
      </c>
      <c r="AC86" t="n">
        <v>2596.318180630691</v>
      </c>
      <c r="AD86" t="n">
        <v>2097762.2797574</v>
      </c>
      <c r="AE86" t="n">
        <v>2870250.897904236</v>
      </c>
      <c r="AF86" t="n">
        <v>2.391961946736719e-06</v>
      </c>
      <c r="AG86" t="n">
        <v>66</v>
      </c>
      <c r="AH86" t="n">
        <v>2596318.180630691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  <c r="AA87" t="n">
        <v>2094.950612144119</v>
      </c>
      <c r="AB87" t="n">
        <v>2866.403850233724</v>
      </c>
      <c r="AC87" t="n">
        <v>2592.838289790488</v>
      </c>
      <c r="AD87" t="n">
        <v>2094950.612144119</v>
      </c>
      <c r="AE87" t="n">
        <v>2866403.850233724</v>
      </c>
      <c r="AF87" t="n">
        <v>2.394945288356324e-06</v>
      </c>
      <c r="AG87" t="n">
        <v>66</v>
      </c>
      <c r="AH87" t="n">
        <v>2592838.289790488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  <c r="AA88" t="n">
        <v>2094.129521237164</v>
      </c>
      <c r="AB88" t="n">
        <v>2865.280397430854</v>
      </c>
      <c r="AC88" t="n">
        <v>2591.822057746348</v>
      </c>
      <c r="AD88" t="n">
        <v>2094129.521237164</v>
      </c>
      <c r="AE88" t="n">
        <v>2865280.397430854</v>
      </c>
      <c r="AF88" t="n">
        <v>2.395080894793578e-06</v>
      </c>
      <c r="AG88" t="n">
        <v>66</v>
      </c>
      <c r="AH88" t="n">
        <v>2591822.057746348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  <c r="AA89" t="n">
        <v>2093.441357605915</v>
      </c>
      <c r="AB89" t="n">
        <v>2864.338821590943</v>
      </c>
      <c r="AC89" t="n">
        <v>2590.970344583088</v>
      </c>
      <c r="AD89" t="n">
        <v>2093441.357605915</v>
      </c>
      <c r="AE89" t="n">
        <v>2864338.821590943</v>
      </c>
      <c r="AF89" t="n">
        <v>2.394402862607304e-06</v>
      </c>
      <c r="AG89" t="n">
        <v>66</v>
      </c>
      <c r="AH89" t="n">
        <v>2590970.344583088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  <c r="AA90" t="n">
        <v>2089.920982679488</v>
      </c>
      <c r="AB90" t="n">
        <v>2859.522089308625</v>
      </c>
      <c r="AC90" t="n">
        <v>2586.613314469468</v>
      </c>
      <c r="AD90" t="n">
        <v>2089920.982679488</v>
      </c>
      <c r="AE90" t="n">
        <v>2859522.089308625</v>
      </c>
      <c r="AF90" t="n">
        <v>2.394402862607304e-06</v>
      </c>
      <c r="AG90" t="n">
        <v>66</v>
      </c>
      <c r="AH90" t="n">
        <v>2586613.314469468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  <c r="AA91" t="n">
        <v>2086.134537819636</v>
      </c>
      <c r="AB91" t="n">
        <v>2854.341308405218</v>
      </c>
      <c r="AC91" t="n">
        <v>2581.92698002421</v>
      </c>
      <c r="AD91" t="n">
        <v>2086134.537819636</v>
      </c>
      <c r="AE91" t="n">
        <v>2854341.308405218</v>
      </c>
      <c r="AF91" t="n">
        <v>2.398742268599456e-06</v>
      </c>
      <c r="AG91" t="n">
        <v>66</v>
      </c>
      <c r="AH91" t="n">
        <v>2581926.98002421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  <c r="AA92" t="n">
        <v>2086.932679489992</v>
      </c>
      <c r="AB92" t="n">
        <v>2855.433361050123</v>
      </c>
      <c r="AC92" t="n">
        <v>2582.914808697391</v>
      </c>
      <c r="AD92" t="n">
        <v>2086932.679489992</v>
      </c>
      <c r="AE92" t="n">
        <v>2855433.361050123</v>
      </c>
      <c r="AF92" t="n">
        <v>2.397657417101419e-06</v>
      </c>
      <c r="AG92" t="n">
        <v>66</v>
      </c>
      <c r="AH92" t="n">
        <v>2582914.808697391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  <c r="AA93" t="n">
        <v>2084.599464691671</v>
      </c>
      <c r="AB93" t="n">
        <v>2852.240953628889</v>
      </c>
      <c r="AC93" t="n">
        <v>2580.027080159867</v>
      </c>
      <c r="AD93" t="n">
        <v>2084599.464691671</v>
      </c>
      <c r="AE93" t="n">
        <v>2852240.953628889</v>
      </c>
      <c r="AF93" t="n">
        <v>2.398335449287692e-06</v>
      </c>
      <c r="AG93" t="n">
        <v>66</v>
      </c>
      <c r="AH93" t="n">
        <v>2580027.080159867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  <c r="AA94" t="n">
        <v>2082.105143948251</v>
      </c>
      <c r="AB94" t="n">
        <v>2848.828113946076</v>
      </c>
      <c r="AC94" t="n">
        <v>2576.939957106432</v>
      </c>
      <c r="AD94" t="n">
        <v>2082105.143948251</v>
      </c>
      <c r="AE94" t="n">
        <v>2848828.113946076</v>
      </c>
      <c r="AF94" t="n">
        <v>2.397793023538674e-06</v>
      </c>
      <c r="AG94" t="n">
        <v>66</v>
      </c>
      <c r="AH94" t="n">
        <v>2576939.957106432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  <c r="AA95" t="n">
        <v>2077.374405910311</v>
      </c>
      <c r="AB95" t="n">
        <v>2842.355309457134</v>
      </c>
      <c r="AC95" t="n">
        <v>2571.084907993278</v>
      </c>
      <c r="AD95" t="n">
        <v>2077374.405910311</v>
      </c>
      <c r="AE95" t="n">
        <v>2842355.309457134</v>
      </c>
      <c r="AF95" t="n">
        <v>2.401454397344552e-06</v>
      </c>
      <c r="AG95" t="n">
        <v>66</v>
      </c>
      <c r="AH95" t="n">
        <v>2571084.907993278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  <c r="AA96" t="n">
        <v>2077.9616885058</v>
      </c>
      <c r="AB96" t="n">
        <v>2843.158855413362</v>
      </c>
      <c r="AC96" t="n">
        <v>2571.811764651227</v>
      </c>
      <c r="AD96" t="n">
        <v>2077961.6885058</v>
      </c>
      <c r="AE96" t="n">
        <v>2843158.855413362</v>
      </c>
      <c r="AF96" t="n">
        <v>2.401454397344552e-06</v>
      </c>
      <c r="AG96" t="n">
        <v>66</v>
      </c>
      <c r="AH96" t="n">
        <v>2571811.764651227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  <c r="AA97" t="n">
        <v>2076.279917933598</v>
      </c>
      <c r="AB97" t="n">
        <v>2840.857782721993</v>
      </c>
      <c r="AC97" t="n">
        <v>2569.730303107946</v>
      </c>
      <c r="AD97" t="n">
        <v>2076279.917933597</v>
      </c>
      <c r="AE97" t="n">
        <v>2840857.782721994</v>
      </c>
      <c r="AF97" t="n">
        <v>2.401318790907297e-06</v>
      </c>
      <c r="AG97" t="n">
        <v>66</v>
      </c>
      <c r="AH97" t="n">
        <v>2569730.303107946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  <c r="AA98" t="n">
        <v>2072.76787678132</v>
      </c>
      <c r="AB98" t="n">
        <v>2836.052453077127</v>
      </c>
      <c r="AC98" t="n">
        <v>2565.383587380063</v>
      </c>
      <c r="AD98" t="n">
        <v>2072767.87678132</v>
      </c>
      <c r="AE98" t="n">
        <v>2836052.453077127</v>
      </c>
      <c r="AF98" t="n">
        <v>2.401183184470042e-06</v>
      </c>
      <c r="AG98" t="n">
        <v>66</v>
      </c>
      <c r="AH98" t="n">
        <v>2565383.587380063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  <c r="AA99" t="n">
        <v>2069.972685024158</v>
      </c>
      <c r="AB99" t="n">
        <v>2832.227948399821</v>
      </c>
      <c r="AC99" t="n">
        <v>2561.924088061433</v>
      </c>
      <c r="AD99" t="n">
        <v>2069972.685024158</v>
      </c>
      <c r="AE99" t="n">
        <v>2832227.948399821</v>
      </c>
      <c r="AF99" t="n">
        <v>2.404302132526902e-06</v>
      </c>
      <c r="AG99" t="n">
        <v>66</v>
      </c>
      <c r="AH99" t="n">
        <v>2561924.088061433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  <c r="AA100" t="n">
        <v>2072.289920087801</v>
      </c>
      <c r="AB100" t="n">
        <v>2835.398491643094</v>
      </c>
      <c r="AC100" t="n">
        <v>2564.792039107453</v>
      </c>
      <c r="AD100" t="n">
        <v>2072289.920087802</v>
      </c>
      <c r="AE100" t="n">
        <v>2835398.491643094</v>
      </c>
      <c r="AF100" t="n">
        <v>2.404166526089647e-06</v>
      </c>
      <c r="AG100" t="n">
        <v>66</v>
      </c>
      <c r="AH100" t="n">
        <v>2564792.039107453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  <c r="AA101" t="n">
        <v>2071.948861898961</v>
      </c>
      <c r="AB101" t="n">
        <v>2834.931840782697</v>
      </c>
      <c r="AC101" t="n">
        <v>2564.369924750224</v>
      </c>
      <c r="AD101" t="n">
        <v>2071948.861898961</v>
      </c>
      <c r="AE101" t="n">
        <v>2834931.840782697</v>
      </c>
      <c r="AF101" t="n">
        <v>2.404166526089647e-06</v>
      </c>
      <c r="AG101" t="n">
        <v>66</v>
      </c>
      <c r="AH101" t="n">
        <v>2564369.924750224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  <c r="AA102" t="n">
        <v>2070.298140264973</v>
      </c>
      <c r="AB102" t="n">
        <v>2832.673250618375</v>
      </c>
      <c r="AC102" t="n">
        <v>2562.326891261234</v>
      </c>
      <c r="AD102" t="n">
        <v>2070298.140264973</v>
      </c>
      <c r="AE102" t="n">
        <v>2832673.250618375</v>
      </c>
      <c r="AF102" t="n">
        <v>2.404166526089647e-06</v>
      </c>
      <c r="AG102" t="n">
        <v>66</v>
      </c>
      <c r="AH102" t="n">
        <v>2562326.891261234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2065.354966917526</v>
      </c>
      <c r="AB103" t="n">
        <v>2825.909782766982</v>
      </c>
      <c r="AC103" t="n">
        <v>2556.20891928899</v>
      </c>
      <c r="AD103" t="n">
        <v>2065354.966917526</v>
      </c>
      <c r="AE103" t="n">
        <v>2825909.782766982</v>
      </c>
      <c r="AF103" t="n">
        <v>2.403081674591609e-06</v>
      </c>
      <c r="AG103" t="n">
        <v>66</v>
      </c>
      <c r="AH103" t="n">
        <v>2556208.91928899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  <c r="AA104" t="n">
        <v>2061.641040465187</v>
      </c>
      <c r="AB104" t="n">
        <v>2820.828224748021</v>
      </c>
      <c r="AC104" t="n">
        <v>2551.612338035348</v>
      </c>
      <c r="AD104" t="n">
        <v>2061641.040465187</v>
      </c>
      <c r="AE104" t="n">
        <v>2820828.224748021</v>
      </c>
      <c r="AF104" t="n">
        <v>2.406743048397487e-06</v>
      </c>
      <c r="AG104" t="n">
        <v>66</v>
      </c>
      <c r="AH104" t="n">
        <v>2551612.338035348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  <c r="AA105" t="n">
        <v>2061.942161166233</v>
      </c>
      <c r="AB105" t="n">
        <v>2821.240231375699</v>
      </c>
      <c r="AC105" t="n">
        <v>2551.985023328736</v>
      </c>
      <c r="AD105" t="n">
        <v>2061942.161166233</v>
      </c>
      <c r="AE105" t="n">
        <v>2821240.231375699</v>
      </c>
      <c r="AF105" t="n">
        <v>2.406065016211213e-06</v>
      </c>
      <c r="AG105" t="n">
        <v>66</v>
      </c>
      <c r="AH105" t="n">
        <v>2551985.023328735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  <c r="AA106" t="n">
        <v>2060.412048198734</v>
      </c>
      <c r="AB106" t="n">
        <v>2819.146663309747</v>
      </c>
      <c r="AC106" t="n">
        <v>2550.091262460656</v>
      </c>
      <c r="AD106" t="n">
        <v>2060412.048198734</v>
      </c>
      <c r="AE106" t="n">
        <v>2819146.663309747</v>
      </c>
      <c r="AF106" t="n">
        <v>2.406607441960232e-06</v>
      </c>
      <c r="AG106" t="n">
        <v>66</v>
      </c>
      <c r="AH106" t="n">
        <v>2550091.262460656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  <c r="AA107" t="n">
        <v>2059.548099261108</v>
      </c>
      <c r="AB107" t="n">
        <v>2817.96457025855</v>
      </c>
      <c r="AC107" t="n">
        <v>2549.021986711188</v>
      </c>
      <c r="AD107" t="n">
        <v>2059548.099261108</v>
      </c>
      <c r="AE107" t="n">
        <v>2817964.57025855</v>
      </c>
      <c r="AF107" t="n">
        <v>2.406336229085723e-06</v>
      </c>
      <c r="AG107" t="n">
        <v>66</v>
      </c>
      <c r="AH107" t="n">
        <v>2549021.986711188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  <c r="AA108" t="n">
        <v>2056.797797147528</v>
      </c>
      <c r="AB108" t="n">
        <v>2814.201485571984</v>
      </c>
      <c r="AC108" t="n">
        <v>2545.618045545586</v>
      </c>
      <c r="AD108" t="n">
        <v>2056797.797147529</v>
      </c>
      <c r="AE108" t="n">
        <v>2814201.485571985</v>
      </c>
      <c r="AF108" t="n">
        <v>2.406471835522978e-06</v>
      </c>
      <c r="AG108" t="n">
        <v>66</v>
      </c>
      <c r="AH108" t="n">
        <v>2545618.045545586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  <c r="AA109" t="n">
        <v>2051.979995269674</v>
      </c>
      <c r="AB109" t="n">
        <v>2807.609556496285</v>
      </c>
      <c r="AC109" t="n">
        <v>2539.655240929041</v>
      </c>
      <c r="AD109" t="n">
        <v>2051979.995269673</v>
      </c>
      <c r="AE109" t="n">
        <v>2807609.556496285</v>
      </c>
      <c r="AF109" t="n">
        <v>2.409861996454347e-06</v>
      </c>
      <c r="AG109" t="n">
        <v>66</v>
      </c>
      <c r="AH109" t="n">
        <v>2539655.240929041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  <c r="AA110" t="n">
        <v>2054.115885778197</v>
      </c>
      <c r="AB110" t="n">
        <v>2810.531976118886</v>
      </c>
      <c r="AC110" t="n">
        <v>2542.298748924502</v>
      </c>
      <c r="AD110" t="n">
        <v>2054115.885778197</v>
      </c>
      <c r="AE110" t="n">
        <v>2810531.976118886</v>
      </c>
      <c r="AF110" t="n">
        <v>2.409183964268073e-06</v>
      </c>
      <c r="AG110" t="n">
        <v>66</v>
      </c>
      <c r="AH110" t="n">
        <v>2542298.748924502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  <c r="AA111" t="n">
        <v>2052.955788576877</v>
      </c>
      <c r="AB111" t="n">
        <v>2808.944679948164</v>
      </c>
      <c r="AC111" t="n">
        <v>2540.862942072529</v>
      </c>
      <c r="AD111" t="n">
        <v>2052955.788576877</v>
      </c>
      <c r="AE111" t="n">
        <v>2808944.679948164</v>
      </c>
      <c r="AF111" t="n">
        <v>2.409048357830818e-06</v>
      </c>
      <c r="AG111" t="n">
        <v>66</v>
      </c>
      <c r="AH111" t="n">
        <v>2540862.942072529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  <c r="AA112" t="n">
        <v>2052.713652467637</v>
      </c>
      <c r="AB112" t="n">
        <v>2808.61337864121</v>
      </c>
      <c r="AC112" t="n">
        <v>2540.563259697327</v>
      </c>
      <c r="AD112" t="n">
        <v>2052713.652467637</v>
      </c>
      <c r="AE112" t="n">
        <v>2808613.37864121</v>
      </c>
      <c r="AF112" t="n">
        <v>2.409183964268073e-06</v>
      </c>
      <c r="AG112" t="n">
        <v>66</v>
      </c>
      <c r="AH112" t="n">
        <v>2540563.259697327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  <c r="AA113" t="n">
        <v>2049.18367616191</v>
      </c>
      <c r="AB113" t="n">
        <v>2803.783509328151</v>
      </c>
      <c r="AC113" t="n">
        <v>2536.194346332742</v>
      </c>
      <c r="AD113" t="n">
        <v>2049183.67616191</v>
      </c>
      <c r="AE113" t="n">
        <v>2803783.509328151</v>
      </c>
      <c r="AF113" t="n">
        <v>2.409590783579837e-06</v>
      </c>
      <c r="AG113" t="n">
        <v>66</v>
      </c>
      <c r="AH113" t="n">
        <v>2536194.346332742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  <c r="AA114" t="n">
        <v>2047.216867950997</v>
      </c>
      <c r="AB114" t="n">
        <v>2801.092435564525</v>
      </c>
      <c r="AC114" t="n">
        <v>2533.760104872171</v>
      </c>
      <c r="AD114" t="n">
        <v>2047216.867950997</v>
      </c>
      <c r="AE114" t="n">
        <v>2801092.435564525</v>
      </c>
      <c r="AF114" t="n">
        <v>2.409319570705328e-06</v>
      </c>
      <c r="AG114" t="n">
        <v>66</v>
      </c>
      <c r="AH114" t="n">
        <v>2533760.104872171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  <c r="AA115" t="n">
        <v>2044.321141287756</v>
      </c>
      <c r="AB115" t="n">
        <v>2797.130374593435</v>
      </c>
      <c r="AC115" t="n">
        <v>2530.176177439375</v>
      </c>
      <c r="AD115" t="n">
        <v>2044321.141287756</v>
      </c>
      <c r="AE115" t="n">
        <v>2797130.374593435</v>
      </c>
      <c r="AF115" t="n">
        <v>2.411624880138659e-06</v>
      </c>
      <c r="AG115" t="n">
        <v>66</v>
      </c>
      <c r="AH115" t="n">
        <v>2530176.177439375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  <c r="AA116" t="n">
        <v>2041.739865786024</v>
      </c>
      <c r="AB116" t="n">
        <v>2793.598559574127</v>
      </c>
      <c r="AC116" t="n">
        <v>2526.981433888575</v>
      </c>
      <c r="AD116" t="n">
        <v>2041739.865786024</v>
      </c>
      <c r="AE116" t="n">
        <v>2793598.559574127</v>
      </c>
      <c r="AF116" t="n">
        <v>2.413252157385716e-06</v>
      </c>
      <c r="AG116" t="n">
        <v>66</v>
      </c>
      <c r="AH116" t="n">
        <v>2526981.433888576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  <c r="AA117" t="n">
        <v>2042.670406342569</v>
      </c>
      <c r="AB117" t="n">
        <v>2794.871766216144</v>
      </c>
      <c r="AC117" t="n">
        <v>2528.133127475635</v>
      </c>
      <c r="AD117" t="n">
        <v>2042670.406342569</v>
      </c>
      <c r="AE117" t="n">
        <v>2794871.766216144</v>
      </c>
      <c r="AF117" t="n">
        <v>2.412980944511207e-06</v>
      </c>
      <c r="AG117" t="n">
        <v>66</v>
      </c>
      <c r="AH117" t="n">
        <v>2528133.127475635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  <c r="AA118" t="n">
        <v>2041.537541978407</v>
      </c>
      <c r="AB118" t="n">
        <v>2793.321731214648</v>
      </c>
      <c r="AC118" t="n">
        <v>2526.731025639194</v>
      </c>
      <c r="AD118" t="n">
        <v>2041537.541978406</v>
      </c>
      <c r="AE118" t="n">
        <v>2793321.731214648</v>
      </c>
      <c r="AF118" t="n">
        <v>2.412302912324933e-06</v>
      </c>
      <c r="AG118" t="n">
        <v>66</v>
      </c>
      <c r="AH118" t="n">
        <v>2526731.025639194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  <c r="AA119" t="n">
        <v>2039.044902200458</v>
      </c>
      <c r="AB119" t="n">
        <v>2789.911191502953</v>
      </c>
      <c r="AC119" t="n">
        <v>2523.645983050861</v>
      </c>
      <c r="AD119" t="n">
        <v>2039044.902200458</v>
      </c>
      <c r="AE119" t="n">
        <v>2789911.191502953</v>
      </c>
      <c r="AF119" t="n">
        <v>2.413116550948461e-06</v>
      </c>
      <c r="AG119" t="n">
        <v>66</v>
      </c>
      <c r="AH119" t="n">
        <v>2523645.98305086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  <c r="AA120" t="n">
        <v>2035.88560699568</v>
      </c>
      <c r="AB120" t="n">
        <v>2785.588504425508</v>
      </c>
      <c r="AC120" t="n">
        <v>2519.735847161158</v>
      </c>
      <c r="AD120" t="n">
        <v>2035885.60699568</v>
      </c>
      <c r="AE120" t="n">
        <v>2785588.504425508</v>
      </c>
      <c r="AF120" t="n">
        <v>2.412438518762187e-06</v>
      </c>
      <c r="AG120" t="n">
        <v>66</v>
      </c>
      <c r="AH120" t="n">
        <v>2519735.847161158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  <c r="AA121" t="n">
        <v>2021.376612757181</v>
      </c>
      <c r="AB121" t="n">
        <v>2765.736658416743</v>
      </c>
      <c r="AC121" t="n">
        <v>2501.778633473228</v>
      </c>
      <c r="AD121" t="n">
        <v>2021376.612757181</v>
      </c>
      <c r="AE121" t="n">
        <v>2765736.658416743</v>
      </c>
      <c r="AF121" t="n">
        <v>2.414743828195518e-06</v>
      </c>
      <c r="AG121" t="n">
        <v>65</v>
      </c>
      <c r="AH121" t="n">
        <v>2501778.633473228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  <c r="AA122" t="n">
        <v>2021.415458782037</v>
      </c>
      <c r="AB122" t="n">
        <v>2765.789809261718</v>
      </c>
      <c r="AC122" t="n">
        <v>2501.826711676157</v>
      </c>
      <c r="AD122" t="n">
        <v>2021415.458782037</v>
      </c>
      <c r="AE122" t="n">
        <v>2765789.809261718</v>
      </c>
      <c r="AF122" t="n">
        <v>2.415557466819047e-06</v>
      </c>
      <c r="AG122" t="n">
        <v>65</v>
      </c>
      <c r="AH122" t="n">
        <v>2501826.711676157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  <c r="AA123" t="n">
        <v>2022.597894012117</v>
      </c>
      <c r="AB123" t="n">
        <v>2767.407669308874</v>
      </c>
      <c r="AC123" t="n">
        <v>2503.290165431093</v>
      </c>
      <c r="AD123" t="n">
        <v>2022597.894012118</v>
      </c>
      <c r="AE123" t="n">
        <v>2767407.669308874</v>
      </c>
      <c r="AF123" t="n">
        <v>2.415150647507283e-06</v>
      </c>
      <c r="AG123" t="n">
        <v>65</v>
      </c>
      <c r="AH123" t="n">
        <v>2503290.165431092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  <c r="AA124" t="n">
        <v>2021.995222952956</v>
      </c>
      <c r="AB124" t="n">
        <v>2766.583068177759</v>
      </c>
      <c r="AC124" t="n">
        <v>2502.544263074596</v>
      </c>
      <c r="AD124" t="n">
        <v>2021995.222952956</v>
      </c>
      <c r="AE124" t="n">
        <v>2766583.068177759</v>
      </c>
      <c r="AF124" t="n">
        <v>2.415421860381792e-06</v>
      </c>
      <c r="AG124" t="n">
        <v>65</v>
      </c>
      <c r="AH124" t="n">
        <v>2502544.263074596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  <c r="AA125" t="n">
        <v>2018.649825220272</v>
      </c>
      <c r="AB125" t="n">
        <v>2762.005747411369</v>
      </c>
      <c r="AC125" t="n">
        <v>2498.403795377841</v>
      </c>
      <c r="AD125" t="n">
        <v>2018649.825220272</v>
      </c>
      <c r="AE125" t="n">
        <v>2762005.747411369</v>
      </c>
      <c r="AF125" t="n">
        <v>2.415693073256302e-06</v>
      </c>
      <c r="AG125" t="n">
        <v>65</v>
      </c>
      <c r="AH125" t="n">
        <v>2498403.795377841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  <c r="AA126" t="n">
        <v>2018.233907178204</v>
      </c>
      <c r="AB126" t="n">
        <v>2761.436669997202</v>
      </c>
      <c r="AC126" t="n">
        <v>2497.889029913376</v>
      </c>
      <c r="AD126" t="n">
        <v>2018233.907178204</v>
      </c>
      <c r="AE126" t="n">
        <v>2761436.669997202</v>
      </c>
      <c r="AF126" t="n">
        <v>2.415421860381792e-06</v>
      </c>
      <c r="AG126" t="n">
        <v>65</v>
      </c>
      <c r="AH126" t="n">
        <v>2497889.029913377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  <c r="AA127" t="n">
        <v>2018.506403556127</v>
      </c>
      <c r="AB127" t="n">
        <v>2761.809511563168</v>
      </c>
      <c r="AC127" t="n">
        <v>2498.226288003573</v>
      </c>
      <c r="AD127" t="n">
        <v>2018506.403556127</v>
      </c>
      <c r="AE127" t="n">
        <v>2761809.511563168</v>
      </c>
      <c r="AF127" t="n">
        <v>2.414608221758263e-06</v>
      </c>
      <c r="AG127" t="n">
        <v>65</v>
      </c>
      <c r="AH127" t="n">
        <v>2498226.288003573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2017.18882026711</v>
      </c>
      <c r="AB128" t="n">
        <v>2760.006735979464</v>
      </c>
      <c r="AC128" t="n">
        <v>2496.595566791366</v>
      </c>
      <c r="AD128" t="n">
        <v>2017188.82026711</v>
      </c>
      <c r="AE128" t="n">
        <v>2760006.735979464</v>
      </c>
      <c r="AF128" t="n">
        <v>2.414608221758263e-06</v>
      </c>
      <c r="AG128" t="n">
        <v>65</v>
      </c>
      <c r="AH128" t="n">
        <v>2496595.566791366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  <c r="AA129" t="n">
        <v>2017.021449718836</v>
      </c>
      <c r="AB129" t="n">
        <v>2759.777732211447</v>
      </c>
      <c r="AC129" t="n">
        <v>2496.38841882156</v>
      </c>
      <c r="AD129" t="n">
        <v>2017021.449718836</v>
      </c>
      <c r="AE129" t="n">
        <v>2759777.732211447</v>
      </c>
      <c r="AF129" t="n">
        <v>2.414472615321009e-06</v>
      </c>
      <c r="AG129" t="n">
        <v>65</v>
      </c>
      <c r="AH129" t="n">
        <v>2496388.41882156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  <c r="AA130" t="n">
        <v>2013.437482396687</v>
      </c>
      <c r="AB130" t="n">
        <v>2754.873990007804</v>
      </c>
      <c r="AC130" t="n">
        <v>2491.952682891387</v>
      </c>
      <c r="AD130" t="n">
        <v>2013437.482396687</v>
      </c>
      <c r="AE130" t="n">
        <v>2754873.990007804</v>
      </c>
      <c r="AF130" t="n">
        <v>2.418133989126887e-06</v>
      </c>
      <c r="AG130" t="n">
        <v>65</v>
      </c>
      <c r="AH130" t="n">
        <v>2491952.682891387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  <c r="AA131" t="n">
        <v>2014.875065502712</v>
      </c>
      <c r="AB131" t="n">
        <v>2756.840954635158</v>
      </c>
      <c r="AC131" t="n">
        <v>2493.731923175359</v>
      </c>
      <c r="AD131" t="n">
        <v>2014875.065502712</v>
      </c>
      <c r="AE131" t="n">
        <v>2756840.954635158</v>
      </c>
      <c r="AF131" t="n">
        <v>2.417727169815123e-06</v>
      </c>
      <c r="AG131" t="n">
        <v>65</v>
      </c>
      <c r="AH131" t="n">
        <v>2493731.923175359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  <c r="AA132" t="n">
        <v>2015.964754480854</v>
      </c>
      <c r="AB132" t="n">
        <v>2758.331915168736</v>
      </c>
      <c r="AC132" t="n">
        <v>2495.080588528189</v>
      </c>
      <c r="AD132" t="n">
        <v>2015964.754480854</v>
      </c>
      <c r="AE132" t="n">
        <v>2758331.915168737</v>
      </c>
      <c r="AF132" t="n">
        <v>2.417862776252378e-06</v>
      </c>
      <c r="AG132" t="n">
        <v>65</v>
      </c>
      <c r="AH132" t="n">
        <v>2495080.588528189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  <c r="AA133" t="n">
        <v>2015.693466641088</v>
      </c>
      <c r="AB133" t="n">
        <v>2757.960727177994</v>
      </c>
      <c r="AC133" t="n">
        <v>2494.744826198317</v>
      </c>
      <c r="AD133" t="n">
        <v>2015693.466641088</v>
      </c>
      <c r="AE133" t="n">
        <v>2757960.727177994</v>
      </c>
      <c r="AF133" t="n">
        <v>2.418269595564142e-06</v>
      </c>
      <c r="AG133" t="n">
        <v>65</v>
      </c>
      <c r="AH133" t="n">
        <v>2494744.826198317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  <c r="AA134" t="n">
        <v>2016.760546672906</v>
      </c>
      <c r="AB134" t="n">
        <v>2759.420753153776</v>
      </c>
      <c r="AC134" t="n">
        <v>2496.06550934413</v>
      </c>
      <c r="AD134" t="n">
        <v>2016760.546672906</v>
      </c>
      <c r="AE134" t="n">
        <v>2759420.753153776</v>
      </c>
      <c r="AF134" t="n">
        <v>2.418133989126887e-06</v>
      </c>
      <c r="AG134" t="n">
        <v>65</v>
      </c>
      <c r="AH134" t="n">
        <v>2496065.50934413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  <c r="AA135" t="n">
        <v>2018.478832232714</v>
      </c>
      <c r="AB135" t="n">
        <v>2761.771787262114</v>
      </c>
      <c r="AC135" t="n">
        <v>2498.192164056865</v>
      </c>
      <c r="AD135" t="n">
        <v>2018478.832232714</v>
      </c>
      <c r="AE135" t="n">
        <v>2761771.787262114</v>
      </c>
      <c r="AF135" t="n">
        <v>2.417998382689632e-06</v>
      </c>
      <c r="AG135" t="n">
        <v>65</v>
      </c>
      <c r="AH135" t="n">
        <v>2498192.164056865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  <c r="AA136" t="n">
        <v>2019.595323953437</v>
      </c>
      <c r="AB136" t="n">
        <v>2763.299420490545</v>
      </c>
      <c r="AC136" t="n">
        <v>2499.574002114022</v>
      </c>
      <c r="AD136" t="n">
        <v>2019595.323953437</v>
      </c>
      <c r="AE136" t="n">
        <v>2763299.420490545</v>
      </c>
      <c r="AF136" t="n">
        <v>2.418133989126887e-06</v>
      </c>
      <c r="AG136" t="n">
        <v>65</v>
      </c>
      <c r="AH136" t="n">
        <v>2499574.002114022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  <c r="AA137" t="n">
        <v>2020.938113191582</v>
      </c>
      <c r="AB137" t="n">
        <v>2765.136683965856</v>
      </c>
      <c r="AC137" t="n">
        <v>2501.235919741865</v>
      </c>
      <c r="AD137" t="n">
        <v>2020938.113191582</v>
      </c>
      <c r="AE137" t="n">
        <v>2765136.683965856</v>
      </c>
      <c r="AF137" t="n">
        <v>2.418133989126887e-06</v>
      </c>
      <c r="AG137" t="n">
        <v>65</v>
      </c>
      <c r="AH137" t="n">
        <v>2501235.919741865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0.6872</v>
      </c>
      <c r="E2" t="n">
        <v>145.51</v>
      </c>
      <c r="F2" t="n">
        <v>85.79000000000001</v>
      </c>
      <c r="G2" t="n">
        <v>4.73</v>
      </c>
      <c r="H2" t="n">
        <v>0.06</v>
      </c>
      <c r="I2" t="n">
        <v>1088</v>
      </c>
      <c r="J2" t="n">
        <v>274.09</v>
      </c>
      <c r="K2" t="n">
        <v>60.56</v>
      </c>
      <c r="L2" t="n">
        <v>1</v>
      </c>
      <c r="M2" t="n">
        <v>1086</v>
      </c>
      <c r="N2" t="n">
        <v>72.53</v>
      </c>
      <c r="O2" t="n">
        <v>34038.11</v>
      </c>
      <c r="P2" t="n">
        <v>1501.11</v>
      </c>
      <c r="Q2" t="n">
        <v>1371.74</v>
      </c>
      <c r="R2" t="n">
        <v>1190.83</v>
      </c>
      <c r="S2" t="n">
        <v>104.26</v>
      </c>
      <c r="T2" t="n">
        <v>537029</v>
      </c>
      <c r="U2" t="n">
        <v>0.09</v>
      </c>
      <c r="V2" t="n">
        <v>0.5600000000000001</v>
      </c>
      <c r="W2" t="n">
        <v>22.43</v>
      </c>
      <c r="X2" t="n">
        <v>33.11</v>
      </c>
      <c r="Y2" t="n">
        <v>1</v>
      </c>
      <c r="Z2" t="n">
        <v>10</v>
      </c>
      <c r="AA2" t="n">
        <v>9400.387885109798</v>
      </c>
      <c r="AB2" t="n">
        <v>12862.02542025228</v>
      </c>
      <c r="AC2" t="n">
        <v>11634.49176610897</v>
      </c>
      <c r="AD2" t="n">
        <v>9400387.885109797</v>
      </c>
      <c r="AE2" t="n">
        <v>12862025.42025228</v>
      </c>
      <c r="AF2" t="n">
        <v>8.136171264870857e-07</v>
      </c>
      <c r="AG2" t="n">
        <v>169</v>
      </c>
      <c r="AH2" t="n">
        <v>11634491.76610897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0.8454</v>
      </c>
      <c r="E3" t="n">
        <v>118.28</v>
      </c>
      <c r="F3" t="n">
        <v>75.48</v>
      </c>
      <c r="G3" t="n">
        <v>5.93</v>
      </c>
      <c r="H3" t="n">
        <v>0.08</v>
      </c>
      <c r="I3" t="n">
        <v>764</v>
      </c>
      <c r="J3" t="n">
        <v>274.57</v>
      </c>
      <c r="K3" t="n">
        <v>60.56</v>
      </c>
      <c r="L3" t="n">
        <v>1.25</v>
      </c>
      <c r="M3" t="n">
        <v>762</v>
      </c>
      <c r="N3" t="n">
        <v>72.76000000000001</v>
      </c>
      <c r="O3" t="n">
        <v>34097.72</v>
      </c>
      <c r="P3" t="n">
        <v>1321.64</v>
      </c>
      <c r="Q3" t="n">
        <v>1370.9</v>
      </c>
      <c r="R3" t="n">
        <v>852.11</v>
      </c>
      <c r="S3" t="n">
        <v>104.26</v>
      </c>
      <c r="T3" t="n">
        <v>369290.35</v>
      </c>
      <c r="U3" t="n">
        <v>0.12</v>
      </c>
      <c r="V3" t="n">
        <v>0.64</v>
      </c>
      <c r="W3" t="n">
        <v>21.92</v>
      </c>
      <c r="X3" t="n">
        <v>22.83</v>
      </c>
      <c r="Y3" t="n">
        <v>1</v>
      </c>
      <c r="Z3" t="n">
        <v>10</v>
      </c>
      <c r="AA3" t="n">
        <v>6888.38196868544</v>
      </c>
      <c r="AB3" t="n">
        <v>9424.988103520656</v>
      </c>
      <c r="AC3" t="n">
        <v>8525.480466974173</v>
      </c>
      <c r="AD3" t="n">
        <v>6888381.968685441</v>
      </c>
      <c r="AE3" t="n">
        <v>9424988.103520656</v>
      </c>
      <c r="AF3" t="n">
        <v>1.000919555780242e-06</v>
      </c>
      <c r="AG3" t="n">
        <v>137</v>
      </c>
      <c r="AH3" t="n">
        <v>8525480.466974173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0.9626</v>
      </c>
      <c r="E4" t="n">
        <v>103.89</v>
      </c>
      <c r="F4" t="n">
        <v>70.12</v>
      </c>
      <c r="G4" t="n">
        <v>7.12</v>
      </c>
      <c r="H4" t="n">
        <v>0.1</v>
      </c>
      <c r="I4" t="n">
        <v>591</v>
      </c>
      <c r="J4" t="n">
        <v>275.05</v>
      </c>
      <c r="K4" t="n">
        <v>60.56</v>
      </c>
      <c r="L4" t="n">
        <v>1.5</v>
      </c>
      <c r="M4" t="n">
        <v>589</v>
      </c>
      <c r="N4" t="n">
        <v>73</v>
      </c>
      <c r="O4" t="n">
        <v>34157.42</v>
      </c>
      <c r="P4" t="n">
        <v>1228.23</v>
      </c>
      <c r="Q4" t="n">
        <v>1369.94</v>
      </c>
      <c r="R4" t="n">
        <v>677.38</v>
      </c>
      <c r="S4" t="n">
        <v>104.26</v>
      </c>
      <c r="T4" t="n">
        <v>282790.89</v>
      </c>
      <c r="U4" t="n">
        <v>0.15</v>
      </c>
      <c r="V4" t="n">
        <v>0.68</v>
      </c>
      <c r="W4" t="n">
        <v>21.63</v>
      </c>
      <c r="X4" t="n">
        <v>17.49</v>
      </c>
      <c r="Y4" t="n">
        <v>1</v>
      </c>
      <c r="Z4" t="n">
        <v>10</v>
      </c>
      <c r="AA4" t="n">
        <v>5714.268810324781</v>
      </c>
      <c r="AB4" t="n">
        <v>7818.514682034697</v>
      </c>
      <c r="AC4" t="n">
        <v>7072.326614135286</v>
      </c>
      <c r="AD4" t="n">
        <v>5714268.810324781</v>
      </c>
      <c r="AE4" t="n">
        <v>7818514.682034697</v>
      </c>
      <c r="AF4" t="n">
        <v>1.139679636141543e-06</v>
      </c>
      <c r="AG4" t="n">
        <v>121</v>
      </c>
      <c r="AH4" t="n">
        <v>7072326.614135286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1.0543</v>
      </c>
      <c r="E5" t="n">
        <v>94.84999999999999</v>
      </c>
      <c r="F5" t="n">
        <v>66.77</v>
      </c>
      <c r="G5" t="n">
        <v>8.31</v>
      </c>
      <c r="H5" t="n">
        <v>0.11</v>
      </c>
      <c r="I5" t="n">
        <v>482</v>
      </c>
      <c r="J5" t="n">
        <v>275.54</v>
      </c>
      <c r="K5" t="n">
        <v>60.56</v>
      </c>
      <c r="L5" t="n">
        <v>1.75</v>
      </c>
      <c r="M5" t="n">
        <v>480</v>
      </c>
      <c r="N5" t="n">
        <v>73.23</v>
      </c>
      <c r="O5" t="n">
        <v>34217.22</v>
      </c>
      <c r="P5" t="n">
        <v>1169.6</v>
      </c>
      <c r="Q5" t="n">
        <v>1369.15</v>
      </c>
      <c r="R5" t="n">
        <v>568.5599999999999</v>
      </c>
      <c r="S5" t="n">
        <v>104.26</v>
      </c>
      <c r="T5" t="n">
        <v>228925.16</v>
      </c>
      <c r="U5" t="n">
        <v>0.18</v>
      </c>
      <c r="V5" t="n">
        <v>0.72</v>
      </c>
      <c r="W5" t="n">
        <v>21.44</v>
      </c>
      <c r="X5" t="n">
        <v>14.15</v>
      </c>
      <c r="Y5" t="n">
        <v>1</v>
      </c>
      <c r="Z5" t="n">
        <v>10</v>
      </c>
      <c r="AA5" t="n">
        <v>5016.593229949772</v>
      </c>
      <c r="AB5" t="n">
        <v>6863.924173691241</v>
      </c>
      <c r="AC5" t="n">
        <v>6208.840884131972</v>
      </c>
      <c r="AD5" t="n">
        <v>5016593.229949771</v>
      </c>
      <c r="AE5" t="n">
        <v>6863924.173691241</v>
      </c>
      <c r="AF5" t="n">
        <v>1.248248743386691e-06</v>
      </c>
      <c r="AG5" t="n">
        <v>110</v>
      </c>
      <c r="AH5" t="n">
        <v>6208840.884131973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1.1269</v>
      </c>
      <c r="E6" t="n">
        <v>88.73999999999999</v>
      </c>
      <c r="F6" t="n">
        <v>64.53</v>
      </c>
      <c r="G6" t="n">
        <v>9.49</v>
      </c>
      <c r="H6" t="n">
        <v>0.13</v>
      </c>
      <c r="I6" t="n">
        <v>408</v>
      </c>
      <c r="J6" t="n">
        <v>276.02</v>
      </c>
      <c r="K6" t="n">
        <v>60.56</v>
      </c>
      <c r="L6" t="n">
        <v>2</v>
      </c>
      <c r="M6" t="n">
        <v>406</v>
      </c>
      <c r="N6" t="n">
        <v>73.47</v>
      </c>
      <c r="O6" t="n">
        <v>34277.1</v>
      </c>
      <c r="P6" t="n">
        <v>1130.28</v>
      </c>
      <c r="Q6" t="n">
        <v>1369.02</v>
      </c>
      <c r="R6" t="n">
        <v>494.83</v>
      </c>
      <c r="S6" t="n">
        <v>104.26</v>
      </c>
      <c r="T6" t="n">
        <v>192431.36</v>
      </c>
      <c r="U6" t="n">
        <v>0.21</v>
      </c>
      <c r="V6" t="n">
        <v>0.74</v>
      </c>
      <c r="W6" t="n">
        <v>21.32</v>
      </c>
      <c r="X6" t="n">
        <v>11.91</v>
      </c>
      <c r="Y6" t="n">
        <v>1</v>
      </c>
      <c r="Z6" t="n">
        <v>10</v>
      </c>
      <c r="AA6" t="n">
        <v>4571.498941516374</v>
      </c>
      <c r="AB6" t="n">
        <v>6254.926532082478</v>
      </c>
      <c r="AC6" t="n">
        <v>5657.965122704814</v>
      </c>
      <c r="AD6" t="n">
        <v>4571498.941516373</v>
      </c>
      <c r="AE6" t="n">
        <v>6254926.532082478</v>
      </c>
      <c r="AF6" t="n">
        <v>1.334204219787976e-06</v>
      </c>
      <c r="AG6" t="n">
        <v>103</v>
      </c>
      <c r="AH6" t="n">
        <v>5657965.122704814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1.1875</v>
      </c>
      <c r="E7" t="n">
        <v>84.20999999999999</v>
      </c>
      <c r="F7" t="n">
        <v>62.88</v>
      </c>
      <c r="G7" t="n">
        <v>10.69</v>
      </c>
      <c r="H7" t="n">
        <v>0.14</v>
      </c>
      <c r="I7" t="n">
        <v>353</v>
      </c>
      <c r="J7" t="n">
        <v>276.51</v>
      </c>
      <c r="K7" t="n">
        <v>60.56</v>
      </c>
      <c r="L7" t="n">
        <v>2.25</v>
      </c>
      <c r="M7" t="n">
        <v>351</v>
      </c>
      <c r="N7" t="n">
        <v>73.70999999999999</v>
      </c>
      <c r="O7" t="n">
        <v>34337.08</v>
      </c>
      <c r="P7" t="n">
        <v>1101.21</v>
      </c>
      <c r="Q7" t="n">
        <v>1368.72</v>
      </c>
      <c r="R7" t="n">
        <v>441.14</v>
      </c>
      <c r="S7" t="n">
        <v>104.26</v>
      </c>
      <c r="T7" t="n">
        <v>165861.96</v>
      </c>
      <c r="U7" t="n">
        <v>0.24</v>
      </c>
      <c r="V7" t="n">
        <v>0.76</v>
      </c>
      <c r="W7" t="n">
        <v>21.22</v>
      </c>
      <c r="X7" t="n">
        <v>10.27</v>
      </c>
      <c r="Y7" t="n">
        <v>1</v>
      </c>
      <c r="Z7" t="n">
        <v>10</v>
      </c>
      <c r="AA7" t="n">
        <v>4254.75465822873</v>
      </c>
      <c r="AB7" t="n">
        <v>5821.543029916742</v>
      </c>
      <c r="AC7" t="n">
        <v>5265.943133728227</v>
      </c>
      <c r="AD7" t="n">
        <v>4254754.658228731</v>
      </c>
      <c r="AE7" t="n">
        <v>5821543.029916742</v>
      </c>
      <c r="AF7" t="n">
        <v>1.405952179428717e-06</v>
      </c>
      <c r="AG7" t="n">
        <v>98</v>
      </c>
      <c r="AH7" t="n">
        <v>5265943.133728227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1.2383</v>
      </c>
      <c r="E8" t="n">
        <v>80.76000000000001</v>
      </c>
      <c r="F8" t="n">
        <v>61.62</v>
      </c>
      <c r="G8" t="n">
        <v>11.89</v>
      </c>
      <c r="H8" t="n">
        <v>0.16</v>
      </c>
      <c r="I8" t="n">
        <v>311</v>
      </c>
      <c r="J8" t="n">
        <v>277</v>
      </c>
      <c r="K8" t="n">
        <v>60.56</v>
      </c>
      <c r="L8" t="n">
        <v>2.5</v>
      </c>
      <c r="M8" t="n">
        <v>309</v>
      </c>
      <c r="N8" t="n">
        <v>73.94</v>
      </c>
      <c r="O8" t="n">
        <v>34397.15</v>
      </c>
      <c r="P8" t="n">
        <v>1078.93</v>
      </c>
      <c r="Q8" t="n">
        <v>1368.62</v>
      </c>
      <c r="R8" t="n">
        <v>400.25</v>
      </c>
      <c r="S8" t="n">
        <v>104.26</v>
      </c>
      <c r="T8" t="n">
        <v>145624.75</v>
      </c>
      <c r="U8" t="n">
        <v>0.26</v>
      </c>
      <c r="V8" t="n">
        <v>0.78</v>
      </c>
      <c r="W8" t="n">
        <v>21.15</v>
      </c>
      <c r="X8" t="n">
        <v>9.01</v>
      </c>
      <c r="Y8" t="n">
        <v>1</v>
      </c>
      <c r="Z8" t="n">
        <v>10</v>
      </c>
      <c r="AA8" t="n">
        <v>4017.25374252955</v>
      </c>
      <c r="AB8" t="n">
        <v>5496.583799256191</v>
      </c>
      <c r="AC8" t="n">
        <v>4971.997555958785</v>
      </c>
      <c r="AD8" t="n">
        <v>4017253.742529551</v>
      </c>
      <c r="AE8" t="n">
        <v>5496583.799256191</v>
      </c>
      <c r="AF8" t="n">
        <v>1.466097333715015e-06</v>
      </c>
      <c r="AG8" t="n">
        <v>94</v>
      </c>
      <c r="AH8" t="n">
        <v>4971997.555958785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1.2797</v>
      </c>
      <c r="E9" t="n">
        <v>78.15000000000001</v>
      </c>
      <c r="F9" t="n">
        <v>60.67</v>
      </c>
      <c r="G9" t="n">
        <v>13.05</v>
      </c>
      <c r="H9" t="n">
        <v>0.18</v>
      </c>
      <c r="I9" t="n">
        <v>279</v>
      </c>
      <c r="J9" t="n">
        <v>277.48</v>
      </c>
      <c r="K9" t="n">
        <v>60.56</v>
      </c>
      <c r="L9" t="n">
        <v>2.75</v>
      </c>
      <c r="M9" t="n">
        <v>277</v>
      </c>
      <c r="N9" t="n">
        <v>74.18000000000001</v>
      </c>
      <c r="O9" t="n">
        <v>34457.31</v>
      </c>
      <c r="P9" t="n">
        <v>1062.26</v>
      </c>
      <c r="Q9" t="n">
        <v>1368.44</v>
      </c>
      <c r="R9" t="n">
        <v>369.84</v>
      </c>
      <c r="S9" t="n">
        <v>104.26</v>
      </c>
      <c r="T9" t="n">
        <v>130580.9</v>
      </c>
      <c r="U9" t="n">
        <v>0.28</v>
      </c>
      <c r="V9" t="n">
        <v>0.79</v>
      </c>
      <c r="W9" t="n">
        <v>21.1</v>
      </c>
      <c r="X9" t="n">
        <v>8.08</v>
      </c>
      <c r="Y9" t="n">
        <v>1</v>
      </c>
      <c r="Z9" t="n">
        <v>10</v>
      </c>
      <c r="AA9" t="n">
        <v>3841.868989143673</v>
      </c>
      <c r="AB9" t="n">
        <v>5256.61464224438</v>
      </c>
      <c r="AC9" t="n">
        <v>4754.930718493364</v>
      </c>
      <c r="AD9" t="n">
        <v>3841868.989143673</v>
      </c>
      <c r="AE9" t="n">
        <v>5256614.64224438</v>
      </c>
      <c r="AF9" t="n">
        <v>1.515113266538887e-06</v>
      </c>
      <c r="AG9" t="n">
        <v>91</v>
      </c>
      <c r="AH9" t="n">
        <v>4754930.718493364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1.3172</v>
      </c>
      <c r="E10" t="n">
        <v>75.92</v>
      </c>
      <c r="F10" t="n">
        <v>59.85</v>
      </c>
      <c r="G10" t="n">
        <v>14.25</v>
      </c>
      <c r="H10" t="n">
        <v>0.19</v>
      </c>
      <c r="I10" t="n">
        <v>252</v>
      </c>
      <c r="J10" t="n">
        <v>277.97</v>
      </c>
      <c r="K10" t="n">
        <v>60.56</v>
      </c>
      <c r="L10" t="n">
        <v>3</v>
      </c>
      <c r="M10" t="n">
        <v>250</v>
      </c>
      <c r="N10" t="n">
        <v>74.42</v>
      </c>
      <c r="O10" t="n">
        <v>34517.57</v>
      </c>
      <c r="P10" t="n">
        <v>1047.67</v>
      </c>
      <c r="Q10" t="n">
        <v>1368.22</v>
      </c>
      <c r="R10" t="n">
        <v>342.9</v>
      </c>
      <c r="S10" t="n">
        <v>104.26</v>
      </c>
      <c r="T10" t="n">
        <v>117248.23</v>
      </c>
      <c r="U10" t="n">
        <v>0.3</v>
      </c>
      <c r="V10" t="n">
        <v>0.8</v>
      </c>
      <c r="W10" t="n">
        <v>21.05</v>
      </c>
      <c r="X10" t="n">
        <v>7.25</v>
      </c>
      <c r="Y10" t="n">
        <v>1</v>
      </c>
      <c r="Z10" t="n">
        <v>10</v>
      </c>
      <c r="AA10" t="n">
        <v>3689.566781304835</v>
      </c>
      <c r="AB10" t="n">
        <v>5048.22804238007</v>
      </c>
      <c r="AC10" t="n">
        <v>4566.432243247683</v>
      </c>
      <c r="AD10" t="n">
        <v>3689566.781304835</v>
      </c>
      <c r="AE10" t="n">
        <v>5048228.04238007</v>
      </c>
      <c r="AF10" t="n">
        <v>1.559511756415584e-06</v>
      </c>
      <c r="AG10" t="n">
        <v>88</v>
      </c>
      <c r="AH10" t="n">
        <v>4566432.243247683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1.3489</v>
      </c>
      <c r="E11" t="n">
        <v>74.13</v>
      </c>
      <c r="F11" t="n">
        <v>59.22</v>
      </c>
      <c r="G11" t="n">
        <v>15.45</v>
      </c>
      <c r="H11" t="n">
        <v>0.21</v>
      </c>
      <c r="I11" t="n">
        <v>230</v>
      </c>
      <c r="J11" t="n">
        <v>278.46</v>
      </c>
      <c r="K11" t="n">
        <v>60.56</v>
      </c>
      <c r="L11" t="n">
        <v>3.25</v>
      </c>
      <c r="M11" t="n">
        <v>228</v>
      </c>
      <c r="N11" t="n">
        <v>74.66</v>
      </c>
      <c r="O11" t="n">
        <v>34577.92</v>
      </c>
      <c r="P11" t="n">
        <v>1036.33</v>
      </c>
      <c r="Q11" t="n">
        <v>1368.44</v>
      </c>
      <c r="R11" t="n">
        <v>322</v>
      </c>
      <c r="S11" t="n">
        <v>104.26</v>
      </c>
      <c r="T11" t="n">
        <v>106906.04</v>
      </c>
      <c r="U11" t="n">
        <v>0.32</v>
      </c>
      <c r="V11" t="n">
        <v>0.8100000000000001</v>
      </c>
      <c r="W11" t="n">
        <v>21.03</v>
      </c>
      <c r="X11" t="n">
        <v>6.62</v>
      </c>
      <c r="Y11" t="n">
        <v>1</v>
      </c>
      <c r="Z11" t="n">
        <v>10</v>
      </c>
      <c r="AA11" t="n">
        <v>3574.200341728636</v>
      </c>
      <c r="AB11" t="n">
        <v>4890.378590143798</v>
      </c>
      <c r="AC11" t="n">
        <v>4423.647721189748</v>
      </c>
      <c r="AD11" t="n">
        <v>3574200.341728637</v>
      </c>
      <c r="AE11" t="n">
        <v>4890378.590143798</v>
      </c>
      <c r="AF11" t="n">
        <v>1.597043279858018e-06</v>
      </c>
      <c r="AG11" t="n">
        <v>86</v>
      </c>
      <c r="AH11" t="n">
        <v>4423647.721189748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1.3756</v>
      </c>
      <c r="E12" t="n">
        <v>72.7</v>
      </c>
      <c r="F12" t="n">
        <v>58.72</v>
      </c>
      <c r="G12" t="n">
        <v>16.62</v>
      </c>
      <c r="H12" t="n">
        <v>0.22</v>
      </c>
      <c r="I12" t="n">
        <v>212</v>
      </c>
      <c r="J12" t="n">
        <v>278.95</v>
      </c>
      <c r="K12" t="n">
        <v>60.56</v>
      </c>
      <c r="L12" t="n">
        <v>3.5</v>
      </c>
      <c r="M12" t="n">
        <v>210</v>
      </c>
      <c r="N12" t="n">
        <v>74.90000000000001</v>
      </c>
      <c r="O12" t="n">
        <v>34638.36</v>
      </c>
      <c r="P12" t="n">
        <v>1027.28</v>
      </c>
      <c r="Q12" t="n">
        <v>1367.99</v>
      </c>
      <c r="R12" t="n">
        <v>306.12</v>
      </c>
      <c r="S12" t="n">
        <v>104.26</v>
      </c>
      <c r="T12" t="n">
        <v>99055.49000000001</v>
      </c>
      <c r="U12" t="n">
        <v>0.34</v>
      </c>
      <c r="V12" t="n">
        <v>0.82</v>
      </c>
      <c r="W12" t="n">
        <v>20.99</v>
      </c>
      <c r="X12" t="n">
        <v>6.13</v>
      </c>
      <c r="Y12" t="n">
        <v>1</v>
      </c>
      <c r="Z12" t="n">
        <v>10</v>
      </c>
      <c r="AA12" t="n">
        <v>3488.641889749458</v>
      </c>
      <c r="AB12" t="n">
        <v>4773.313741573375</v>
      </c>
      <c r="AC12" t="n">
        <v>4317.755377465345</v>
      </c>
      <c r="AD12" t="n">
        <v>3488641.889749458</v>
      </c>
      <c r="AE12" t="n">
        <v>4773313.741573375</v>
      </c>
      <c r="AF12" t="n">
        <v>1.628655004650225e-06</v>
      </c>
      <c r="AG12" t="n">
        <v>85</v>
      </c>
      <c r="AH12" t="n">
        <v>4317755.377465345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1.4016</v>
      </c>
      <c r="E13" t="n">
        <v>71.34999999999999</v>
      </c>
      <c r="F13" t="n">
        <v>58.21</v>
      </c>
      <c r="G13" t="n">
        <v>17.82</v>
      </c>
      <c r="H13" t="n">
        <v>0.24</v>
      </c>
      <c r="I13" t="n">
        <v>196</v>
      </c>
      <c r="J13" t="n">
        <v>279.44</v>
      </c>
      <c r="K13" t="n">
        <v>60.56</v>
      </c>
      <c r="L13" t="n">
        <v>3.75</v>
      </c>
      <c r="M13" t="n">
        <v>194</v>
      </c>
      <c r="N13" t="n">
        <v>75.14</v>
      </c>
      <c r="O13" t="n">
        <v>34698.9</v>
      </c>
      <c r="P13" t="n">
        <v>1018.07</v>
      </c>
      <c r="Q13" t="n">
        <v>1368.04</v>
      </c>
      <c r="R13" t="n">
        <v>290.04</v>
      </c>
      <c r="S13" t="n">
        <v>104.26</v>
      </c>
      <c r="T13" t="n">
        <v>91097.45</v>
      </c>
      <c r="U13" t="n">
        <v>0.36</v>
      </c>
      <c r="V13" t="n">
        <v>0.82</v>
      </c>
      <c r="W13" t="n">
        <v>20.95</v>
      </c>
      <c r="X13" t="n">
        <v>5.62</v>
      </c>
      <c r="Y13" t="n">
        <v>1</v>
      </c>
      <c r="Z13" t="n">
        <v>10</v>
      </c>
      <c r="AA13" t="n">
        <v>3396.750687283346</v>
      </c>
      <c r="AB13" t="n">
        <v>4647.584144405492</v>
      </c>
      <c r="AC13" t="n">
        <v>4204.025236588571</v>
      </c>
      <c r="AD13" t="n">
        <v>3396750.687283346</v>
      </c>
      <c r="AE13" t="n">
        <v>4647584.144405493</v>
      </c>
      <c r="AF13" t="n">
        <v>1.659437957631401e-06</v>
      </c>
      <c r="AG13" t="n">
        <v>83</v>
      </c>
      <c r="AH13" t="n">
        <v>4204025.236588571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1.4226</v>
      </c>
      <c r="E14" t="n">
        <v>70.3</v>
      </c>
      <c r="F14" t="n">
        <v>57.84</v>
      </c>
      <c r="G14" t="n">
        <v>18.96</v>
      </c>
      <c r="H14" t="n">
        <v>0.25</v>
      </c>
      <c r="I14" t="n">
        <v>183</v>
      </c>
      <c r="J14" t="n">
        <v>279.94</v>
      </c>
      <c r="K14" t="n">
        <v>60.56</v>
      </c>
      <c r="L14" t="n">
        <v>4</v>
      </c>
      <c r="M14" t="n">
        <v>181</v>
      </c>
      <c r="N14" t="n">
        <v>75.38</v>
      </c>
      <c r="O14" t="n">
        <v>34759.54</v>
      </c>
      <c r="P14" t="n">
        <v>1011.26</v>
      </c>
      <c r="Q14" t="n">
        <v>1367.87</v>
      </c>
      <c r="R14" t="n">
        <v>277.82</v>
      </c>
      <c r="S14" t="n">
        <v>104.26</v>
      </c>
      <c r="T14" t="n">
        <v>85052.23</v>
      </c>
      <c r="U14" t="n">
        <v>0.38</v>
      </c>
      <c r="V14" t="n">
        <v>0.83</v>
      </c>
      <c r="W14" t="n">
        <v>20.93</v>
      </c>
      <c r="X14" t="n">
        <v>5.25</v>
      </c>
      <c r="Y14" t="n">
        <v>1</v>
      </c>
      <c r="Z14" t="n">
        <v>10</v>
      </c>
      <c r="AA14" t="n">
        <v>3332.282224970208</v>
      </c>
      <c r="AB14" t="n">
        <v>4559.375550120825</v>
      </c>
      <c r="AC14" t="n">
        <v>4124.235146740896</v>
      </c>
      <c r="AD14" t="n">
        <v>3332282.224970208</v>
      </c>
      <c r="AE14" t="n">
        <v>4559375.550120825</v>
      </c>
      <c r="AF14" t="n">
        <v>1.684301111962352e-06</v>
      </c>
      <c r="AG14" t="n">
        <v>82</v>
      </c>
      <c r="AH14" t="n">
        <v>4124235.146740896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1.4425</v>
      </c>
      <c r="E15" t="n">
        <v>69.31999999999999</v>
      </c>
      <c r="F15" t="n">
        <v>57.49</v>
      </c>
      <c r="G15" t="n">
        <v>20.17</v>
      </c>
      <c r="H15" t="n">
        <v>0.27</v>
      </c>
      <c r="I15" t="n">
        <v>171</v>
      </c>
      <c r="J15" t="n">
        <v>280.43</v>
      </c>
      <c r="K15" t="n">
        <v>60.56</v>
      </c>
      <c r="L15" t="n">
        <v>4.25</v>
      </c>
      <c r="M15" t="n">
        <v>169</v>
      </c>
      <c r="N15" t="n">
        <v>75.62</v>
      </c>
      <c r="O15" t="n">
        <v>34820.27</v>
      </c>
      <c r="P15" t="n">
        <v>1004.9</v>
      </c>
      <c r="Q15" t="n">
        <v>1367.9</v>
      </c>
      <c r="R15" t="n">
        <v>265.55</v>
      </c>
      <c r="S15" t="n">
        <v>104.26</v>
      </c>
      <c r="T15" t="n">
        <v>78974.38</v>
      </c>
      <c r="U15" t="n">
        <v>0.39</v>
      </c>
      <c r="V15" t="n">
        <v>0.83</v>
      </c>
      <c r="W15" t="n">
        <v>20.94</v>
      </c>
      <c r="X15" t="n">
        <v>4.9</v>
      </c>
      <c r="Y15" t="n">
        <v>1</v>
      </c>
      <c r="Z15" t="n">
        <v>10</v>
      </c>
      <c r="AA15" t="n">
        <v>3272.289409737791</v>
      </c>
      <c r="AB15" t="n">
        <v>4477.290733623616</v>
      </c>
      <c r="AC15" t="n">
        <v>4049.98438992342</v>
      </c>
      <c r="AD15" t="n">
        <v>3272289.409737791</v>
      </c>
      <c r="AE15" t="n">
        <v>4477290.733623615</v>
      </c>
      <c r="AF15" t="n">
        <v>1.707861910590252e-06</v>
      </c>
      <c r="AG15" t="n">
        <v>81</v>
      </c>
      <c r="AH15" t="n">
        <v>4049984.38992342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1.4598</v>
      </c>
      <c r="E16" t="n">
        <v>68.5</v>
      </c>
      <c r="F16" t="n">
        <v>57.2</v>
      </c>
      <c r="G16" t="n">
        <v>21.32</v>
      </c>
      <c r="H16" t="n">
        <v>0.29</v>
      </c>
      <c r="I16" t="n">
        <v>161</v>
      </c>
      <c r="J16" t="n">
        <v>280.92</v>
      </c>
      <c r="K16" t="n">
        <v>60.56</v>
      </c>
      <c r="L16" t="n">
        <v>4.5</v>
      </c>
      <c r="M16" t="n">
        <v>159</v>
      </c>
      <c r="N16" t="n">
        <v>75.87</v>
      </c>
      <c r="O16" t="n">
        <v>34881.09</v>
      </c>
      <c r="P16" t="n">
        <v>999.4400000000001</v>
      </c>
      <c r="Q16" t="n">
        <v>1367.98</v>
      </c>
      <c r="R16" t="n">
        <v>256.28</v>
      </c>
      <c r="S16" t="n">
        <v>104.26</v>
      </c>
      <c r="T16" t="n">
        <v>74392.78999999999</v>
      </c>
      <c r="U16" t="n">
        <v>0.41</v>
      </c>
      <c r="V16" t="n">
        <v>0.84</v>
      </c>
      <c r="W16" t="n">
        <v>20.91</v>
      </c>
      <c r="X16" t="n">
        <v>4.6</v>
      </c>
      <c r="Y16" t="n">
        <v>1</v>
      </c>
      <c r="Z16" t="n">
        <v>10</v>
      </c>
      <c r="AA16" t="n">
        <v>3220.228388354335</v>
      </c>
      <c r="AB16" t="n">
        <v>4406.058547396601</v>
      </c>
      <c r="AC16" t="n">
        <v>3985.550503574913</v>
      </c>
      <c r="AD16" t="n">
        <v>3220228.388354335</v>
      </c>
      <c r="AE16" t="n">
        <v>4406058.547396601</v>
      </c>
      <c r="AF16" t="n">
        <v>1.728344413920034e-06</v>
      </c>
      <c r="AG16" t="n">
        <v>80</v>
      </c>
      <c r="AH16" t="n">
        <v>3985550.503574913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1.477</v>
      </c>
      <c r="E17" t="n">
        <v>67.70999999999999</v>
      </c>
      <c r="F17" t="n">
        <v>56.92</v>
      </c>
      <c r="G17" t="n">
        <v>22.62</v>
      </c>
      <c r="H17" t="n">
        <v>0.3</v>
      </c>
      <c r="I17" t="n">
        <v>151</v>
      </c>
      <c r="J17" t="n">
        <v>281.41</v>
      </c>
      <c r="K17" t="n">
        <v>60.56</v>
      </c>
      <c r="L17" t="n">
        <v>4.75</v>
      </c>
      <c r="M17" t="n">
        <v>149</v>
      </c>
      <c r="N17" t="n">
        <v>76.11</v>
      </c>
      <c r="O17" t="n">
        <v>34942.02</v>
      </c>
      <c r="P17" t="n">
        <v>994.26</v>
      </c>
      <c r="Q17" t="n">
        <v>1367.9</v>
      </c>
      <c r="R17" t="n">
        <v>247.3</v>
      </c>
      <c r="S17" t="n">
        <v>104.26</v>
      </c>
      <c r="T17" t="n">
        <v>69952.60000000001</v>
      </c>
      <c r="U17" t="n">
        <v>0.42</v>
      </c>
      <c r="V17" t="n">
        <v>0.84</v>
      </c>
      <c r="W17" t="n">
        <v>20.89</v>
      </c>
      <c r="X17" t="n">
        <v>4.33</v>
      </c>
      <c r="Y17" t="n">
        <v>1</v>
      </c>
      <c r="Z17" t="n">
        <v>10</v>
      </c>
      <c r="AA17" t="n">
        <v>3169.901026156352</v>
      </c>
      <c r="AB17" t="n">
        <v>4337.198430150796</v>
      </c>
      <c r="AC17" t="n">
        <v>3923.262299273269</v>
      </c>
      <c r="AD17" t="n">
        <v>3169901.026156352</v>
      </c>
      <c r="AE17" t="n">
        <v>4337198.430150797</v>
      </c>
      <c r="AF17" t="n">
        <v>1.748708521276812e-06</v>
      </c>
      <c r="AG17" t="n">
        <v>79</v>
      </c>
      <c r="AH17" t="n">
        <v>3923262.299273269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1.4912</v>
      </c>
      <c r="E18" t="n">
        <v>67.06</v>
      </c>
      <c r="F18" t="n">
        <v>56.69</v>
      </c>
      <c r="G18" t="n">
        <v>23.79</v>
      </c>
      <c r="H18" t="n">
        <v>0.32</v>
      </c>
      <c r="I18" t="n">
        <v>143</v>
      </c>
      <c r="J18" t="n">
        <v>281.91</v>
      </c>
      <c r="K18" t="n">
        <v>60.56</v>
      </c>
      <c r="L18" t="n">
        <v>5</v>
      </c>
      <c r="M18" t="n">
        <v>141</v>
      </c>
      <c r="N18" t="n">
        <v>76.34999999999999</v>
      </c>
      <c r="O18" t="n">
        <v>35003.04</v>
      </c>
      <c r="P18" t="n">
        <v>990.1</v>
      </c>
      <c r="Q18" t="n">
        <v>1367.86</v>
      </c>
      <c r="R18" t="n">
        <v>239.98</v>
      </c>
      <c r="S18" t="n">
        <v>104.26</v>
      </c>
      <c r="T18" t="n">
        <v>66332.92999999999</v>
      </c>
      <c r="U18" t="n">
        <v>0.43</v>
      </c>
      <c r="V18" t="n">
        <v>0.85</v>
      </c>
      <c r="W18" t="n">
        <v>20.88</v>
      </c>
      <c r="X18" t="n">
        <v>4.1</v>
      </c>
      <c r="Y18" t="n">
        <v>1</v>
      </c>
      <c r="Z18" t="n">
        <v>10</v>
      </c>
      <c r="AA18" t="n">
        <v>3127.498936440338</v>
      </c>
      <c r="AB18" t="n">
        <v>4279.182020353169</v>
      </c>
      <c r="AC18" t="n">
        <v>3870.782894200187</v>
      </c>
      <c r="AD18" t="n">
        <v>3127498.936440338</v>
      </c>
      <c r="AE18" t="n">
        <v>4279182.020353169</v>
      </c>
      <c r="AF18" t="n">
        <v>1.765520749443455e-06</v>
      </c>
      <c r="AG18" t="n">
        <v>78</v>
      </c>
      <c r="AH18" t="n">
        <v>3870782.894200187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1.5046</v>
      </c>
      <c r="E19" t="n">
        <v>66.45999999999999</v>
      </c>
      <c r="F19" t="n">
        <v>56.46</v>
      </c>
      <c r="G19" t="n">
        <v>24.91</v>
      </c>
      <c r="H19" t="n">
        <v>0.33</v>
      </c>
      <c r="I19" t="n">
        <v>136</v>
      </c>
      <c r="J19" t="n">
        <v>282.4</v>
      </c>
      <c r="K19" t="n">
        <v>60.56</v>
      </c>
      <c r="L19" t="n">
        <v>5.25</v>
      </c>
      <c r="M19" t="n">
        <v>134</v>
      </c>
      <c r="N19" t="n">
        <v>76.59999999999999</v>
      </c>
      <c r="O19" t="n">
        <v>35064.15</v>
      </c>
      <c r="P19" t="n">
        <v>985.63</v>
      </c>
      <c r="Q19" t="n">
        <v>1367.69</v>
      </c>
      <c r="R19" t="n">
        <v>232.66</v>
      </c>
      <c r="S19" t="n">
        <v>104.26</v>
      </c>
      <c r="T19" t="n">
        <v>62703.83</v>
      </c>
      <c r="U19" t="n">
        <v>0.45</v>
      </c>
      <c r="V19" t="n">
        <v>0.85</v>
      </c>
      <c r="W19" t="n">
        <v>20.87</v>
      </c>
      <c r="X19" t="n">
        <v>3.88</v>
      </c>
      <c r="Y19" t="n">
        <v>1</v>
      </c>
      <c r="Z19" t="n">
        <v>10</v>
      </c>
      <c r="AA19" t="n">
        <v>3086.436338846177</v>
      </c>
      <c r="AB19" t="n">
        <v>4222.99836277088</v>
      </c>
      <c r="AC19" t="n">
        <v>3819.961326043295</v>
      </c>
      <c r="AD19" t="n">
        <v>3086436.338846176</v>
      </c>
      <c r="AE19" t="n">
        <v>4222998.36277088</v>
      </c>
      <c r="AF19" t="n">
        <v>1.781385809826061e-06</v>
      </c>
      <c r="AG19" t="n">
        <v>77</v>
      </c>
      <c r="AH19" t="n">
        <v>3819961.326043295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1.5174</v>
      </c>
      <c r="E20" t="n">
        <v>65.90000000000001</v>
      </c>
      <c r="F20" t="n">
        <v>56.26</v>
      </c>
      <c r="G20" t="n">
        <v>26.17</v>
      </c>
      <c r="H20" t="n">
        <v>0.35</v>
      </c>
      <c r="I20" t="n">
        <v>129</v>
      </c>
      <c r="J20" t="n">
        <v>282.9</v>
      </c>
      <c r="K20" t="n">
        <v>60.56</v>
      </c>
      <c r="L20" t="n">
        <v>5.5</v>
      </c>
      <c r="M20" t="n">
        <v>127</v>
      </c>
      <c r="N20" t="n">
        <v>76.84999999999999</v>
      </c>
      <c r="O20" t="n">
        <v>35125.37</v>
      </c>
      <c r="P20" t="n">
        <v>981.9400000000001</v>
      </c>
      <c r="Q20" t="n">
        <v>1367.64</v>
      </c>
      <c r="R20" t="n">
        <v>225.67</v>
      </c>
      <c r="S20" t="n">
        <v>104.26</v>
      </c>
      <c r="T20" t="n">
        <v>59243.97</v>
      </c>
      <c r="U20" t="n">
        <v>0.46</v>
      </c>
      <c r="V20" t="n">
        <v>0.85</v>
      </c>
      <c r="W20" t="n">
        <v>20.86</v>
      </c>
      <c r="X20" t="n">
        <v>3.67</v>
      </c>
      <c r="Y20" t="n">
        <v>1</v>
      </c>
      <c r="Z20" t="n">
        <v>10</v>
      </c>
      <c r="AA20" t="n">
        <v>3058.519223934242</v>
      </c>
      <c r="AB20" t="n">
        <v>4184.800934532182</v>
      </c>
      <c r="AC20" t="n">
        <v>3785.409406745272</v>
      </c>
      <c r="AD20" t="n">
        <v>3058519.223934243</v>
      </c>
      <c r="AE20" t="n">
        <v>4184800.934532182</v>
      </c>
      <c r="AF20" t="n">
        <v>1.79654049437064e-06</v>
      </c>
      <c r="AG20" t="n">
        <v>77</v>
      </c>
      <c r="AH20" t="n">
        <v>3785409.406745272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1.5289</v>
      </c>
      <c r="E21" t="n">
        <v>65.41</v>
      </c>
      <c r="F21" t="n">
        <v>56.08</v>
      </c>
      <c r="G21" t="n">
        <v>27.36</v>
      </c>
      <c r="H21" t="n">
        <v>0.36</v>
      </c>
      <c r="I21" t="n">
        <v>123</v>
      </c>
      <c r="J21" t="n">
        <v>283.4</v>
      </c>
      <c r="K21" t="n">
        <v>60.56</v>
      </c>
      <c r="L21" t="n">
        <v>5.75</v>
      </c>
      <c r="M21" t="n">
        <v>121</v>
      </c>
      <c r="N21" t="n">
        <v>77.09</v>
      </c>
      <c r="O21" t="n">
        <v>35186.68</v>
      </c>
      <c r="P21" t="n">
        <v>978.41</v>
      </c>
      <c r="Q21" t="n">
        <v>1367.59</v>
      </c>
      <c r="R21" t="n">
        <v>220.98</v>
      </c>
      <c r="S21" t="n">
        <v>104.26</v>
      </c>
      <c r="T21" t="n">
        <v>56929.18</v>
      </c>
      <c r="U21" t="n">
        <v>0.47</v>
      </c>
      <c r="V21" t="n">
        <v>0.85</v>
      </c>
      <c r="W21" t="n">
        <v>20.82</v>
      </c>
      <c r="X21" t="n">
        <v>3.5</v>
      </c>
      <c r="Y21" t="n">
        <v>1</v>
      </c>
      <c r="Z21" t="n">
        <v>10</v>
      </c>
      <c r="AA21" t="n">
        <v>3023.421048811454</v>
      </c>
      <c r="AB21" t="n">
        <v>4136.778062906975</v>
      </c>
      <c r="AC21" t="n">
        <v>3741.969770587454</v>
      </c>
      <c r="AD21" t="n">
        <v>3023421.048811453</v>
      </c>
      <c r="AE21" t="n">
        <v>4136778.062906975</v>
      </c>
      <c r="AF21" t="n">
        <v>1.81015603126616e-06</v>
      </c>
      <c r="AG21" t="n">
        <v>76</v>
      </c>
      <c r="AH21" t="n">
        <v>3741969.770587454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1.5379</v>
      </c>
      <c r="E22" t="n">
        <v>65.02</v>
      </c>
      <c r="F22" t="n">
        <v>55.96</v>
      </c>
      <c r="G22" t="n">
        <v>28.45</v>
      </c>
      <c r="H22" t="n">
        <v>0.38</v>
      </c>
      <c r="I22" t="n">
        <v>118</v>
      </c>
      <c r="J22" t="n">
        <v>283.9</v>
      </c>
      <c r="K22" t="n">
        <v>60.56</v>
      </c>
      <c r="L22" t="n">
        <v>6</v>
      </c>
      <c r="M22" t="n">
        <v>116</v>
      </c>
      <c r="N22" t="n">
        <v>77.34</v>
      </c>
      <c r="O22" t="n">
        <v>35248.1</v>
      </c>
      <c r="P22" t="n">
        <v>976.09</v>
      </c>
      <c r="Q22" t="n">
        <v>1367.73</v>
      </c>
      <c r="R22" t="n">
        <v>216.5</v>
      </c>
      <c r="S22" t="n">
        <v>104.26</v>
      </c>
      <c r="T22" t="n">
        <v>54717.61</v>
      </c>
      <c r="U22" t="n">
        <v>0.48</v>
      </c>
      <c r="V22" t="n">
        <v>0.86</v>
      </c>
      <c r="W22" t="n">
        <v>20.83</v>
      </c>
      <c r="X22" t="n">
        <v>3.37</v>
      </c>
      <c r="Y22" t="n">
        <v>1</v>
      </c>
      <c r="Z22" t="n">
        <v>10</v>
      </c>
      <c r="AA22" t="n">
        <v>3005.054421271496</v>
      </c>
      <c r="AB22" t="n">
        <v>4111.648032828384</v>
      </c>
      <c r="AC22" t="n">
        <v>3719.238115309345</v>
      </c>
      <c r="AD22" t="n">
        <v>3005054.421271496</v>
      </c>
      <c r="AE22" t="n">
        <v>4111648.032828384</v>
      </c>
      <c r="AF22" t="n">
        <v>1.820811668836567e-06</v>
      </c>
      <c r="AG22" t="n">
        <v>76</v>
      </c>
      <c r="AH22" t="n">
        <v>3719238.115309345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1.5483</v>
      </c>
      <c r="E23" t="n">
        <v>64.59</v>
      </c>
      <c r="F23" t="n">
        <v>55.79</v>
      </c>
      <c r="G23" t="n">
        <v>29.62</v>
      </c>
      <c r="H23" t="n">
        <v>0.39</v>
      </c>
      <c r="I23" t="n">
        <v>113</v>
      </c>
      <c r="J23" t="n">
        <v>284.4</v>
      </c>
      <c r="K23" t="n">
        <v>60.56</v>
      </c>
      <c r="L23" t="n">
        <v>6.25</v>
      </c>
      <c r="M23" t="n">
        <v>111</v>
      </c>
      <c r="N23" t="n">
        <v>77.59</v>
      </c>
      <c r="O23" t="n">
        <v>35309.61</v>
      </c>
      <c r="P23" t="n">
        <v>972.58</v>
      </c>
      <c r="Q23" t="n">
        <v>1367.81</v>
      </c>
      <c r="R23" t="n">
        <v>211.64</v>
      </c>
      <c r="S23" t="n">
        <v>104.26</v>
      </c>
      <c r="T23" t="n">
        <v>52311.43</v>
      </c>
      <c r="U23" t="n">
        <v>0.49</v>
      </c>
      <c r="V23" t="n">
        <v>0.86</v>
      </c>
      <c r="W23" t="n">
        <v>20.8</v>
      </c>
      <c r="X23" t="n">
        <v>3.2</v>
      </c>
      <c r="Y23" t="n">
        <v>1</v>
      </c>
      <c r="Z23" t="n">
        <v>10</v>
      </c>
      <c r="AA23" t="n">
        <v>2972.33882169306</v>
      </c>
      <c r="AB23" t="n">
        <v>4066.885106174776</v>
      </c>
      <c r="AC23" t="n">
        <v>3678.747299550397</v>
      </c>
      <c r="AD23" t="n">
        <v>2972338.82169306</v>
      </c>
      <c r="AE23" t="n">
        <v>4066885.106174776</v>
      </c>
      <c r="AF23" t="n">
        <v>1.833124850029038e-06</v>
      </c>
      <c r="AG23" t="n">
        <v>75</v>
      </c>
      <c r="AH23" t="n">
        <v>3678747.299550397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1.5574</v>
      </c>
      <c r="E24" t="n">
        <v>64.20999999999999</v>
      </c>
      <c r="F24" t="n">
        <v>55.67</v>
      </c>
      <c r="G24" t="n">
        <v>30.93</v>
      </c>
      <c r="H24" t="n">
        <v>0.41</v>
      </c>
      <c r="I24" t="n">
        <v>108</v>
      </c>
      <c r="J24" t="n">
        <v>284.89</v>
      </c>
      <c r="K24" t="n">
        <v>60.56</v>
      </c>
      <c r="L24" t="n">
        <v>6.5</v>
      </c>
      <c r="M24" t="n">
        <v>106</v>
      </c>
      <c r="N24" t="n">
        <v>77.84</v>
      </c>
      <c r="O24" t="n">
        <v>35371.22</v>
      </c>
      <c r="P24" t="n">
        <v>970.3200000000001</v>
      </c>
      <c r="Q24" t="n">
        <v>1367.71</v>
      </c>
      <c r="R24" t="n">
        <v>206.55</v>
      </c>
      <c r="S24" t="n">
        <v>104.26</v>
      </c>
      <c r="T24" t="n">
        <v>49790.81</v>
      </c>
      <c r="U24" t="n">
        <v>0.5</v>
      </c>
      <c r="V24" t="n">
        <v>0.86</v>
      </c>
      <c r="W24" t="n">
        <v>20.83</v>
      </c>
      <c r="X24" t="n">
        <v>3.08</v>
      </c>
      <c r="Y24" t="n">
        <v>1</v>
      </c>
      <c r="Z24" t="n">
        <v>10</v>
      </c>
      <c r="AA24" t="n">
        <v>2954.390040743156</v>
      </c>
      <c r="AB24" t="n">
        <v>4042.326792234785</v>
      </c>
      <c r="AC24" t="n">
        <v>3656.532796625031</v>
      </c>
      <c r="AD24" t="n">
        <v>2954390.040743155</v>
      </c>
      <c r="AE24" t="n">
        <v>4042326.792234785</v>
      </c>
      <c r="AF24" t="n">
        <v>1.843898883572449e-06</v>
      </c>
      <c r="AG24" t="n">
        <v>75</v>
      </c>
      <c r="AH24" t="n">
        <v>3656532.796625031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1.5655</v>
      </c>
      <c r="E25" t="n">
        <v>63.88</v>
      </c>
      <c r="F25" t="n">
        <v>55.55</v>
      </c>
      <c r="G25" t="n">
        <v>32.05</v>
      </c>
      <c r="H25" t="n">
        <v>0.42</v>
      </c>
      <c r="I25" t="n">
        <v>104</v>
      </c>
      <c r="J25" t="n">
        <v>285.39</v>
      </c>
      <c r="K25" t="n">
        <v>60.56</v>
      </c>
      <c r="L25" t="n">
        <v>6.75</v>
      </c>
      <c r="M25" t="n">
        <v>102</v>
      </c>
      <c r="N25" t="n">
        <v>78.09</v>
      </c>
      <c r="O25" t="n">
        <v>35432.93</v>
      </c>
      <c r="P25" t="n">
        <v>967.87</v>
      </c>
      <c r="Q25" t="n">
        <v>1367.53</v>
      </c>
      <c r="R25" t="n">
        <v>202.38</v>
      </c>
      <c r="S25" t="n">
        <v>104.26</v>
      </c>
      <c r="T25" t="n">
        <v>47727.38</v>
      </c>
      <c r="U25" t="n">
        <v>0.52</v>
      </c>
      <c r="V25" t="n">
        <v>0.86</v>
      </c>
      <c r="W25" t="n">
        <v>20.83</v>
      </c>
      <c r="X25" t="n">
        <v>2.96</v>
      </c>
      <c r="Y25" t="n">
        <v>1</v>
      </c>
      <c r="Z25" t="n">
        <v>10</v>
      </c>
      <c r="AA25" t="n">
        <v>2927.677715542393</v>
      </c>
      <c r="AB25" t="n">
        <v>4005.777810430484</v>
      </c>
      <c r="AC25" t="n">
        <v>3623.471998347315</v>
      </c>
      <c r="AD25" t="n">
        <v>2927677.715542393</v>
      </c>
      <c r="AE25" t="n">
        <v>4005777.810430484</v>
      </c>
      <c r="AF25" t="n">
        <v>1.853488957385816e-06</v>
      </c>
      <c r="AG25" t="n">
        <v>74</v>
      </c>
      <c r="AH25" t="n">
        <v>3623471.998347315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1.5736</v>
      </c>
      <c r="E26" t="n">
        <v>63.55</v>
      </c>
      <c r="F26" t="n">
        <v>55.43</v>
      </c>
      <c r="G26" t="n">
        <v>33.26</v>
      </c>
      <c r="H26" t="n">
        <v>0.44</v>
      </c>
      <c r="I26" t="n">
        <v>100</v>
      </c>
      <c r="J26" t="n">
        <v>285.9</v>
      </c>
      <c r="K26" t="n">
        <v>60.56</v>
      </c>
      <c r="L26" t="n">
        <v>7</v>
      </c>
      <c r="M26" t="n">
        <v>98</v>
      </c>
      <c r="N26" t="n">
        <v>78.34</v>
      </c>
      <c r="O26" t="n">
        <v>35494.74</v>
      </c>
      <c r="P26" t="n">
        <v>965.45</v>
      </c>
      <c r="Q26" t="n">
        <v>1367.51</v>
      </c>
      <c r="R26" t="n">
        <v>199.42</v>
      </c>
      <c r="S26" t="n">
        <v>104.26</v>
      </c>
      <c r="T26" t="n">
        <v>46264.49</v>
      </c>
      <c r="U26" t="n">
        <v>0.52</v>
      </c>
      <c r="V26" t="n">
        <v>0.86</v>
      </c>
      <c r="W26" t="n">
        <v>20.8</v>
      </c>
      <c r="X26" t="n">
        <v>2.85</v>
      </c>
      <c r="Y26" t="n">
        <v>1</v>
      </c>
      <c r="Z26" t="n">
        <v>10</v>
      </c>
      <c r="AA26" t="n">
        <v>2911.254152263178</v>
      </c>
      <c r="AB26" t="n">
        <v>3983.306366595385</v>
      </c>
      <c r="AC26" t="n">
        <v>3603.145197572968</v>
      </c>
      <c r="AD26" t="n">
        <v>2911254.152263178</v>
      </c>
      <c r="AE26" t="n">
        <v>3983306.366595385</v>
      </c>
      <c r="AF26" t="n">
        <v>1.863079031199182e-06</v>
      </c>
      <c r="AG26" t="n">
        <v>74</v>
      </c>
      <c r="AH26" t="n">
        <v>3603145.197572968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1.5796</v>
      </c>
      <c r="E27" t="n">
        <v>63.31</v>
      </c>
      <c r="F27" t="n">
        <v>55.34</v>
      </c>
      <c r="G27" t="n">
        <v>34.23</v>
      </c>
      <c r="H27" t="n">
        <v>0.45</v>
      </c>
      <c r="I27" t="n">
        <v>97</v>
      </c>
      <c r="J27" t="n">
        <v>286.4</v>
      </c>
      <c r="K27" t="n">
        <v>60.56</v>
      </c>
      <c r="L27" t="n">
        <v>7.25</v>
      </c>
      <c r="M27" t="n">
        <v>95</v>
      </c>
      <c r="N27" t="n">
        <v>78.59</v>
      </c>
      <c r="O27" t="n">
        <v>35556.78</v>
      </c>
      <c r="P27" t="n">
        <v>963.8099999999999</v>
      </c>
      <c r="Q27" t="n">
        <v>1367.53</v>
      </c>
      <c r="R27" t="n">
        <v>195.74</v>
      </c>
      <c r="S27" t="n">
        <v>104.26</v>
      </c>
      <c r="T27" t="n">
        <v>44442.99</v>
      </c>
      <c r="U27" t="n">
        <v>0.53</v>
      </c>
      <c r="V27" t="n">
        <v>0.87</v>
      </c>
      <c r="W27" t="n">
        <v>20.82</v>
      </c>
      <c r="X27" t="n">
        <v>2.76</v>
      </c>
      <c r="Y27" t="n">
        <v>1</v>
      </c>
      <c r="Z27" t="n">
        <v>10</v>
      </c>
      <c r="AA27" t="n">
        <v>2899.417187286148</v>
      </c>
      <c r="AB27" t="n">
        <v>3967.110508903773</v>
      </c>
      <c r="AC27" t="n">
        <v>3588.495049808416</v>
      </c>
      <c r="AD27" t="n">
        <v>2899417.187286148</v>
      </c>
      <c r="AE27" t="n">
        <v>3967110.508903773</v>
      </c>
      <c r="AF27" t="n">
        <v>1.870182789579453e-06</v>
      </c>
      <c r="AG27" t="n">
        <v>74</v>
      </c>
      <c r="AH27" t="n">
        <v>3588495.049808416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1.5874</v>
      </c>
      <c r="E28" t="n">
        <v>63</v>
      </c>
      <c r="F28" t="n">
        <v>55.24</v>
      </c>
      <c r="G28" t="n">
        <v>35.64</v>
      </c>
      <c r="H28" t="n">
        <v>0.47</v>
      </c>
      <c r="I28" t="n">
        <v>93</v>
      </c>
      <c r="J28" t="n">
        <v>286.9</v>
      </c>
      <c r="K28" t="n">
        <v>60.56</v>
      </c>
      <c r="L28" t="n">
        <v>7.5</v>
      </c>
      <c r="M28" t="n">
        <v>91</v>
      </c>
      <c r="N28" t="n">
        <v>78.84999999999999</v>
      </c>
      <c r="O28" t="n">
        <v>35618.8</v>
      </c>
      <c r="P28" t="n">
        <v>961.5599999999999</v>
      </c>
      <c r="Q28" t="n">
        <v>1367.61</v>
      </c>
      <c r="R28" t="n">
        <v>192.66</v>
      </c>
      <c r="S28" t="n">
        <v>104.26</v>
      </c>
      <c r="T28" t="n">
        <v>42922.29</v>
      </c>
      <c r="U28" t="n">
        <v>0.54</v>
      </c>
      <c r="V28" t="n">
        <v>0.87</v>
      </c>
      <c r="W28" t="n">
        <v>20.81</v>
      </c>
      <c r="X28" t="n">
        <v>2.65</v>
      </c>
      <c r="Y28" t="n">
        <v>1</v>
      </c>
      <c r="Z28" t="n">
        <v>10</v>
      </c>
      <c r="AA28" t="n">
        <v>2874.118883561748</v>
      </c>
      <c r="AB28" t="n">
        <v>3932.496253665655</v>
      </c>
      <c r="AC28" t="n">
        <v>3557.184330508813</v>
      </c>
      <c r="AD28" t="n">
        <v>2874118.883561748</v>
      </c>
      <c r="AE28" t="n">
        <v>3932496.253665655</v>
      </c>
      <c r="AF28" t="n">
        <v>1.879417675473806e-06</v>
      </c>
      <c r="AG28" t="n">
        <v>73</v>
      </c>
      <c r="AH28" t="n">
        <v>3557184.330508813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1.5945</v>
      </c>
      <c r="E29" t="n">
        <v>62.71</v>
      </c>
      <c r="F29" t="n">
        <v>55.11</v>
      </c>
      <c r="G29" t="n">
        <v>36.74</v>
      </c>
      <c r="H29" t="n">
        <v>0.48</v>
      </c>
      <c r="I29" t="n">
        <v>90</v>
      </c>
      <c r="J29" t="n">
        <v>287.41</v>
      </c>
      <c r="K29" t="n">
        <v>60.56</v>
      </c>
      <c r="L29" t="n">
        <v>7.75</v>
      </c>
      <c r="M29" t="n">
        <v>88</v>
      </c>
      <c r="N29" t="n">
        <v>79.09999999999999</v>
      </c>
      <c r="O29" t="n">
        <v>35680.92</v>
      </c>
      <c r="P29" t="n">
        <v>959.12</v>
      </c>
      <c r="Q29" t="n">
        <v>1367.44</v>
      </c>
      <c r="R29" t="n">
        <v>188.95</v>
      </c>
      <c r="S29" t="n">
        <v>104.26</v>
      </c>
      <c r="T29" t="n">
        <v>41079.06</v>
      </c>
      <c r="U29" t="n">
        <v>0.55</v>
      </c>
      <c r="V29" t="n">
        <v>0.87</v>
      </c>
      <c r="W29" t="n">
        <v>20.79</v>
      </c>
      <c r="X29" t="n">
        <v>2.53</v>
      </c>
      <c r="Y29" t="n">
        <v>1</v>
      </c>
      <c r="Z29" t="n">
        <v>10</v>
      </c>
      <c r="AA29" t="n">
        <v>2859.320774074985</v>
      </c>
      <c r="AB29" t="n">
        <v>3912.248827419351</v>
      </c>
      <c r="AC29" t="n">
        <v>3538.869290206015</v>
      </c>
      <c r="AD29" t="n">
        <v>2859320.774074985</v>
      </c>
      <c r="AE29" t="n">
        <v>3912248.827419351</v>
      </c>
      <c r="AF29" t="n">
        <v>1.887823789557127e-06</v>
      </c>
      <c r="AG29" t="n">
        <v>73</v>
      </c>
      <c r="AH29" t="n">
        <v>3538869.290206015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1.6005</v>
      </c>
      <c r="E30" t="n">
        <v>62.48</v>
      </c>
      <c r="F30" t="n">
        <v>55.04</v>
      </c>
      <c r="G30" t="n">
        <v>37.96</v>
      </c>
      <c r="H30" t="n">
        <v>0.49</v>
      </c>
      <c r="I30" t="n">
        <v>87</v>
      </c>
      <c r="J30" t="n">
        <v>287.91</v>
      </c>
      <c r="K30" t="n">
        <v>60.56</v>
      </c>
      <c r="L30" t="n">
        <v>8</v>
      </c>
      <c r="M30" t="n">
        <v>85</v>
      </c>
      <c r="N30" t="n">
        <v>79.36</v>
      </c>
      <c r="O30" t="n">
        <v>35743.15</v>
      </c>
      <c r="P30" t="n">
        <v>957.41</v>
      </c>
      <c r="Q30" t="n">
        <v>1367.53</v>
      </c>
      <c r="R30" t="n">
        <v>186.67</v>
      </c>
      <c r="S30" t="n">
        <v>104.26</v>
      </c>
      <c r="T30" t="n">
        <v>39953.88</v>
      </c>
      <c r="U30" t="n">
        <v>0.5600000000000001</v>
      </c>
      <c r="V30" t="n">
        <v>0.87</v>
      </c>
      <c r="W30" t="n">
        <v>20.77</v>
      </c>
      <c r="X30" t="n">
        <v>2.45</v>
      </c>
      <c r="Y30" t="n">
        <v>1</v>
      </c>
      <c r="Z30" t="n">
        <v>10</v>
      </c>
      <c r="AA30" t="n">
        <v>2847.931186126526</v>
      </c>
      <c r="AB30" t="n">
        <v>3896.66509071511</v>
      </c>
      <c r="AC30" t="n">
        <v>3524.772843460917</v>
      </c>
      <c r="AD30" t="n">
        <v>2847931.186126526</v>
      </c>
      <c r="AE30" t="n">
        <v>3896665.09071511</v>
      </c>
      <c r="AF30" t="n">
        <v>1.894927547937399e-06</v>
      </c>
      <c r="AG30" t="n">
        <v>73</v>
      </c>
      <c r="AH30" t="n">
        <v>3524772.843460917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1.6068</v>
      </c>
      <c r="E31" t="n">
        <v>62.24</v>
      </c>
      <c r="F31" t="n">
        <v>54.95</v>
      </c>
      <c r="G31" t="n">
        <v>39.25</v>
      </c>
      <c r="H31" t="n">
        <v>0.51</v>
      </c>
      <c r="I31" t="n">
        <v>84</v>
      </c>
      <c r="J31" t="n">
        <v>288.42</v>
      </c>
      <c r="K31" t="n">
        <v>60.56</v>
      </c>
      <c r="L31" t="n">
        <v>8.25</v>
      </c>
      <c r="M31" t="n">
        <v>82</v>
      </c>
      <c r="N31" t="n">
        <v>79.61</v>
      </c>
      <c r="O31" t="n">
        <v>35805.48</v>
      </c>
      <c r="P31" t="n">
        <v>955.55</v>
      </c>
      <c r="Q31" t="n">
        <v>1367.49</v>
      </c>
      <c r="R31" t="n">
        <v>183.81</v>
      </c>
      <c r="S31" t="n">
        <v>104.26</v>
      </c>
      <c r="T31" t="n">
        <v>38540.56</v>
      </c>
      <c r="U31" t="n">
        <v>0.57</v>
      </c>
      <c r="V31" t="n">
        <v>0.87</v>
      </c>
      <c r="W31" t="n">
        <v>20.77</v>
      </c>
      <c r="X31" t="n">
        <v>2.37</v>
      </c>
      <c r="Y31" t="n">
        <v>1</v>
      </c>
      <c r="Z31" t="n">
        <v>10</v>
      </c>
      <c r="AA31" t="n">
        <v>2835.767992904836</v>
      </c>
      <c r="AB31" t="n">
        <v>3880.02287314698</v>
      </c>
      <c r="AC31" t="n">
        <v>3509.71893577999</v>
      </c>
      <c r="AD31" t="n">
        <v>2835767.992904836</v>
      </c>
      <c r="AE31" t="n">
        <v>3880022.87314698</v>
      </c>
      <c r="AF31" t="n">
        <v>1.902386494236684e-06</v>
      </c>
      <c r="AG31" t="n">
        <v>73</v>
      </c>
      <c r="AH31" t="n">
        <v>3509718.93577999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1.6102</v>
      </c>
      <c r="E32" t="n">
        <v>62.1</v>
      </c>
      <c r="F32" t="n">
        <v>54.92</v>
      </c>
      <c r="G32" t="n">
        <v>40.19</v>
      </c>
      <c r="H32" t="n">
        <v>0.52</v>
      </c>
      <c r="I32" t="n">
        <v>82</v>
      </c>
      <c r="J32" t="n">
        <v>288.92</v>
      </c>
      <c r="K32" t="n">
        <v>60.56</v>
      </c>
      <c r="L32" t="n">
        <v>8.5</v>
      </c>
      <c r="M32" t="n">
        <v>80</v>
      </c>
      <c r="N32" t="n">
        <v>79.87</v>
      </c>
      <c r="O32" t="n">
        <v>35867.91</v>
      </c>
      <c r="P32" t="n">
        <v>954.72</v>
      </c>
      <c r="Q32" t="n">
        <v>1367.64</v>
      </c>
      <c r="R32" t="n">
        <v>182.51</v>
      </c>
      <c r="S32" t="n">
        <v>104.26</v>
      </c>
      <c r="T32" t="n">
        <v>37899.3</v>
      </c>
      <c r="U32" t="n">
        <v>0.57</v>
      </c>
      <c r="V32" t="n">
        <v>0.87</v>
      </c>
      <c r="W32" t="n">
        <v>20.78</v>
      </c>
      <c r="X32" t="n">
        <v>2.34</v>
      </c>
      <c r="Y32" t="n">
        <v>1</v>
      </c>
      <c r="Z32" t="n">
        <v>10</v>
      </c>
      <c r="AA32" t="n">
        <v>2819.656056048775</v>
      </c>
      <c r="AB32" t="n">
        <v>3857.977810332028</v>
      </c>
      <c r="AC32" t="n">
        <v>3489.777822819658</v>
      </c>
      <c r="AD32" t="n">
        <v>2819656.056048775</v>
      </c>
      <c r="AE32" t="n">
        <v>3857977.810332028</v>
      </c>
      <c r="AF32" t="n">
        <v>1.906411957318838e-06</v>
      </c>
      <c r="AG32" t="n">
        <v>72</v>
      </c>
      <c r="AH32" t="n">
        <v>3489777.822819658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1.6174</v>
      </c>
      <c r="E33" t="n">
        <v>61.83</v>
      </c>
      <c r="F33" t="n">
        <v>54.8</v>
      </c>
      <c r="G33" t="n">
        <v>41.62</v>
      </c>
      <c r="H33" t="n">
        <v>0.54</v>
      </c>
      <c r="I33" t="n">
        <v>79</v>
      </c>
      <c r="J33" t="n">
        <v>289.43</v>
      </c>
      <c r="K33" t="n">
        <v>60.56</v>
      </c>
      <c r="L33" t="n">
        <v>8.75</v>
      </c>
      <c r="M33" t="n">
        <v>77</v>
      </c>
      <c r="N33" t="n">
        <v>80.12</v>
      </c>
      <c r="O33" t="n">
        <v>35930.44</v>
      </c>
      <c r="P33" t="n">
        <v>952.49</v>
      </c>
      <c r="Q33" t="n">
        <v>1367.44</v>
      </c>
      <c r="R33" t="n">
        <v>178.79</v>
      </c>
      <c r="S33" t="n">
        <v>104.26</v>
      </c>
      <c r="T33" t="n">
        <v>36057.55</v>
      </c>
      <c r="U33" t="n">
        <v>0.58</v>
      </c>
      <c r="V33" t="n">
        <v>0.87</v>
      </c>
      <c r="W33" t="n">
        <v>20.77</v>
      </c>
      <c r="X33" t="n">
        <v>2.22</v>
      </c>
      <c r="Y33" t="n">
        <v>1</v>
      </c>
      <c r="Z33" t="n">
        <v>10</v>
      </c>
      <c r="AA33" t="n">
        <v>2805.566485681668</v>
      </c>
      <c r="AB33" t="n">
        <v>3838.699838567776</v>
      </c>
      <c r="AC33" t="n">
        <v>3472.339713623783</v>
      </c>
      <c r="AD33" t="n">
        <v>2805566.485681668</v>
      </c>
      <c r="AE33" t="n">
        <v>3838699.838567776</v>
      </c>
      <c r="AF33" t="n">
        <v>1.914936467375164e-06</v>
      </c>
      <c r="AG33" t="n">
        <v>72</v>
      </c>
      <c r="AH33" t="n">
        <v>3472339.713623783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1.621</v>
      </c>
      <c r="E34" t="n">
        <v>61.69</v>
      </c>
      <c r="F34" t="n">
        <v>54.77</v>
      </c>
      <c r="G34" t="n">
        <v>42.68</v>
      </c>
      <c r="H34" t="n">
        <v>0.55</v>
      </c>
      <c r="I34" t="n">
        <v>77</v>
      </c>
      <c r="J34" t="n">
        <v>289.94</v>
      </c>
      <c r="K34" t="n">
        <v>60.56</v>
      </c>
      <c r="L34" t="n">
        <v>9</v>
      </c>
      <c r="M34" t="n">
        <v>75</v>
      </c>
      <c r="N34" t="n">
        <v>80.38</v>
      </c>
      <c r="O34" t="n">
        <v>35993.08</v>
      </c>
      <c r="P34" t="n">
        <v>951.76</v>
      </c>
      <c r="Q34" t="n">
        <v>1367.48</v>
      </c>
      <c r="R34" t="n">
        <v>177.57</v>
      </c>
      <c r="S34" t="n">
        <v>104.26</v>
      </c>
      <c r="T34" t="n">
        <v>35458.3</v>
      </c>
      <c r="U34" t="n">
        <v>0.59</v>
      </c>
      <c r="V34" t="n">
        <v>0.88</v>
      </c>
      <c r="W34" t="n">
        <v>20.77</v>
      </c>
      <c r="X34" t="n">
        <v>2.19</v>
      </c>
      <c r="Y34" t="n">
        <v>1</v>
      </c>
      <c r="Z34" t="n">
        <v>10</v>
      </c>
      <c r="AA34" t="n">
        <v>2799.500981485941</v>
      </c>
      <c r="AB34" t="n">
        <v>3830.400748136023</v>
      </c>
      <c r="AC34" t="n">
        <v>3464.832676734991</v>
      </c>
      <c r="AD34" t="n">
        <v>2799500.981485941</v>
      </c>
      <c r="AE34" t="n">
        <v>3830400.748136023</v>
      </c>
      <c r="AF34" t="n">
        <v>1.919198722403326e-06</v>
      </c>
      <c r="AG34" t="n">
        <v>72</v>
      </c>
      <c r="AH34" t="n">
        <v>3464832.676734991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1.6252</v>
      </c>
      <c r="E35" t="n">
        <v>61.53</v>
      </c>
      <c r="F35" t="n">
        <v>54.71</v>
      </c>
      <c r="G35" t="n">
        <v>43.77</v>
      </c>
      <c r="H35" t="n">
        <v>0.57</v>
      </c>
      <c r="I35" t="n">
        <v>75</v>
      </c>
      <c r="J35" t="n">
        <v>290.45</v>
      </c>
      <c r="K35" t="n">
        <v>60.56</v>
      </c>
      <c r="L35" t="n">
        <v>9.25</v>
      </c>
      <c r="M35" t="n">
        <v>73</v>
      </c>
      <c r="N35" t="n">
        <v>80.64</v>
      </c>
      <c r="O35" t="n">
        <v>36055.83</v>
      </c>
      <c r="P35" t="n">
        <v>950.28</v>
      </c>
      <c r="Q35" t="n">
        <v>1367.5</v>
      </c>
      <c r="R35" t="n">
        <v>175.54</v>
      </c>
      <c r="S35" t="n">
        <v>104.26</v>
      </c>
      <c r="T35" t="n">
        <v>34453.36</v>
      </c>
      <c r="U35" t="n">
        <v>0.59</v>
      </c>
      <c r="V35" t="n">
        <v>0.88</v>
      </c>
      <c r="W35" t="n">
        <v>20.77</v>
      </c>
      <c r="X35" t="n">
        <v>2.13</v>
      </c>
      <c r="Y35" t="n">
        <v>1</v>
      </c>
      <c r="Z35" t="n">
        <v>10</v>
      </c>
      <c r="AA35" t="n">
        <v>2791.22595016318</v>
      </c>
      <c r="AB35" t="n">
        <v>3819.078485211604</v>
      </c>
      <c r="AC35" t="n">
        <v>3454.590994693183</v>
      </c>
      <c r="AD35" t="n">
        <v>2791225.95016318</v>
      </c>
      <c r="AE35" t="n">
        <v>3819078.485211604</v>
      </c>
      <c r="AF35" t="n">
        <v>1.924171353269516e-06</v>
      </c>
      <c r="AG35" t="n">
        <v>72</v>
      </c>
      <c r="AH35" t="n">
        <v>3454590.994693183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1.6295</v>
      </c>
      <c r="E36" t="n">
        <v>61.37</v>
      </c>
      <c r="F36" t="n">
        <v>54.66</v>
      </c>
      <c r="G36" t="n">
        <v>44.92</v>
      </c>
      <c r="H36" t="n">
        <v>0.58</v>
      </c>
      <c r="I36" t="n">
        <v>73</v>
      </c>
      <c r="J36" t="n">
        <v>290.96</v>
      </c>
      <c r="K36" t="n">
        <v>60.56</v>
      </c>
      <c r="L36" t="n">
        <v>9.5</v>
      </c>
      <c r="M36" t="n">
        <v>71</v>
      </c>
      <c r="N36" t="n">
        <v>80.90000000000001</v>
      </c>
      <c r="O36" t="n">
        <v>36118.68</v>
      </c>
      <c r="P36" t="n">
        <v>949.36</v>
      </c>
      <c r="Q36" t="n">
        <v>1367.5</v>
      </c>
      <c r="R36" t="n">
        <v>173.86</v>
      </c>
      <c r="S36" t="n">
        <v>104.26</v>
      </c>
      <c r="T36" t="n">
        <v>33621.84</v>
      </c>
      <c r="U36" t="n">
        <v>0.6</v>
      </c>
      <c r="V36" t="n">
        <v>0.88</v>
      </c>
      <c r="W36" t="n">
        <v>20.77</v>
      </c>
      <c r="X36" t="n">
        <v>2.08</v>
      </c>
      <c r="Y36" t="n">
        <v>1</v>
      </c>
      <c r="Z36" t="n">
        <v>10</v>
      </c>
      <c r="AA36" t="n">
        <v>2783.817222940362</v>
      </c>
      <c r="AB36" t="n">
        <v>3808.941537775366</v>
      </c>
      <c r="AC36" t="n">
        <v>3445.421503292964</v>
      </c>
      <c r="AD36" t="n">
        <v>2783817.222940362</v>
      </c>
      <c r="AE36" t="n">
        <v>3808941.537775366</v>
      </c>
      <c r="AF36" t="n">
        <v>1.929262380108711e-06</v>
      </c>
      <c r="AG36" t="n">
        <v>72</v>
      </c>
      <c r="AH36" t="n">
        <v>3445421.503292964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1.6345</v>
      </c>
      <c r="E37" t="n">
        <v>61.18</v>
      </c>
      <c r="F37" t="n">
        <v>54.57</v>
      </c>
      <c r="G37" t="n">
        <v>46.12</v>
      </c>
      <c r="H37" t="n">
        <v>0.6</v>
      </c>
      <c r="I37" t="n">
        <v>71</v>
      </c>
      <c r="J37" t="n">
        <v>291.47</v>
      </c>
      <c r="K37" t="n">
        <v>60.56</v>
      </c>
      <c r="L37" t="n">
        <v>9.75</v>
      </c>
      <c r="M37" t="n">
        <v>69</v>
      </c>
      <c r="N37" t="n">
        <v>81.16</v>
      </c>
      <c r="O37" t="n">
        <v>36181.64</v>
      </c>
      <c r="P37" t="n">
        <v>947.38</v>
      </c>
      <c r="Q37" t="n">
        <v>1367.34</v>
      </c>
      <c r="R37" t="n">
        <v>171.57</v>
      </c>
      <c r="S37" t="n">
        <v>104.26</v>
      </c>
      <c r="T37" t="n">
        <v>32485.57</v>
      </c>
      <c r="U37" t="n">
        <v>0.61</v>
      </c>
      <c r="V37" t="n">
        <v>0.88</v>
      </c>
      <c r="W37" t="n">
        <v>20.75</v>
      </c>
      <c r="X37" t="n">
        <v>1.99</v>
      </c>
      <c r="Y37" t="n">
        <v>1</v>
      </c>
      <c r="Z37" t="n">
        <v>10</v>
      </c>
      <c r="AA37" t="n">
        <v>2763.456237917332</v>
      </c>
      <c r="AB37" t="n">
        <v>3781.082739803592</v>
      </c>
      <c r="AC37" t="n">
        <v>3420.221509899549</v>
      </c>
      <c r="AD37" t="n">
        <v>2763456.237917332</v>
      </c>
      <c r="AE37" t="n">
        <v>3781082.739803592</v>
      </c>
      <c r="AF37" t="n">
        <v>1.935182178758937e-06</v>
      </c>
      <c r="AG37" t="n">
        <v>71</v>
      </c>
      <c r="AH37" t="n">
        <v>3420221.509899549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1.6383</v>
      </c>
      <c r="E38" t="n">
        <v>61.04</v>
      </c>
      <c r="F38" t="n">
        <v>54.54</v>
      </c>
      <c r="G38" t="n">
        <v>47.42</v>
      </c>
      <c r="H38" t="n">
        <v>0.61</v>
      </c>
      <c r="I38" t="n">
        <v>69</v>
      </c>
      <c r="J38" t="n">
        <v>291.98</v>
      </c>
      <c r="K38" t="n">
        <v>60.56</v>
      </c>
      <c r="L38" t="n">
        <v>10</v>
      </c>
      <c r="M38" t="n">
        <v>67</v>
      </c>
      <c r="N38" t="n">
        <v>81.42</v>
      </c>
      <c r="O38" t="n">
        <v>36244.71</v>
      </c>
      <c r="P38" t="n">
        <v>946.14</v>
      </c>
      <c r="Q38" t="n">
        <v>1367.28</v>
      </c>
      <c r="R38" t="n">
        <v>169.87</v>
      </c>
      <c r="S38" t="n">
        <v>104.26</v>
      </c>
      <c r="T38" t="n">
        <v>31644.94</v>
      </c>
      <c r="U38" t="n">
        <v>0.61</v>
      </c>
      <c r="V38" t="n">
        <v>0.88</v>
      </c>
      <c r="W38" t="n">
        <v>20.76</v>
      </c>
      <c r="X38" t="n">
        <v>1.96</v>
      </c>
      <c r="Y38" t="n">
        <v>1</v>
      </c>
      <c r="Z38" t="n">
        <v>10</v>
      </c>
      <c r="AA38" t="n">
        <v>2756.522308146813</v>
      </c>
      <c r="AB38" t="n">
        <v>3771.595431188176</v>
      </c>
      <c r="AC38" t="n">
        <v>3411.639656702867</v>
      </c>
      <c r="AD38" t="n">
        <v>2756522.308146813</v>
      </c>
      <c r="AE38" t="n">
        <v>3771595.431188175</v>
      </c>
      <c r="AF38" t="n">
        <v>1.939681225733109e-06</v>
      </c>
      <c r="AG38" t="n">
        <v>71</v>
      </c>
      <c r="AH38" t="n">
        <v>3411639.656702867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1.6425</v>
      </c>
      <c r="E39" t="n">
        <v>60.88</v>
      </c>
      <c r="F39" t="n">
        <v>54.48</v>
      </c>
      <c r="G39" t="n">
        <v>48.79</v>
      </c>
      <c r="H39" t="n">
        <v>0.62</v>
      </c>
      <c r="I39" t="n">
        <v>67</v>
      </c>
      <c r="J39" t="n">
        <v>292.49</v>
      </c>
      <c r="K39" t="n">
        <v>60.56</v>
      </c>
      <c r="L39" t="n">
        <v>10.25</v>
      </c>
      <c r="M39" t="n">
        <v>65</v>
      </c>
      <c r="N39" t="n">
        <v>81.68000000000001</v>
      </c>
      <c r="O39" t="n">
        <v>36307.88</v>
      </c>
      <c r="P39" t="n">
        <v>945.24</v>
      </c>
      <c r="Q39" t="n">
        <v>1367.49</v>
      </c>
      <c r="R39" t="n">
        <v>167.98</v>
      </c>
      <c r="S39" t="n">
        <v>104.26</v>
      </c>
      <c r="T39" t="n">
        <v>30712.12</v>
      </c>
      <c r="U39" t="n">
        <v>0.62</v>
      </c>
      <c r="V39" t="n">
        <v>0.88</v>
      </c>
      <c r="W39" t="n">
        <v>20.76</v>
      </c>
      <c r="X39" t="n">
        <v>1.9</v>
      </c>
      <c r="Y39" t="n">
        <v>1</v>
      </c>
      <c r="Z39" t="n">
        <v>10</v>
      </c>
      <c r="AA39" t="n">
        <v>2749.272655728384</v>
      </c>
      <c r="AB39" t="n">
        <v>3761.676136917188</v>
      </c>
      <c r="AC39" t="n">
        <v>3402.667045955286</v>
      </c>
      <c r="AD39" t="n">
        <v>2749272.655728384</v>
      </c>
      <c r="AE39" t="n">
        <v>3761676.136917188</v>
      </c>
      <c r="AF39" t="n">
        <v>1.944653856599299e-06</v>
      </c>
      <c r="AG39" t="n">
        <v>71</v>
      </c>
      <c r="AH39" t="n">
        <v>3402667.045955285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1.6449</v>
      </c>
      <c r="E40" t="n">
        <v>60.79</v>
      </c>
      <c r="F40" t="n">
        <v>54.45</v>
      </c>
      <c r="G40" t="n">
        <v>49.5</v>
      </c>
      <c r="H40" t="n">
        <v>0.64</v>
      </c>
      <c r="I40" t="n">
        <v>66</v>
      </c>
      <c r="J40" t="n">
        <v>293</v>
      </c>
      <c r="K40" t="n">
        <v>60.56</v>
      </c>
      <c r="L40" t="n">
        <v>10.5</v>
      </c>
      <c r="M40" t="n">
        <v>64</v>
      </c>
      <c r="N40" t="n">
        <v>81.95</v>
      </c>
      <c r="O40" t="n">
        <v>36371.17</v>
      </c>
      <c r="P40" t="n">
        <v>944.4299999999999</v>
      </c>
      <c r="Q40" t="n">
        <v>1367.39</v>
      </c>
      <c r="R40" t="n">
        <v>167.18</v>
      </c>
      <c r="S40" t="n">
        <v>104.26</v>
      </c>
      <c r="T40" t="n">
        <v>30315.5</v>
      </c>
      <c r="U40" t="n">
        <v>0.62</v>
      </c>
      <c r="V40" t="n">
        <v>0.88</v>
      </c>
      <c r="W40" t="n">
        <v>20.75</v>
      </c>
      <c r="X40" t="n">
        <v>1.87</v>
      </c>
      <c r="Y40" t="n">
        <v>1</v>
      </c>
      <c r="Z40" t="n">
        <v>10</v>
      </c>
      <c r="AA40" t="n">
        <v>2744.762188493226</v>
      </c>
      <c r="AB40" t="n">
        <v>3755.504716658274</v>
      </c>
      <c r="AC40" t="n">
        <v>3397.084617384241</v>
      </c>
      <c r="AD40" t="n">
        <v>2744762.188493226</v>
      </c>
      <c r="AE40" t="n">
        <v>3755504.716658274</v>
      </c>
      <c r="AF40" t="n">
        <v>1.947495359951408e-06</v>
      </c>
      <c r="AG40" t="n">
        <v>71</v>
      </c>
      <c r="AH40" t="n">
        <v>3397084.61738424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1.6501</v>
      </c>
      <c r="E41" t="n">
        <v>60.6</v>
      </c>
      <c r="F41" t="n">
        <v>54.36</v>
      </c>
      <c r="G41" t="n">
        <v>50.96</v>
      </c>
      <c r="H41" t="n">
        <v>0.65</v>
      </c>
      <c r="I41" t="n">
        <v>64</v>
      </c>
      <c r="J41" t="n">
        <v>293.52</v>
      </c>
      <c r="K41" t="n">
        <v>60.56</v>
      </c>
      <c r="L41" t="n">
        <v>10.75</v>
      </c>
      <c r="M41" t="n">
        <v>62</v>
      </c>
      <c r="N41" t="n">
        <v>82.20999999999999</v>
      </c>
      <c r="O41" t="n">
        <v>36434.56</v>
      </c>
      <c r="P41" t="n">
        <v>942.88</v>
      </c>
      <c r="Q41" t="n">
        <v>1367.47</v>
      </c>
      <c r="R41" t="n">
        <v>164.28</v>
      </c>
      <c r="S41" t="n">
        <v>104.26</v>
      </c>
      <c r="T41" t="n">
        <v>28877.62</v>
      </c>
      <c r="U41" t="n">
        <v>0.63</v>
      </c>
      <c r="V41" t="n">
        <v>0.88</v>
      </c>
      <c r="W41" t="n">
        <v>20.75</v>
      </c>
      <c r="X41" t="n">
        <v>1.78</v>
      </c>
      <c r="Y41" t="n">
        <v>1</v>
      </c>
      <c r="Z41" t="n">
        <v>10</v>
      </c>
      <c r="AA41" t="n">
        <v>2735.042012906885</v>
      </c>
      <c r="AB41" t="n">
        <v>3742.205143597159</v>
      </c>
      <c r="AC41" t="n">
        <v>3385.054336910011</v>
      </c>
      <c r="AD41" t="n">
        <v>2735042.012906885</v>
      </c>
      <c r="AE41" t="n">
        <v>3742205.14359716</v>
      </c>
      <c r="AF41" t="n">
        <v>1.953651950547642e-06</v>
      </c>
      <c r="AG41" t="n">
        <v>71</v>
      </c>
      <c r="AH41" t="n">
        <v>3385054.336910011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1.6516</v>
      </c>
      <c r="E42" t="n">
        <v>60.55</v>
      </c>
      <c r="F42" t="n">
        <v>54.36</v>
      </c>
      <c r="G42" t="n">
        <v>51.77</v>
      </c>
      <c r="H42" t="n">
        <v>0.67</v>
      </c>
      <c r="I42" t="n">
        <v>63</v>
      </c>
      <c r="J42" t="n">
        <v>294.03</v>
      </c>
      <c r="K42" t="n">
        <v>60.56</v>
      </c>
      <c r="L42" t="n">
        <v>11</v>
      </c>
      <c r="M42" t="n">
        <v>61</v>
      </c>
      <c r="N42" t="n">
        <v>82.48</v>
      </c>
      <c r="O42" t="n">
        <v>36498.06</v>
      </c>
      <c r="P42" t="n">
        <v>942.15</v>
      </c>
      <c r="Q42" t="n">
        <v>1367.35</v>
      </c>
      <c r="R42" t="n">
        <v>164.4</v>
      </c>
      <c r="S42" t="n">
        <v>104.26</v>
      </c>
      <c r="T42" t="n">
        <v>28940.92</v>
      </c>
      <c r="U42" t="n">
        <v>0.63</v>
      </c>
      <c r="V42" t="n">
        <v>0.88</v>
      </c>
      <c r="W42" t="n">
        <v>20.75</v>
      </c>
      <c r="X42" t="n">
        <v>1.78</v>
      </c>
      <c r="Y42" t="n">
        <v>1</v>
      </c>
      <c r="Z42" t="n">
        <v>10</v>
      </c>
      <c r="AA42" t="n">
        <v>2732.139206967842</v>
      </c>
      <c r="AB42" t="n">
        <v>3738.233396448601</v>
      </c>
      <c r="AC42" t="n">
        <v>3381.461647734929</v>
      </c>
      <c r="AD42" t="n">
        <v>2732139.206967842</v>
      </c>
      <c r="AE42" t="n">
        <v>3738233.396448601</v>
      </c>
      <c r="AF42" t="n">
        <v>1.95542789014271e-06</v>
      </c>
      <c r="AG42" t="n">
        <v>71</v>
      </c>
      <c r="AH42" t="n">
        <v>3381461.647734929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1.6556</v>
      </c>
      <c r="E43" t="n">
        <v>60.4</v>
      </c>
      <c r="F43" t="n">
        <v>54.31</v>
      </c>
      <c r="G43" t="n">
        <v>53.42</v>
      </c>
      <c r="H43" t="n">
        <v>0.68</v>
      </c>
      <c r="I43" t="n">
        <v>61</v>
      </c>
      <c r="J43" t="n">
        <v>294.55</v>
      </c>
      <c r="K43" t="n">
        <v>60.56</v>
      </c>
      <c r="L43" t="n">
        <v>11.25</v>
      </c>
      <c r="M43" t="n">
        <v>59</v>
      </c>
      <c r="N43" t="n">
        <v>82.73999999999999</v>
      </c>
      <c r="O43" t="n">
        <v>36561.67</v>
      </c>
      <c r="P43" t="n">
        <v>941.42</v>
      </c>
      <c r="Q43" t="n">
        <v>1367.34</v>
      </c>
      <c r="R43" t="n">
        <v>162.31</v>
      </c>
      <c r="S43" t="n">
        <v>104.26</v>
      </c>
      <c r="T43" t="n">
        <v>27903.83</v>
      </c>
      <c r="U43" t="n">
        <v>0.64</v>
      </c>
      <c r="V43" t="n">
        <v>0.88</v>
      </c>
      <c r="W43" t="n">
        <v>20.76</v>
      </c>
      <c r="X43" t="n">
        <v>1.73</v>
      </c>
      <c r="Y43" t="n">
        <v>1</v>
      </c>
      <c r="Z43" t="n">
        <v>10</v>
      </c>
      <c r="AA43" t="n">
        <v>2715.546157967924</v>
      </c>
      <c r="AB43" t="n">
        <v>3715.530054773255</v>
      </c>
      <c r="AC43" t="n">
        <v>3360.925081124738</v>
      </c>
      <c r="AD43" t="n">
        <v>2715546.157967924</v>
      </c>
      <c r="AE43" t="n">
        <v>3715530.054773254</v>
      </c>
      <c r="AF43" t="n">
        <v>1.960163729062891e-06</v>
      </c>
      <c r="AG43" t="n">
        <v>70</v>
      </c>
      <c r="AH43" t="n">
        <v>3360925.081124738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1.6583</v>
      </c>
      <c r="E44" t="n">
        <v>60.3</v>
      </c>
      <c r="F44" t="n">
        <v>54.27</v>
      </c>
      <c r="G44" t="n">
        <v>54.27</v>
      </c>
      <c r="H44" t="n">
        <v>0.6899999999999999</v>
      </c>
      <c r="I44" t="n">
        <v>60</v>
      </c>
      <c r="J44" t="n">
        <v>295.06</v>
      </c>
      <c r="K44" t="n">
        <v>60.56</v>
      </c>
      <c r="L44" t="n">
        <v>11.5</v>
      </c>
      <c r="M44" t="n">
        <v>58</v>
      </c>
      <c r="N44" t="n">
        <v>83.01000000000001</v>
      </c>
      <c r="O44" t="n">
        <v>36625.39</v>
      </c>
      <c r="P44" t="n">
        <v>940.33</v>
      </c>
      <c r="Q44" t="n">
        <v>1367.41</v>
      </c>
      <c r="R44" t="n">
        <v>161.48</v>
      </c>
      <c r="S44" t="n">
        <v>104.26</v>
      </c>
      <c r="T44" t="n">
        <v>27494.58</v>
      </c>
      <c r="U44" t="n">
        <v>0.65</v>
      </c>
      <c r="V44" t="n">
        <v>0.88</v>
      </c>
      <c r="W44" t="n">
        <v>20.74</v>
      </c>
      <c r="X44" t="n">
        <v>1.69</v>
      </c>
      <c r="Y44" t="n">
        <v>1</v>
      </c>
      <c r="Z44" t="n">
        <v>10</v>
      </c>
      <c r="AA44" t="n">
        <v>2710.217806479872</v>
      </c>
      <c r="AB44" t="n">
        <v>3708.239569197024</v>
      </c>
      <c r="AC44" t="n">
        <v>3354.330389259643</v>
      </c>
      <c r="AD44" t="n">
        <v>2710217.806479872</v>
      </c>
      <c r="AE44" t="n">
        <v>3708239.569197024</v>
      </c>
      <c r="AF44" t="n">
        <v>1.963360420334014e-06</v>
      </c>
      <c r="AG44" t="n">
        <v>70</v>
      </c>
      <c r="AH44" t="n">
        <v>3354330.389259643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1.6608</v>
      </c>
      <c r="E45" t="n">
        <v>60.21</v>
      </c>
      <c r="F45" t="n">
        <v>54.23</v>
      </c>
      <c r="G45" t="n">
        <v>55.15</v>
      </c>
      <c r="H45" t="n">
        <v>0.71</v>
      </c>
      <c r="I45" t="n">
        <v>59</v>
      </c>
      <c r="J45" t="n">
        <v>295.58</v>
      </c>
      <c r="K45" t="n">
        <v>60.56</v>
      </c>
      <c r="L45" t="n">
        <v>11.75</v>
      </c>
      <c r="M45" t="n">
        <v>57</v>
      </c>
      <c r="N45" t="n">
        <v>83.28</v>
      </c>
      <c r="O45" t="n">
        <v>36689.22</v>
      </c>
      <c r="P45" t="n">
        <v>939.22</v>
      </c>
      <c r="Q45" t="n">
        <v>1367.32</v>
      </c>
      <c r="R45" t="n">
        <v>159.75</v>
      </c>
      <c r="S45" t="n">
        <v>104.26</v>
      </c>
      <c r="T45" t="n">
        <v>26636.3</v>
      </c>
      <c r="U45" t="n">
        <v>0.65</v>
      </c>
      <c r="V45" t="n">
        <v>0.88</v>
      </c>
      <c r="W45" t="n">
        <v>20.75</v>
      </c>
      <c r="X45" t="n">
        <v>1.65</v>
      </c>
      <c r="Y45" t="n">
        <v>1</v>
      </c>
      <c r="Z45" t="n">
        <v>10</v>
      </c>
      <c r="AA45" t="n">
        <v>2705.118384040278</v>
      </c>
      <c r="AB45" t="n">
        <v>3701.26231444453</v>
      </c>
      <c r="AC45" t="n">
        <v>3348.019033908089</v>
      </c>
      <c r="AD45" t="n">
        <v>2705118.384040278</v>
      </c>
      <c r="AE45" t="n">
        <v>3701262.31444453</v>
      </c>
      <c r="AF45" t="n">
        <v>1.966320319659127e-06</v>
      </c>
      <c r="AG45" t="n">
        <v>70</v>
      </c>
      <c r="AH45" t="n">
        <v>3348019.033908089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1.666</v>
      </c>
      <c r="E46" t="n">
        <v>60.02</v>
      </c>
      <c r="F46" t="n">
        <v>54.15</v>
      </c>
      <c r="G46" t="n">
        <v>57</v>
      </c>
      <c r="H46" t="n">
        <v>0.72</v>
      </c>
      <c r="I46" t="n">
        <v>57</v>
      </c>
      <c r="J46" t="n">
        <v>296.1</v>
      </c>
      <c r="K46" t="n">
        <v>60.56</v>
      </c>
      <c r="L46" t="n">
        <v>12</v>
      </c>
      <c r="M46" t="n">
        <v>55</v>
      </c>
      <c r="N46" t="n">
        <v>83.54000000000001</v>
      </c>
      <c r="O46" t="n">
        <v>36753.16</v>
      </c>
      <c r="P46" t="n">
        <v>937.6799999999999</v>
      </c>
      <c r="Q46" t="n">
        <v>1367.32</v>
      </c>
      <c r="R46" t="n">
        <v>157.41</v>
      </c>
      <c r="S46" t="n">
        <v>104.26</v>
      </c>
      <c r="T46" t="n">
        <v>25474.41</v>
      </c>
      <c r="U46" t="n">
        <v>0.66</v>
      </c>
      <c r="V46" t="n">
        <v>0.89</v>
      </c>
      <c r="W46" t="n">
        <v>20.73</v>
      </c>
      <c r="X46" t="n">
        <v>1.57</v>
      </c>
      <c r="Y46" t="n">
        <v>1</v>
      </c>
      <c r="Z46" t="n">
        <v>10</v>
      </c>
      <c r="AA46" t="n">
        <v>2695.713873435055</v>
      </c>
      <c r="AB46" t="n">
        <v>3688.394648136736</v>
      </c>
      <c r="AC46" t="n">
        <v>3336.379439612828</v>
      </c>
      <c r="AD46" t="n">
        <v>2695713.873435054</v>
      </c>
      <c r="AE46" t="n">
        <v>3688394.648136736</v>
      </c>
      <c r="AF46" t="n">
        <v>1.972476910255362e-06</v>
      </c>
      <c r="AG46" t="n">
        <v>70</v>
      </c>
      <c r="AH46" t="n">
        <v>3336379.439612828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1.6672</v>
      </c>
      <c r="E47" t="n">
        <v>59.98</v>
      </c>
      <c r="F47" t="n">
        <v>54.15</v>
      </c>
      <c r="G47" t="n">
        <v>58.02</v>
      </c>
      <c r="H47" t="n">
        <v>0.74</v>
      </c>
      <c r="I47" t="n">
        <v>56</v>
      </c>
      <c r="J47" t="n">
        <v>296.62</v>
      </c>
      <c r="K47" t="n">
        <v>60.56</v>
      </c>
      <c r="L47" t="n">
        <v>12.25</v>
      </c>
      <c r="M47" t="n">
        <v>54</v>
      </c>
      <c r="N47" t="n">
        <v>83.81</v>
      </c>
      <c r="O47" t="n">
        <v>36817.22</v>
      </c>
      <c r="P47" t="n">
        <v>937.38</v>
      </c>
      <c r="Q47" t="n">
        <v>1367.33</v>
      </c>
      <c r="R47" t="n">
        <v>157.66</v>
      </c>
      <c r="S47" t="n">
        <v>104.26</v>
      </c>
      <c r="T47" t="n">
        <v>25604.64</v>
      </c>
      <c r="U47" t="n">
        <v>0.66</v>
      </c>
      <c r="V47" t="n">
        <v>0.88</v>
      </c>
      <c r="W47" t="n">
        <v>20.74</v>
      </c>
      <c r="X47" t="n">
        <v>1.58</v>
      </c>
      <c r="Y47" t="n">
        <v>1</v>
      </c>
      <c r="Z47" t="n">
        <v>10</v>
      </c>
      <c r="AA47" t="n">
        <v>2693.846421922437</v>
      </c>
      <c r="AB47" t="n">
        <v>3685.839518591027</v>
      </c>
      <c r="AC47" t="n">
        <v>3334.068168044815</v>
      </c>
      <c r="AD47" t="n">
        <v>2693846.421922437</v>
      </c>
      <c r="AE47" t="n">
        <v>3685839.518591027</v>
      </c>
      <c r="AF47" t="n">
        <v>1.973897661931416e-06</v>
      </c>
      <c r="AG47" t="n">
        <v>70</v>
      </c>
      <c r="AH47" t="n">
        <v>3334068.168044815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1.6693</v>
      </c>
      <c r="E48" t="n">
        <v>59.9</v>
      </c>
      <c r="F48" t="n">
        <v>54.13</v>
      </c>
      <c r="G48" t="n">
        <v>59.05</v>
      </c>
      <c r="H48" t="n">
        <v>0.75</v>
      </c>
      <c r="I48" t="n">
        <v>55</v>
      </c>
      <c r="J48" t="n">
        <v>297.14</v>
      </c>
      <c r="K48" t="n">
        <v>60.56</v>
      </c>
      <c r="L48" t="n">
        <v>12.5</v>
      </c>
      <c r="M48" t="n">
        <v>53</v>
      </c>
      <c r="N48" t="n">
        <v>84.08</v>
      </c>
      <c r="O48" t="n">
        <v>36881.39</v>
      </c>
      <c r="P48" t="n">
        <v>937.02</v>
      </c>
      <c r="Q48" t="n">
        <v>1367.23</v>
      </c>
      <c r="R48" t="n">
        <v>156.96</v>
      </c>
      <c r="S48" t="n">
        <v>104.26</v>
      </c>
      <c r="T48" t="n">
        <v>25261.12</v>
      </c>
      <c r="U48" t="n">
        <v>0.66</v>
      </c>
      <c r="V48" t="n">
        <v>0.89</v>
      </c>
      <c r="W48" t="n">
        <v>20.74</v>
      </c>
      <c r="X48" t="n">
        <v>1.55</v>
      </c>
      <c r="Y48" t="n">
        <v>1</v>
      </c>
      <c r="Z48" t="n">
        <v>10</v>
      </c>
      <c r="AA48" t="n">
        <v>2690.5922163235</v>
      </c>
      <c r="AB48" t="n">
        <v>3681.386970925142</v>
      </c>
      <c r="AC48" t="n">
        <v>3330.040565278972</v>
      </c>
      <c r="AD48" t="n">
        <v>2690592.2163235</v>
      </c>
      <c r="AE48" t="n">
        <v>3681386.970925142</v>
      </c>
      <c r="AF48" t="n">
        <v>1.976383977364511e-06</v>
      </c>
      <c r="AG48" t="n">
        <v>70</v>
      </c>
      <c r="AH48" t="n">
        <v>3330040.565278972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1.672</v>
      </c>
      <c r="E49" t="n">
        <v>59.81</v>
      </c>
      <c r="F49" t="n">
        <v>54.09</v>
      </c>
      <c r="G49" t="n">
        <v>60.1</v>
      </c>
      <c r="H49" t="n">
        <v>0.76</v>
      </c>
      <c r="I49" t="n">
        <v>54</v>
      </c>
      <c r="J49" t="n">
        <v>297.66</v>
      </c>
      <c r="K49" t="n">
        <v>60.56</v>
      </c>
      <c r="L49" t="n">
        <v>12.75</v>
      </c>
      <c r="M49" t="n">
        <v>52</v>
      </c>
      <c r="N49" t="n">
        <v>84.36</v>
      </c>
      <c r="O49" t="n">
        <v>36945.67</v>
      </c>
      <c r="P49" t="n">
        <v>935.42</v>
      </c>
      <c r="Q49" t="n">
        <v>1367.46</v>
      </c>
      <c r="R49" t="n">
        <v>155.58</v>
      </c>
      <c r="S49" t="n">
        <v>104.26</v>
      </c>
      <c r="T49" t="n">
        <v>24574.42</v>
      </c>
      <c r="U49" t="n">
        <v>0.67</v>
      </c>
      <c r="V49" t="n">
        <v>0.89</v>
      </c>
      <c r="W49" t="n">
        <v>20.73</v>
      </c>
      <c r="X49" t="n">
        <v>1.51</v>
      </c>
      <c r="Y49" t="n">
        <v>1</v>
      </c>
      <c r="Z49" t="n">
        <v>10</v>
      </c>
      <c r="AA49" t="n">
        <v>2684.610075032405</v>
      </c>
      <c r="AB49" t="n">
        <v>3673.201941297219</v>
      </c>
      <c r="AC49" t="n">
        <v>3322.636703390977</v>
      </c>
      <c r="AD49" t="n">
        <v>2684610.075032406</v>
      </c>
      <c r="AE49" t="n">
        <v>3673201.941297219</v>
      </c>
      <c r="AF49" t="n">
        <v>1.979580668635633e-06</v>
      </c>
      <c r="AG49" t="n">
        <v>70</v>
      </c>
      <c r="AH49" t="n">
        <v>3322636.703390977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1.6739</v>
      </c>
      <c r="E50" t="n">
        <v>59.74</v>
      </c>
      <c r="F50" t="n">
        <v>54.07</v>
      </c>
      <c r="G50" t="n">
        <v>61.21</v>
      </c>
      <c r="H50" t="n">
        <v>0.78</v>
      </c>
      <c r="I50" t="n">
        <v>53</v>
      </c>
      <c r="J50" t="n">
        <v>298.18</v>
      </c>
      <c r="K50" t="n">
        <v>60.56</v>
      </c>
      <c r="L50" t="n">
        <v>13</v>
      </c>
      <c r="M50" t="n">
        <v>51</v>
      </c>
      <c r="N50" t="n">
        <v>84.63</v>
      </c>
      <c r="O50" t="n">
        <v>37010.06</v>
      </c>
      <c r="P50" t="n">
        <v>935.1799999999999</v>
      </c>
      <c r="Q50" t="n">
        <v>1367.32</v>
      </c>
      <c r="R50" t="n">
        <v>154.99</v>
      </c>
      <c r="S50" t="n">
        <v>104.26</v>
      </c>
      <c r="T50" t="n">
        <v>24287.04</v>
      </c>
      <c r="U50" t="n">
        <v>0.67</v>
      </c>
      <c r="V50" t="n">
        <v>0.89</v>
      </c>
      <c r="W50" t="n">
        <v>20.73</v>
      </c>
      <c r="X50" t="n">
        <v>1.49</v>
      </c>
      <c r="Y50" t="n">
        <v>1</v>
      </c>
      <c r="Z50" t="n">
        <v>10</v>
      </c>
      <c r="AA50" t="n">
        <v>2681.786213432008</v>
      </c>
      <c r="AB50" t="n">
        <v>3669.338209275572</v>
      </c>
      <c r="AC50" t="n">
        <v>3319.141720530695</v>
      </c>
      <c r="AD50" t="n">
        <v>2681786.213432007</v>
      </c>
      <c r="AE50" t="n">
        <v>3669338.209275573</v>
      </c>
      <c r="AF50" t="n">
        <v>1.981830192122719e-06</v>
      </c>
      <c r="AG50" t="n">
        <v>70</v>
      </c>
      <c r="AH50" t="n">
        <v>3319141.720530695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1.6765</v>
      </c>
      <c r="E51" t="n">
        <v>59.65</v>
      </c>
      <c r="F51" t="n">
        <v>54.03</v>
      </c>
      <c r="G51" t="n">
        <v>62.34</v>
      </c>
      <c r="H51" t="n">
        <v>0.79</v>
      </c>
      <c r="I51" t="n">
        <v>52</v>
      </c>
      <c r="J51" t="n">
        <v>298.71</v>
      </c>
      <c r="K51" t="n">
        <v>60.56</v>
      </c>
      <c r="L51" t="n">
        <v>13.25</v>
      </c>
      <c r="M51" t="n">
        <v>50</v>
      </c>
      <c r="N51" t="n">
        <v>84.90000000000001</v>
      </c>
      <c r="O51" t="n">
        <v>37074.57</v>
      </c>
      <c r="P51" t="n">
        <v>934.4</v>
      </c>
      <c r="Q51" t="n">
        <v>1367.34</v>
      </c>
      <c r="R51" t="n">
        <v>154.06</v>
      </c>
      <c r="S51" t="n">
        <v>104.26</v>
      </c>
      <c r="T51" t="n">
        <v>23825.14</v>
      </c>
      <c r="U51" t="n">
        <v>0.68</v>
      </c>
      <c r="V51" t="n">
        <v>0.89</v>
      </c>
      <c r="W51" t="n">
        <v>20.72</v>
      </c>
      <c r="X51" t="n">
        <v>1.45</v>
      </c>
      <c r="Y51" t="n">
        <v>1</v>
      </c>
      <c r="Z51" t="n">
        <v>10</v>
      </c>
      <c r="AA51" t="n">
        <v>2677.135166505022</v>
      </c>
      <c r="AB51" t="n">
        <v>3662.974441680363</v>
      </c>
      <c r="AC51" t="n">
        <v>3313.385301983168</v>
      </c>
      <c r="AD51" t="n">
        <v>2677135.166505022</v>
      </c>
      <c r="AE51" t="n">
        <v>3662974.441680363</v>
      </c>
      <c r="AF51" t="n">
        <v>1.984908487420837e-06</v>
      </c>
      <c r="AG51" t="n">
        <v>70</v>
      </c>
      <c r="AH51" t="n">
        <v>3313385.301983168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1.6782</v>
      </c>
      <c r="E52" t="n">
        <v>59.59</v>
      </c>
      <c r="F52" t="n">
        <v>54.02</v>
      </c>
      <c r="G52" t="n">
        <v>63.56</v>
      </c>
      <c r="H52" t="n">
        <v>0.8</v>
      </c>
      <c r="I52" t="n">
        <v>51</v>
      </c>
      <c r="J52" t="n">
        <v>299.23</v>
      </c>
      <c r="K52" t="n">
        <v>60.56</v>
      </c>
      <c r="L52" t="n">
        <v>13.5</v>
      </c>
      <c r="M52" t="n">
        <v>49</v>
      </c>
      <c r="N52" t="n">
        <v>85.18000000000001</v>
      </c>
      <c r="O52" t="n">
        <v>37139.2</v>
      </c>
      <c r="P52" t="n">
        <v>933.5599999999999</v>
      </c>
      <c r="Q52" t="n">
        <v>1367.36</v>
      </c>
      <c r="R52" t="n">
        <v>153.63</v>
      </c>
      <c r="S52" t="n">
        <v>104.26</v>
      </c>
      <c r="T52" t="n">
        <v>23616.35</v>
      </c>
      <c r="U52" t="n">
        <v>0.68</v>
      </c>
      <c r="V52" t="n">
        <v>0.89</v>
      </c>
      <c r="W52" t="n">
        <v>20.72</v>
      </c>
      <c r="X52" t="n">
        <v>1.44</v>
      </c>
      <c r="Y52" t="n">
        <v>1</v>
      </c>
      <c r="Z52" t="n">
        <v>10</v>
      </c>
      <c r="AA52" t="n">
        <v>2663.741098862434</v>
      </c>
      <c r="AB52" t="n">
        <v>3644.648087427212</v>
      </c>
      <c r="AC52" t="n">
        <v>3296.807989258739</v>
      </c>
      <c r="AD52" t="n">
        <v>2663741.098862434</v>
      </c>
      <c r="AE52" t="n">
        <v>3644648.087427212</v>
      </c>
      <c r="AF52" t="n">
        <v>1.986921218961914e-06</v>
      </c>
      <c r="AG52" t="n">
        <v>69</v>
      </c>
      <c r="AH52" t="n">
        <v>3296807.989258739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1.6809</v>
      </c>
      <c r="E53" t="n">
        <v>59.49</v>
      </c>
      <c r="F53" t="n">
        <v>53.98</v>
      </c>
      <c r="G53" t="n">
        <v>64.78</v>
      </c>
      <c r="H53" t="n">
        <v>0.82</v>
      </c>
      <c r="I53" t="n">
        <v>50</v>
      </c>
      <c r="J53" t="n">
        <v>299.76</v>
      </c>
      <c r="K53" t="n">
        <v>60.56</v>
      </c>
      <c r="L53" t="n">
        <v>13.75</v>
      </c>
      <c r="M53" t="n">
        <v>48</v>
      </c>
      <c r="N53" t="n">
        <v>85.45</v>
      </c>
      <c r="O53" t="n">
        <v>37204.07</v>
      </c>
      <c r="P53" t="n">
        <v>932.9400000000001</v>
      </c>
      <c r="Q53" t="n">
        <v>1367.28</v>
      </c>
      <c r="R53" t="n">
        <v>151.93</v>
      </c>
      <c r="S53" t="n">
        <v>104.26</v>
      </c>
      <c r="T53" t="n">
        <v>22769.78</v>
      </c>
      <c r="U53" t="n">
        <v>0.6899999999999999</v>
      </c>
      <c r="V53" t="n">
        <v>0.89</v>
      </c>
      <c r="W53" t="n">
        <v>20.73</v>
      </c>
      <c r="X53" t="n">
        <v>1.4</v>
      </c>
      <c r="Y53" t="n">
        <v>1</v>
      </c>
      <c r="Z53" t="n">
        <v>10</v>
      </c>
      <c r="AA53" t="n">
        <v>2659.227707501686</v>
      </c>
      <c r="AB53" t="n">
        <v>3638.472666250662</v>
      </c>
      <c r="AC53" t="n">
        <v>3291.221941612022</v>
      </c>
      <c r="AD53" t="n">
        <v>2659227.707501686</v>
      </c>
      <c r="AE53" t="n">
        <v>3638472.666250662</v>
      </c>
      <c r="AF53" t="n">
        <v>1.990117910233036e-06</v>
      </c>
      <c r="AG53" t="n">
        <v>69</v>
      </c>
      <c r="AH53" t="n">
        <v>3291221.941612022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1.6831</v>
      </c>
      <c r="E54" t="n">
        <v>59.42</v>
      </c>
      <c r="F54" t="n">
        <v>53.96</v>
      </c>
      <c r="G54" t="n">
        <v>66.06999999999999</v>
      </c>
      <c r="H54" t="n">
        <v>0.83</v>
      </c>
      <c r="I54" t="n">
        <v>49</v>
      </c>
      <c r="J54" t="n">
        <v>300.28</v>
      </c>
      <c r="K54" t="n">
        <v>60.56</v>
      </c>
      <c r="L54" t="n">
        <v>14</v>
      </c>
      <c r="M54" t="n">
        <v>47</v>
      </c>
      <c r="N54" t="n">
        <v>85.73</v>
      </c>
      <c r="O54" t="n">
        <v>37268.93</v>
      </c>
      <c r="P54" t="n">
        <v>932.01</v>
      </c>
      <c r="Q54" t="n">
        <v>1367.37</v>
      </c>
      <c r="R54" t="n">
        <v>151.18</v>
      </c>
      <c r="S54" t="n">
        <v>104.26</v>
      </c>
      <c r="T54" t="n">
        <v>22401.03</v>
      </c>
      <c r="U54" t="n">
        <v>0.6899999999999999</v>
      </c>
      <c r="V54" t="n">
        <v>0.89</v>
      </c>
      <c r="W54" t="n">
        <v>20.73</v>
      </c>
      <c r="X54" t="n">
        <v>1.38</v>
      </c>
      <c r="Y54" t="n">
        <v>1</v>
      </c>
      <c r="Z54" t="n">
        <v>10</v>
      </c>
      <c r="AA54" t="n">
        <v>2655.095054072561</v>
      </c>
      <c r="AB54" t="n">
        <v>3632.818187509131</v>
      </c>
      <c r="AC54" t="n">
        <v>3286.107118385471</v>
      </c>
      <c r="AD54" t="n">
        <v>2655095.054072561</v>
      </c>
      <c r="AE54" t="n">
        <v>3632818.187509131</v>
      </c>
      <c r="AF54" t="n">
        <v>1.992722621639135e-06</v>
      </c>
      <c r="AG54" t="n">
        <v>69</v>
      </c>
      <c r="AH54" t="n">
        <v>3286107.118385471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1.6855</v>
      </c>
      <c r="E55" t="n">
        <v>59.33</v>
      </c>
      <c r="F55" t="n">
        <v>53.92</v>
      </c>
      <c r="G55" t="n">
        <v>67.40000000000001</v>
      </c>
      <c r="H55" t="n">
        <v>0.84</v>
      </c>
      <c r="I55" t="n">
        <v>48</v>
      </c>
      <c r="J55" t="n">
        <v>300.81</v>
      </c>
      <c r="K55" t="n">
        <v>60.56</v>
      </c>
      <c r="L55" t="n">
        <v>14.25</v>
      </c>
      <c r="M55" t="n">
        <v>46</v>
      </c>
      <c r="N55" t="n">
        <v>86</v>
      </c>
      <c r="O55" t="n">
        <v>37333.9</v>
      </c>
      <c r="P55" t="n">
        <v>931.5</v>
      </c>
      <c r="Q55" t="n">
        <v>1367.44</v>
      </c>
      <c r="R55" t="n">
        <v>150.26</v>
      </c>
      <c r="S55" t="n">
        <v>104.26</v>
      </c>
      <c r="T55" t="n">
        <v>21945.82</v>
      </c>
      <c r="U55" t="n">
        <v>0.6899999999999999</v>
      </c>
      <c r="V55" t="n">
        <v>0.89</v>
      </c>
      <c r="W55" t="n">
        <v>20.72</v>
      </c>
      <c r="X55" t="n">
        <v>1.34</v>
      </c>
      <c r="Y55" t="n">
        <v>1</v>
      </c>
      <c r="Z55" t="n">
        <v>10</v>
      </c>
      <c r="AA55" t="n">
        <v>2651.114411543061</v>
      </c>
      <c r="AB55" t="n">
        <v>3627.371696786715</v>
      </c>
      <c r="AC55" t="n">
        <v>3281.180433093405</v>
      </c>
      <c r="AD55" t="n">
        <v>2651114.411543061</v>
      </c>
      <c r="AE55" t="n">
        <v>3627371.696786715</v>
      </c>
      <c r="AF55" t="n">
        <v>1.995564124991244e-06</v>
      </c>
      <c r="AG55" t="n">
        <v>69</v>
      </c>
      <c r="AH55" t="n">
        <v>3281180.433093405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1.6875</v>
      </c>
      <c r="E56" t="n">
        <v>59.26</v>
      </c>
      <c r="F56" t="n">
        <v>53.9</v>
      </c>
      <c r="G56" t="n">
        <v>68.81</v>
      </c>
      <c r="H56" t="n">
        <v>0.86</v>
      </c>
      <c r="I56" t="n">
        <v>47</v>
      </c>
      <c r="J56" t="n">
        <v>301.34</v>
      </c>
      <c r="K56" t="n">
        <v>60.56</v>
      </c>
      <c r="L56" t="n">
        <v>14.5</v>
      </c>
      <c r="M56" t="n">
        <v>45</v>
      </c>
      <c r="N56" t="n">
        <v>86.28</v>
      </c>
      <c r="O56" t="n">
        <v>37399</v>
      </c>
      <c r="P56" t="n">
        <v>930.53</v>
      </c>
      <c r="Q56" t="n">
        <v>1367.25</v>
      </c>
      <c r="R56" t="n">
        <v>149.78</v>
      </c>
      <c r="S56" t="n">
        <v>104.26</v>
      </c>
      <c r="T56" t="n">
        <v>21712.19</v>
      </c>
      <c r="U56" t="n">
        <v>0.7</v>
      </c>
      <c r="V56" t="n">
        <v>0.89</v>
      </c>
      <c r="W56" t="n">
        <v>20.71</v>
      </c>
      <c r="X56" t="n">
        <v>1.33</v>
      </c>
      <c r="Y56" t="n">
        <v>1</v>
      </c>
      <c r="Z56" t="n">
        <v>10</v>
      </c>
      <c r="AA56" t="n">
        <v>2647.177521956929</v>
      </c>
      <c r="AB56" t="n">
        <v>3621.985070771657</v>
      </c>
      <c r="AC56" t="n">
        <v>3276.307899105048</v>
      </c>
      <c r="AD56" t="n">
        <v>2647177.521956929</v>
      </c>
      <c r="AE56" t="n">
        <v>3621985.070771657</v>
      </c>
      <c r="AF56" t="n">
        <v>1.997932044451334e-06</v>
      </c>
      <c r="AG56" t="n">
        <v>69</v>
      </c>
      <c r="AH56" t="n">
        <v>3276307.899105048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1.6874</v>
      </c>
      <c r="E57" t="n">
        <v>59.26</v>
      </c>
      <c r="F57" t="n">
        <v>53.91</v>
      </c>
      <c r="G57" t="n">
        <v>68.81999999999999</v>
      </c>
      <c r="H57" t="n">
        <v>0.87</v>
      </c>
      <c r="I57" t="n">
        <v>47</v>
      </c>
      <c r="J57" t="n">
        <v>301.86</v>
      </c>
      <c r="K57" t="n">
        <v>60.56</v>
      </c>
      <c r="L57" t="n">
        <v>14.75</v>
      </c>
      <c r="M57" t="n">
        <v>45</v>
      </c>
      <c r="N57" t="n">
        <v>86.56</v>
      </c>
      <c r="O57" t="n">
        <v>37464.21</v>
      </c>
      <c r="P57" t="n">
        <v>930.1900000000001</v>
      </c>
      <c r="Q57" t="n">
        <v>1367.28</v>
      </c>
      <c r="R57" t="n">
        <v>149.71</v>
      </c>
      <c r="S57" t="n">
        <v>104.26</v>
      </c>
      <c r="T57" t="n">
        <v>21675.12</v>
      </c>
      <c r="U57" t="n">
        <v>0.7</v>
      </c>
      <c r="V57" t="n">
        <v>0.89</v>
      </c>
      <c r="W57" t="n">
        <v>20.72</v>
      </c>
      <c r="X57" t="n">
        <v>1.33</v>
      </c>
      <c r="Y57" t="n">
        <v>1</v>
      </c>
      <c r="Z57" t="n">
        <v>10</v>
      </c>
      <c r="AA57" t="n">
        <v>2646.920429324036</v>
      </c>
      <c r="AB57" t="n">
        <v>3621.633305289208</v>
      </c>
      <c r="AC57" t="n">
        <v>3275.989705626538</v>
      </c>
      <c r="AD57" t="n">
        <v>2646920.429324036</v>
      </c>
      <c r="AE57" t="n">
        <v>3621633.305289208</v>
      </c>
      <c r="AF57" t="n">
        <v>1.99781364847833e-06</v>
      </c>
      <c r="AG57" t="n">
        <v>69</v>
      </c>
      <c r="AH57" t="n">
        <v>3275989.705626538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1.69</v>
      </c>
      <c r="E58" t="n">
        <v>59.17</v>
      </c>
      <c r="F58" t="n">
        <v>53.87</v>
      </c>
      <c r="G58" t="n">
        <v>70.26000000000001</v>
      </c>
      <c r="H58" t="n">
        <v>0.88</v>
      </c>
      <c r="I58" t="n">
        <v>46</v>
      </c>
      <c r="J58" t="n">
        <v>302.39</v>
      </c>
      <c r="K58" t="n">
        <v>60.56</v>
      </c>
      <c r="L58" t="n">
        <v>15</v>
      </c>
      <c r="M58" t="n">
        <v>44</v>
      </c>
      <c r="N58" t="n">
        <v>86.84</v>
      </c>
      <c r="O58" t="n">
        <v>37529.55</v>
      </c>
      <c r="P58" t="n">
        <v>929.73</v>
      </c>
      <c r="Q58" t="n">
        <v>1367.38</v>
      </c>
      <c r="R58" t="n">
        <v>148.45</v>
      </c>
      <c r="S58" t="n">
        <v>104.26</v>
      </c>
      <c r="T58" t="n">
        <v>21053.41</v>
      </c>
      <c r="U58" t="n">
        <v>0.7</v>
      </c>
      <c r="V58" t="n">
        <v>0.89</v>
      </c>
      <c r="W58" t="n">
        <v>20.72</v>
      </c>
      <c r="X58" t="n">
        <v>1.29</v>
      </c>
      <c r="Y58" t="n">
        <v>1</v>
      </c>
      <c r="Z58" t="n">
        <v>10</v>
      </c>
      <c r="AA58" t="n">
        <v>2642.802649937074</v>
      </c>
      <c r="AB58" t="n">
        <v>3615.999177868362</v>
      </c>
      <c r="AC58" t="n">
        <v>3270.893291419189</v>
      </c>
      <c r="AD58" t="n">
        <v>2642802.649937075</v>
      </c>
      <c r="AE58" t="n">
        <v>3615999.177868362</v>
      </c>
      <c r="AF58" t="n">
        <v>2.000891943776447e-06</v>
      </c>
      <c r="AG58" t="n">
        <v>69</v>
      </c>
      <c r="AH58" t="n">
        <v>3270893.291419189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1.6921</v>
      </c>
      <c r="E59" t="n">
        <v>59.1</v>
      </c>
      <c r="F59" t="n">
        <v>53.85</v>
      </c>
      <c r="G59" t="n">
        <v>71.8</v>
      </c>
      <c r="H59" t="n">
        <v>0.9</v>
      </c>
      <c r="I59" t="n">
        <v>45</v>
      </c>
      <c r="J59" t="n">
        <v>302.92</v>
      </c>
      <c r="K59" t="n">
        <v>60.56</v>
      </c>
      <c r="L59" t="n">
        <v>15.25</v>
      </c>
      <c r="M59" t="n">
        <v>43</v>
      </c>
      <c r="N59" t="n">
        <v>87.12</v>
      </c>
      <c r="O59" t="n">
        <v>37595</v>
      </c>
      <c r="P59" t="n">
        <v>929.13</v>
      </c>
      <c r="Q59" t="n">
        <v>1367.28</v>
      </c>
      <c r="R59" t="n">
        <v>147.86</v>
      </c>
      <c r="S59" t="n">
        <v>104.26</v>
      </c>
      <c r="T59" t="n">
        <v>20762.81</v>
      </c>
      <c r="U59" t="n">
        <v>0.71</v>
      </c>
      <c r="V59" t="n">
        <v>0.89</v>
      </c>
      <c r="W59" t="n">
        <v>20.71</v>
      </c>
      <c r="X59" t="n">
        <v>1.27</v>
      </c>
      <c r="Y59" t="n">
        <v>1</v>
      </c>
      <c r="Z59" t="n">
        <v>10</v>
      </c>
      <c r="AA59" t="n">
        <v>2639.300091655378</v>
      </c>
      <c r="AB59" t="n">
        <v>3611.206823105379</v>
      </c>
      <c r="AC59" t="n">
        <v>3266.558312268673</v>
      </c>
      <c r="AD59" t="n">
        <v>2639300.091655378</v>
      </c>
      <c r="AE59" t="n">
        <v>3611206.823105379</v>
      </c>
      <c r="AF59" t="n">
        <v>2.003378259209542e-06</v>
      </c>
      <c r="AG59" t="n">
        <v>69</v>
      </c>
      <c r="AH59" t="n">
        <v>3266558.312268673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1.6951</v>
      </c>
      <c r="E60" t="n">
        <v>58.99</v>
      </c>
      <c r="F60" t="n">
        <v>53.8</v>
      </c>
      <c r="G60" t="n">
        <v>73.36</v>
      </c>
      <c r="H60" t="n">
        <v>0.91</v>
      </c>
      <c r="I60" t="n">
        <v>44</v>
      </c>
      <c r="J60" t="n">
        <v>303.46</v>
      </c>
      <c r="K60" t="n">
        <v>60.56</v>
      </c>
      <c r="L60" t="n">
        <v>15.5</v>
      </c>
      <c r="M60" t="n">
        <v>42</v>
      </c>
      <c r="N60" t="n">
        <v>87.40000000000001</v>
      </c>
      <c r="O60" t="n">
        <v>37660.57</v>
      </c>
      <c r="P60" t="n">
        <v>927.64</v>
      </c>
      <c r="Q60" t="n">
        <v>1367.3</v>
      </c>
      <c r="R60" t="n">
        <v>146.05</v>
      </c>
      <c r="S60" t="n">
        <v>104.26</v>
      </c>
      <c r="T60" t="n">
        <v>19862.46</v>
      </c>
      <c r="U60" t="n">
        <v>0.71</v>
      </c>
      <c r="V60" t="n">
        <v>0.89</v>
      </c>
      <c r="W60" t="n">
        <v>20.71</v>
      </c>
      <c r="X60" t="n">
        <v>1.22</v>
      </c>
      <c r="Y60" t="n">
        <v>1</v>
      </c>
      <c r="Z60" t="n">
        <v>10</v>
      </c>
      <c r="AA60" t="n">
        <v>2633.164035389138</v>
      </c>
      <c r="AB60" t="n">
        <v>3602.811200218212</v>
      </c>
      <c r="AC60" t="n">
        <v>3258.963955846526</v>
      </c>
      <c r="AD60" t="n">
        <v>2633164.035389138</v>
      </c>
      <c r="AE60" t="n">
        <v>3602811.200218211</v>
      </c>
      <c r="AF60" t="n">
        <v>2.006930138399678e-06</v>
      </c>
      <c r="AG60" t="n">
        <v>69</v>
      </c>
      <c r="AH60" t="n">
        <v>3258963.955846527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1.6937</v>
      </c>
      <c r="E61" t="n">
        <v>59.04</v>
      </c>
      <c r="F61" t="n">
        <v>53.84</v>
      </c>
      <c r="G61" t="n">
        <v>73.42</v>
      </c>
      <c r="H61" t="n">
        <v>0.92</v>
      </c>
      <c r="I61" t="n">
        <v>44</v>
      </c>
      <c r="J61" t="n">
        <v>303.99</v>
      </c>
      <c r="K61" t="n">
        <v>60.56</v>
      </c>
      <c r="L61" t="n">
        <v>15.75</v>
      </c>
      <c r="M61" t="n">
        <v>42</v>
      </c>
      <c r="N61" t="n">
        <v>87.68000000000001</v>
      </c>
      <c r="O61" t="n">
        <v>37726.27</v>
      </c>
      <c r="P61" t="n">
        <v>928.26</v>
      </c>
      <c r="Q61" t="n">
        <v>1367.32</v>
      </c>
      <c r="R61" t="n">
        <v>147.46</v>
      </c>
      <c r="S61" t="n">
        <v>104.26</v>
      </c>
      <c r="T61" t="n">
        <v>20568.29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2636.107542372572</v>
      </c>
      <c r="AB61" t="n">
        <v>3606.838636331307</v>
      </c>
      <c r="AC61" t="n">
        <v>3262.607019109531</v>
      </c>
      <c r="AD61" t="n">
        <v>2636107.542372571</v>
      </c>
      <c r="AE61" t="n">
        <v>3606838.636331308</v>
      </c>
      <c r="AF61" t="n">
        <v>2.005272594777615e-06</v>
      </c>
      <c r="AG61" t="n">
        <v>69</v>
      </c>
      <c r="AH61" t="n">
        <v>3262607.019109531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1.6975</v>
      </c>
      <c r="E62" t="n">
        <v>58.91</v>
      </c>
      <c r="F62" t="n">
        <v>53.76</v>
      </c>
      <c r="G62" t="n">
        <v>75.02</v>
      </c>
      <c r="H62" t="n">
        <v>0.9399999999999999</v>
      </c>
      <c r="I62" t="n">
        <v>43</v>
      </c>
      <c r="J62" t="n">
        <v>304.52</v>
      </c>
      <c r="K62" t="n">
        <v>60.56</v>
      </c>
      <c r="L62" t="n">
        <v>16</v>
      </c>
      <c r="M62" t="n">
        <v>41</v>
      </c>
      <c r="N62" t="n">
        <v>87.97</v>
      </c>
      <c r="O62" t="n">
        <v>37792.08</v>
      </c>
      <c r="P62" t="n">
        <v>927.13</v>
      </c>
      <c r="Q62" t="n">
        <v>1367.39</v>
      </c>
      <c r="R62" t="n">
        <v>145.04</v>
      </c>
      <c r="S62" t="n">
        <v>104.26</v>
      </c>
      <c r="T62" t="n">
        <v>19359.19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2629.242539931919</v>
      </c>
      <c r="AB62" t="n">
        <v>3597.445637129473</v>
      </c>
      <c r="AC62" t="n">
        <v>3254.110474568362</v>
      </c>
      <c r="AD62" t="n">
        <v>2629242.539931918</v>
      </c>
      <c r="AE62" t="n">
        <v>3597445.637129473</v>
      </c>
      <c r="AF62" t="n">
        <v>2.009771641751787e-06</v>
      </c>
      <c r="AG62" t="n">
        <v>69</v>
      </c>
      <c r="AH62" t="n">
        <v>3254110.474568362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1.6993</v>
      </c>
      <c r="E63" t="n">
        <v>58.85</v>
      </c>
      <c r="F63" t="n">
        <v>53.75</v>
      </c>
      <c r="G63" t="n">
        <v>76.79000000000001</v>
      </c>
      <c r="H63" t="n">
        <v>0.95</v>
      </c>
      <c r="I63" t="n">
        <v>42</v>
      </c>
      <c r="J63" t="n">
        <v>305.06</v>
      </c>
      <c r="K63" t="n">
        <v>60.56</v>
      </c>
      <c r="L63" t="n">
        <v>16.25</v>
      </c>
      <c r="M63" t="n">
        <v>40</v>
      </c>
      <c r="N63" t="n">
        <v>88.25</v>
      </c>
      <c r="O63" t="n">
        <v>37858.02</v>
      </c>
      <c r="P63" t="n">
        <v>926.28</v>
      </c>
      <c r="Q63" t="n">
        <v>1367.34</v>
      </c>
      <c r="R63" t="n">
        <v>144.51</v>
      </c>
      <c r="S63" t="n">
        <v>104.26</v>
      </c>
      <c r="T63" t="n">
        <v>19102.73</v>
      </c>
      <c r="U63" t="n">
        <v>0.72</v>
      </c>
      <c r="V63" t="n">
        <v>0.89</v>
      </c>
      <c r="W63" t="n">
        <v>20.72</v>
      </c>
      <c r="X63" t="n">
        <v>1.17</v>
      </c>
      <c r="Y63" t="n">
        <v>1</v>
      </c>
      <c r="Z63" t="n">
        <v>10</v>
      </c>
      <c r="AA63" t="n">
        <v>2625.870889377511</v>
      </c>
      <c r="AB63" t="n">
        <v>3592.832396094208</v>
      </c>
      <c r="AC63" t="n">
        <v>3249.937514782779</v>
      </c>
      <c r="AD63" t="n">
        <v>2625870.889377511</v>
      </c>
      <c r="AE63" t="n">
        <v>3592832.396094208</v>
      </c>
      <c r="AF63" t="n">
        <v>2.011902769265868e-06</v>
      </c>
      <c r="AG63" t="n">
        <v>69</v>
      </c>
      <c r="AH63" t="n">
        <v>3249937.514782779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1.6998</v>
      </c>
      <c r="E64" t="n">
        <v>58.83</v>
      </c>
      <c r="F64" t="n">
        <v>53.74</v>
      </c>
      <c r="G64" t="n">
        <v>76.77</v>
      </c>
      <c r="H64" t="n">
        <v>0.96</v>
      </c>
      <c r="I64" t="n">
        <v>42</v>
      </c>
      <c r="J64" t="n">
        <v>305.59</v>
      </c>
      <c r="K64" t="n">
        <v>60.56</v>
      </c>
      <c r="L64" t="n">
        <v>16.5</v>
      </c>
      <c r="M64" t="n">
        <v>40</v>
      </c>
      <c r="N64" t="n">
        <v>88.54000000000001</v>
      </c>
      <c r="O64" t="n">
        <v>37924.08</v>
      </c>
      <c r="P64" t="n">
        <v>925.63</v>
      </c>
      <c r="Q64" t="n">
        <v>1367.27</v>
      </c>
      <c r="R64" t="n">
        <v>144.58</v>
      </c>
      <c r="S64" t="n">
        <v>104.26</v>
      </c>
      <c r="T64" t="n">
        <v>19133.88</v>
      </c>
      <c r="U64" t="n">
        <v>0.72</v>
      </c>
      <c r="V64" t="n">
        <v>0.89</v>
      </c>
      <c r="W64" t="n">
        <v>20.7</v>
      </c>
      <c r="X64" t="n">
        <v>1.16</v>
      </c>
      <c r="Y64" t="n">
        <v>1</v>
      </c>
      <c r="Z64" t="n">
        <v>10</v>
      </c>
      <c r="AA64" t="n">
        <v>2624.264497704102</v>
      </c>
      <c r="AB64" t="n">
        <v>3590.63446013765</v>
      </c>
      <c r="AC64" t="n">
        <v>3247.949346749093</v>
      </c>
      <c r="AD64" t="n">
        <v>2624264.497704102</v>
      </c>
      <c r="AE64" t="n">
        <v>3590634.46013765</v>
      </c>
      <c r="AF64" t="n">
        <v>2.01249474913089e-06</v>
      </c>
      <c r="AG64" t="n">
        <v>69</v>
      </c>
      <c r="AH64" t="n">
        <v>3247949.346749093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1.7022</v>
      </c>
      <c r="E65" t="n">
        <v>58.75</v>
      </c>
      <c r="F65" t="n">
        <v>53.71</v>
      </c>
      <c r="G65" t="n">
        <v>78.59999999999999</v>
      </c>
      <c r="H65" t="n">
        <v>0.97</v>
      </c>
      <c r="I65" t="n">
        <v>41</v>
      </c>
      <c r="J65" t="n">
        <v>306.13</v>
      </c>
      <c r="K65" t="n">
        <v>60.56</v>
      </c>
      <c r="L65" t="n">
        <v>16.75</v>
      </c>
      <c r="M65" t="n">
        <v>39</v>
      </c>
      <c r="N65" t="n">
        <v>88.83</v>
      </c>
      <c r="O65" t="n">
        <v>37990.27</v>
      </c>
      <c r="P65" t="n">
        <v>925.16</v>
      </c>
      <c r="Q65" t="n">
        <v>1367.37</v>
      </c>
      <c r="R65" t="n">
        <v>143.38</v>
      </c>
      <c r="S65" t="n">
        <v>104.26</v>
      </c>
      <c r="T65" t="n">
        <v>18541.14</v>
      </c>
      <c r="U65" t="n">
        <v>0.73</v>
      </c>
      <c r="V65" t="n">
        <v>0.89</v>
      </c>
      <c r="W65" t="n">
        <v>20.7</v>
      </c>
      <c r="X65" t="n">
        <v>1.13</v>
      </c>
      <c r="Y65" t="n">
        <v>1</v>
      </c>
      <c r="Z65" t="n">
        <v>10</v>
      </c>
      <c r="AA65" t="n">
        <v>2610.465487080486</v>
      </c>
      <c r="AB65" t="n">
        <v>3571.754045033034</v>
      </c>
      <c r="AC65" t="n">
        <v>3230.870851963232</v>
      </c>
      <c r="AD65" t="n">
        <v>2610465.487080486</v>
      </c>
      <c r="AE65" t="n">
        <v>3571754.045033034</v>
      </c>
      <c r="AF65" t="n">
        <v>2.015336252482999e-06</v>
      </c>
      <c r="AG65" t="n">
        <v>68</v>
      </c>
      <c r="AH65" t="n">
        <v>3230870.851963232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1.7049</v>
      </c>
      <c r="E66" t="n">
        <v>58.65</v>
      </c>
      <c r="F66" t="n">
        <v>53.66</v>
      </c>
      <c r="G66" t="n">
        <v>80.5</v>
      </c>
      <c r="H66" t="n">
        <v>0.99</v>
      </c>
      <c r="I66" t="n">
        <v>40</v>
      </c>
      <c r="J66" t="n">
        <v>306.67</v>
      </c>
      <c r="K66" t="n">
        <v>60.56</v>
      </c>
      <c r="L66" t="n">
        <v>17</v>
      </c>
      <c r="M66" t="n">
        <v>38</v>
      </c>
      <c r="N66" t="n">
        <v>89.11</v>
      </c>
      <c r="O66" t="n">
        <v>38056.58</v>
      </c>
      <c r="P66" t="n">
        <v>924.61</v>
      </c>
      <c r="Q66" t="n">
        <v>1367.34</v>
      </c>
      <c r="R66" t="n">
        <v>141.76</v>
      </c>
      <c r="S66" t="n">
        <v>104.26</v>
      </c>
      <c r="T66" t="n">
        <v>17736.58</v>
      </c>
      <c r="U66" t="n">
        <v>0.74</v>
      </c>
      <c r="V66" t="n">
        <v>0.89</v>
      </c>
      <c r="W66" t="n">
        <v>20.71</v>
      </c>
      <c r="X66" t="n">
        <v>1.08</v>
      </c>
      <c r="Y66" t="n">
        <v>1</v>
      </c>
      <c r="Z66" t="n">
        <v>10</v>
      </c>
      <c r="AA66" t="n">
        <v>2606.069929362195</v>
      </c>
      <c r="AB66" t="n">
        <v>3565.739849044548</v>
      </c>
      <c r="AC66" t="n">
        <v>3225.430642398911</v>
      </c>
      <c r="AD66" t="n">
        <v>2606069.929362195</v>
      </c>
      <c r="AE66" t="n">
        <v>3565739.849044548</v>
      </c>
      <c r="AF66" t="n">
        <v>2.018532943754121e-06</v>
      </c>
      <c r="AG66" t="n">
        <v>68</v>
      </c>
      <c r="AH66" t="n">
        <v>3225430.642398911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1.7041</v>
      </c>
      <c r="E67" t="n">
        <v>58.68</v>
      </c>
      <c r="F67" t="n">
        <v>53.69</v>
      </c>
      <c r="G67" t="n">
        <v>80.54000000000001</v>
      </c>
      <c r="H67" t="n">
        <v>1</v>
      </c>
      <c r="I67" t="n">
        <v>40</v>
      </c>
      <c r="J67" t="n">
        <v>307.21</v>
      </c>
      <c r="K67" t="n">
        <v>60.56</v>
      </c>
      <c r="L67" t="n">
        <v>17.25</v>
      </c>
      <c r="M67" t="n">
        <v>38</v>
      </c>
      <c r="N67" t="n">
        <v>89.40000000000001</v>
      </c>
      <c r="O67" t="n">
        <v>38123.01</v>
      </c>
      <c r="P67" t="n">
        <v>925.04</v>
      </c>
      <c r="Q67" t="n">
        <v>1367.23</v>
      </c>
      <c r="R67" t="n">
        <v>142.9</v>
      </c>
      <c r="S67" t="n">
        <v>104.26</v>
      </c>
      <c r="T67" t="n">
        <v>18306.8</v>
      </c>
      <c r="U67" t="n">
        <v>0.73</v>
      </c>
      <c r="V67" t="n">
        <v>0.89</v>
      </c>
      <c r="W67" t="n">
        <v>20.71</v>
      </c>
      <c r="X67" t="n">
        <v>1.11</v>
      </c>
      <c r="Y67" t="n">
        <v>1</v>
      </c>
      <c r="Z67" t="n">
        <v>10</v>
      </c>
      <c r="AA67" t="n">
        <v>2607.92219707557</v>
      </c>
      <c r="AB67" t="n">
        <v>3568.274203446272</v>
      </c>
      <c r="AC67" t="n">
        <v>3227.723121573523</v>
      </c>
      <c r="AD67" t="n">
        <v>2607922.19707557</v>
      </c>
      <c r="AE67" t="n">
        <v>3568274.203446272</v>
      </c>
      <c r="AF67" t="n">
        <v>2.017585775970085e-06</v>
      </c>
      <c r="AG67" t="n">
        <v>68</v>
      </c>
      <c r="AH67" t="n">
        <v>3227723.121573523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1.7069</v>
      </c>
      <c r="E68" t="n">
        <v>58.59</v>
      </c>
      <c r="F68" t="n">
        <v>53.65</v>
      </c>
      <c r="G68" t="n">
        <v>82.54000000000001</v>
      </c>
      <c r="H68" t="n">
        <v>1.01</v>
      </c>
      <c r="I68" t="n">
        <v>39</v>
      </c>
      <c r="J68" t="n">
        <v>307.75</v>
      </c>
      <c r="K68" t="n">
        <v>60.56</v>
      </c>
      <c r="L68" t="n">
        <v>17.5</v>
      </c>
      <c r="M68" t="n">
        <v>37</v>
      </c>
      <c r="N68" t="n">
        <v>89.69</v>
      </c>
      <c r="O68" t="n">
        <v>38189.58</v>
      </c>
      <c r="P68" t="n">
        <v>923.92</v>
      </c>
      <c r="Q68" t="n">
        <v>1367.24</v>
      </c>
      <c r="R68" t="n">
        <v>141.09</v>
      </c>
      <c r="S68" t="n">
        <v>104.26</v>
      </c>
      <c r="T68" t="n">
        <v>17405.45</v>
      </c>
      <c r="U68" t="n">
        <v>0.74</v>
      </c>
      <c r="V68" t="n">
        <v>0.89</v>
      </c>
      <c r="W68" t="n">
        <v>20.71</v>
      </c>
      <c r="X68" t="n">
        <v>1.07</v>
      </c>
      <c r="Y68" t="n">
        <v>1</v>
      </c>
      <c r="Z68" t="n">
        <v>10</v>
      </c>
      <c r="AA68" t="n">
        <v>2602.728814106682</v>
      </c>
      <c r="AB68" t="n">
        <v>3561.168387752352</v>
      </c>
      <c r="AC68" t="n">
        <v>3221.295474956356</v>
      </c>
      <c r="AD68" t="n">
        <v>2602728.814106682</v>
      </c>
      <c r="AE68" t="n">
        <v>3561168.387752352</v>
      </c>
      <c r="AF68" t="n">
        <v>2.020900863214212e-06</v>
      </c>
      <c r="AG68" t="n">
        <v>68</v>
      </c>
      <c r="AH68" t="n">
        <v>3221295.474956356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1.7067</v>
      </c>
      <c r="E69" t="n">
        <v>58.59</v>
      </c>
      <c r="F69" t="n">
        <v>53.66</v>
      </c>
      <c r="G69" t="n">
        <v>82.55</v>
      </c>
      <c r="H69" t="n">
        <v>1.03</v>
      </c>
      <c r="I69" t="n">
        <v>39</v>
      </c>
      <c r="J69" t="n">
        <v>308.29</v>
      </c>
      <c r="K69" t="n">
        <v>60.56</v>
      </c>
      <c r="L69" t="n">
        <v>17.75</v>
      </c>
      <c r="M69" t="n">
        <v>37</v>
      </c>
      <c r="N69" t="n">
        <v>89.98</v>
      </c>
      <c r="O69" t="n">
        <v>38256.26</v>
      </c>
      <c r="P69" t="n">
        <v>923.92</v>
      </c>
      <c r="Q69" t="n">
        <v>1367.28</v>
      </c>
      <c r="R69" t="n">
        <v>141.95</v>
      </c>
      <c r="S69" t="n">
        <v>104.26</v>
      </c>
      <c r="T69" t="n">
        <v>17836.43</v>
      </c>
      <c r="U69" t="n">
        <v>0.73</v>
      </c>
      <c r="V69" t="n">
        <v>0.89</v>
      </c>
      <c r="W69" t="n">
        <v>20.7</v>
      </c>
      <c r="X69" t="n">
        <v>1.08</v>
      </c>
      <c r="Y69" t="n">
        <v>1</v>
      </c>
      <c r="Z69" t="n">
        <v>10</v>
      </c>
      <c r="AA69" t="n">
        <v>2603.066767688335</v>
      </c>
      <c r="AB69" t="n">
        <v>3561.63079075223</v>
      </c>
      <c r="AC69" t="n">
        <v>3221.713746862913</v>
      </c>
      <c r="AD69" t="n">
        <v>2603066.767688335</v>
      </c>
      <c r="AE69" t="n">
        <v>3561630.79075223</v>
      </c>
      <c r="AF69" t="n">
        <v>2.020664071268203e-06</v>
      </c>
      <c r="AG69" t="n">
        <v>68</v>
      </c>
      <c r="AH69" t="n">
        <v>3221713.746862913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1.7094</v>
      </c>
      <c r="E70" t="n">
        <v>58.5</v>
      </c>
      <c r="F70" t="n">
        <v>53.61</v>
      </c>
      <c r="G70" t="n">
        <v>84.65000000000001</v>
      </c>
      <c r="H70" t="n">
        <v>1.04</v>
      </c>
      <c r="I70" t="n">
        <v>38</v>
      </c>
      <c r="J70" t="n">
        <v>308.83</v>
      </c>
      <c r="K70" t="n">
        <v>60.56</v>
      </c>
      <c r="L70" t="n">
        <v>18</v>
      </c>
      <c r="M70" t="n">
        <v>36</v>
      </c>
      <c r="N70" t="n">
        <v>90.27</v>
      </c>
      <c r="O70" t="n">
        <v>38323.08</v>
      </c>
      <c r="P70" t="n">
        <v>922.8</v>
      </c>
      <c r="Q70" t="n">
        <v>1367.2</v>
      </c>
      <c r="R70" t="n">
        <v>140.39</v>
      </c>
      <c r="S70" t="n">
        <v>104.26</v>
      </c>
      <c r="T70" t="n">
        <v>17059.28</v>
      </c>
      <c r="U70" t="n">
        <v>0.74</v>
      </c>
      <c r="V70" t="n">
        <v>0.89</v>
      </c>
      <c r="W70" t="n">
        <v>20.7</v>
      </c>
      <c r="X70" t="n">
        <v>1.04</v>
      </c>
      <c r="Y70" t="n">
        <v>1</v>
      </c>
      <c r="Z70" t="n">
        <v>10</v>
      </c>
      <c r="AA70" t="n">
        <v>2597.887968510153</v>
      </c>
      <c r="AB70" t="n">
        <v>3554.544929244146</v>
      </c>
      <c r="AC70" t="n">
        <v>3215.304150032091</v>
      </c>
      <c r="AD70" t="n">
        <v>2597887.968510153</v>
      </c>
      <c r="AE70" t="n">
        <v>3554544.929244146</v>
      </c>
      <c r="AF70" t="n">
        <v>2.023860762539325e-06</v>
      </c>
      <c r="AG70" t="n">
        <v>68</v>
      </c>
      <c r="AH70" t="n">
        <v>3215304.150032091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1.7091</v>
      </c>
      <c r="E71" t="n">
        <v>58.51</v>
      </c>
      <c r="F71" t="n">
        <v>53.63</v>
      </c>
      <c r="G71" t="n">
        <v>84.67</v>
      </c>
      <c r="H71" t="n">
        <v>1.05</v>
      </c>
      <c r="I71" t="n">
        <v>38</v>
      </c>
      <c r="J71" t="n">
        <v>309.37</v>
      </c>
      <c r="K71" t="n">
        <v>60.56</v>
      </c>
      <c r="L71" t="n">
        <v>18.25</v>
      </c>
      <c r="M71" t="n">
        <v>36</v>
      </c>
      <c r="N71" t="n">
        <v>90.56999999999999</v>
      </c>
      <c r="O71" t="n">
        <v>38390.02</v>
      </c>
      <c r="P71" t="n">
        <v>922.1799999999999</v>
      </c>
      <c r="Q71" t="n">
        <v>1367.35</v>
      </c>
      <c r="R71" t="n">
        <v>140.53</v>
      </c>
      <c r="S71" t="n">
        <v>104.26</v>
      </c>
      <c r="T71" t="n">
        <v>17132.04</v>
      </c>
      <c r="U71" t="n">
        <v>0.74</v>
      </c>
      <c r="V71" t="n">
        <v>0.89</v>
      </c>
      <c r="W71" t="n">
        <v>20.7</v>
      </c>
      <c r="X71" t="n">
        <v>1.05</v>
      </c>
      <c r="Y71" t="n">
        <v>1</v>
      </c>
      <c r="Z71" t="n">
        <v>10</v>
      </c>
      <c r="AA71" t="n">
        <v>2597.572513456333</v>
      </c>
      <c r="AB71" t="n">
        <v>3554.113309722614</v>
      </c>
      <c r="AC71" t="n">
        <v>3214.913723671913</v>
      </c>
      <c r="AD71" t="n">
        <v>2597572.513456333</v>
      </c>
      <c r="AE71" t="n">
        <v>3554113.309722614</v>
      </c>
      <c r="AF71" t="n">
        <v>2.023505574620312e-06</v>
      </c>
      <c r="AG71" t="n">
        <v>68</v>
      </c>
      <c r="AH71" t="n">
        <v>3214913.723671913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1.7117</v>
      </c>
      <c r="E72" t="n">
        <v>58.42</v>
      </c>
      <c r="F72" t="n">
        <v>53.59</v>
      </c>
      <c r="G72" t="n">
        <v>86.90000000000001</v>
      </c>
      <c r="H72" t="n">
        <v>1.06</v>
      </c>
      <c r="I72" t="n">
        <v>37</v>
      </c>
      <c r="J72" t="n">
        <v>309.91</v>
      </c>
      <c r="K72" t="n">
        <v>60.56</v>
      </c>
      <c r="L72" t="n">
        <v>18.5</v>
      </c>
      <c r="M72" t="n">
        <v>35</v>
      </c>
      <c r="N72" t="n">
        <v>90.86</v>
      </c>
      <c r="O72" t="n">
        <v>38457.09</v>
      </c>
      <c r="P72" t="n">
        <v>922.09</v>
      </c>
      <c r="Q72" t="n">
        <v>1367.33</v>
      </c>
      <c r="R72" t="n">
        <v>139.66</v>
      </c>
      <c r="S72" t="n">
        <v>104.26</v>
      </c>
      <c r="T72" t="n">
        <v>16699.89</v>
      </c>
      <c r="U72" t="n">
        <v>0.75</v>
      </c>
      <c r="V72" t="n">
        <v>0.89</v>
      </c>
      <c r="W72" t="n">
        <v>20.7</v>
      </c>
      <c r="X72" t="n">
        <v>1.01</v>
      </c>
      <c r="Y72" t="n">
        <v>1</v>
      </c>
      <c r="Z72" t="n">
        <v>10</v>
      </c>
      <c r="AA72" t="n">
        <v>2594.089409992136</v>
      </c>
      <c r="AB72" t="n">
        <v>3549.34757389922</v>
      </c>
      <c r="AC72" t="n">
        <v>3210.602822986751</v>
      </c>
      <c r="AD72" t="n">
        <v>2594089.409992136</v>
      </c>
      <c r="AE72" t="n">
        <v>3549347.57389922</v>
      </c>
      <c r="AF72" t="n">
        <v>2.026583869918429e-06</v>
      </c>
      <c r="AG72" t="n">
        <v>68</v>
      </c>
      <c r="AH72" t="n">
        <v>3210602.822986751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1.7108</v>
      </c>
      <c r="E73" t="n">
        <v>58.45</v>
      </c>
      <c r="F73" t="n">
        <v>53.62</v>
      </c>
      <c r="G73" t="n">
        <v>86.95</v>
      </c>
      <c r="H73" t="n">
        <v>1.08</v>
      </c>
      <c r="I73" t="n">
        <v>37</v>
      </c>
      <c r="J73" t="n">
        <v>310.46</v>
      </c>
      <c r="K73" t="n">
        <v>60.56</v>
      </c>
      <c r="L73" t="n">
        <v>18.75</v>
      </c>
      <c r="M73" t="n">
        <v>35</v>
      </c>
      <c r="N73" t="n">
        <v>91.16</v>
      </c>
      <c r="O73" t="n">
        <v>38524.29</v>
      </c>
      <c r="P73" t="n">
        <v>922.38</v>
      </c>
      <c r="Q73" t="n">
        <v>1367.27</v>
      </c>
      <c r="R73" t="n">
        <v>140.36</v>
      </c>
      <c r="S73" t="n">
        <v>104.26</v>
      </c>
      <c r="T73" t="n">
        <v>17051.67</v>
      </c>
      <c r="U73" t="n">
        <v>0.74</v>
      </c>
      <c r="V73" t="n">
        <v>0.89</v>
      </c>
      <c r="W73" t="n">
        <v>20.7</v>
      </c>
      <c r="X73" t="n">
        <v>1.04</v>
      </c>
      <c r="Y73" t="n">
        <v>1</v>
      </c>
      <c r="Z73" t="n">
        <v>10</v>
      </c>
      <c r="AA73" t="n">
        <v>2595.842444313722</v>
      </c>
      <c r="AB73" t="n">
        <v>3551.74615279643</v>
      </c>
      <c r="AC73" t="n">
        <v>3212.772484880438</v>
      </c>
      <c r="AD73" t="n">
        <v>2595842.444313722</v>
      </c>
      <c r="AE73" t="n">
        <v>3551746.15279643</v>
      </c>
      <c r="AF73" t="n">
        <v>2.025518306161388e-06</v>
      </c>
      <c r="AG73" t="n">
        <v>68</v>
      </c>
      <c r="AH73" t="n">
        <v>3212772.484880438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1.7136</v>
      </c>
      <c r="E74" t="n">
        <v>58.36</v>
      </c>
      <c r="F74" t="n">
        <v>53.58</v>
      </c>
      <c r="G74" t="n">
        <v>89.3</v>
      </c>
      <c r="H74" t="n">
        <v>1.09</v>
      </c>
      <c r="I74" t="n">
        <v>36</v>
      </c>
      <c r="J74" t="n">
        <v>311.01</v>
      </c>
      <c r="K74" t="n">
        <v>60.56</v>
      </c>
      <c r="L74" t="n">
        <v>19</v>
      </c>
      <c r="M74" t="n">
        <v>34</v>
      </c>
      <c r="N74" t="n">
        <v>91.45</v>
      </c>
      <c r="O74" t="n">
        <v>38591.62</v>
      </c>
      <c r="P74" t="n">
        <v>921.0599999999999</v>
      </c>
      <c r="Q74" t="n">
        <v>1367.29</v>
      </c>
      <c r="R74" t="n">
        <v>139</v>
      </c>
      <c r="S74" t="n">
        <v>104.26</v>
      </c>
      <c r="T74" t="n">
        <v>16375.5</v>
      </c>
      <c r="U74" t="n">
        <v>0.75</v>
      </c>
      <c r="V74" t="n">
        <v>0.89</v>
      </c>
      <c r="W74" t="n">
        <v>20.7</v>
      </c>
      <c r="X74" t="n">
        <v>1</v>
      </c>
      <c r="Y74" t="n">
        <v>1</v>
      </c>
      <c r="Z74" t="n">
        <v>10</v>
      </c>
      <c r="AA74" t="n">
        <v>2590.406816552133</v>
      </c>
      <c r="AB74" t="n">
        <v>3544.308887090051</v>
      </c>
      <c r="AC74" t="n">
        <v>3206.045021374809</v>
      </c>
      <c r="AD74" t="n">
        <v>2590406.816552133</v>
      </c>
      <c r="AE74" t="n">
        <v>3544308.887090052</v>
      </c>
      <c r="AF74" t="n">
        <v>2.028833393405515e-06</v>
      </c>
      <c r="AG74" t="n">
        <v>68</v>
      </c>
      <c r="AH74" t="n">
        <v>3206045.021374809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1.7133</v>
      </c>
      <c r="E75" t="n">
        <v>58.37</v>
      </c>
      <c r="F75" t="n">
        <v>53.59</v>
      </c>
      <c r="G75" t="n">
        <v>89.31</v>
      </c>
      <c r="H75" t="n">
        <v>1.1</v>
      </c>
      <c r="I75" t="n">
        <v>36</v>
      </c>
      <c r="J75" t="n">
        <v>311.55</v>
      </c>
      <c r="K75" t="n">
        <v>60.56</v>
      </c>
      <c r="L75" t="n">
        <v>19.25</v>
      </c>
      <c r="M75" t="n">
        <v>34</v>
      </c>
      <c r="N75" t="n">
        <v>91.75</v>
      </c>
      <c r="O75" t="n">
        <v>38659.08</v>
      </c>
      <c r="P75" t="n">
        <v>920.95</v>
      </c>
      <c r="Q75" t="n">
        <v>1367.27</v>
      </c>
      <c r="R75" t="n">
        <v>139.31</v>
      </c>
      <c r="S75" t="n">
        <v>104.26</v>
      </c>
      <c r="T75" t="n">
        <v>16530.67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2590.697914602104</v>
      </c>
      <c r="AB75" t="n">
        <v>3544.707180284362</v>
      </c>
      <c r="AC75" t="n">
        <v>3206.405302025662</v>
      </c>
      <c r="AD75" t="n">
        <v>2590697.914602105</v>
      </c>
      <c r="AE75" t="n">
        <v>3544707.180284362</v>
      </c>
      <c r="AF75" t="n">
        <v>2.028478205486502e-06</v>
      </c>
      <c r="AG75" t="n">
        <v>68</v>
      </c>
      <c r="AH75" t="n">
        <v>3206405.302025662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1.7158</v>
      </c>
      <c r="E76" t="n">
        <v>58.28</v>
      </c>
      <c r="F76" t="n">
        <v>53.55</v>
      </c>
      <c r="G76" t="n">
        <v>91.81</v>
      </c>
      <c r="H76" t="n">
        <v>1.11</v>
      </c>
      <c r="I76" t="n">
        <v>35</v>
      </c>
      <c r="J76" t="n">
        <v>312.1</v>
      </c>
      <c r="K76" t="n">
        <v>60.56</v>
      </c>
      <c r="L76" t="n">
        <v>19.5</v>
      </c>
      <c r="M76" t="n">
        <v>33</v>
      </c>
      <c r="N76" t="n">
        <v>92.05</v>
      </c>
      <c r="O76" t="n">
        <v>38726.8</v>
      </c>
      <c r="P76" t="n">
        <v>919.77</v>
      </c>
      <c r="Q76" t="n">
        <v>1367.3</v>
      </c>
      <c r="R76" t="n">
        <v>138.42</v>
      </c>
      <c r="S76" t="n">
        <v>104.26</v>
      </c>
      <c r="T76" t="n">
        <v>16092.31</v>
      </c>
      <c r="U76" t="n">
        <v>0.75</v>
      </c>
      <c r="V76" t="n">
        <v>0.89</v>
      </c>
      <c r="W76" t="n">
        <v>20.7</v>
      </c>
      <c r="X76" t="n">
        <v>0.98</v>
      </c>
      <c r="Y76" t="n">
        <v>1</v>
      </c>
      <c r="Z76" t="n">
        <v>10</v>
      </c>
      <c r="AA76" t="n">
        <v>2585.808077144904</v>
      </c>
      <c r="AB76" t="n">
        <v>3538.016688951016</v>
      </c>
      <c r="AC76" t="n">
        <v>3200.353341795008</v>
      </c>
      <c r="AD76" t="n">
        <v>2585808.077144904</v>
      </c>
      <c r="AE76" t="n">
        <v>3538016.688951016</v>
      </c>
      <c r="AF76" t="n">
        <v>2.031438104811615e-06</v>
      </c>
      <c r="AG76" t="n">
        <v>68</v>
      </c>
      <c r="AH76" t="n">
        <v>3200353.341795008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1.7149</v>
      </c>
      <c r="E77" t="n">
        <v>58.31</v>
      </c>
      <c r="F77" t="n">
        <v>53.58</v>
      </c>
      <c r="G77" t="n">
        <v>91.86</v>
      </c>
      <c r="H77" t="n">
        <v>1.13</v>
      </c>
      <c r="I77" t="n">
        <v>35</v>
      </c>
      <c r="J77" t="n">
        <v>312.65</v>
      </c>
      <c r="K77" t="n">
        <v>60.56</v>
      </c>
      <c r="L77" t="n">
        <v>19.75</v>
      </c>
      <c r="M77" t="n">
        <v>33</v>
      </c>
      <c r="N77" t="n">
        <v>92.34999999999999</v>
      </c>
      <c r="O77" t="n">
        <v>38794.53</v>
      </c>
      <c r="P77" t="n">
        <v>920.77</v>
      </c>
      <c r="Q77" t="n">
        <v>1367.27</v>
      </c>
      <c r="R77" t="n">
        <v>139.39</v>
      </c>
      <c r="S77" t="n">
        <v>104.26</v>
      </c>
      <c r="T77" t="n">
        <v>16576.44</v>
      </c>
      <c r="U77" t="n">
        <v>0.75</v>
      </c>
      <c r="V77" t="n">
        <v>0.89</v>
      </c>
      <c r="W77" t="n">
        <v>20.7</v>
      </c>
      <c r="X77" t="n">
        <v>1.01</v>
      </c>
      <c r="Y77" t="n">
        <v>1</v>
      </c>
      <c r="Z77" t="n">
        <v>10</v>
      </c>
      <c r="AA77" t="n">
        <v>2588.553938814222</v>
      </c>
      <c r="AB77" t="n">
        <v>3541.773698025845</v>
      </c>
      <c r="AC77" t="n">
        <v>3203.751787196729</v>
      </c>
      <c r="AD77" t="n">
        <v>2588553.938814222</v>
      </c>
      <c r="AE77" t="n">
        <v>3541773.698025845</v>
      </c>
      <c r="AF77" t="n">
        <v>2.030372541054574e-06</v>
      </c>
      <c r="AG77" t="n">
        <v>68</v>
      </c>
      <c r="AH77" t="n">
        <v>3203751.787196729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1.7183</v>
      </c>
      <c r="E78" t="n">
        <v>58.2</v>
      </c>
      <c r="F78" t="n">
        <v>53.52</v>
      </c>
      <c r="G78" t="n">
        <v>94.45</v>
      </c>
      <c r="H78" t="n">
        <v>1.14</v>
      </c>
      <c r="I78" t="n">
        <v>34</v>
      </c>
      <c r="J78" t="n">
        <v>313.2</v>
      </c>
      <c r="K78" t="n">
        <v>60.56</v>
      </c>
      <c r="L78" t="n">
        <v>20</v>
      </c>
      <c r="M78" t="n">
        <v>32</v>
      </c>
      <c r="N78" t="n">
        <v>92.65000000000001</v>
      </c>
      <c r="O78" t="n">
        <v>38862.4</v>
      </c>
      <c r="P78" t="n">
        <v>918.73</v>
      </c>
      <c r="Q78" t="n">
        <v>1367.41</v>
      </c>
      <c r="R78" t="n">
        <v>136.93</v>
      </c>
      <c r="S78" t="n">
        <v>104.26</v>
      </c>
      <c r="T78" t="n">
        <v>15351.57</v>
      </c>
      <c r="U78" t="n">
        <v>0.76</v>
      </c>
      <c r="V78" t="n">
        <v>0.9</v>
      </c>
      <c r="W78" t="n">
        <v>20.7</v>
      </c>
      <c r="X78" t="n">
        <v>0.9399999999999999</v>
      </c>
      <c r="Y78" t="n">
        <v>1</v>
      </c>
      <c r="Z78" t="n">
        <v>10</v>
      </c>
      <c r="AA78" t="n">
        <v>2581.242073525792</v>
      </c>
      <c r="AB78" t="n">
        <v>3531.769281361485</v>
      </c>
      <c r="AC78" t="n">
        <v>3194.70217801753</v>
      </c>
      <c r="AD78" t="n">
        <v>2581242.073525792</v>
      </c>
      <c r="AE78" t="n">
        <v>3531769.281361485</v>
      </c>
      <c r="AF78" t="n">
        <v>2.034398004136728e-06</v>
      </c>
      <c r="AG78" t="n">
        <v>68</v>
      </c>
      <c r="AH78" t="n">
        <v>3194702.17801753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1.7181</v>
      </c>
      <c r="E79" t="n">
        <v>58.2</v>
      </c>
      <c r="F79" t="n">
        <v>53.53</v>
      </c>
      <c r="G79" t="n">
        <v>94.45999999999999</v>
      </c>
      <c r="H79" t="n">
        <v>1.15</v>
      </c>
      <c r="I79" t="n">
        <v>34</v>
      </c>
      <c r="J79" t="n">
        <v>313.75</v>
      </c>
      <c r="K79" t="n">
        <v>60.56</v>
      </c>
      <c r="L79" t="n">
        <v>20.25</v>
      </c>
      <c r="M79" t="n">
        <v>32</v>
      </c>
      <c r="N79" t="n">
        <v>92.95</v>
      </c>
      <c r="O79" t="n">
        <v>38930.39</v>
      </c>
      <c r="P79" t="n">
        <v>919.04</v>
      </c>
      <c r="Q79" t="n">
        <v>1367.26</v>
      </c>
      <c r="R79" t="n">
        <v>137.44</v>
      </c>
      <c r="S79" t="n">
        <v>104.26</v>
      </c>
      <c r="T79" t="n">
        <v>15607.78</v>
      </c>
      <c r="U79" t="n">
        <v>0.76</v>
      </c>
      <c r="V79" t="n">
        <v>0.9</v>
      </c>
      <c r="W79" t="n">
        <v>20.7</v>
      </c>
      <c r="X79" t="n">
        <v>0.95</v>
      </c>
      <c r="Y79" t="n">
        <v>1</v>
      </c>
      <c r="Z79" t="n">
        <v>10</v>
      </c>
      <c r="AA79" t="n">
        <v>2582.011684717112</v>
      </c>
      <c r="AB79" t="n">
        <v>3532.822297346297</v>
      </c>
      <c r="AC79" t="n">
        <v>3195.654695634669</v>
      </c>
      <c r="AD79" t="n">
        <v>2582011.684717112</v>
      </c>
      <c r="AE79" t="n">
        <v>3532822.297346297</v>
      </c>
      <c r="AF79" t="n">
        <v>2.034161212190719e-06</v>
      </c>
      <c r="AG79" t="n">
        <v>68</v>
      </c>
      <c r="AH79" t="n">
        <v>3195654.695634669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1.718</v>
      </c>
      <c r="E80" t="n">
        <v>58.21</v>
      </c>
      <c r="F80" t="n">
        <v>53.53</v>
      </c>
      <c r="G80" t="n">
        <v>94.47</v>
      </c>
      <c r="H80" t="n">
        <v>1.16</v>
      </c>
      <c r="I80" t="n">
        <v>34</v>
      </c>
      <c r="J80" t="n">
        <v>314.3</v>
      </c>
      <c r="K80" t="n">
        <v>60.56</v>
      </c>
      <c r="L80" t="n">
        <v>20.5</v>
      </c>
      <c r="M80" t="n">
        <v>32</v>
      </c>
      <c r="N80" t="n">
        <v>93.25</v>
      </c>
      <c r="O80" t="n">
        <v>38998.53</v>
      </c>
      <c r="P80" t="n">
        <v>919.13</v>
      </c>
      <c r="Q80" t="n">
        <v>1367.34</v>
      </c>
      <c r="R80" t="n">
        <v>137.71</v>
      </c>
      <c r="S80" t="n">
        <v>104.26</v>
      </c>
      <c r="T80" t="n">
        <v>15739.79</v>
      </c>
      <c r="U80" t="n">
        <v>0.76</v>
      </c>
      <c r="V80" t="n">
        <v>0.9</v>
      </c>
      <c r="W80" t="n">
        <v>20.69</v>
      </c>
      <c r="X80" t="n">
        <v>0.95</v>
      </c>
      <c r="Y80" t="n">
        <v>1</v>
      </c>
      <c r="Z80" t="n">
        <v>10</v>
      </c>
      <c r="AA80" t="n">
        <v>2582.248767050017</v>
      </c>
      <c r="AB80" t="n">
        <v>3533.146683853513</v>
      </c>
      <c r="AC80" t="n">
        <v>3195.948123148914</v>
      </c>
      <c r="AD80" t="n">
        <v>2582248.767050017</v>
      </c>
      <c r="AE80" t="n">
        <v>3533146.683853513</v>
      </c>
      <c r="AF80" t="n">
        <v>2.034042816217714e-06</v>
      </c>
      <c r="AG80" t="n">
        <v>68</v>
      </c>
      <c r="AH80" t="n">
        <v>3195948.123148914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1.7208</v>
      </c>
      <c r="E81" t="n">
        <v>58.11</v>
      </c>
      <c r="F81" t="n">
        <v>53.49</v>
      </c>
      <c r="G81" t="n">
        <v>97.25</v>
      </c>
      <c r="H81" t="n">
        <v>1.17</v>
      </c>
      <c r="I81" t="n">
        <v>33</v>
      </c>
      <c r="J81" t="n">
        <v>314.86</v>
      </c>
      <c r="K81" t="n">
        <v>60.56</v>
      </c>
      <c r="L81" t="n">
        <v>20.75</v>
      </c>
      <c r="M81" t="n">
        <v>31</v>
      </c>
      <c r="N81" t="n">
        <v>93.55</v>
      </c>
      <c r="O81" t="n">
        <v>39066.8</v>
      </c>
      <c r="P81" t="n">
        <v>918.3099999999999</v>
      </c>
      <c r="Q81" t="n">
        <v>1367.21</v>
      </c>
      <c r="R81" t="n">
        <v>136.1</v>
      </c>
      <c r="S81" t="n">
        <v>104.26</v>
      </c>
      <c r="T81" t="n">
        <v>14941.79</v>
      </c>
      <c r="U81" t="n">
        <v>0.77</v>
      </c>
      <c r="V81" t="n">
        <v>0.9</v>
      </c>
      <c r="W81" t="n">
        <v>20.7</v>
      </c>
      <c r="X81" t="n">
        <v>0.91</v>
      </c>
      <c r="Y81" t="n">
        <v>1</v>
      </c>
      <c r="Z81" t="n">
        <v>10</v>
      </c>
      <c r="AA81" t="n">
        <v>2577.560770007985</v>
      </c>
      <c r="AB81" t="n">
        <v>3526.732359480771</v>
      </c>
      <c r="AC81" t="n">
        <v>3190.145972891747</v>
      </c>
      <c r="AD81" t="n">
        <v>2577560.770007985</v>
      </c>
      <c r="AE81" t="n">
        <v>3526732.359480771</v>
      </c>
      <c r="AF81" t="n">
        <v>2.037357903461841e-06</v>
      </c>
      <c r="AG81" t="n">
        <v>68</v>
      </c>
      <c r="AH81" t="n">
        <v>3190145.972891747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1.7211</v>
      </c>
      <c r="E82" t="n">
        <v>58.1</v>
      </c>
      <c r="F82" t="n">
        <v>53.48</v>
      </c>
      <c r="G82" t="n">
        <v>97.23</v>
      </c>
      <c r="H82" t="n">
        <v>1.19</v>
      </c>
      <c r="I82" t="n">
        <v>33</v>
      </c>
      <c r="J82" t="n">
        <v>315.41</v>
      </c>
      <c r="K82" t="n">
        <v>60.56</v>
      </c>
      <c r="L82" t="n">
        <v>21</v>
      </c>
      <c r="M82" t="n">
        <v>31</v>
      </c>
      <c r="N82" t="n">
        <v>93.86</v>
      </c>
      <c r="O82" t="n">
        <v>39135.2</v>
      </c>
      <c r="P82" t="n">
        <v>918.24</v>
      </c>
      <c r="Q82" t="n">
        <v>1367.2</v>
      </c>
      <c r="R82" t="n">
        <v>135.72</v>
      </c>
      <c r="S82" t="n">
        <v>104.26</v>
      </c>
      <c r="T82" t="n">
        <v>14750.02</v>
      </c>
      <c r="U82" t="n">
        <v>0.77</v>
      </c>
      <c r="V82" t="n">
        <v>0.9</v>
      </c>
      <c r="W82" t="n">
        <v>20.7</v>
      </c>
      <c r="X82" t="n">
        <v>0.9</v>
      </c>
      <c r="Y82" t="n">
        <v>1</v>
      </c>
      <c r="Z82" t="n">
        <v>10</v>
      </c>
      <c r="AA82" t="n">
        <v>2577.020277787656</v>
      </c>
      <c r="AB82" t="n">
        <v>3525.992834180083</v>
      </c>
      <c r="AC82" t="n">
        <v>3189.477026847826</v>
      </c>
      <c r="AD82" t="n">
        <v>2577020.277787656</v>
      </c>
      <c r="AE82" t="n">
        <v>3525992.834180083</v>
      </c>
      <c r="AF82" t="n">
        <v>2.037713091380855e-06</v>
      </c>
      <c r="AG82" t="n">
        <v>68</v>
      </c>
      <c r="AH82" t="n">
        <v>3189477.026847826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1.7225</v>
      </c>
      <c r="E83" t="n">
        <v>58.06</v>
      </c>
      <c r="F83" t="n">
        <v>53.48</v>
      </c>
      <c r="G83" t="n">
        <v>100.28</v>
      </c>
      <c r="H83" t="n">
        <v>1.2</v>
      </c>
      <c r="I83" t="n">
        <v>32</v>
      </c>
      <c r="J83" t="n">
        <v>315.97</v>
      </c>
      <c r="K83" t="n">
        <v>60.56</v>
      </c>
      <c r="L83" t="n">
        <v>21.25</v>
      </c>
      <c r="M83" t="n">
        <v>30</v>
      </c>
      <c r="N83" t="n">
        <v>94.16</v>
      </c>
      <c r="O83" t="n">
        <v>39203.74</v>
      </c>
      <c r="P83" t="n">
        <v>918.16</v>
      </c>
      <c r="Q83" t="n">
        <v>1367.28</v>
      </c>
      <c r="R83" t="n">
        <v>135.97</v>
      </c>
      <c r="S83" t="n">
        <v>104.26</v>
      </c>
      <c r="T83" t="n">
        <v>14881.74</v>
      </c>
      <c r="U83" t="n">
        <v>0.77</v>
      </c>
      <c r="V83" t="n">
        <v>0.9</v>
      </c>
      <c r="W83" t="n">
        <v>20.7</v>
      </c>
      <c r="X83" t="n">
        <v>0.91</v>
      </c>
      <c r="Y83" t="n">
        <v>1</v>
      </c>
      <c r="Z83" t="n">
        <v>10</v>
      </c>
      <c r="AA83" t="n">
        <v>2575.370750145278</v>
      </c>
      <c r="AB83" t="n">
        <v>3523.735877687759</v>
      </c>
      <c r="AC83" t="n">
        <v>3187.435471115472</v>
      </c>
      <c r="AD83" t="n">
        <v>2575370.750145278</v>
      </c>
      <c r="AE83" t="n">
        <v>3523735.877687759</v>
      </c>
      <c r="AF83" t="n">
        <v>2.039370635002917e-06</v>
      </c>
      <c r="AG83" t="n">
        <v>68</v>
      </c>
      <c r="AH83" t="n">
        <v>3187435.471115471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1.7232</v>
      </c>
      <c r="E84" t="n">
        <v>58.03</v>
      </c>
      <c r="F84" t="n">
        <v>53.46</v>
      </c>
      <c r="G84" t="n">
        <v>100.24</v>
      </c>
      <c r="H84" t="n">
        <v>1.21</v>
      </c>
      <c r="I84" t="n">
        <v>32</v>
      </c>
      <c r="J84" t="n">
        <v>316.53</v>
      </c>
      <c r="K84" t="n">
        <v>60.56</v>
      </c>
      <c r="L84" t="n">
        <v>21.5</v>
      </c>
      <c r="M84" t="n">
        <v>30</v>
      </c>
      <c r="N84" t="n">
        <v>94.47</v>
      </c>
      <c r="O84" t="n">
        <v>39272.42</v>
      </c>
      <c r="P84" t="n">
        <v>917.67</v>
      </c>
      <c r="Q84" t="n">
        <v>1367.23</v>
      </c>
      <c r="R84" t="n">
        <v>135.28</v>
      </c>
      <c r="S84" t="n">
        <v>104.26</v>
      </c>
      <c r="T84" t="n">
        <v>14534.3</v>
      </c>
      <c r="U84" t="n">
        <v>0.77</v>
      </c>
      <c r="V84" t="n">
        <v>0.9</v>
      </c>
      <c r="W84" t="n">
        <v>20.69</v>
      </c>
      <c r="X84" t="n">
        <v>0.88</v>
      </c>
      <c r="Y84" t="n">
        <v>1</v>
      </c>
      <c r="Z84" t="n">
        <v>10</v>
      </c>
      <c r="AA84" t="n">
        <v>2573.690933403816</v>
      </c>
      <c r="AB84" t="n">
        <v>3521.437478313806</v>
      </c>
      <c r="AC84" t="n">
        <v>3185.356427751944</v>
      </c>
      <c r="AD84" t="n">
        <v>2573690.933403816</v>
      </c>
      <c r="AE84" t="n">
        <v>3521437.478313806</v>
      </c>
      <c r="AF84" t="n">
        <v>2.040199406813949e-06</v>
      </c>
      <c r="AG84" t="n">
        <v>68</v>
      </c>
      <c r="AH84" t="n">
        <v>3185356.427751944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1.723</v>
      </c>
      <c r="E85" t="n">
        <v>58.04</v>
      </c>
      <c r="F85" t="n">
        <v>53.47</v>
      </c>
      <c r="G85" t="n">
        <v>100.25</v>
      </c>
      <c r="H85" t="n">
        <v>1.22</v>
      </c>
      <c r="I85" t="n">
        <v>32</v>
      </c>
      <c r="J85" t="n">
        <v>317.08</v>
      </c>
      <c r="K85" t="n">
        <v>60.56</v>
      </c>
      <c r="L85" t="n">
        <v>21.75</v>
      </c>
      <c r="M85" t="n">
        <v>30</v>
      </c>
      <c r="N85" t="n">
        <v>94.78</v>
      </c>
      <c r="O85" t="n">
        <v>39341.24</v>
      </c>
      <c r="P85" t="n">
        <v>916.71</v>
      </c>
      <c r="Q85" t="n">
        <v>1367.26</v>
      </c>
      <c r="R85" t="n">
        <v>135.62</v>
      </c>
      <c r="S85" t="n">
        <v>104.26</v>
      </c>
      <c r="T85" t="n">
        <v>14705.87</v>
      </c>
      <c r="U85" t="n">
        <v>0.77</v>
      </c>
      <c r="V85" t="n">
        <v>0.9</v>
      </c>
      <c r="W85" t="n">
        <v>20.69</v>
      </c>
      <c r="X85" t="n">
        <v>0.89</v>
      </c>
      <c r="Y85" t="n">
        <v>1</v>
      </c>
      <c r="Z85" t="n">
        <v>10</v>
      </c>
      <c r="AA85" t="n">
        <v>2572.674726485514</v>
      </c>
      <c r="AB85" t="n">
        <v>3520.047059176299</v>
      </c>
      <c r="AC85" t="n">
        <v>3184.098708265456</v>
      </c>
      <c r="AD85" t="n">
        <v>2572674.726485514</v>
      </c>
      <c r="AE85" t="n">
        <v>3520047.059176299</v>
      </c>
      <c r="AF85" t="n">
        <v>2.03996261486794e-06</v>
      </c>
      <c r="AG85" t="n">
        <v>68</v>
      </c>
      <c r="AH85" t="n">
        <v>3184098.708265456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1.7253</v>
      </c>
      <c r="E86" t="n">
        <v>57.96</v>
      </c>
      <c r="F86" t="n">
        <v>53.44</v>
      </c>
      <c r="G86" t="n">
        <v>103.43</v>
      </c>
      <c r="H86" t="n">
        <v>1.23</v>
      </c>
      <c r="I86" t="n">
        <v>31</v>
      </c>
      <c r="J86" t="n">
        <v>317.64</v>
      </c>
      <c r="K86" t="n">
        <v>60.56</v>
      </c>
      <c r="L86" t="n">
        <v>22</v>
      </c>
      <c r="M86" t="n">
        <v>29</v>
      </c>
      <c r="N86" t="n">
        <v>95.09</v>
      </c>
      <c r="O86" t="n">
        <v>39410.2</v>
      </c>
      <c r="P86" t="n">
        <v>917.04</v>
      </c>
      <c r="Q86" t="n">
        <v>1367.26</v>
      </c>
      <c r="R86" t="n">
        <v>134.66</v>
      </c>
      <c r="S86" t="n">
        <v>104.26</v>
      </c>
      <c r="T86" t="n">
        <v>14229.84</v>
      </c>
      <c r="U86" t="n">
        <v>0.77</v>
      </c>
      <c r="V86" t="n">
        <v>0.9</v>
      </c>
      <c r="W86" t="n">
        <v>20.69</v>
      </c>
      <c r="X86" t="n">
        <v>0.86</v>
      </c>
      <c r="Y86" t="n">
        <v>1</v>
      </c>
      <c r="Z86" t="n">
        <v>10</v>
      </c>
      <c r="AA86" t="n">
        <v>2570.285581572747</v>
      </c>
      <c r="AB86" t="n">
        <v>3516.778125705016</v>
      </c>
      <c r="AC86" t="n">
        <v>3181.141757216696</v>
      </c>
      <c r="AD86" t="n">
        <v>2570285.581572747</v>
      </c>
      <c r="AE86" t="n">
        <v>3516778.125705016</v>
      </c>
      <c r="AF86" t="n">
        <v>2.042685722247044e-06</v>
      </c>
      <c r="AG86" t="n">
        <v>68</v>
      </c>
      <c r="AH86" t="n">
        <v>3181141.757216696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1.7255</v>
      </c>
      <c r="E87" t="n">
        <v>57.95</v>
      </c>
      <c r="F87" t="n">
        <v>53.43</v>
      </c>
      <c r="G87" t="n">
        <v>103.42</v>
      </c>
      <c r="H87" t="n">
        <v>1.25</v>
      </c>
      <c r="I87" t="n">
        <v>31</v>
      </c>
      <c r="J87" t="n">
        <v>318.2</v>
      </c>
      <c r="K87" t="n">
        <v>60.56</v>
      </c>
      <c r="L87" t="n">
        <v>22.25</v>
      </c>
      <c r="M87" t="n">
        <v>29</v>
      </c>
      <c r="N87" t="n">
        <v>95.40000000000001</v>
      </c>
      <c r="O87" t="n">
        <v>39479.3</v>
      </c>
      <c r="P87" t="n">
        <v>917</v>
      </c>
      <c r="Q87" t="n">
        <v>1367.28</v>
      </c>
      <c r="R87" t="n">
        <v>134.27</v>
      </c>
      <c r="S87" t="n">
        <v>104.26</v>
      </c>
      <c r="T87" t="n">
        <v>14035.21</v>
      </c>
      <c r="U87" t="n">
        <v>0.78</v>
      </c>
      <c r="V87" t="n">
        <v>0.9</v>
      </c>
      <c r="W87" t="n">
        <v>20.7</v>
      </c>
      <c r="X87" t="n">
        <v>0.86</v>
      </c>
      <c r="Y87" t="n">
        <v>1</v>
      </c>
      <c r="Z87" t="n">
        <v>10</v>
      </c>
      <c r="AA87" t="n">
        <v>2569.89900222683</v>
      </c>
      <c r="AB87" t="n">
        <v>3516.249190789255</v>
      </c>
      <c r="AC87" t="n">
        <v>3180.66330310693</v>
      </c>
      <c r="AD87" t="n">
        <v>2569899.00222683</v>
      </c>
      <c r="AE87" t="n">
        <v>3516249.190789255</v>
      </c>
      <c r="AF87" t="n">
        <v>2.042922514193053e-06</v>
      </c>
      <c r="AG87" t="n">
        <v>68</v>
      </c>
      <c r="AH87" t="n">
        <v>3180663.303106931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1.7255</v>
      </c>
      <c r="E88" t="n">
        <v>57.95</v>
      </c>
      <c r="F88" t="n">
        <v>53.43</v>
      </c>
      <c r="G88" t="n">
        <v>103.42</v>
      </c>
      <c r="H88" t="n">
        <v>1.26</v>
      </c>
      <c r="I88" t="n">
        <v>31</v>
      </c>
      <c r="J88" t="n">
        <v>318.76</v>
      </c>
      <c r="K88" t="n">
        <v>60.56</v>
      </c>
      <c r="L88" t="n">
        <v>22.5</v>
      </c>
      <c r="M88" t="n">
        <v>29</v>
      </c>
      <c r="N88" t="n">
        <v>95.70999999999999</v>
      </c>
      <c r="O88" t="n">
        <v>39548.54</v>
      </c>
      <c r="P88" t="n">
        <v>916.17</v>
      </c>
      <c r="Q88" t="n">
        <v>1367.23</v>
      </c>
      <c r="R88" t="n">
        <v>134.46</v>
      </c>
      <c r="S88" t="n">
        <v>104.26</v>
      </c>
      <c r="T88" t="n">
        <v>14131.82</v>
      </c>
      <c r="U88" t="n">
        <v>0.78</v>
      </c>
      <c r="V88" t="n">
        <v>0.9</v>
      </c>
      <c r="W88" t="n">
        <v>20.69</v>
      </c>
      <c r="X88" t="n">
        <v>0.86</v>
      </c>
      <c r="Y88" t="n">
        <v>1</v>
      </c>
      <c r="Z88" t="n">
        <v>10</v>
      </c>
      <c r="AA88" t="n">
        <v>2568.735584058679</v>
      </c>
      <c r="AB88" t="n">
        <v>3514.657350725204</v>
      </c>
      <c r="AC88" t="n">
        <v>3179.22338602443</v>
      </c>
      <c r="AD88" t="n">
        <v>2568735.584058679</v>
      </c>
      <c r="AE88" t="n">
        <v>3514657.350725204</v>
      </c>
      <c r="AF88" t="n">
        <v>2.042922514193053e-06</v>
      </c>
      <c r="AG88" t="n">
        <v>68</v>
      </c>
      <c r="AH88" t="n">
        <v>3179223.38602443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1.7282</v>
      </c>
      <c r="E89" t="n">
        <v>57.86</v>
      </c>
      <c r="F89" t="n">
        <v>53.4</v>
      </c>
      <c r="G89" t="n">
        <v>106.79</v>
      </c>
      <c r="H89" t="n">
        <v>1.27</v>
      </c>
      <c r="I89" t="n">
        <v>30</v>
      </c>
      <c r="J89" t="n">
        <v>319.33</v>
      </c>
      <c r="K89" t="n">
        <v>60.56</v>
      </c>
      <c r="L89" t="n">
        <v>22.75</v>
      </c>
      <c r="M89" t="n">
        <v>28</v>
      </c>
      <c r="N89" t="n">
        <v>96.02</v>
      </c>
      <c r="O89" t="n">
        <v>39617.93</v>
      </c>
      <c r="P89" t="n">
        <v>915.48</v>
      </c>
      <c r="Q89" t="n">
        <v>1367.2</v>
      </c>
      <c r="R89" t="n">
        <v>133.31</v>
      </c>
      <c r="S89" t="n">
        <v>104.26</v>
      </c>
      <c r="T89" t="n">
        <v>13559.95</v>
      </c>
      <c r="U89" t="n">
        <v>0.78</v>
      </c>
      <c r="V89" t="n">
        <v>0.9</v>
      </c>
      <c r="W89" t="n">
        <v>20.69</v>
      </c>
      <c r="X89" t="n">
        <v>0.82</v>
      </c>
      <c r="Y89" t="n">
        <v>1</v>
      </c>
      <c r="Z89" t="n">
        <v>10</v>
      </c>
      <c r="AA89" t="n">
        <v>2554.421014276871</v>
      </c>
      <c r="AB89" t="n">
        <v>3495.071524835484</v>
      </c>
      <c r="AC89" t="n">
        <v>3161.506803868747</v>
      </c>
      <c r="AD89" t="n">
        <v>2554421.014276871</v>
      </c>
      <c r="AE89" t="n">
        <v>3495071.524835484</v>
      </c>
      <c r="AF89" t="n">
        <v>2.046119205464175e-06</v>
      </c>
      <c r="AG89" t="n">
        <v>67</v>
      </c>
      <c r="AH89" t="n">
        <v>3161506.803868747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1.7284</v>
      </c>
      <c r="E90" t="n">
        <v>57.86</v>
      </c>
      <c r="F90" t="n">
        <v>53.39</v>
      </c>
      <c r="G90" t="n">
        <v>106.78</v>
      </c>
      <c r="H90" t="n">
        <v>1.28</v>
      </c>
      <c r="I90" t="n">
        <v>30</v>
      </c>
      <c r="J90" t="n">
        <v>319.89</v>
      </c>
      <c r="K90" t="n">
        <v>60.56</v>
      </c>
      <c r="L90" t="n">
        <v>23</v>
      </c>
      <c r="M90" t="n">
        <v>28</v>
      </c>
      <c r="N90" t="n">
        <v>96.34</v>
      </c>
      <c r="O90" t="n">
        <v>39687.46</v>
      </c>
      <c r="P90" t="n">
        <v>915.73</v>
      </c>
      <c r="Q90" t="n">
        <v>1367.19</v>
      </c>
      <c r="R90" t="n">
        <v>132.94</v>
      </c>
      <c r="S90" t="n">
        <v>104.26</v>
      </c>
      <c r="T90" t="n">
        <v>13376.34</v>
      </c>
      <c r="U90" t="n">
        <v>0.78</v>
      </c>
      <c r="V90" t="n">
        <v>0.9</v>
      </c>
      <c r="W90" t="n">
        <v>20.69</v>
      </c>
      <c r="X90" t="n">
        <v>0.8100000000000001</v>
      </c>
      <c r="Y90" t="n">
        <v>1</v>
      </c>
      <c r="Z90" t="n">
        <v>10</v>
      </c>
      <c r="AA90" t="n">
        <v>2554.441567376972</v>
      </c>
      <c r="AB90" t="n">
        <v>3495.099646493782</v>
      </c>
      <c r="AC90" t="n">
        <v>3161.532241635446</v>
      </c>
      <c r="AD90" t="n">
        <v>2554441.567376972</v>
      </c>
      <c r="AE90" t="n">
        <v>3495099.646493782</v>
      </c>
      <c r="AF90" t="n">
        <v>2.046355997410185e-06</v>
      </c>
      <c r="AG90" t="n">
        <v>67</v>
      </c>
      <c r="AH90" t="n">
        <v>3161532.241635446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1.7276</v>
      </c>
      <c r="E91" t="n">
        <v>57.88</v>
      </c>
      <c r="F91" t="n">
        <v>53.42</v>
      </c>
      <c r="G91" t="n">
        <v>106.83</v>
      </c>
      <c r="H91" t="n">
        <v>1.29</v>
      </c>
      <c r="I91" t="n">
        <v>30</v>
      </c>
      <c r="J91" t="n">
        <v>320.46</v>
      </c>
      <c r="K91" t="n">
        <v>60.56</v>
      </c>
      <c r="L91" t="n">
        <v>23.25</v>
      </c>
      <c r="M91" t="n">
        <v>28</v>
      </c>
      <c r="N91" t="n">
        <v>96.65000000000001</v>
      </c>
      <c r="O91" t="n">
        <v>39757.13</v>
      </c>
      <c r="P91" t="n">
        <v>915.23</v>
      </c>
      <c r="Q91" t="n">
        <v>1367.29</v>
      </c>
      <c r="R91" t="n">
        <v>133.73</v>
      </c>
      <c r="S91" t="n">
        <v>104.26</v>
      </c>
      <c r="T91" t="n">
        <v>13771.86</v>
      </c>
      <c r="U91" t="n">
        <v>0.78</v>
      </c>
      <c r="V91" t="n">
        <v>0.9</v>
      </c>
      <c r="W91" t="n">
        <v>20.7</v>
      </c>
      <c r="X91" t="n">
        <v>0.84</v>
      </c>
      <c r="Y91" t="n">
        <v>1</v>
      </c>
      <c r="Z91" t="n">
        <v>10</v>
      </c>
      <c r="AA91" t="n">
        <v>2554.947391013337</v>
      </c>
      <c r="AB91" t="n">
        <v>3495.791736708419</v>
      </c>
      <c r="AC91" t="n">
        <v>3162.158279731353</v>
      </c>
      <c r="AD91" t="n">
        <v>2554947.391013336</v>
      </c>
      <c r="AE91" t="n">
        <v>3495791.736708419</v>
      </c>
      <c r="AF91" t="n">
        <v>2.045408829626148e-06</v>
      </c>
      <c r="AG91" t="n">
        <v>67</v>
      </c>
      <c r="AH91" t="n">
        <v>3162158.279731353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1.7302</v>
      </c>
      <c r="E92" t="n">
        <v>57.8</v>
      </c>
      <c r="F92" t="n">
        <v>53.38</v>
      </c>
      <c r="G92" t="n">
        <v>110.44</v>
      </c>
      <c r="H92" t="n">
        <v>1.3</v>
      </c>
      <c r="I92" t="n">
        <v>29</v>
      </c>
      <c r="J92" t="n">
        <v>321.02</v>
      </c>
      <c r="K92" t="n">
        <v>60.56</v>
      </c>
      <c r="L92" t="n">
        <v>23.5</v>
      </c>
      <c r="M92" t="n">
        <v>27</v>
      </c>
      <c r="N92" t="n">
        <v>96.97</v>
      </c>
      <c r="O92" t="n">
        <v>39826.95</v>
      </c>
      <c r="P92" t="n">
        <v>914.75</v>
      </c>
      <c r="Q92" t="n">
        <v>1367.31</v>
      </c>
      <c r="R92" t="n">
        <v>132.65</v>
      </c>
      <c r="S92" t="n">
        <v>104.26</v>
      </c>
      <c r="T92" t="n">
        <v>13236.27</v>
      </c>
      <c r="U92" t="n">
        <v>0.79</v>
      </c>
      <c r="V92" t="n">
        <v>0.9</v>
      </c>
      <c r="W92" t="n">
        <v>20.69</v>
      </c>
      <c r="X92" t="n">
        <v>0.8</v>
      </c>
      <c r="Y92" t="n">
        <v>1</v>
      </c>
      <c r="Z92" t="n">
        <v>10</v>
      </c>
      <c r="AA92" t="n">
        <v>2551.005268039241</v>
      </c>
      <c r="AB92" t="n">
        <v>3490.397950141072</v>
      </c>
      <c r="AC92" t="n">
        <v>3157.279268583766</v>
      </c>
      <c r="AD92" t="n">
        <v>2551005.268039241</v>
      </c>
      <c r="AE92" t="n">
        <v>3490397.950141072</v>
      </c>
      <c r="AF92" t="n">
        <v>2.048487124924266e-06</v>
      </c>
      <c r="AG92" t="n">
        <v>67</v>
      </c>
      <c r="AH92" t="n">
        <v>3157279.268583766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1.7304</v>
      </c>
      <c r="E93" t="n">
        <v>57.79</v>
      </c>
      <c r="F93" t="n">
        <v>53.37</v>
      </c>
      <c r="G93" t="n">
        <v>110.43</v>
      </c>
      <c r="H93" t="n">
        <v>1.32</v>
      </c>
      <c r="I93" t="n">
        <v>29</v>
      </c>
      <c r="J93" t="n">
        <v>321.59</v>
      </c>
      <c r="K93" t="n">
        <v>60.56</v>
      </c>
      <c r="L93" t="n">
        <v>23.75</v>
      </c>
      <c r="M93" t="n">
        <v>27</v>
      </c>
      <c r="N93" t="n">
        <v>97.28</v>
      </c>
      <c r="O93" t="n">
        <v>39896.91</v>
      </c>
      <c r="P93" t="n">
        <v>914.99</v>
      </c>
      <c r="Q93" t="n">
        <v>1367.19</v>
      </c>
      <c r="R93" t="n">
        <v>132.4</v>
      </c>
      <c r="S93" t="n">
        <v>104.26</v>
      </c>
      <c r="T93" t="n">
        <v>13113.14</v>
      </c>
      <c r="U93" t="n">
        <v>0.79</v>
      </c>
      <c r="V93" t="n">
        <v>0.9</v>
      </c>
      <c r="W93" t="n">
        <v>20.69</v>
      </c>
      <c r="X93" t="n">
        <v>0.8</v>
      </c>
      <c r="Y93" t="n">
        <v>1</v>
      </c>
      <c r="Z93" t="n">
        <v>10</v>
      </c>
      <c r="AA93" t="n">
        <v>2551.012214782737</v>
      </c>
      <c r="AB93" t="n">
        <v>3490.40745498199</v>
      </c>
      <c r="AC93" t="n">
        <v>3157.287866296008</v>
      </c>
      <c r="AD93" t="n">
        <v>2551012.214782737</v>
      </c>
      <c r="AE93" t="n">
        <v>3490407.45498199</v>
      </c>
      <c r="AF93" t="n">
        <v>2.048723916870275e-06</v>
      </c>
      <c r="AG93" t="n">
        <v>67</v>
      </c>
      <c r="AH93" t="n">
        <v>3157287.866296008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1.7301</v>
      </c>
      <c r="E94" t="n">
        <v>57.8</v>
      </c>
      <c r="F94" t="n">
        <v>53.39</v>
      </c>
      <c r="G94" t="n">
        <v>110.45</v>
      </c>
      <c r="H94" t="n">
        <v>1.33</v>
      </c>
      <c r="I94" t="n">
        <v>29</v>
      </c>
      <c r="J94" t="n">
        <v>322.16</v>
      </c>
      <c r="K94" t="n">
        <v>60.56</v>
      </c>
      <c r="L94" t="n">
        <v>24</v>
      </c>
      <c r="M94" t="n">
        <v>27</v>
      </c>
      <c r="N94" t="n">
        <v>97.59999999999999</v>
      </c>
      <c r="O94" t="n">
        <v>39967.02</v>
      </c>
      <c r="P94" t="n">
        <v>915.24</v>
      </c>
      <c r="Q94" t="n">
        <v>1367.3</v>
      </c>
      <c r="R94" t="n">
        <v>132.84</v>
      </c>
      <c r="S94" t="n">
        <v>104.26</v>
      </c>
      <c r="T94" t="n">
        <v>13331.32</v>
      </c>
      <c r="U94" t="n">
        <v>0.78</v>
      </c>
      <c r="V94" t="n">
        <v>0.9</v>
      </c>
      <c r="W94" t="n">
        <v>20.69</v>
      </c>
      <c r="X94" t="n">
        <v>0.8100000000000001</v>
      </c>
      <c r="Y94" t="n">
        <v>1</v>
      </c>
      <c r="Z94" t="n">
        <v>10</v>
      </c>
      <c r="AA94" t="n">
        <v>2551.910450966211</v>
      </c>
      <c r="AB94" t="n">
        <v>3491.636461355603</v>
      </c>
      <c r="AC94" t="n">
        <v>3158.399578026244</v>
      </c>
      <c r="AD94" t="n">
        <v>2551910.450966211</v>
      </c>
      <c r="AE94" t="n">
        <v>3491636.461355603</v>
      </c>
      <c r="AF94" t="n">
        <v>2.048368728951261e-06</v>
      </c>
      <c r="AG94" t="n">
        <v>67</v>
      </c>
      <c r="AH94" t="n">
        <v>3158399.578026244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1.7321</v>
      </c>
      <c r="E95" t="n">
        <v>57.73</v>
      </c>
      <c r="F95" t="n">
        <v>53.37</v>
      </c>
      <c r="G95" t="n">
        <v>114.36</v>
      </c>
      <c r="H95" t="n">
        <v>1.34</v>
      </c>
      <c r="I95" t="n">
        <v>28</v>
      </c>
      <c r="J95" t="n">
        <v>322.73</v>
      </c>
      <c r="K95" t="n">
        <v>60.56</v>
      </c>
      <c r="L95" t="n">
        <v>24.25</v>
      </c>
      <c r="M95" t="n">
        <v>26</v>
      </c>
      <c r="N95" t="n">
        <v>97.92</v>
      </c>
      <c r="O95" t="n">
        <v>40037.28</v>
      </c>
      <c r="P95" t="n">
        <v>913.9</v>
      </c>
      <c r="Q95" t="n">
        <v>1367.14</v>
      </c>
      <c r="R95" t="n">
        <v>132.08</v>
      </c>
      <c r="S95" t="n">
        <v>104.26</v>
      </c>
      <c r="T95" t="n">
        <v>12955.23</v>
      </c>
      <c r="U95" t="n">
        <v>0.79</v>
      </c>
      <c r="V95" t="n">
        <v>0.9</v>
      </c>
      <c r="W95" t="n">
        <v>20.7</v>
      </c>
      <c r="X95" t="n">
        <v>0.79</v>
      </c>
      <c r="Y95" t="n">
        <v>1</v>
      </c>
      <c r="Z95" t="n">
        <v>10</v>
      </c>
      <c r="AA95" t="n">
        <v>2547.649566232401</v>
      </c>
      <c r="AB95" t="n">
        <v>3485.806530885836</v>
      </c>
      <c r="AC95" t="n">
        <v>3153.126047938153</v>
      </c>
      <c r="AD95" t="n">
        <v>2547649.566232401</v>
      </c>
      <c r="AE95" t="n">
        <v>3485806.530885836</v>
      </c>
      <c r="AF95" t="n">
        <v>2.050736648411352e-06</v>
      </c>
      <c r="AG95" t="n">
        <v>67</v>
      </c>
      <c r="AH95" t="n">
        <v>3153126.047938153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1.7328</v>
      </c>
      <c r="E96" t="n">
        <v>57.71</v>
      </c>
      <c r="F96" t="n">
        <v>53.35</v>
      </c>
      <c r="G96" t="n">
        <v>114.32</v>
      </c>
      <c r="H96" t="n">
        <v>1.35</v>
      </c>
      <c r="I96" t="n">
        <v>28</v>
      </c>
      <c r="J96" t="n">
        <v>323.3</v>
      </c>
      <c r="K96" t="n">
        <v>60.56</v>
      </c>
      <c r="L96" t="n">
        <v>24.5</v>
      </c>
      <c r="M96" t="n">
        <v>26</v>
      </c>
      <c r="N96" t="n">
        <v>98.23999999999999</v>
      </c>
      <c r="O96" t="n">
        <v>40107.81</v>
      </c>
      <c r="P96" t="n">
        <v>913.74</v>
      </c>
      <c r="Q96" t="n">
        <v>1367.23</v>
      </c>
      <c r="R96" t="n">
        <v>131.65</v>
      </c>
      <c r="S96" t="n">
        <v>104.26</v>
      </c>
      <c r="T96" t="n">
        <v>12743.71</v>
      </c>
      <c r="U96" t="n">
        <v>0.79</v>
      </c>
      <c r="V96" t="n">
        <v>0.9</v>
      </c>
      <c r="W96" t="n">
        <v>20.69</v>
      </c>
      <c r="X96" t="n">
        <v>0.77</v>
      </c>
      <c r="Y96" t="n">
        <v>1</v>
      </c>
      <c r="Z96" t="n">
        <v>10</v>
      </c>
      <c r="AA96" t="n">
        <v>2546.446801117399</v>
      </c>
      <c r="AB96" t="n">
        <v>3484.160854593237</v>
      </c>
      <c r="AC96" t="n">
        <v>3151.637432681199</v>
      </c>
      <c r="AD96" t="n">
        <v>2546446.801117399</v>
      </c>
      <c r="AE96" t="n">
        <v>3484160.854593237</v>
      </c>
      <c r="AF96" t="n">
        <v>2.051565420222383e-06</v>
      </c>
      <c r="AG96" t="n">
        <v>67</v>
      </c>
      <c r="AH96" t="n">
        <v>3151637.432681199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1.7331</v>
      </c>
      <c r="E97" t="n">
        <v>57.7</v>
      </c>
      <c r="F97" t="n">
        <v>53.34</v>
      </c>
      <c r="G97" t="n">
        <v>114.29</v>
      </c>
      <c r="H97" t="n">
        <v>1.36</v>
      </c>
      <c r="I97" t="n">
        <v>28</v>
      </c>
      <c r="J97" t="n">
        <v>323.87</v>
      </c>
      <c r="K97" t="n">
        <v>60.56</v>
      </c>
      <c r="L97" t="n">
        <v>24.75</v>
      </c>
      <c r="M97" t="n">
        <v>26</v>
      </c>
      <c r="N97" t="n">
        <v>98.56999999999999</v>
      </c>
      <c r="O97" t="n">
        <v>40178.37</v>
      </c>
      <c r="P97" t="n">
        <v>913.54</v>
      </c>
      <c r="Q97" t="n">
        <v>1367.18</v>
      </c>
      <c r="R97" t="n">
        <v>131.3</v>
      </c>
      <c r="S97" t="n">
        <v>104.26</v>
      </c>
      <c r="T97" t="n">
        <v>12567.55</v>
      </c>
      <c r="U97" t="n">
        <v>0.79</v>
      </c>
      <c r="V97" t="n">
        <v>0.9</v>
      </c>
      <c r="W97" t="n">
        <v>20.68</v>
      </c>
      <c r="X97" t="n">
        <v>0.76</v>
      </c>
      <c r="Y97" t="n">
        <v>1</v>
      </c>
      <c r="Z97" t="n">
        <v>10</v>
      </c>
      <c r="AA97" t="n">
        <v>2545.732270713552</v>
      </c>
      <c r="AB97" t="n">
        <v>3483.183202571839</v>
      </c>
      <c r="AC97" t="n">
        <v>3150.753086396579</v>
      </c>
      <c r="AD97" t="n">
        <v>2545732.270713552</v>
      </c>
      <c r="AE97" t="n">
        <v>3483183.202571839</v>
      </c>
      <c r="AF97" t="n">
        <v>2.051920608141397e-06</v>
      </c>
      <c r="AG97" t="n">
        <v>67</v>
      </c>
      <c r="AH97" t="n">
        <v>3150753.086396579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1.7327</v>
      </c>
      <c r="E98" t="n">
        <v>57.71</v>
      </c>
      <c r="F98" t="n">
        <v>53.35</v>
      </c>
      <c r="G98" t="n">
        <v>114.32</v>
      </c>
      <c r="H98" t="n">
        <v>1.37</v>
      </c>
      <c r="I98" t="n">
        <v>28</v>
      </c>
      <c r="J98" t="n">
        <v>324.44</v>
      </c>
      <c r="K98" t="n">
        <v>60.56</v>
      </c>
      <c r="L98" t="n">
        <v>25</v>
      </c>
      <c r="M98" t="n">
        <v>26</v>
      </c>
      <c r="N98" t="n">
        <v>98.89</v>
      </c>
      <c r="O98" t="n">
        <v>40249.08</v>
      </c>
      <c r="P98" t="n">
        <v>913.0599999999999</v>
      </c>
      <c r="Q98" t="n">
        <v>1367.25</v>
      </c>
      <c r="R98" t="n">
        <v>131.49</v>
      </c>
      <c r="S98" t="n">
        <v>104.26</v>
      </c>
      <c r="T98" t="n">
        <v>12662.47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2545.605570055479</v>
      </c>
      <c r="AB98" t="n">
        <v>3483.009845141825</v>
      </c>
      <c r="AC98" t="n">
        <v>3150.596273956377</v>
      </c>
      <c r="AD98" t="n">
        <v>2545605.570055479</v>
      </c>
      <c r="AE98" t="n">
        <v>3483009.845141825</v>
      </c>
      <c r="AF98" t="n">
        <v>2.051447024249379e-06</v>
      </c>
      <c r="AG98" t="n">
        <v>67</v>
      </c>
      <c r="AH98" t="n">
        <v>3150596.273956377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1.7351</v>
      </c>
      <c r="E99" t="n">
        <v>57.63</v>
      </c>
      <c r="F99" t="n">
        <v>53.32</v>
      </c>
      <c r="G99" t="n">
        <v>118.5</v>
      </c>
      <c r="H99" t="n">
        <v>1.38</v>
      </c>
      <c r="I99" t="n">
        <v>27</v>
      </c>
      <c r="J99" t="n">
        <v>325.02</v>
      </c>
      <c r="K99" t="n">
        <v>60.56</v>
      </c>
      <c r="L99" t="n">
        <v>25.25</v>
      </c>
      <c r="M99" t="n">
        <v>25</v>
      </c>
      <c r="N99" t="n">
        <v>99.20999999999999</v>
      </c>
      <c r="O99" t="n">
        <v>40319.95</v>
      </c>
      <c r="P99" t="n">
        <v>913.0700000000001</v>
      </c>
      <c r="Q99" t="n">
        <v>1367.21</v>
      </c>
      <c r="R99" t="n">
        <v>130.78</v>
      </c>
      <c r="S99" t="n">
        <v>104.26</v>
      </c>
      <c r="T99" t="n">
        <v>12312.72</v>
      </c>
      <c r="U99" t="n">
        <v>0.8</v>
      </c>
      <c r="V99" t="n">
        <v>0.9</v>
      </c>
      <c r="W99" t="n">
        <v>20.69</v>
      </c>
      <c r="X99" t="n">
        <v>0.75</v>
      </c>
      <c r="Y99" t="n">
        <v>1</v>
      </c>
      <c r="Z99" t="n">
        <v>10</v>
      </c>
      <c r="AA99" t="n">
        <v>2542.69861380173</v>
      </c>
      <c r="AB99" t="n">
        <v>3479.032419349586</v>
      </c>
      <c r="AC99" t="n">
        <v>3146.998448099398</v>
      </c>
      <c r="AD99" t="n">
        <v>2542698.61380173</v>
      </c>
      <c r="AE99" t="n">
        <v>3479032.419349586</v>
      </c>
      <c r="AF99" t="n">
        <v>2.054288527601487e-06</v>
      </c>
      <c r="AG99" t="n">
        <v>67</v>
      </c>
      <c r="AH99" t="n">
        <v>3146998.448099398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1.7353</v>
      </c>
      <c r="E100" t="n">
        <v>57.63</v>
      </c>
      <c r="F100" t="n">
        <v>53.32</v>
      </c>
      <c r="G100" t="n">
        <v>118.48</v>
      </c>
      <c r="H100" t="n">
        <v>1.4</v>
      </c>
      <c r="I100" t="n">
        <v>27</v>
      </c>
      <c r="J100" t="n">
        <v>325.59</v>
      </c>
      <c r="K100" t="n">
        <v>60.56</v>
      </c>
      <c r="L100" t="n">
        <v>25.5</v>
      </c>
      <c r="M100" t="n">
        <v>25</v>
      </c>
      <c r="N100" t="n">
        <v>99.54000000000001</v>
      </c>
      <c r="O100" t="n">
        <v>40390.96</v>
      </c>
      <c r="P100" t="n">
        <v>912.45</v>
      </c>
      <c r="Q100" t="n">
        <v>1367.22</v>
      </c>
      <c r="R100" t="n">
        <v>130.61</v>
      </c>
      <c r="S100" t="n">
        <v>104.26</v>
      </c>
      <c r="T100" t="n">
        <v>12224.26</v>
      </c>
      <c r="U100" t="n">
        <v>0.8</v>
      </c>
      <c r="V100" t="n">
        <v>0.9</v>
      </c>
      <c r="W100" t="n">
        <v>20.69</v>
      </c>
      <c r="X100" t="n">
        <v>0.74</v>
      </c>
      <c r="Y100" t="n">
        <v>1</v>
      </c>
      <c r="Z100" t="n">
        <v>10</v>
      </c>
      <c r="AA100" t="n">
        <v>2541.61927779096</v>
      </c>
      <c r="AB100" t="n">
        <v>3477.555624202706</v>
      </c>
      <c r="AC100" t="n">
        <v>3145.662596208641</v>
      </c>
      <c r="AD100" t="n">
        <v>2541619.27779096</v>
      </c>
      <c r="AE100" t="n">
        <v>3477555.624202706</v>
      </c>
      <c r="AF100" t="n">
        <v>2.054525319547497e-06</v>
      </c>
      <c r="AG100" t="n">
        <v>67</v>
      </c>
      <c r="AH100" t="n">
        <v>3145662.596208641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1.7349</v>
      </c>
      <c r="E101" t="n">
        <v>57.64</v>
      </c>
      <c r="F101" t="n">
        <v>53.33</v>
      </c>
      <c r="G101" t="n">
        <v>118.51</v>
      </c>
      <c r="H101" t="n">
        <v>1.41</v>
      </c>
      <c r="I101" t="n">
        <v>27</v>
      </c>
      <c r="J101" t="n">
        <v>326.17</v>
      </c>
      <c r="K101" t="n">
        <v>60.56</v>
      </c>
      <c r="L101" t="n">
        <v>25.75</v>
      </c>
      <c r="M101" t="n">
        <v>25</v>
      </c>
      <c r="N101" t="n">
        <v>99.87</v>
      </c>
      <c r="O101" t="n">
        <v>40462.13</v>
      </c>
      <c r="P101" t="n">
        <v>911.83</v>
      </c>
      <c r="Q101" t="n">
        <v>1367.2</v>
      </c>
      <c r="R101" t="n">
        <v>130.84</v>
      </c>
      <c r="S101" t="n">
        <v>104.26</v>
      </c>
      <c r="T101" t="n">
        <v>12343.65</v>
      </c>
      <c r="U101" t="n">
        <v>0.8</v>
      </c>
      <c r="V101" t="n">
        <v>0.9</v>
      </c>
      <c r="W101" t="n">
        <v>20.69</v>
      </c>
      <c r="X101" t="n">
        <v>0.75</v>
      </c>
      <c r="Y101" t="n">
        <v>1</v>
      </c>
      <c r="Z101" t="n">
        <v>10</v>
      </c>
      <c r="AA101" t="n">
        <v>2541.296613555161</v>
      </c>
      <c r="AB101" t="n">
        <v>3477.114140760344</v>
      </c>
      <c r="AC101" t="n">
        <v>3145.263247326392</v>
      </c>
      <c r="AD101" t="n">
        <v>2541296.613555161</v>
      </c>
      <c r="AE101" t="n">
        <v>3477114.140760344</v>
      </c>
      <c r="AF101" t="n">
        <v>2.054051735655478e-06</v>
      </c>
      <c r="AG101" t="n">
        <v>67</v>
      </c>
      <c r="AH101" t="n">
        <v>3145263.247326392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1.7352</v>
      </c>
      <c r="E102" t="n">
        <v>57.63</v>
      </c>
      <c r="F102" t="n">
        <v>53.32</v>
      </c>
      <c r="G102" t="n">
        <v>118.49</v>
      </c>
      <c r="H102" t="n">
        <v>1.42</v>
      </c>
      <c r="I102" t="n">
        <v>27</v>
      </c>
      <c r="J102" t="n">
        <v>326.75</v>
      </c>
      <c r="K102" t="n">
        <v>60.56</v>
      </c>
      <c r="L102" t="n">
        <v>26</v>
      </c>
      <c r="M102" t="n">
        <v>25</v>
      </c>
      <c r="N102" t="n">
        <v>100.2</v>
      </c>
      <c r="O102" t="n">
        <v>40533.46</v>
      </c>
      <c r="P102" t="n">
        <v>910.98</v>
      </c>
      <c r="Q102" t="n">
        <v>1367.21</v>
      </c>
      <c r="R102" t="n">
        <v>130.62</v>
      </c>
      <c r="S102" t="n">
        <v>104.26</v>
      </c>
      <c r="T102" t="n">
        <v>12230.38</v>
      </c>
      <c r="U102" t="n">
        <v>0.8</v>
      </c>
      <c r="V102" t="n">
        <v>0.9</v>
      </c>
      <c r="W102" t="n">
        <v>20.69</v>
      </c>
      <c r="X102" t="n">
        <v>0.74</v>
      </c>
      <c r="Y102" t="n">
        <v>1</v>
      </c>
      <c r="Z102" t="n">
        <v>10</v>
      </c>
      <c r="AA102" t="n">
        <v>2539.677820937351</v>
      </c>
      <c r="AB102" t="n">
        <v>3474.899237284566</v>
      </c>
      <c r="AC102" t="n">
        <v>3143.259731129705</v>
      </c>
      <c r="AD102" t="n">
        <v>2539677.82093735</v>
      </c>
      <c r="AE102" t="n">
        <v>3474899.237284565</v>
      </c>
      <c r="AF102" t="n">
        <v>2.054406923574492e-06</v>
      </c>
      <c r="AG102" t="n">
        <v>67</v>
      </c>
      <c r="AH102" t="n">
        <v>3143259.731129705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1.7379</v>
      </c>
      <c r="E103" t="n">
        <v>57.54</v>
      </c>
      <c r="F103" t="n">
        <v>53.28</v>
      </c>
      <c r="G103" t="n">
        <v>122.96</v>
      </c>
      <c r="H103" t="n">
        <v>1.43</v>
      </c>
      <c r="I103" t="n">
        <v>26</v>
      </c>
      <c r="J103" t="n">
        <v>327.33</v>
      </c>
      <c r="K103" t="n">
        <v>60.56</v>
      </c>
      <c r="L103" t="n">
        <v>26.25</v>
      </c>
      <c r="M103" t="n">
        <v>24</v>
      </c>
      <c r="N103" t="n">
        <v>100.52</v>
      </c>
      <c r="O103" t="n">
        <v>40604.94</v>
      </c>
      <c r="P103" t="n">
        <v>911.2</v>
      </c>
      <c r="Q103" t="n">
        <v>1367.2</v>
      </c>
      <c r="R103" t="n">
        <v>129.54</v>
      </c>
      <c r="S103" t="n">
        <v>104.26</v>
      </c>
      <c r="T103" t="n">
        <v>11697.51</v>
      </c>
      <c r="U103" t="n">
        <v>0.8</v>
      </c>
      <c r="V103" t="n">
        <v>0.9</v>
      </c>
      <c r="W103" t="n">
        <v>20.68</v>
      </c>
      <c r="X103" t="n">
        <v>0.71</v>
      </c>
      <c r="Y103" t="n">
        <v>1</v>
      </c>
      <c r="Z103" t="n">
        <v>10</v>
      </c>
      <c r="AA103" t="n">
        <v>2536.642945879214</v>
      </c>
      <c r="AB103" t="n">
        <v>3470.746787340785</v>
      </c>
      <c r="AC103" t="n">
        <v>3139.503585180559</v>
      </c>
      <c r="AD103" t="n">
        <v>2536642.945879214</v>
      </c>
      <c r="AE103" t="n">
        <v>3470746.787340785</v>
      </c>
      <c r="AF103" t="n">
        <v>2.057603614845614e-06</v>
      </c>
      <c r="AG103" t="n">
        <v>67</v>
      </c>
      <c r="AH103" t="n">
        <v>3139503.585180559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1.7376</v>
      </c>
      <c r="E104" t="n">
        <v>57.55</v>
      </c>
      <c r="F104" t="n">
        <v>53.29</v>
      </c>
      <c r="G104" t="n">
        <v>122.98</v>
      </c>
      <c r="H104" t="n">
        <v>1.44</v>
      </c>
      <c r="I104" t="n">
        <v>26</v>
      </c>
      <c r="J104" t="n">
        <v>327.91</v>
      </c>
      <c r="K104" t="n">
        <v>60.56</v>
      </c>
      <c r="L104" t="n">
        <v>26.5</v>
      </c>
      <c r="M104" t="n">
        <v>24</v>
      </c>
      <c r="N104" t="n">
        <v>100.86</v>
      </c>
      <c r="O104" t="n">
        <v>40676.58</v>
      </c>
      <c r="P104" t="n">
        <v>912.0700000000001</v>
      </c>
      <c r="Q104" t="n">
        <v>1367.23</v>
      </c>
      <c r="R104" t="n">
        <v>129.79</v>
      </c>
      <c r="S104" t="n">
        <v>104.26</v>
      </c>
      <c r="T104" t="n">
        <v>11819.24</v>
      </c>
      <c r="U104" t="n">
        <v>0.8</v>
      </c>
      <c r="V104" t="n">
        <v>0.9</v>
      </c>
      <c r="W104" t="n">
        <v>20.68</v>
      </c>
      <c r="X104" t="n">
        <v>0.71</v>
      </c>
      <c r="Y104" t="n">
        <v>1</v>
      </c>
      <c r="Z104" t="n">
        <v>10</v>
      </c>
      <c r="AA104" t="n">
        <v>2538.286538084071</v>
      </c>
      <c r="AB104" t="n">
        <v>3472.995622705642</v>
      </c>
      <c r="AC104" t="n">
        <v>3141.537794854454</v>
      </c>
      <c r="AD104" t="n">
        <v>2538286.538084071</v>
      </c>
      <c r="AE104" t="n">
        <v>3472995.622705642</v>
      </c>
      <c r="AF104" t="n">
        <v>2.057248426926601e-06</v>
      </c>
      <c r="AG104" t="n">
        <v>67</v>
      </c>
      <c r="AH104" t="n">
        <v>3141537.794854454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1.7378</v>
      </c>
      <c r="E105" t="n">
        <v>57.54</v>
      </c>
      <c r="F105" t="n">
        <v>53.29</v>
      </c>
      <c r="G105" t="n">
        <v>122.97</v>
      </c>
      <c r="H105" t="n">
        <v>1.45</v>
      </c>
      <c r="I105" t="n">
        <v>26</v>
      </c>
      <c r="J105" t="n">
        <v>328.49</v>
      </c>
      <c r="K105" t="n">
        <v>60.56</v>
      </c>
      <c r="L105" t="n">
        <v>26.75</v>
      </c>
      <c r="M105" t="n">
        <v>24</v>
      </c>
      <c r="N105" t="n">
        <v>101.19</v>
      </c>
      <c r="O105" t="n">
        <v>40748.37</v>
      </c>
      <c r="P105" t="n">
        <v>911.51</v>
      </c>
      <c r="Q105" t="n">
        <v>1367.34</v>
      </c>
      <c r="R105" t="n">
        <v>129.44</v>
      </c>
      <c r="S105" t="n">
        <v>104.26</v>
      </c>
      <c r="T105" t="n">
        <v>11644.35</v>
      </c>
      <c r="U105" t="n">
        <v>0.8100000000000001</v>
      </c>
      <c r="V105" t="n">
        <v>0.9</v>
      </c>
      <c r="W105" t="n">
        <v>20.69</v>
      </c>
      <c r="X105" t="n">
        <v>0.71</v>
      </c>
      <c r="Y105" t="n">
        <v>1</v>
      </c>
      <c r="Z105" t="n">
        <v>10</v>
      </c>
      <c r="AA105" t="n">
        <v>2537.292769831553</v>
      </c>
      <c r="AB105" t="n">
        <v>3471.635905140586</v>
      </c>
      <c r="AC105" t="n">
        <v>3140.307846825431</v>
      </c>
      <c r="AD105" t="n">
        <v>2537292.769831554</v>
      </c>
      <c r="AE105" t="n">
        <v>3471635.905140586</v>
      </c>
      <c r="AF105" t="n">
        <v>2.05748521887261e-06</v>
      </c>
      <c r="AG105" t="n">
        <v>67</v>
      </c>
      <c r="AH105" t="n">
        <v>3140307.846825431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1.7369</v>
      </c>
      <c r="E106" t="n">
        <v>57.57</v>
      </c>
      <c r="F106" t="n">
        <v>53.31</v>
      </c>
      <c r="G106" t="n">
        <v>123.03</v>
      </c>
      <c r="H106" t="n">
        <v>1.46</v>
      </c>
      <c r="I106" t="n">
        <v>26</v>
      </c>
      <c r="J106" t="n">
        <v>329.08</v>
      </c>
      <c r="K106" t="n">
        <v>60.56</v>
      </c>
      <c r="L106" t="n">
        <v>27</v>
      </c>
      <c r="M106" t="n">
        <v>24</v>
      </c>
      <c r="N106" t="n">
        <v>101.52</v>
      </c>
      <c r="O106" t="n">
        <v>40820.32</v>
      </c>
      <c r="P106" t="n">
        <v>911.25</v>
      </c>
      <c r="Q106" t="n">
        <v>1367.17</v>
      </c>
      <c r="R106" t="n">
        <v>130.22</v>
      </c>
      <c r="S106" t="n">
        <v>104.26</v>
      </c>
      <c r="T106" t="n">
        <v>12037.24</v>
      </c>
      <c r="U106" t="n">
        <v>0.8</v>
      </c>
      <c r="V106" t="n">
        <v>0.9</v>
      </c>
      <c r="W106" t="n">
        <v>20.7</v>
      </c>
      <c r="X106" t="n">
        <v>0.74</v>
      </c>
      <c r="Y106" t="n">
        <v>1</v>
      </c>
      <c r="Z106" t="n">
        <v>10</v>
      </c>
      <c r="AA106" t="n">
        <v>2538.11803211633</v>
      </c>
      <c r="AB106" t="n">
        <v>3472.76506540662</v>
      </c>
      <c r="AC106" t="n">
        <v>3141.329241620462</v>
      </c>
      <c r="AD106" t="n">
        <v>2538118.03211633</v>
      </c>
      <c r="AE106" t="n">
        <v>3472765.06540662</v>
      </c>
      <c r="AF106" t="n">
        <v>2.056419655115569e-06</v>
      </c>
      <c r="AG106" t="n">
        <v>67</v>
      </c>
      <c r="AH106" t="n">
        <v>3141329.241620462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1.7398</v>
      </c>
      <c r="E107" t="n">
        <v>57.48</v>
      </c>
      <c r="F107" t="n">
        <v>53.27</v>
      </c>
      <c r="G107" t="n">
        <v>127.85</v>
      </c>
      <c r="H107" t="n">
        <v>1.47</v>
      </c>
      <c r="I107" t="n">
        <v>25</v>
      </c>
      <c r="J107" t="n">
        <v>329.66</v>
      </c>
      <c r="K107" t="n">
        <v>60.56</v>
      </c>
      <c r="L107" t="n">
        <v>27.25</v>
      </c>
      <c r="M107" t="n">
        <v>23</v>
      </c>
      <c r="N107" t="n">
        <v>101.86</v>
      </c>
      <c r="O107" t="n">
        <v>40892.44</v>
      </c>
      <c r="P107" t="n">
        <v>910.45</v>
      </c>
      <c r="Q107" t="n">
        <v>1367.27</v>
      </c>
      <c r="R107" t="n">
        <v>128.99</v>
      </c>
      <c r="S107" t="n">
        <v>104.26</v>
      </c>
      <c r="T107" t="n">
        <v>11424.5</v>
      </c>
      <c r="U107" t="n">
        <v>0.8100000000000001</v>
      </c>
      <c r="V107" t="n">
        <v>0.9</v>
      </c>
      <c r="W107" t="n">
        <v>20.69</v>
      </c>
      <c r="X107" t="n">
        <v>0.6899999999999999</v>
      </c>
      <c r="Y107" t="n">
        <v>1</v>
      </c>
      <c r="Z107" t="n">
        <v>10</v>
      </c>
      <c r="AA107" t="n">
        <v>2533.456799274818</v>
      </c>
      <c r="AB107" t="n">
        <v>3466.387360993783</v>
      </c>
      <c r="AC107" t="n">
        <v>3135.560216365622</v>
      </c>
      <c r="AD107" t="n">
        <v>2533456.799274818</v>
      </c>
      <c r="AE107" t="n">
        <v>3466387.360993783</v>
      </c>
      <c r="AF107" t="n">
        <v>2.0598531383327e-06</v>
      </c>
      <c r="AG107" t="n">
        <v>67</v>
      </c>
      <c r="AH107" t="n">
        <v>3135560.216365622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1.7404</v>
      </c>
      <c r="E108" t="n">
        <v>57.46</v>
      </c>
      <c r="F108" t="n">
        <v>53.25</v>
      </c>
      <c r="G108" t="n">
        <v>127.81</v>
      </c>
      <c r="H108" t="n">
        <v>1.48</v>
      </c>
      <c r="I108" t="n">
        <v>25</v>
      </c>
      <c r="J108" t="n">
        <v>330.25</v>
      </c>
      <c r="K108" t="n">
        <v>60.56</v>
      </c>
      <c r="L108" t="n">
        <v>27.5</v>
      </c>
      <c r="M108" t="n">
        <v>23</v>
      </c>
      <c r="N108" t="n">
        <v>102.19</v>
      </c>
      <c r="O108" t="n">
        <v>40964.71</v>
      </c>
      <c r="P108" t="n">
        <v>910.97</v>
      </c>
      <c r="Q108" t="n">
        <v>1367.18</v>
      </c>
      <c r="R108" t="n">
        <v>128.79</v>
      </c>
      <c r="S108" t="n">
        <v>104.26</v>
      </c>
      <c r="T108" t="n">
        <v>11327.33</v>
      </c>
      <c r="U108" t="n">
        <v>0.8100000000000001</v>
      </c>
      <c r="V108" t="n">
        <v>0.9</v>
      </c>
      <c r="W108" t="n">
        <v>20.68</v>
      </c>
      <c r="X108" t="n">
        <v>0.68</v>
      </c>
      <c r="Y108" t="n">
        <v>1</v>
      </c>
      <c r="Z108" t="n">
        <v>10</v>
      </c>
      <c r="AA108" t="n">
        <v>2533.316742452891</v>
      </c>
      <c r="AB108" t="n">
        <v>3466.195729071152</v>
      </c>
      <c r="AC108" t="n">
        <v>3135.386873524729</v>
      </c>
      <c r="AD108" t="n">
        <v>2533316.742452891</v>
      </c>
      <c r="AE108" t="n">
        <v>3466195.729071151</v>
      </c>
      <c r="AF108" t="n">
        <v>2.060563514170727e-06</v>
      </c>
      <c r="AG108" t="n">
        <v>67</v>
      </c>
      <c r="AH108" t="n">
        <v>3135386.873524729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1.7399</v>
      </c>
      <c r="E109" t="n">
        <v>57.47</v>
      </c>
      <c r="F109" t="n">
        <v>53.27</v>
      </c>
      <c r="G109" t="n">
        <v>127.84</v>
      </c>
      <c r="H109" t="n">
        <v>1.49</v>
      </c>
      <c r="I109" t="n">
        <v>25</v>
      </c>
      <c r="J109" t="n">
        <v>330.83</v>
      </c>
      <c r="K109" t="n">
        <v>60.56</v>
      </c>
      <c r="L109" t="n">
        <v>27.75</v>
      </c>
      <c r="M109" t="n">
        <v>23</v>
      </c>
      <c r="N109" t="n">
        <v>102.53</v>
      </c>
      <c r="O109" t="n">
        <v>41037.15</v>
      </c>
      <c r="P109" t="n">
        <v>911.76</v>
      </c>
      <c r="Q109" t="n">
        <v>1367.22</v>
      </c>
      <c r="R109" t="n">
        <v>128.98</v>
      </c>
      <c r="S109" t="n">
        <v>104.26</v>
      </c>
      <c r="T109" t="n">
        <v>11421.4</v>
      </c>
      <c r="U109" t="n">
        <v>0.8100000000000001</v>
      </c>
      <c r="V109" t="n">
        <v>0.9</v>
      </c>
      <c r="W109" t="n">
        <v>20.68</v>
      </c>
      <c r="X109" t="n">
        <v>0.6899999999999999</v>
      </c>
      <c r="Y109" t="n">
        <v>1</v>
      </c>
      <c r="Z109" t="n">
        <v>10</v>
      </c>
      <c r="AA109" t="n">
        <v>2535.171063577317</v>
      </c>
      <c r="AB109" t="n">
        <v>3468.732893040466</v>
      </c>
      <c r="AC109" t="n">
        <v>3137.681894125744</v>
      </c>
      <c r="AD109" t="n">
        <v>2535171.063577317</v>
      </c>
      <c r="AE109" t="n">
        <v>3468732.893040467</v>
      </c>
      <c r="AF109" t="n">
        <v>2.059971534305705e-06</v>
      </c>
      <c r="AG109" t="n">
        <v>67</v>
      </c>
      <c r="AH109" t="n">
        <v>3137681.894125744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1.74</v>
      </c>
      <c r="E110" t="n">
        <v>57.47</v>
      </c>
      <c r="F110" t="n">
        <v>53.27</v>
      </c>
      <c r="G110" t="n">
        <v>127.84</v>
      </c>
      <c r="H110" t="n">
        <v>1.51</v>
      </c>
      <c r="I110" t="n">
        <v>25</v>
      </c>
      <c r="J110" t="n">
        <v>331.42</v>
      </c>
      <c r="K110" t="n">
        <v>60.56</v>
      </c>
      <c r="L110" t="n">
        <v>28</v>
      </c>
      <c r="M110" t="n">
        <v>23</v>
      </c>
      <c r="N110" t="n">
        <v>102.87</v>
      </c>
      <c r="O110" t="n">
        <v>41109.75</v>
      </c>
      <c r="P110" t="n">
        <v>909.97</v>
      </c>
      <c r="Q110" t="n">
        <v>1367.2</v>
      </c>
      <c r="R110" t="n">
        <v>128.91</v>
      </c>
      <c r="S110" t="n">
        <v>104.26</v>
      </c>
      <c r="T110" t="n">
        <v>11387.51</v>
      </c>
      <c r="U110" t="n">
        <v>0.8100000000000001</v>
      </c>
      <c r="V110" t="n">
        <v>0.9</v>
      </c>
      <c r="W110" t="n">
        <v>20.68</v>
      </c>
      <c r="X110" t="n">
        <v>0.6899999999999999</v>
      </c>
      <c r="Y110" t="n">
        <v>1</v>
      </c>
      <c r="Z110" t="n">
        <v>10</v>
      </c>
      <c r="AA110" t="n">
        <v>2532.576044871769</v>
      </c>
      <c r="AB110" t="n">
        <v>3465.182273963389</v>
      </c>
      <c r="AC110" t="n">
        <v>3134.470141150059</v>
      </c>
      <c r="AD110" t="n">
        <v>2532576.044871769</v>
      </c>
      <c r="AE110" t="n">
        <v>3465182.273963389</v>
      </c>
      <c r="AF110" t="n">
        <v>2.060089930278709e-06</v>
      </c>
      <c r="AG110" t="n">
        <v>67</v>
      </c>
      <c r="AH110" t="n">
        <v>3134470.141150059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1.7427</v>
      </c>
      <c r="E111" t="n">
        <v>57.38</v>
      </c>
      <c r="F111" t="n">
        <v>53.23</v>
      </c>
      <c r="G111" t="n">
        <v>133.07</v>
      </c>
      <c r="H111" t="n">
        <v>1.52</v>
      </c>
      <c r="I111" t="n">
        <v>24</v>
      </c>
      <c r="J111" t="n">
        <v>332.01</v>
      </c>
      <c r="K111" t="n">
        <v>60.56</v>
      </c>
      <c r="L111" t="n">
        <v>28.25</v>
      </c>
      <c r="M111" t="n">
        <v>22</v>
      </c>
      <c r="N111" t="n">
        <v>103.21</v>
      </c>
      <c r="O111" t="n">
        <v>41182.52</v>
      </c>
      <c r="P111" t="n">
        <v>908.01</v>
      </c>
      <c r="Q111" t="n">
        <v>1367.2</v>
      </c>
      <c r="R111" t="n">
        <v>127.83</v>
      </c>
      <c r="S111" t="n">
        <v>104.26</v>
      </c>
      <c r="T111" t="n">
        <v>10849.45</v>
      </c>
      <c r="U111" t="n">
        <v>0.82</v>
      </c>
      <c r="V111" t="n">
        <v>0.9</v>
      </c>
      <c r="W111" t="n">
        <v>20.68</v>
      </c>
      <c r="X111" t="n">
        <v>0.65</v>
      </c>
      <c r="Y111" t="n">
        <v>1</v>
      </c>
      <c r="Z111" t="n">
        <v>10</v>
      </c>
      <c r="AA111" t="n">
        <v>2526.53496622514</v>
      </c>
      <c r="AB111" t="n">
        <v>3456.916603645491</v>
      </c>
      <c r="AC111" t="n">
        <v>3126.99333480636</v>
      </c>
      <c r="AD111" t="n">
        <v>2526534.96622514</v>
      </c>
      <c r="AE111" t="n">
        <v>3456916.603645491</v>
      </c>
      <c r="AF111" t="n">
        <v>2.063286621549831e-06</v>
      </c>
      <c r="AG111" t="n">
        <v>67</v>
      </c>
      <c r="AH111" t="n">
        <v>3126993.33480636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1.7429</v>
      </c>
      <c r="E112" t="n">
        <v>57.38</v>
      </c>
      <c r="F112" t="n">
        <v>53.22</v>
      </c>
      <c r="G112" t="n">
        <v>133.05</v>
      </c>
      <c r="H112" t="n">
        <v>1.53</v>
      </c>
      <c r="I112" t="n">
        <v>24</v>
      </c>
      <c r="J112" t="n">
        <v>332.6</v>
      </c>
      <c r="K112" t="n">
        <v>60.56</v>
      </c>
      <c r="L112" t="n">
        <v>28.5</v>
      </c>
      <c r="M112" t="n">
        <v>22</v>
      </c>
      <c r="N112" t="n">
        <v>103.55</v>
      </c>
      <c r="O112" t="n">
        <v>41255.45</v>
      </c>
      <c r="P112" t="n">
        <v>909.41</v>
      </c>
      <c r="Q112" t="n">
        <v>1367.22</v>
      </c>
      <c r="R112" t="n">
        <v>127.53</v>
      </c>
      <c r="S112" t="n">
        <v>104.26</v>
      </c>
      <c r="T112" t="n">
        <v>10702.38</v>
      </c>
      <c r="U112" t="n">
        <v>0.82</v>
      </c>
      <c r="V112" t="n">
        <v>0.9</v>
      </c>
      <c r="W112" t="n">
        <v>20.68</v>
      </c>
      <c r="X112" t="n">
        <v>0.64</v>
      </c>
      <c r="Y112" t="n">
        <v>1</v>
      </c>
      <c r="Z112" t="n">
        <v>10</v>
      </c>
      <c r="AA112" t="n">
        <v>2528.154420397844</v>
      </c>
      <c r="AB112" t="n">
        <v>3459.13241228986</v>
      </c>
      <c r="AC112" t="n">
        <v>3128.997669783617</v>
      </c>
      <c r="AD112" t="n">
        <v>2528154.420397844</v>
      </c>
      <c r="AE112" t="n">
        <v>3459132.41228986</v>
      </c>
      <c r="AF112" t="n">
        <v>2.06352341349584e-06</v>
      </c>
      <c r="AG112" t="n">
        <v>67</v>
      </c>
      <c r="AH112" t="n">
        <v>3128997.669783617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1.7429</v>
      </c>
      <c r="E113" t="n">
        <v>57.38</v>
      </c>
      <c r="F113" t="n">
        <v>53.22</v>
      </c>
      <c r="G113" t="n">
        <v>133.05</v>
      </c>
      <c r="H113" t="n">
        <v>1.54</v>
      </c>
      <c r="I113" t="n">
        <v>24</v>
      </c>
      <c r="J113" t="n">
        <v>333.2</v>
      </c>
      <c r="K113" t="n">
        <v>60.56</v>
      </c>
      <c r="L113" t="n">
        <v>28.75</v>
      </c>
      <c r="M113" t="n">
        <v>22</v>
      </c>
      <c r="N113" t="n">
        <v>103.89</v>
      </c>
      <c r="O113" t="n">
        <v>41328.54</v>
      </c>
      <c r="P113" t="n">
        <v>909.6799999999999</v>
      </c>
      <c r="Q113" t="n">
        <v>1367.19</v>
      </c>
      <c r="R113" t="n">
        <v>127.58</v>
      </c>
      <c r="S113" t="n">
        <v>104.26</v>
      </c>
      <c r="T113" t="n">
        <v>10727.78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2528.529103413528</v>
      </c>
      <c r="AB113" t="n">
        <v>3459.645070121766</v>
      </c>
      <c r="AC113" t="n">
        <v>3129.461400271567</v>
      </c>
      <c r="AD113" t="n">
        <v>2528529.103413528</v>
      </c>
      <c r="AE113" t="n">
        <v>3459645.070121767</v>
      </c>
      <c r="AF113" t="n">
        <v>2.06352341349584e-06</v>
      </c>
      <c r="AG113" t="n">
        <v>67</v>
      </c>
      <c r="AH113" t="n">
        <v>3129461.400271567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1.7421</v>
      </c>
      <c r="E114" t="n">
        <v>57.4</v>
      </c>
      <c r="F114" t="n">
        <v>53.25</v>
      </c>
      <c r="G114" t="n">
        <v>133.12</v>
      </c>
      <c r="H114" t="n">
        <v>1.55</v>
      </c>
      <c r="I114" t="n">
        <v>24</v>
      </c>
      <c r="J114" t="n">
        <v>333.79</v>
      </c>
      <c r="K114" t="n">
        <v>60.56</v>
      </c>
      <c r="L114" t="n">
        <v>29</v>
      </c>
      <c r="M114" t="n">
        <v>22</v>
      </c>
      <c r="N114" t="n">
        <v>104.24</v>
      </c>
      <c r="O114" t="n">
        <v>41401.93</v>
      </c>
      <c r="P114" t="n">
        <v>910.63</v>
      </c>
      <c r="Q114" t="n">
        <v>1367.3</v>
      </c>
      <c r="R114" t="n">
        <v>128.26</v>
      </c>
      <c r="S114" t="n">
        <v>104.26</v>
      </c>
      <c r="T114" t="n">
        <v>11065.3</v>
      </c>
      <c r="U114" t="n">
        <v>0.8100000000000001</v>
      </c>
      <c r="V114" t="n">
        <v>0.9</v>
      </c>
      <c r="W114" t="n">
        <v>20.69</v>
      </c>
      <c r="X114" t="n">
        <v>0.67</v>
      </c>
      <c r="Y114" t="n">
        <v>1</v>
      </c>
      <c r="Z114" t="n">
        <v>10</v>
      </c>
      <c r="AA114" t="n">
        <v>2531.031928112675</v>
      </c>
      <c r="AB114" t="n">
        <v>3463.069545291973</v>
      </c>
      <c r="AC114" t="n">
        <v>3132.559048337809</v>
      </c>
      <c r="AD114" t="n">
        <v>2531031.928112675</v>
      </c>
      <c r="AE114" t="n">
        <v>3463069.545291973</v>
      </c>
      <c r="AF114" t="n">
        <v>2.062576245711804e-06</v>
      </c>
      <c r="AG114" t="n">
        <v>67</v>
      </c>
      <c r="AH114" t="n">
        <v>3132559.048337809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1.7419</v>
      </c>
      <c r="E115" t="n">
        <v>57.41</v>
      </c>
      <c r="F115" t="n">
        <v>53.25</v>
      </c>
      <c r="G115" t="n">
        <v>133.14</v>
      </c>
      <c r="H115" t="n">
        <v>1.56</v>
      </c>
      <c r="I115" t="n">
        <v>24</v>
      </c>
      <c r="J115" t="n">
        <v>334.39</v>
      </c>
      <c r="K115" t="n">
        <v>60.56</v>
      </c>
      <c r="L115" t="n">
        <v>29.25</v>
      </c>
      <c r="M115" t="n">
        <v>22</v>
      </c>
      <c r="N115" t="n">
        <v>104.58</v>
      </c>
      <c r="O115" t="n">
        <v>41475.37</v>
      </c>
      <c r="P115" t="n">
        <v>911.16</v>
      </c>
      <c r="Q115" t="n">
        <v>1367.22</v>
      </c>
      <c r="R115" t="n">
        <v>128.46</v>
      </c>
      <c r="S115" t="n">
        <v>104.26</v>
      </c>
      <c r="T115" t="n">
        <v>11164.99</v>
      </c>
      <c r="U115" t="n">
        <v>0.8100000000000001</v>
      </c>
      <c r="V115" t="n">
        <v>0.9</v>
      </c>
      <c r="W115" t="n">
        <v>20.69</v>
      </c>
      <c r="X115" t="n">
        <v>0.68</v>
      </c>
      <c r="Y115" t="n">
        <v>1</v>
      </c>
      <c r="Z115" t="n">
        <v>10</v>
      </c>
      <c r="AA115" t="n">
        <v>2531.980868981653</v>
      </c>
      <c r="AB115" t="n">
        <v>3464.367928053225</v>
      </c>
      <c r="AC115" t="n">
        <v>3133.733515270619</v>
      </c>
      <c r="AD115" t="n">
        <v>2531980.868981653</v>
      </c>
      <c r="AE115" t="n">
        <v>3464367.928053225</v>
      </c>
      <c r="AF115" t="n">
        <v>2.062339453765795e-06</v>
      </c>
      <c r="AG115" t="n">
        <v>67</v>
      </c>
      <c r="AH115" t="n">
        <v>3133733.515270619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1.7424</v>
      </c>
      <c r="E116" t="n">
        <v>57.39</v>
      </c>
      <c r="F116" t="n">
        <v>53.24</v>
      </c>
      <c r="G116" t="n">
        <v>133.1</v>
      </c>
      <c r="H116" t="n">
        <v>1.57</v>
      </c>
      <c r="I116" t="n">
        <v>24</v>
      </c>
      <c r="J116" t="n">
        <v>334.98</v>
      </c>
      <c r="K116" t="n">
        <v>60.56</v>
      </c>
      <c r="L116" t="n">
        <v>29.5</v>
      </c>
      <c r="M116" t="n">
        <v>22</v>
      </c>
      <c r="N116" t="n">
        <v>104.93</v>
      </c>
      <c r="O116" t="n">
        <v>41548.98</v>
      </c>
      <c r="P116" t="n">
        <v>909.39</v>
      </c>
      <c r="Q116" t="n">
        <v>1367.22</v>
      </c>
      <c r="R116" t="n">
        <v>128.06</v>
      </c>
      <c r="S116" t="n">
        <v>104.26</v>
      </c>
      <c r="T116" t="n">
        <v>10968.19</v>
      </c>
      <c r="U116" t="n">
        <v>0.8100000000000001</v>
      </c>
      <c r="V116" t="n">
        <v>0.9</v>
      </c>
      <c r="W116" t="n">
        <v>20.68</v>
      </c>
      <c r="X116" t="n">
        <v>0.66</v>
      </c>
      <c r="Y116" t="n">
        <v>1</v>
      </c>
      <c r="Z116" t="n">
        <v>10</v>
      </c>
      <c r="AA116" t="n">
        <v>2528.880227950219</v>
      </c>
      <c r="AB116" t="n">
        <v>3460.125494203388</v>
      </c>
      <c r="AC116" t="n">
        <v>3129.895973353117</v>
      </c>
      <c r="AD116" t="n">
        <v>2528880.227950219</v>
      </c>
      <c r="AE116" t="n">
        <v>3460125.494203388</v>
      </c>
      <c r="AF116" t="n">
        <v>2.062931433630817e-06</v>
      </c>
      <c r="AG116" t="n">
        <v>67</v>
      </c>
      <c r="AH116" t="n">
        <v>3129895.973353117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1.7451</v>
      </c>
      <c r="E117" t="n">
        <v>57.3</v>
      </c>
      <c r="F117" t="n">
        <v>53.2</v>
      </c>
      <c r="G117" t="n">
        <v>138.79</v>
      </c>
      <c r="H117" t="n">
        <v>1.58</v>
      </c>
      <c r="I117" t="n">
        <v>23</v>
      </c>
      <c r="J117" t="n">
        <v>335.58</v>
      </c>
      <c r="K117" t="n">
        <v>60.56</v>
      </c>
      <c r="L117" t="n">
        <v>29.75</v>
      </c>
      <c r="M117" t="n">
        <v>21</v>
      </c>
      <c r="N117" t="n">
        <v>105.28</v>
      </c>
      <c r="O117" t="n">
        <v>41622.76</v>
      </c>
      <c r="P117" t="n">
        <v>909.8</v>
      </c>
      <c r="Q117" t="n">
        <v>1367.29</v>
      </c>
      <c r="R117" t="n">
        <v>126.86</v>
      </c>
      <c r="S117" t="n">
        <v>104.26</v>
      </c>
      <c r="T117" t="n">
        <v>10371.83</v>
      </c>
      <c r="U117" t="n">
        <v>0.82</v>
      </c>
      <c r="V117" t="n">
        <v>0.9</v>
      </c>
      <c r="W117" t="n">
        <v>20.68</v>
      </c>
      <c r="X117" t="n">
        <v>0.62</v>
      </c>
      <c r="Y117" t="n">
        <v>1</v>
      </c>
      <c r="Z117" t="n">
        <v>10</v>
      </c>
      <c r="AA117" t="n">
        <v>2526.13791364468</v>
      </c>
      <c r="AB117" t="n">
        <v>3456.373338788182</v>
      </c>
      <c r="AC117" t="n">
        <v>3126.501918384555</v>
      </c>
      <c r="AD117" t="n">
        <v>2526137.91364468</v>
      </c>
      <c r="AE117" t="n">
        <v>3456373.338788182</v>
      </c>
      <c r="AF117" t="n">
        <v>2.06612812490194e-06</v>
      </c>
      <c r="AG117" t="n">
        <v>67</v>
      </c>
      <c r="AH117" t="n">
        <v>3126501.918384555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1.7446</v>
      </c>
      <c r="E118" t="n">
        <v>57.32</v>
      </c>
      <c r="F118" t="n">
        <v>53.22</v>
      </c>
      <c r="G118" t="n">
        <v>138.83</v>
      </c>
      <c r="H118" t="n">
        <v>1.59</v>
      </c>
      <c r="I118" t="n">
        <v>23</v>
      </c>
      <c r="J118" t="n">
        <v>336.18</v>
      </c>
      <c r="K118" t="n">
        <v>60.56</v>
      </c>
      <c r="L118" t="n">
        <v>30</v>
      </c>
      <c r="M118" t="n">
        <v>21</v>
      </c>
      <c r="N118" t="n">
        <v>105.63</v>
      </c>
      <c r="O118" t="n">
        <v>41696.71</v>
      </c>
      <c r="P118" t="n">
        <v>910.11</v>
      </c>
      <c r="Q118" t="n">
        <v>1367.17</v>
      </c>
      <c r="R118" t="n">
        <v>127.44</v>
      </c>
      <c r="S118" t="n">
        <v>104.26</v>
      </c>
      <c r="T118" t="n">
        <v>10658.79</v>
      </c>
      <c r="U118" t="n">
        <v>0.82</v>
      </c>
      <c r="V118" t="n">
        <v>0.9</v>
      </c>
      <c r="W118" t="n">
        <v>20.68</v>
      </c>
      <c r="X118" t="n">
        <v>0.64</v>
      </c>
      <c r="Y118" t="n">
        <v>1</v>
      </c>
      <c r="Z118" t="n">
        <v>10</v>
      </c>
      <c r="AA118" t="n">
        <v>2527.319727670265</v>
      </c>
      <c r="AB118" t="n">
        <v>3457.990348875942</v>
      </c>
      <c r="AC118" t="n">
        <v>3127.964603299028</v>
      </c>
      <c r="AD118" t="n">
        <v>2527319.727670265</v>
      </c>
      <c r="AE118" t="n">
        <v>3457990.348875942</v>
      </c>
      <c r="AF118" t="n">
        <v>2.065536145036917e-06</v>
      </c>
      <c r="AG118" t="n">
        <v>67</v>
      </c>
      <c r="AH118" t="n">
        <v>3127964.603299028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1.745</v>
      </c>
      <c r="E119" t="n">
        <v>57.31</v>
      </c>
      <c r="F119" t="n">
        <v>53.2</v>
      </c>
      <c r="G119" t="n">
        <v>138.8</v>
      </c>
      <c r="H119" t="n">
        <v>1.6</v>
      </c>
      <c r="I119" t="n">
        <v>23</v>
      </c>
      <c r="J119" t="n">
        <v>336.78</v>
      </c>
      <c r="K119" t="n">
        <v>60.56</v>
      </c>
      <c r="L119" t="n">
        <v>30.25</v>
      </c>
      <c r="M119" t="n">
        <v>21</v>
      </c>
      <c r="N119" t="n">
        <v>105.98</v>
      </c>
      <c r="O119" t="n">
        <v>41770.83</v>
      </c>
      <c r="P119" t="n">
        <v>909.74</v>
      </c>
      <c r="Q119" t="n">
        <v>1367.23</v>
      </c>
      <c r="R119" t="n">
        <v>127.1</v>
      </c>
      <c r="S119" t="n">
        <v>104.26</v>
      </c>
      <c r="T119" t="n">
        <v>10491.17</v>
      </c>
      <c r="U119" t="n">
        <v>0.82</v>
      </c>
      <c r="V119" t="n">
        <v>0.9</v>
      </c>
      <c r="W119" t="n">
        <v>20.68</v>
      </c>
      <c r="X119" t="n">
        <v>0.63</v>
      </c>
      <c r="Y119" t="n">
        <v>1</v>
      </c>
      <c r="Z119" t="n">
        <v>10</v>
      </c>
      <c r="AA119" t="n">
        <v>2526.16079614697</v>
      </c>
      <c r="AB119" t="n">
        <v>3456.40464763732</v>
      </c>
      <c r="AC119" t="n">
        <v>3126.530239161074</v>
      </c>
      <c r="AD119" t="n">
        <v>2526160.79614697</v>
      </c>
      <c r="AE119" t="n">
        <v>3456404.64763732</v>
      </c>
      <c r="AF119" t="n">
        <v>2.066009728928935e-06</v>
      </c>
      <c r="AG119" t="n">
        <v>67</v>
      </c>
      <c r="AH119" t="n">
        <v>3126530.239161074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1.7444</v>
      </c>
      <c r="E120" t="n">
        <v>57.33</v>
      </c>
      <c r="F120" t="n">
        <v>53.23</v>
      </c>
      <c r="G120" t="n">
        <v>138.85</v>
      </c>
      <c r="H120" t="n">
        <v>1.61</v>
      </c>
      <c r="I120" t="n">
        <v>23</v>
      </c>
      <c r="J120" t="n">
        <v>337.39</v>
      </c>
      <c r="K120" t="n">
        <v>60.56</v>
      </c>
      <c r="L120" t="n">
        <v>30.5</v>
      </c>
      <c r="M120" t="n">
        <v>21</v>
      </c>
      <c r="N120" t="n">
        <v>106.33</v>
      </c>
      <c r="O120" t="n">
        <v>41845.13</v>
      </c>
      <c r="P120" t="n">
        <v>910.04</v>
      </c>
      <c r="Q120" t="n">
        <v>1367.17</v>
      </c>
      <c r="R120" t="n">
        <v>127.65</v>
      </c>
      <c r="S120" t="n">
        <v>104.26</v>
      </c>
      <c r="T120" t="n">
        <v>10765.37</v>
      </c>
      <c r="U120" t="n">
        <v>0.82</v>
      </c>
      <c r="V120" t="n">
        <v>0.9</v>
      </c>
      <c r="W120" t="n">
        <v>20.68</v>
      </c>
      <c r="X120" t="n">
        <v>0.65</v>
      </c>
      <c r="Y120" t="n">
        <v>1</v>
      </c>
      <c r="Z120" t="n">
        <v>10</v>
      </c>
      <c r="AA120" t="n">
        <v>2527.54582973964</v>
      </c>
      <c r="AB120" t="n">
        <v>3458.299711702181</v>
      </c>
      <c r="AC120" t="n">
        <v>3128.244440971324</v>
      </c>
      <c r="AD120" t="n">
        <v>2527545.82973964</v>
      </c>
      <c r="AE120" t="n">
        <v>3458299.711702181</v>
      </c>
      <c r="AF120" t="n">
        <v>2.065299353090908e-06</v>
      </c>
      <c r="AG120" t="n">
        <v>67</v>
      </c>
      <c r="AH120" t="n">
        <v>3128244.440971324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1.7441</v>
      </c>
      <c r="E121" t="n">
        <v>57.34</v>
      </c>
      <c r="F121" t="n">
        <v>53.23</v>
      </c>
      <c r="G121" t="n">
        <v>138.87</v>
      </c>
      <c r="H121" t="n">
        <v>1.62</v>
      </c>
      <c r="I121" t="n">
        <v>23</v>
      </c>
      <c r="J121" t="n">
        <v>337.99</v>
      </c>
      <c r="K121" t="n">
        <v>60.56</v>
      </c>
      <c r="L121" t="n">
        <v>30.75</v>
      </c>
      <c r="M121" t="n">
        <v>21</v>
      </c>
      <c r="N121" t="n">
        <v>106.68</v>
      </c>
      <c r="O121" t="n">
        <v>41919.61</v>
      </c>
      <c r="P121" t="n">
        <v>909.13</v>
      </c>
      <c r="Q121" t="n">
        <v>1367.2</v>
      </c>
      <c r="R121" t="n">
        <v>127.97</v>
      </c>
      <c r="S121" t="n">
        <v>104.26</v>
      </c>
      <c r="T121" t="n">
        <v>10925.2</v>
      </c>
      <c r="U121" t="n">
        <v>0.8100000000000001</v>
      </c>
      <c r="V121" t="n">
        <v>0.9</v>
      </c>
      <c r="W121" t="n">
        <v>20.68</v>
      </c>
      <c r="X121" t="n">
        <v>0.66</v>
      </c>
      <c r="Y121" t="n">
        <v>1</v>
      </c>
      <c r="Z121" t="n">
        <v>10</v>
      </c>
      <c r="AA121" t="n">
        <v>2526.602419986971</v>
      </c>
      <c r="AB121" t="n">
        <v>3457.008896858277</v>
      </c>
      <c r="AC121" t="n">
        <v>3127.076819684452</v>
      </c>
      <c r="AD121" t="n">
        <v>2526602.419986971</v>
      </c>
      <c r="AE121" t="n">
        <v>3457008.896858277</v>
      </c>
      <c r="AF121" t="n">
        <v>2.064944165171895e-06</v>
      </c>
      <c r="AG121" t="n">
        <v>67</v>
      </c>
      <c r="AH121" t="n">
        <v>3127076.819684452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1.7475</v>
      </c>
      <c r="E122" t="n">
        <v>57.22</v>
      </c>
      <c r="F122" t="n">
        <v>53.17</v>
      </c>
      <c r="G122" t="n">
        <v>145.02</v>
      </c>
      <c r="H122" t="n">
        <v>1.63</v>
      </c>
      <c r="I122" t="n">
        <v>22</v>
      </c>
      <c r="J122" t="n">
        <v>338.59</v>
      </c>
      <c r="K122" t="n">
        <v>60.56</v>
      </c>
      <c r="L122" t="n">
        <v>31</v>
      </c>
      <c r="M122" t="n">
        <v>20</v>
      </c>
      <c r="N122" t="n">
        <v>107.04</v>
      </c>
      <c r="O122" t="n">
        <v>41994.26</v>
      </c>
      <c r="P122" t="n">
        <v>907.87</v>
      </c>
      <c r="Q122" t="n">
        <v>1367.21</v>
      </c>
      <c r="R122" t="n">
        <v>125.92</v>
      </c>
      <c r="S122" t="n">
        <v>104.26</v>
      </c>
      <c r="T122" t="n">
        <v>9908.360000000001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2520.593241238764</v>
      </c>
      <c r="AB122" t="n">
        <v>3448.786873388724</v>
      </c>
      <c r="AC122" t="n">
        <v>3119.639494595151</v>
      </c>
      <c r="AD122" t="n">
        <v>2520593.241238764</v>
      </c>
      <c r="AE122" t="n">
        <v>3448786.873388724</v>
      </c>
      <c r="AF122" t="n">
        <v>2.068969628254048e-06</v>
      </c>
      <c r="AG122" t="n">
        <v>67</v>
      </c>
      <c r="AH122" t="n">
        <v>3119639.494595151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1.7479</v>
      </c>
      <c r="E123" t="n">
        <v>57.21</v>
      </c>
      <c r="F123" t="n">
        <v>53.16</v>
      </c>
      <c r="G123" t="n">
        <v>144.98</v>
      </c>
      <c r="H123" t="n">
        <v>1.64</v>
      </c>
      <c r="I123" t="n">
        <v>22</v>
      </c>
      <c r="J123" t="n">
        <v>339.2</v>
      </c>
      <c r="K123" t="n">
        <v>60.56</v>
      </c>
      <c r="L123" t="n">
        <v>31.25</v>
      </c>
      <c r="M123" t="n">
        <v>20</v>
      </c>
      <c r="N123" t="n">
        <v>107.4</v>
      </c>
      <c r="O123" t="n">
        <v>42069.09</v>
      </c>
      <c r="P123" t="n">
        <v>908.67</v>
      </c>
      <c r="Q123" t="n">
        <v>1367.21</v>
      </c>
      <c r="R123" t="n">
        <v>125.37</v>
      </c>
      <c r="S123" t="n">
        <v>104.26</v>
      </c>
      <c r="T123" t="n">
        <v>9629.68</v>
      </c>
      <c r="U123" t="n">
        <v>0.83</v>
      </c>
      <c r="V123" t="n">
        <v>0.9</v>
      </c>
      <c r="W123" t="n">
        <v>20.68</v>
      </c>
      <c r="X123" t="n">
        <v>0.58</v>
      </c>
      <c r="Y123" t="n">
        <v>1</v>
      </c>
      <c r="Z123" t="n">
        <v>10</v>
      </c>
      <c r="AA123" t="n">
        <v>2521.167391523485</v>
      </c>
      <c r="AB123" t="n">
        <v>3449.572451138003</v>
      </c>
      <c r="AC123" t="n">
        <v>3120.350097906604</v>
      </c>
      <c r="AD123" t="n">
        <v>2521167.391523485</v>
      </c>
      <c r="AE123" t="n">
        <v>3449572.451138003</v>
      </c>
      <c r="AF123" t="n">
        <v>2.069443212146067e-06</v>
      </c>
      <c r="AG123" t="n">
        <v>67</v>
      </c>
      <c r="AH123" t="n">
        <v>3120350.097906604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1.7478</v>
      </c>
      <c r="E124" t="n">
        <v>57.21</v>
      </c>
      <c r="F124" t="n">
        <v>53.16</v>
      </c>
      <c r="G124" t="n">
        <v>144.99</v>
      </c>
      <c r="H124" t="n">
        <v>1.65</v>
      </c>
      <c r="I124" t="n">
        <v>22</v>
      </c>
      <c r="J124" t="n">
        <v>339.81</v>
      </c>
      <c r="K124" t="n">
        <v>60.56</v>
      </c>
      <c r="L124" t="n">
        <v>31.5</v>
      </c>
      <c r="M124" t="n">
        <v>20</v>
      </c>
      <c r="N124" t="n">
        <v>107.75</v>
      </c>
      <c r="O124" t="n">
        <v>42144.11</v>
      </c>
      <c r="P124" t="n">
        <v>909.24</v>
      </c>
      <c r="Q124" t="n">
        <v>1367.23</v>
      </c>
      <c r="R124" t="n">
        <v>125.52</v>
      </c>
      <c r="S124" t="n">
        <v>104.26</v>
      </c>
      <c r="T124" t="n">
        <v>9707.209999999999</v>
      </c>
      <c r="U124" t="n">
        <v>0.83</v>
      </c>
      <c r="V124" t="n">
        <v>0.9</v>
      </c>
      <c r="W124" t="n">
        <v>20.68</v>
      </c>
      <c r="X124" t="n">
        <v>0.59</v>
      </c>
      <c r="Y124" t="n">
        <v>1</v>
      </c>
      <c r="Z124" t="n">
        <v>10</v>
      </c>
      <c r="AA124" t="n">
        <v>2522.061762339959</v>
      </c>
      <c r="AB124" t="n">
        <v>3450.796168745958</v>
      </c>
      <c r="AC124" t="n">
        <v>3121.457025623554</v>
      </c>
      <c r="AD124" t="n">
        <v>2522061.762339959</v>
      </c>
      <c r="AE124" t="n">
        <v>3450796.168745958</v>
      </c>
      <c r="AF124" t="n">
        <v>2.069324816173062e-06</v>
      </c>
      <c r="AG124" t="n">
        <v>67</v>
      </c>
      <c r="AH124" t="n">
        <v>3121457.025623554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1.7476</v>
      </c>
      <c r="E125" t="n">
        <v>57.22</v>
      </c>
      <c r="F125" t="n">
        <v>53.17</v>
      </c>
      <c r="G125" t="n">
        <v>145.01</v>
      </c>
      <c r="H125" t="n">
        <v>1.66</v>
      </c>
      <c r="I125" t="n">
        <v>22</v>
      </c>
      <c r="J125" t="n">
        <v>340.42</v>
      </c>
      <c r="K125" t="n">
        <v>60.56</v>
      </c>
      <c r="L125" t="n">
        <v>31.75</v>
      </c>
      <c r="M125" t="n">
        <v>20</v>
      </c>
      <c r="N125" t="n">
        <v>108.11</v>
      </c>
      <c r="O125" t="n">
        <v>42219.3</v>
      </c>
      <c r="P125" t="n">
        <v>908.74</v>
      </c>
      <c r="Q125" t="n">
        <v>1367.31</v>
      </c>
      <c r="R125" t="n">
        <v>125.91</v>
      </c>
      <c r="S125" t="n">
        <v>104.26</v>
      </c>
      <c r="T125" t="n">
        <v>9899.059999999999</v>
      </c>
      <c r="U125" t="n">
        <v>0.83</v>
      </c>
      <c r="V125" t="n">
        <v>0.9</v>
      </c>
      <c r="W125" t="n">
        <v>20.68</v>
      </c>
      <c r="X125" t="n">
        <v>0.59</v>
      </c>
      <c r="Y125" t="n">
        <v>1</v>
      </c>
      <c r="Z125" t="n">
        <v>10</v>
      </c>
      <c r="AA125" t="n">
        <v>2521.691736080175</v>
      </c>
      <c r="AB125" t="n">
        <v>3450.289882492915</v>
      </c>
      <c r="AC125" t="n">
        <v>3120.999058619924</v>
      </c>
      <c r="AD125" t="n">
        <v>2521691.736080175</v>
      </c>
      <c r="AE125" t="n">
        <v>3450289.882492915</v>
      </c>
      <c r="AF125" t="n">
        <v>2.069088024227053e-06</v>
      </c>
      <c r="AG125" t="n">
        <v>67</v>
      </c>
      <c r="AH125" t="n">
        <v>3120999.058619924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1.7475</v>
      </c>
      <c r="E126" t="n">
        <v>57.22</v>
      </c>
      <c r="F126" t="n">
        <v>53.17</v>
      </c>
      <c r="G126" t="n">
        <v>145.02</v>
      </c>
      <c r="H126" t="n">
        <v>1.67</v>
      </c>
      <c r="I126" t="n">
        <v>22</v>
      </c>
      <c r="J126" t="n">
        <v>341.03</v>
      </c>
      <c r="K126" t="n">
        <v>60.56</v>
      </c>
      <c r="L126" t="n">
        <v>32</v>
      </c>
      <c r="M126" t="n">
        <v>20</v>
      </c>
      <c r="N126" t="n">
        <v>108.48</v>
      </c>
      <c r="O126" t="n">
        <v>42294.68</v>
      </c>
      <c r="P126" t="n">
        <v>909.03</v>
      </c>
      <c r="Q126" t="n">
        <v>1367.2</v>
      </c>
      <c r="R126" t="n">
        <v>125.88</v>
      </c>
      <c r="S126" t="n">
        <v>104.26</v>
      </c>
      <c r="T126" t="n">
        <v>9887.450000000001</v>
      </c>
      <c r="U126" t="n">
        <v>0.83</v>
      </c>
      <c r="V126" t="n">
        <v>0.9</v>
      </c>
      <c r="W126" t="n">
        <v>20.68</v>
      </c>
      <c r="X126" t="n">
        <v>0.6</v>
      </c>
      <c r="Y126" t="n">
        <v>1</v>
      </c>
      <c r="Z126" t="n">
        <v>10</v>
      </c>
      <c r="AA126" t="n">
        <v>2522.198753097017</v>
      </c>
      <c r="AB126" t="n">
        <v>3450.983605543371</v>
      </c>
      <c r="AC126" t="n">
        <v>3121.626573716091</v>
      </c>
      <c r="AD126" t="n">
        <v>2522198.753097017</v>
      </c>
      <c r="AE126" t="n">
        <v>3450983.605543371</v>
      </c>
      <c r="AF126" t="n">
        <v>2.068969628254048e-06</v>
      </c>
      <c r="AG126" t="n">
        <v>67</v>
      </c>
      <c r="AH126" t="n">
        <v>3121626.573716091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1.7476</v>
      </c>
      <c r="E127" t="n">
        <v>57.22</v>
      </c>
      <c r="F127" t="n">
        <v>53.17</v>
      </c>
      <c r="G127" t="n">
        <v>145.02</v>
      </c>
      <c r="H127" t="n">
        <v>1.68</v>
      </c>
      <c r="I127" t="n">
        <v>22</v>
      </c>
      <c r="J127" t="n">
        <v>341.64</v>
      </c>
      <c r="K127" t="n">
        <v>60.56</v>
      </c>
      <c r="L127" t="n">
        <v>32.25</v>
      </c>
      <c r="M127" t="n">
        <v>20</v>
      </c>
      <c r="N127" t="n">
        <v>108.84</v>
      </c>
      <c r="O127" t="n">
        <v>42370.23</v>
      </c>
      <c r="P127" t="n">
        <v>908.0599999999999</v>
      </c>
      <c r="Q127" t="n">
        <v>1367.2</v>
      </c>
      <c r="R127" t="n">
        <v>125.99</v>
      </c>
      <c r="S127" t="n">
        <v>104.26</v>
      </c>
      <c r="T127" t="n">
        <v>9939.07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2520.750627810921</v>
      </c>
      <c r="AB127" t="n">
        <v>3449.002216640155</v>
      </c>
      <c r="AC127" t="n">
        <v>3119.834285788902</v>
      </c>
      <c r="AD127" t="n">
        <v>2520750.627810921</v>
      </c>
      <c r="AE127" t="n">
        <v>3449002.216640155</v>
      </c>
      <c r="AF127" t="n">
        <v>2.069088024227053e-06</v>
      </c>
      <c r="AG127" t="n">
        <v>67</v>
      </c>
      <c r="AH127" t="n">
        <v>3119834.285788902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1.7498</v>
      </c>
      <c r="E128" t="n">
        <v>57.15</v>
      </c>
      <c r="F128" t="n">
        <v>53.15</v>
      </c>
      <c r="G128" t="n">
        <v>151.86</v>
      </c>
      <c r="H128" t="n">
        <v>1.69</v>
      </c>
      <c r="I128" t="n">
        <v>21</v>
      </c>
      <c r="J128" t="n">
        <v>342.26</v>
      </c>
      <c r="K128" t="n">
        <v>60.56</v>
      </c>
      <c r="L128" t="n">
        <v>32.5</v>
      </c>
      <c r="M128" t="n">
        <v>19</v>
      </c>
      <c r="N128" t="n">
        <v>109.2</v>
      </c>
      <c r="O128" t="n">
        <v>42445.98</v>
      </c>
      <c r="P128" t="n">
        <v>906.9</v>
      </c>
      <c r="Q128" t="n">
        <v>1367.23</v>
      </c>
      <c r="R128" t="n">
        <v>125.24</v>
      </c>
      <c r="S128" t="n">
        <v>104.26</v>
      </c>
      <c r="T128" t="n">
        <v>9571.25</v>
      </c>
      <c r="U128" t="n">
        <v>0.83</v>
      </c>
      <c r="V128" t="n">
        <v>0.9</v>
      </c>
      <c r="W128" t="n">
        <v>20.68</v>
      </c>
      <c r="X128" t="n">
        <v>0.58</v>
      </c>
      <c r="Y128" t="n">
        <v>1</v>
      </c>
      <c r="Z128" t="n">
        <v>10</v>
      </c>
      <c r="AA128" t="n">
        <v>2516.606369963266</v>
      </c>
      <c r="AB128" t="n">
        <v>3443.331860221241</v>
      </c>
      <c r="AC128" t="n">
        <v>3114.705100228213</v>
      </c>
      <c r="AD128" t="n">
        <v>2516606.369963266</v>
      </c>
      <c r="AE128" t="n">
        <v>3443331.860221241</v>
      </c>
      <c r="AF128" t="n">
        <v>2.071692735633152e-06</v>
      </c>
      <c r="AG128" t="n">
        <v>67</v>
      </c>
      <c r="AH128" t="n">
        <v>3114705.100228213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1.7504</v>
      </c>
      <c r="E129" t="n">
        <v>57.13</v>
      </c>
      <c r="F129" t="n">
        <v>53.13</v>
      </c>
      <c r="G129" t="n">
        <v>151.81</v>
      </c>
      <c r="H129" t="n">
        <v>1.7</v>
      </c>
      <c r="I129" t="n">
        <v>21</v>
      </c>
      <c r="J129" t="n">
        <v>342.87</v>
      </c>
      <c r="K129" t="n">
        <v>60.56</v>
      </c>
      <c r="L129" t="n">
        <v>32.75</v>
      </c>
      <c r="M129" t="n">
        <v>19</v>
      </c>
      <c r="N129" t="n">
        <v>109.57</v>
      </c>
      <c r="O129" t="n">
        <v>42521.91</v>
      </c>
      <c r="P129" t="n">
        <v>907.15</v>
      </c>
      <c r="Q129" t="n">
        <v>1367.17</v>
      </c>
      <c r="R129" t="n">
        <v>124.69</v>
      </c>
      <c r="S129" t="n">
        <v>104.26</v>
      </c>
      <c r="T129" t="n">
        <v>9298.049999999999</v>
      </c>
      <c r="U129" t="n">
        <v>0.84</v>
      </c>
      <c r="V129" t="n">
        <v>0.9</v>
      </c>
      <c r="W129" t="n">
        <v>20.68</v>
      </c>
      <c r="X129" t="n">
        <v>0.5600000000000001</v>
      </c>
      <c r="Y129" t="n">
        <v>1</v>
      </c>
      <c r="Z129" t="n">
        <v>10</v>
      </c>
      <c r="AA129" t="n">
        <v>2516.099811654691</v>
      </c>
      <c r="AB129" t="n">
        <v>3442.638764795674</v>
      </c>
      <c r="AC129" t="n">
        <v>3114.078152857297</v>
      </c>
      <c r="AD129" t="n">
        <v>2516099.811654691</v>
      </c>
      <c r="AE129" t="n">
        <v>3442638.764795674</v>
      </c>
      <c r="AF129" t="n">
        <v>2.072403111471179e-06</v>
      </c>
      <c r="AG129" t="n">
        <v>67</v>
      </c>
      <c r="AH129" t="n">
        <v>3114078.152857297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1.7502</v>
      </c>
      <c r="E130" t="n">
        <v>57.14</v>
      </c>
      <c r="F130" t="n">
        <v>53.14</v>
      </c>
      <c r="G130" t="n">
        <v>151.83</v>
      </c>
      <c r="H130" t="n">
        <v>1.71</v>
      </c>
      <c r="I130" t="n">
        <v>21</v>
      </c>
      <c r="J130" t="n">
        <v>343.49</v>
      </c>
      <c r="K130" t="n">
        <v>60.56</v>
      </c>
      <c r="L130" t="n">
        <v>33</v>
      </c>
      <c r="M130" t="n">
        <v>19</v>
      </c>
      <c r="N130" t="n">
        <v>109.94</v>
      </c>
      <c r="O130" t="n">
        <v>42598.03</v>
      </c>
      <c r="P130" t="n">
        <v>907.92</v>
      </c>
      <c r="Q130" t="n">
        <v>1367.21</v>
      </c>
      <c r="R130" t="n">
        <v>124.71</v>
      </c>
      <c r="S130" t="n">
        <v>104.26</v>
      </c>
      <c r="T130" t="n">
        <v>9303.799999999999</v>
      </c>
      <c r="U130" t="n">
        <v>0.84</v>
      </c>
      <c r="V130" t="n">
        <v>0.9</v>
      </c>
      <c r="W130" t="n">
        <v>20.68</v>
      </c>
      <c r="X130" t="n">
        <v>0.5600000000000001</v>
      </c>
      <c r="Y130" t="n">
        <v>1</v>
      </c>
      <c r="Z130" t="n">
        <v>10</v>
      </c>
      <c r="AA130" t="n">
        <v>2517.484700809234</v>
      </c>
      <c r="AB130" t="n">
        <v>3444.533631233915</v>
      </c>
      <c r="AC130" t="n">
        <v>3115.792175902135</v>
      </c>
      <c r="AD130" t="n">
        <v>2517484.700809234</v>
      </c>
      <c r="AE130" t="n">
        <v>3444533.631233915</v>
      </c>
      <c r="AF130" t="n">
        <v>2.07216631952517e-06</v>
      </c>
      <c r="AG130" t="n">
        <v>67</v>
      </c>
      <c r="AH130" t="n">
        <v>3115792.175902135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1.7502</v>
      </c>
      <c r="E131" t="n">
        <v>57.14</v>
      </c>
      <c r="F131" t="n">
        <v>53.14</v>
      </c>
      <c r="G131" t="n">
        <v>151.82</v>
      </c>
      <c r="H131" t="n">
        <v>1.72</v>
      </c>
      <c r="I131" t="n">
        <v>21</v>
      </c>
      <c r="J131" t="n">
        <v>344.11</v>
      </c>
      <c r="K131" t="n">
        <v>60.56</v>
      </c>
      <c r="L131" t="n">
        <v>33.25</v>
      </c>
      <c r="M131" t="n">
        <v>19</v>
      </c>
      <c r="N131" t="n">
        <v>110.3</v>
      </c>
      <c r="O131" t="n">
        <v>42674.47</v>
      </c>
      <c r="P131" t="n">
        <v>908.47</v>
      </c>
      <c r="Q131" t="n">
        <v>1367.24</v>
      </c>
      <c r="R131" t="n">
        <v>124.72</v>
      </c>
      <c r="S131" t="n">
        <v>104.26</v>
      </c>
      <c r="T131" t="n">
        <v>9310.440000000001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2518.244760538745</v>
      </c>
      <c r="AB131" t="n">
        <v>3445.573578487302</v>
      </c>
      <c r="AC131" t="n">
        <v>3116.732872049232</v>
      </c>
      <c r="AD131" t="n">
        <v>2518244.760538745</v>
      </c>
      <c r="AE131" t="n">
        <v>3445573.578487302</v>
      </c>
      <c r="AF131" t="n">
        <v>2.07216631952517e-06</v>
      </c>
      <c r="AG131" t="n">
        <v>67</v>
      </c>
      <c r="AH131" t="n">
        <v>3116732.872049232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1.75</v>
      </c>
      <c r="E132" t="n">
        <v>57.14</v>
      </c>
      <c r="F132" t="n">
        <v>53.14</v>
      </c>
      <c r="G132" t="n">
        <v>151.84</v>
      </c>
      <c r="H132" t="n">
        <v>1.73</v>
      </c>
      <c r="I132" t="n">
        <v>21</v>
      </c>
      <c r="J132" t="n">
        <v>344.73</v>
      </c>
      <c r="K132" t="n">
        <v>60.56</v>
      </c>
      <c r="L132" t="n">
        <v>33.5</v>
      </c>
      <c r="M132" t="n">
        <v>19</v>
      </c>
      <c r="N132" t="n">
        <v>110.67</v>
      </c>
      <c r="O132" t="n">
        <v>42750.97</v>
      </c>
      <c r="P132" t="n">
        <v>908.03</v>
      </c>
      <c r="Q132" t="n">
        <v>1367.32</v>
      </c>
      <c r="R132" t="n">
        <v>125.04</v>
      </c>
      <c r="S132" t="n">
        <v>104.26</v>
      </c>
      <c r="T132" t="n">
        <v>9469.629999999999</v>
      </c>
      <c r="U132" t="n">
        <v>0.83</v>
      </c>
      <c r="V132" t="n">
        <v>0.9</v>
      </c>
      <c r="W132" t="n">
        <v>20.67</v>
      </c>
      <c r="X132" t="n">
        <v>0.57</v>
      </c>
      <c r="Y132" t="n">
        <v>1</v>
      </c>
      <c r="Z132" t="n">
        <v>10</v>
      </c>
      <c r="AA132" t="n">
        <v>2517.847225602593</v>
      </c>
      <c r="AB132" t="n">
        <v>3445.029653649655</v>
      </c>
      <c r="AC132" t="n">
        <v>3116.240858634688</v>
      </c>
      <c r="AD132" t="n">
        <v>2517847.225602593</v>
      </c>
      <c r="AE132" t="n">
        <v>3445029.653649655</v>
      </c>
      <c r="AF132" t="n">
        <v>2.071929527579161e-06</v>
      </c>
      <c r="AG132" t="n">
        <v>67</v>
      </c>
      <c r="AH132" t="n">
        <v>3116240.858634688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1.7498</v>
      </c>
      <c r="E133" t="n">
        <v>57.15</v>
      </c>
      <c r="F133" t="n">
        <v>53.15</v>
      </c>
      <c r="G133" t="n">
        <v>151.86</v>
      </c>
      <c r="H133" t="n">
        <v>1.74</v>
      </c>
      <c r="I133" t="n">
        <v>21</v>
      </c>
      <c r="J133" t="n">
        <v>345.35</v>
      </c>
      <c r="K133" t="n">
        <v>60.56</v>
      </c>
      <c r="L133" t="n">
        <v>33.75</v>
      </c>
      <c r="M133" t="n">
        <v>19</v>
      </c>
      <c r="N133" t="n">
        <v>111.05</v>
      </c>
      <c r="O133" t="n">
        <v>42827.67</v>
      </c>
      <c r="P133" t="n">
        <v>907.51</v>
      </c>
      <c r="Q133" t="n">
        <v>1367.18</v>
      </c>
      <c r="R133" t="n">
        <v>125.19</v>
      </c>
      <c r="S133" t="n">
        <v>104.26</v>
      </c>
      <c r="T133" t="n">
        <v>9547.879999999999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2517.449538001733</v>
      </c>
      <c r="AB133" t="n">
        <v>3444.48551992942</v>
      </c>
      <c r="AC133" t="n">
        <v>3115.748656273016</v>
      </c>
      <c r="AD133" t="n">
        <v>2517449.538001733</v>
      </c>
      <c r="AE133" t="n">
        <v>3444485.51992942</v>
      </c>
      <c r="AF133" t="n">
        <v>2.071692735633152e-06</v>
      </c>
      <c r="AG133" t="n">
        <v>67</v>
      </c>
      <c r="AH133" t="n">
        <v>3115748.656273016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1.7503</v>
      </c>
      <c r="E134" t="n">
        <v>57.13</v>
      </c>
      <c r="F134" t="n">
        <v>53.14</v>
      </c>
      <c r="G134" t="n">
        <v>151.82</v>
      </c>
      <c r="H134" t="n">
        <v>1.75</v>
      </c>
      <c r="I134" t="n">
        <v>21</v>
      </c>
      <c r="J134" t="n">
        <v>345.97</v>
      </c>
      <c r="K134" t="n">
        <v>60.56</v>
      </c>
      <c r="L134" t="n">
        <v>34</v>
      </c>
      <c r="M134" t="n">
        <v>19</v>
      </c>
      <c r="N134" t="n">
        <v>111.42</v>
      </c>
      <c r="O134" t="n">
        <v>42904.56</v>
      </c>
      <c r="P134" t="n">
        <v>905.96</v>
      </c>
      <c r="Q134" t="n">
        <v>1367.21</v>
      </c>
      <c r="R134" t="n">
        <v>124.82</v>
      </c>
      <c r="S134" t="n">
        <v>104.26</v>
      </c>
      <c r="T134" t="n">
        <v>9363.4</v>
      </c>
      <c r="U134" t="n">
        <v>0.84</v>
      </c>
      <c r="V134" t="n">
        <v>0.9</v>
      </c>
      <c r="W134" t="n">
        <v>20.67</v>
      </c>
      <c r="X134" t="n">
        <v>0.5600000000000001</v>
      </c>
      <c r="Y134" t="n">
        <v>1</v>
      </c>
      <c r="Z134" t="n">
        <v>10</v>
      </c>
      <c r="AA134" t="n">
        <v>2514.671049369929</v>
      </c>
      <c r="AB134" t="n">
        <v>3440.683869205118</v>
      </c>
      <c r="AC134" t="n">
        <v>3112.309829758191</v>
      </c>
      <c r="AD134" t="n">
        <v>2514671.049369929</v>
      </c>
      <c r="AE134" t="n">
        <v>3440683.869205118</v>
      </c>
      <c r="AF134" t="n">
        <v>2.072284715498175e-06</v>
      </c>
      <c r="AG134" t="n">
        <v>67</v>
      </c>
      <c r="AH134" t="n">
        <v>3112309.829758191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1.7527</v>
      </c>
      <c r="E135" t="n">
        <v>57.05</v>
      </c>
      <c r="F135" t="n">
        <v>53.11</v>
      </c>
      <c r="G135" t="n">
        <v>159.32</v>
      </c>
      <c r="H135" t="n">
        <v>1.76</v>
      </c>
      <c r="I135" t="n">
        <v>20</v>
      </c>
      <c r="J135" t="n">
        <v>346.6</v>
      </c>
      <c r="K135" t="n">
        <v>60.56</v>
      </c>
      <c r="L135" t="n">
        <v>34.25</v>
      </c>
      <c r="M135" t="n">
        <v>18</v>
      </c>
      <c r="N135" t="n">
        <v>111.8</v>
      </c>
      <c r="O135" t="n">
        <v>42981.64</v>
      </c>
      <c r="P135" t="n">
        <v>906.5700000000001</v>
      </c>
      <c r="Q135" t="n">
        <v>1367.2</v>
      </c>
      <c r="R135" t="n">
        <v>123.75</v>
      </c>
      <c r="S135" t="n">
        <v>104.26</v>
      </c>
      <c r="T135" t="n">
        <v>8829.51</v>
      </c>
      <c r="U135" t="n">
        <v>0.84</v>
      </c>
      <c r="V135" t="n">
        <v>0.9</v>
      </c>
      <c r="W135" t="n">
        <v>20.68</v>
      </c>
      <c r="X135" t="n">
        <v>0.53</v>
      </c>
      <c r="Y135" t="n">
        <v>1</v>
      </c>
      <c r="Z135" t="n">
        <v>10</v>
      </c>
      <c r="AA135" t="n">
        <v>2512.663616269543</v>
      </c>
      <c r="AB135" t="n">
        <v>3437.937210675472</v>
      </c>
      <c r="AC135" t="n">
        <v>3109.825308463654</v>
      </c>
      <c r="AD135" t="n">
        <v>2512663.616269543</v>
      </c>
      <c r="AE135" t="n">
        <v>3437937.210675472</v>
      </c>
      <c r="AF135" t="n">
        <v>2.075126218850284e-06</v>
      </c>
      <c r="AG135" t="n">
        <v>67</v>
      </c>
      <c r="AH135" t="n">
        <v>3109825.308463654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1.7528</v>
      </c>
      <c r="E136" t="n">
        <v>57.05</v>
      </c>
      <c r="F136" t="n">
        <v>53.11</v>
      </c>
      <c r="G136" t="n">
        <v>159.32</v>
      </c>
      <c r="H136" t="n">
        <v>1.77</v>
      </c>
      <c r="I136" t="n">
        <v>20</v>
      </c>
      <c r="J136" t="n">
        <v>347.23</v>
      </c>
      <c r="K136" t="n">
        <v>60.56</v>
      </c>
      <c r="L136" t="n">
        <v>34.5</v>
      </c>
      <c r="M136" t="n">
        <v>18</v>
      </c>
      <c r="N136" t="n">
        <v>112.17</v>
      </c>
      <c r="O136" t="n">
        <v>43058.93</v>
      </c>
      <c r="P136" t="n">
        <v>907.84</v>
      </c>
      <c r="Q136" t="n">
        <v>1367.23</v>
      </c>
      <c r="R136" t="n">
        <v>123.74</v>
      </c>
      <c r="S136" t="n">
        <v>104.26</v>
      </c>
      <c r="T136" t="n">
        <v>8828.530000000001</v>
      </c>
      <c r="U136" t="n">
        <v>0.84</v>
      </c>
      <c r="V136" t="n">
        <v>0.9</v>
      </c>
      <c r="W136" t="n">
        <v>20.67</v>
      </c>
      <c r="X136" t="n">
        <v>0.53</v>
      </c>
      <c r="Y136" t="n">
        <v>1</v>
      </c>
      <c r="Z136" t="n">
        <v>10</v>
      </c>
      <c r="AA136" t="n">
        <v>2514.311255388747</v>
      </c>
      <c r="AB136" t="n">
        <v>3440.191583207075</v>
      </c>
      <c r="AC136" t="n">
        <v>3111.864526844873</v>
      </c>
      <c r="AD136" t="n">
        <v>2514311.255388747</v>
      </c>
      <c r="AE136" t="n">
        <v>3440191.583207075</v>
      </c>
      <c r="AF136" t="n">
        <v>2.075244614823288e-06</v>
      </c>
      <c r="AG136" t="n">
        <v>67</v>
      </c>
      <c r="AH136" t="n">
        <v>3111864.526844873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1.7529</v>
      </c>
      <c r="E137" t="n">
        <v>57.05</v>
      </c>
      <c r="F137" t="n">
        <v>53.1</v>
      </c>
      <c r="G137" t="n">
        <v>159.31</v>
      </c>
      <c r="H137" t="n">
        <v>1.78</v>
      </c>
      <c r="I137" t="n">
        <v>20</v>
      </c>
      <c r="J137" t="n">
        <v>347.85</v>
      </c>
      <c r="K137" t="n">
        <v>60.56</v>
      </c>
      <c r="L137" t="n">
        <v>34.75</v>
      </c>
      <c r="M137" t="n">
        <v>18</v>
      </c>
      <c r="N137" t="n">
        <v>112.55</v>
      </c>
      <c r="O137" t="n">
        <v>43136.41</v>
      </c>
      <c r="P137" t="n">
        <v>909.1</v>
      </c>
      <c r="Q137" t="n">
        <v>1367.19</v>
      </c>
      <c r="R137" t="n">
        <v>123.78</v>
      </c>
      <c r="S137" t="n">
        <v>104.26</v>
      </c>
      <c r="T137" t="n">
        <v>8846.02</v>
      </c>
      <c r="U137" t="n">
        <v>0.84</v>
      </c>
      <c r="V137" t="n">
        <v>0.9</v>
      </c>
      <c r="W137" t="n">
        <v>20.67</v>
      </c>
      <c r="X137" t="n">
        <v>0.53</v>
      </c>
      <c r="Y137" t="n">
        <v>1</v>
      </c>
      <c r="Z137" t="n">
        <v>10</v>
      </c>
      <c r="AA137" t="n">
        <v>2515.834586360441</v>
      </c>
      <c r="AB137" t="n">
        <v>3442.275871847167</v>
      </c>
      <c r="AC137" t="n">
        <v>3113.749893902472</v>
      </c>
      <c r="AD137" t="n">
        <v>2515834.586360442</v>
      </c>
      <c r="AE137" t="n">
        <v>3442275.871847167</v>
      </c>
      <c r="AF137" t="n">
        <v>2.075363010796293e-06</v>
      </c>
      <c r="AG137" t="n">
        <v>67</v>
      </c>
      <c r="AH137" t="n">
        <v>3113749.893902472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1.7526</v>
      </c>
      <c r="E138" t="n">
        <v>57.06</v>
      </c>
      <c r="F138" t="n">
        <v>53.11</v>
      </c>
      <c r="G138" t="n">
        <v>159.34</v>
      </c>
      <c r="H138" t="n">
        <v>1.79</v>
      </c>
      <c r="I138" t="n">
        <v>20</v>
      </c>
      <c r="J138" t="n">
        <v>348.48</v>
      </c>
      <c r="K138" t="n">
        <v>60.56</v>
      </c>
      <c r="L138" t="n">
        <v>35</v>
      </c>
      <c r="M138" t="n">
        <v>18</v>
      </c>
      <c r="N138" t="n">
        <v>112.93</v>
      </c>
      <c r="O138" t="n">
        <v>43214.09</v>
      </c>
      <c r="P138" t="n">
        <v>909.8</v>
      </c>
      <c r="Q138" t="n">
        <v>1367.19</v>
      </c>
      <c r="R138" t="n">
        <v>123.88</v>
      </c>
      <c r="S138" t="n">
        <v>104.26</v>
      </c>
      <c r="T138" t="n">
        <v>8894.879999999999</v>
      </c>
      <c r="U138" t="n">
        <v>0.84</v>
      </c>
      <c r="V138" t="n">
        <v>0.9</v>
      </c>
      <c r="W138" t="n">
        <v>20.68</v>
      </c>
      <c r="X138" t="n">
        <v>0.54</v>
      </c>
      <c r="Y138" t="n">
        <v>1</v>
      </c>
      <c r="Z138" t="n">
        <v>10</v>
      </c>
      <c r="AA138" t="n">
        <v>2517.225943831895</v>
      </c>
      <c r="AB138" t="n">
        <v>3444.179588521968</v>
      </c>
      <c r="AC138" t="n">
        <v>3115.471922529714</v>
      </c>
      <c r="AD138" t="n">
        <v>2517225.943831895</v>
      </c>
      <c r="AE138" t="n">
        <v>3444179.588521968</v>
      </c>
      <c r="AF138" t="n">
        <v>2.075007822877279e-06</v>
      </c>
      <c r="AG138" t="n">
        <v>67</v>
      </c>
      <c r="AH138" t="n">
        <v>3115471.922529714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1.7523</v>
      </c>
      <c r="E139" t="n">
        <v>57.07</v>
      </c>
      <c r="F139" t="n">
        <v>53.12</v>
      </c>
      <c r="G139" t="n">
        <v>159.37</v>
      </c>
      <c r="H139" t="n">
        <v>1.8</v>
      </c>
      <c r="I139" t="n">
        <v>20</v>
      </c>
      <c r="J139" t="n">
        <v>349.12</v>
      </c>
      <c r="K139" t="n">
        <v>60.56</v>
      </c>
      <c r="L139" t="n">
        <v>35.25</v>
      </c>
      <c r="M139" t="n">
        <v>18</v>
      </c>
      <c r="N139" t="n">
        <v>113.31</v>
      </c>
      <c r="O139" t="n">
        <v>43291.97</v>
      </c>
      <c r="P139" t="n">
        <v>909.45</v>
      </c>
      <c r="Q139" t="n">
        <v>1367.22</v>
      </c>
      <c r="R139" t="n">
        <v>124.19</v>
      </c>
      <c r="S139" t="n">
        <v>104.26</v>
      </c>
      <c r="T139" t="n">
        <v>9050.969999999999</v>
      </c>
      <c r="U139" t="n">
        <v>0.84</v>
      </c>
      <c r="V139" t="n">
        <v>0.9</v>
      </c>
      <c r="W139" t="n">
        <v>20.68</v>
      </c>
      <c r="X139" t="n">
        <v>0.55</v>
      </c>
      <c r="Y139" t="n">
        <v>1</v>
      </c>
      <c r="Z139" t="n">
        <v>10</v>
      </c>
      <c r="AA139" t="n">
        <v>2517.168493536358</v>
      </c>
      <c r="AB139" t="n">
        <v>3444.100982493086</v>
      </c>
      <c r="AC139" t="n">
        <v>3115.400818549904</v>
      </c>
      <c r="AD139" t="n">
        <v>2517168.493536358</v>
      </c>
      <c r="AE139" t="n">
        <v>3444100.982493086</v>
      </c>
      <c r="AF139" t="n">
        <v>2.074652634958265e-06</v>
      </c>
      <c r="AG139" t="n">
        <v>67</v>
      </c>
      <c r="AH139" t="n">
        <v>3115400.818549904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1.7525</v>
      </c>
      <c r="E140" t="n">
        <v>57.06</v>
      </c>
      <c r="F140" t="n">
        <v>53.11</v>
      </c>
      <c r="G140" t="n">
        <v>159.34</v>
      </c>
      <c r="H140" t="n">
        <v>1.81</v>
      </c>
      <c r="I140" t="n">
        <v>20</v>
      </c>
      <c r="J140" t="n">
        <v>349.75</v>
      </c>
      <c r="K140" t="n">
        <v>60.56</v>
      </c>
      <c r="L140" t="n">
        <v>35.5</v>
      </c>
      <c r="M140" t="n">
        <v>18</v>
      </c>
      <c r="N140" t="n">
        <v>113.69</v>
      </c>
      <c r="O140" t="n">
        <v>43370.05</v>
      </c>
      <c r="P140" t="n">
        <v>909.08</v>
      </c>
      <c r="Q140" t="n">
        <v>1367.25</v>
      </c>
      <c r="R140" t="n">
        <v>124.08</v>
      </c>
      <c r="S140" t="n">
        <v>104.26</v>
      </c>
      <c r="T140" t="n">
        <v>8995.76</v>
      </c>
      <c r="U140" t="n">
        <v>0.84</v>
      </c>
      <c r="V140" t="n">
        <v>0.9</v>
      </c>
      <c r="W140" t="n">
        <v>20.67</v>
      </c>
      <c r="X140" t="n">
        <v>0.54</v>
      </c>
      <c r="Y140" t="n">
        <v>1</v>
      </c>
      <c r="Z140" t="n">
        <v>10</v>
      </c>
      <c r="AA140" t="n">
        <v>2516.337345214609</v>
      </c>
      <c r="AB140" t="n">
        <v>3442.963768691593</v>
      </c>
      <c r="AC140" t="n">
        <v>3114.372138837536</v>
      </c>
      <c r="AD140" t="n">
        <v>2516337.345214609</v>
      </c>
      <c r="AE140" t="n">
        <v>3442963.768691593</v>
      </c>
      <c r="AF140" t="n">
        <v>2.074889426904274e-06</v>
      </c>
      <c r="AG140" t="n">
        <v>67</v>
      </c>
      <c r="AH140" t="n">
        <v>3114372.138837536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1.7524</v>
      </c>
      <c r="E141" t="n">
        <v>57.07</v>
      </c>
      <c r="F141" t="n">
        <v>53.12</v>
      </c>
      <c r="G141" t="n">
        <v>159.36</v>
      </c>
      <c r="H141" t="n">
        <v>1.82</v>
      </c>
      <c r="I141" t="n">
        <v>20</v>
      </c>
      <c r="J141" t="n">
        <v>350.38</v>
      </c>
      <c r="K141" t="n">
        <v>60.56</v>
      </c>
      <c r="L141" t="n">
        <v>35.75</v>
      </c>
      <c r="M141" t="n">
        <v>18</v>
      </c>
      <c r="N141" t="n">
        <v>114.08</v>
      </c>
      <c r="O141" t="n">
        <v>43448.34</v>
      </c>
      <c r="P141" t="n">
        <v>907.66</v>
      </c>
      <c r="Q141" t="n">
        <v>1367.22</v>
      </c>
      <c r="R141" t="n">
        <v>124.06</v>
      </c>
      <c r="S141" t="n">
        <v>104.26</v>
      </c>
      <c r="T141" t="n">
        <v>8984.98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2514.592864518638</v>
      </c>
      <c r="AB141" t="n">
        <v>3440.576893242309</v>
      </c>
      <c r="AC141" t="n">
        <v>3112.213063431131</v>
      </c>
      <c r="AD141" t="n">
        <v>2514592.864518638</v>
      </c>
      <c r="AE141" t="n">
        <v>3440576.893242309</v>
      </c>
      <c r="AF141" t="n">
        <v>2.07477103093127e-06</v>
      </c>
      <c r="AG141" t="n">
        <v>67</v>
      </c>
      <c r="AH141" t="n">
        <v>3112213.063431131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1.7549</v>
      </c>
      <c r="E142" t="n">
        <v>56.98</v>
      </c>
      <c r="F142" t="n">
        <v>53.09</v>
      </c>
      <c r="G142" t="n">
        <v>167.65</v>
      </c>
      <c r="H142" t="n">
        <v>1.83</v>
      </c>
      <c r="I142" t="n">
        <v>19</v>
      </c>
      <c r="J142" t="n">
        <v>351.02</v>
      </c>
      <c r="K142" t="n">
        <v>60.56</v>
      </c>
      <c r="L142" t="n">
        <v>36</v>
      </c>
      <c r="M142" t="n">
        <v>17</v>
      </c>
      <c r="N142" t="n">
        <v>114.47</v>
      </c>
      <c r="O142" t="n">
        <v>43526.84</v>
      </c>
      <c r="P142" t="n">
        <v>905.25</v>
      </c>
      <c r="Q142" t="n">
        <v>1367.23</v>
      </c>
      <c r="R142" t="n">
        <v>123.08</v>
      </c>
      <c r="S142" t="n">
        <v>104.26</v>
      </c>
      <c r="T142" t="n">
        <v>8501.32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2498.249689594705</v>
      </c>
      <c r="AB142" t="n">
        <v>3418.215440301391</v>
      </c>
      <c r="AC142" t="n">
        <v>3091.9857561744</v>
      </c>
      <c r="AD142" t="n">
        <v>2498249.689594705</v>
      </c>
      <c r="AE142" t="n">
        <v>3418215.440301391</v>
      </c>
      <c r="AF142" t="n">
        <v>2.077730930256383e-06</v>
      </c>
      <c r="AG142" t="n">
        <v>66</v>
      </c>
      <c r="AH142" t="n">
        <v>3091985.7561744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1.7547</v>
      </c>
      <c r="E143" t="n">
        <v>56.99</v>
      </c>
      <c r="F143" t="n">
        <v>53.1</v>
      </c>
      <c r="G143" t="n">
        <v>167.67</v>
      </c>
      <c r="H143" t="n">
        <v>1.84</v>
      </c>
      <c r="I143" t="n">
        <v>19</v>
      </c>
      <c r="J143" t="n">
        <v>351.66</v>
      </c>
      <c r="K143" t="n">
        <v>60.56</v>
      </c>
      <c r="L143" t="n">
        <v>36.25</v>
      </c>
      <c r="M143" t="n">
        <v>17</v>
      </c>
      <c r="N143" t="n">
        <v>114.85</v>
      </c>
      <c r="O143" t="n">
        <v>43605.54</v>
      </c>
      <c r="P143" t="n">
        <v>906.59</v>
      </c>
      <c r="Q143" t="n">
        <v>1367.19</v>
      </c>
      <c r="R143" t="n">
        <v>123.24</v>
      </c>
      <c r="S143" t="n">
        <v>104.26</v>
      </c>
      <c r="T143" t="n">
        <v>8581.98</v>
      </c>
      <c r="U143" t="n">
        <v>0.85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2500.415818701923</v>
      </c>
      <c r="AB143" t="n">
        <v>3421.17923370876</v>
      </c>
      <c r="AC143" t="n">
        <v>3094.666689298677</v>
      </c>
      <c r="AD143" t="n">
        <v>2500415.818701923</v>
      </c>
      <c r="AE143" t="n">
        <v>3421179.233708759</v>
      </c>
      <c r="AF143" t="n">
        <v>2.077494138310374e-06</v>
      </c>
      <c r="AG143" t="n">
        <v>66</v>
      </c>
      <c r="AH143" t="n">
        <v>3094666.689298677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1.755</v>
      </c>
      <c r="E144" t="n">
        <v>56.98</v>
      </c>
      <c r="F144" t="n">
        <v>53.09</v>
      </c>
      <c r="G144" t="n">
        <v>167.65</v>
      </c>
      <c r="H144" t="n">
        <v>1.85</v>
      </c>
      <c r="I144" t="n">
        <v>19</v>
      </c>
      <c r="J144" t="n">
        <v>352.3</v>
      </c>
      <c r="K144" t="n">
        <v>60.56</v>
      </c>
      <c r="L144" t="n">
        <v>36.5</v>
      </c>
      <c r="M144" t="n">
        <v>17</v>
      </c>
      <c r="N144" t="n">
        <v>115.24</v>
      </c>
      <c r="O144" t="n">
        <v>43684.46</v>
      </c>
      <c r="P144" t="n">
        <v>907</v>
      </c>
      <c r="Q144" t="n">
        <v>1367.17</v>
      </c>
      <c r="R144" t="n">
        <v>123.3</v>
      </c>
      <c r="S144" t="n">
        <v>104.26</v>
      </c>
      <c r="T144" t="n">
        <v>8609.280000000001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2500.557021371508</v>
      </c>
      <c r="AB144" t="n">
        <v>3421.372433430708</v>
      </c>
      <c r="AC144" t="n">
        <v>3094.841450310321</v>
      </c>
      <c r="AD144" t="n">
        <v>2500557.021371508</v>
      </c>
      <c r="AE144" t="n">
        <v>3421372.433430708</v>
      </c>
      <c r="AF144" t="n">
        <v>2.077849326229387e-06</v>
      </c>
      <c r="AG144" t="n">
        <v>66</v>
      </c>
      <c r="AH144" t="n">
        <v>3094841.450310322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1.7546</v>
      </c>
      <c r="E145" t="n">
        <v>56.99</v>
      </c>
      <c r="F145" t="n">
        <v>53.1</v>
      </c>
      <c r="G145" t="n">
        <v>167.68</v>
      </c>
      <c r="H145" t="n">
        <v>1.86</v>
      </c>
      <c r="I145" t="n">
        <v>19</v>
      </c>
      <c r="J145" t="n">
        <v>352.94</v>
      </c>
      <c r="K145" t="n">
        <v>60.56</v>
      </c>
      <c r="L145" t="n">
        <v>36.75</v>
      </c>
      <c r="M145" t="n">
        <v>17</v>
      </c>
      <c r="N145" t="n">
        <v>115.64</v>
      </c>
      <c r="O145" t="n">
        <v>43763.7</v>
      </c>
      <c r="P145" t="n">
        <v>907.74</v>
      </c>
      <c r="Q145" t="n">
        <v>1367.17</v>
      </c>
      <c r="R145" t="n">
        <v>123.68</v>
      </c>
      <c r="S145" t="n">
        <v>104.26</v>
      </c>
      <c r="T145" t="n">
        <v>8803.370000000001</v>
      </c>
      <c r="U145" t="n">
        <v>0.84</v>
      </c>
      <c r="V145" t="n">
        <v>0.9</v>
      </c>
      <c r="W145" t="n">
        <v>20.67</v>
      </c>
      <c r="X145" t="n">
        <v>0.52</v>
      </c>
      <c r="Y145" t="n">
        <v>1</v>
      </c>
      <c r="Z145" t="n">
        <v>10</v>
      </c>
      <c r="AA145" t="n">
        <v>2502.105622232852</v>
      </c>
      <c r="AB145" t="n">
        <v>3423.491297448646</v>
      </c>
      <c r="AC145" t="n">
        <v>3096.758092920232</v>
      </c>
      <c r="AD145" t="n">
        <v>2502105.622232852</v>
      </c>
      <c r="AE145" t="n">
        <v>3423491.297448646</v>
      </c>
      <c r="AF145" t="n">
        <v>2.07737574233737e-06</v>
      </c>
      <c r="AG145" t="n">
        <v>66</v>
      </c>
      <c r="AH145" t="n">
        <v>3096758.092920232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1.7547</v>
      </c>
      <c r="E146" t="n">
        <v>56.99</v>
      </c>
      <c r="F146" t="n">
        <v>53.1</v>
      </c>
      <c r="G146" t="n">
        <v>167.67</v>
      </c>
      <c r="H146" t="n">
        <v>1.87</v>
      </c>
      <c r="I146" t="n">
        <v>19</v>
      </c>
      <c r="J146" t="n">
        <v>353.58</v>
      </c>
      <c r="K146" t="n">
        <v>60.56</v>
      </c>
      <c r="L146" t="n">
        <v>37</v>
      </c>
      <c r="M146" t="n">
        <v>17</v>
      </c>
      <c r="N146" t="n">
        <v>116.03</v>
      </c>
      <c r="O146" t="n">
        <v>43843.04</v>
      </c>
      <c r="P146" t="n">
        <v>908.28</v>
      </c>
      <c r="Q146" t="n">
        <v>1367.23</v>
      </c>
      <c r="R146" t="n">
        <v>123.21</v>
      </c>
      <c r="S146" t="n">
        <v>104.26</v>
      </c>
      <c r="T146" t="n">
        <v>8563.9</v>
      </c>
      <c r="U146" t="n">
        <v>0.85</v>
      </c>
      <c r="V146" t="n">
        <v>0.9</v>
      </c>
      <c r="W146" t="n">
        <v>20.68</v>
      </c>
      <c r="X146" t="n">
        <v>0.52</v>
      </c>
      <c r="Y146" t="n">
        <v>1</v>
      </c>
      <c r="Z146" t="n">
        <v>10</v>
      </c>
      <c r="AA146" t="n">
        <v>2502.745285588484</v>
      </c>
      <c r="AB146" t="n">
        <v>3424.366513071779</v>
      </c>
      <c r="AC146" t="n">
        <v>3097.549779192665</v>
      </c>
      <c r="AD146" t="n">
        <v>2502745.285588484</v>
      </c>
      <c r="AE146" t="n">
        <v>3424366.513071779</v>
      </c>
      <c r="AF146" t="n">
        <v>2.077494138310374e-06</v>
      </c>
      <c r="AG146" t="n">
        <v>66</v>
      </c>
      <c r="AH146" t="n">
        <v>3097549.779192665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1.7548</v>
      </c>
      <c r="E147" t="n">
        <v>56.99</v>
      </c>
      <c r="F147" t="n">
        <v>53.09</v>
      </c>
      <c r="G147" t="n">
        <v>167.66</v>
      </c>
      <c r="H147" t="n">
        <v>1.87</v>
      </c>
      <c r="I147" t="n">
        <v>19</v>
      </c>
      <c r="J147" t="n">
        <v>354.23</v>
      </c>
      <c r="K147" t="n">
        <v>60.56</v>
      </c>
      <c r="L147" t="n">
        <v>37.25</v>
      </c>
      <c r="M147" t="n">
        <v>17</v>
      </c>
      <c r="N147" t="n">
        <v>116.42</v>
      </c>
      <c r="O147" t="n">
        <v>43922.6</v>
      </c>
      <c r="P147" t="n">
        <v>908.11</v>
      </c>
      <c r="Q147" t="n">
        <v>1367.21</v>
      </c>
      <c r="R147" t="n">
        <v>123.18</v>
      </c>
      <c r="S147" t="n">
        <v>104.26</v>
      </c>
      <c r="T147" t="n">
        <v>8553.290000000001</v>
      </c>
      <c r="U147" t="n">
        <v>0.85</v>
      </c>
      <c r="V147" t="n">
        <v>0.9</v>
      </c>
      <c r="W147" t="n">
        <v>20.68</v>
      </c>
      <c r="X147" t="n">
        <v>0.52</v>
      </c>
      <c r="Y147" t="n">
        <v>1</v>
      </c>
      <c r="Z147" t="n">
        <v>10</v>
      </c>
      <c r="AA147" t="n">
        <v>2502.296077316009</v>
      </c>
      <c r="AB147" t="n">
        <v>3423.751886495707</v>
      </c>
      <c r="AC147" t="n">
        <v>3096.993811714381</v>
      </c>
      <c r="AD147" t="n">
        <v>2502296.077316009</v>
      </c>
      <c r="AE147" t="n">
        <v>3423751.886495708</v>
      </c>
      <c r="AF147" t="n">
        <v>2.077612534283378e-06</v>
      </c>
      <c r="AG147" t="n">
        <v>66</v>
      </c>
      <c r="AH147" t="n">
        <v>3096993.811714381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1.7548</v>
      </c>
      <c r="E148" t="n">
        <v>56.99</v>
      </c>
      <c r="F148" t="n">
        <v>53.09</v>
      </c>
      <c r="G148" t="n">
        <v>167.66</v>
      </c>
      <c r="H148" t="n">
        <v>1.88</v>
      </c>
      <c r="I148" t="n">
        <v>19</v>
      </c>
      <c r="J148" t="n">
        <v>354.88</v>
      </c>
      <c r="K148" t="n">
        <v>60.56</v>
      </c>
      <c r="L148" t="n">
        <v>37.5</v>
      </c>
      <c r="M148" t="n">
        <v>17</v>
      </c>
      <c r="N148" t="n">
        <v>116.82</v>
      </c>
      <c r="O148" t="n">
        <v>44002.37</v>
      </c>
      <c r="P148" t="n">
        <v>907.67</v>
      </c>
      <c r="Q148" t="n">
        <v>1367.29</v>
      </c>
      <c r="R148" t="n">
        <v>123.47</v>
      </c>
      <c r="S148" t="n">
        <v>104.26</v>
      </c>
      <c r="T148" t="n">
        <v>8698.120000000001</v>
      </c>
      <c r="U148" t="n">
        <v>0.84</v>
      </c>
      <c r="V148" t="n">
        <v>0.9</v>
      </c>
      <c r="W148" t="n">
        <v>20.67</v>
      </c>
      <c r="X148" t="n">
        <v>0.52</v>
      </c>
      <c r="Y148" t="n">
        <v>1</v>
      </c>
      <c r="Z148" t="n">
        <v>10</v>
      </c>
      <c r="AA148" t="n">
        <v>2501.689623457522</v>
      </c>
      <c r="AB148" t="n">
        <v>3422.92210957167</v>
      </c>
      <c r="AC148" t="n">
        <v>3096.243227535374</v>
      </c>
      <c r="AD148" t="n">
        <v>2501689.623457523</v>
      </c>
      <c r="AE148" t="n">
        <v>3422922.10957167</v>
      </c>
      <c r="AF148" t="n">
        <v>2.077612534283378e-06</v>
      </c>
      <c r="AG148" t="n">
        <v>66</v>
      </c>
      <c r="AH148" t="n">
        <v>3096243.227535374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1.7547</v>
      </c>
      <c r="E149" t="n">
        <v>56.99</v>
      </c>
      <c r="F149" t="n">
        <v>53.1</v>
      </c>
      <c r="G149" t="n">
        <v>167.67</v>
      </c>
      <c r="H149" t="n">
        <v>1.89</v>
      </c>
      <c r="I149" t="n">
        <v>19</v>
      </c>
      <c r="J149" t="n">
        <v>355.52</v>
      </c>
      <c r="K149" t="n">
        <v>60.56</v>
      </c>
      <c r="L149" t="n">
        <v>37.75</v>
      </c>
      <c r="M149" t="n">
        <v>17</v>
      </c>
      <c r="N149" t="n">
        <v>117.22</v>
      </c>
      <c r="O149" t="n">
        <v>44082.36</v>
      </c>
      <c r="P149" t="n">
        <v>907.13</v>
      </c>
      <c r="Q149" t="n">
        <v>1367.23</v>
      </c>
      <c r="R149" t="n">
        <v>123.24</v>
      </c>
      <c r="S149" t="n">
        <v>104.26</v>
      </c>
      <c r="T149" t="n">
        <v>8580.360000000001</v>
      </c>
      <c r="U149" t="n">
        <v>0.85</v>
      </c>
      <c r="V149" t="n">
        <v>0.9</v>
      </c>
      <c r="W149" t="n">
        <v>20.68</v>
      </c>
      <c r="X149" t="n">
        <v>0.52</v>
      </c>
      <c r="Y149" t="n">
        <v>1</v>
      </c>
      <c r="Z149" t="n">
        <v>10</v>
      </c>
      <c r="AA149" t="n">
        <v>2501.160145399404</v>
      </c>
      <c r="AB149" t="n">
        <v>3422.19765433363</v>
      </c>
      <c r="AC149" t="n">
        <v>3095.587913288473</v>
      </c>
      <c r="AD149" t="n">
        <v>2501160.145399404</v>
      </c>
      <c r="AE149" t="n">
        <v>3422197.65433363</v>
      </c>
      <c r="AF149" t="n">
        <v>2.077494138310374e-06</v>
      </c>
      <c r="AG149" t="n">
        <v>66</v>
      </c>
      <c r="AH149" t="n">
        <v>3095587.913288473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1.7547</v>
      </c>
      <c r="E150" t="n">
        <v>56.99</v>
      </c>
      <c r="F150" t="n">
        <v>53.1</v>
      </c>
      <c r="G150" t="n">
        <v>167.67</v>
      </c>
      <c r="H150" t="n">
        <v>1.9</v>
      </c>
      <c r="I150" t="n">
        <v>19</v>
      </c>
      <c r="J150" t="n">
        <v>356.17</v>
      </c>
      <c r="K150" t="n">
        <v>60.56</v>
      </c>
      <c r="L150" t="n">
        <v>38</v>
      </c>
      <c r="M150" t="n">
        <v>17</v>
      </c>
      <c r="N150" t="n">
        <v>117.62</v>
      </c>
      <c r="O150" t="n">
        <v>44162.57</v>
      </c>
      <c r="P150" t="n">
        <v>906.62</v>
      </c>
      <c r="Q150" t="n">
        <v>1367.17</v>
      </c>
      <c r="R150" t="n">
        <v>123.33</v>
      </c>
      <c r="S150" t="n">
        <v>104.26</v>
      </c>
      <c r="T150" t="n">
        <v>8626.66</v>
      </c>
      <c r="U150" t="n">
        <v>0.85</v>
      </c>
      <c r="V150" t="n">
        <v>0.9</v>
      </c>
      <c r="W150" t="n">
        <v>20.68</v>
      </c>
      <c r="X150" t="n">
        <v>0.52</v>
      </c>
      <c r="Y150" t="n">
        <v>1</v>
      </c>
      <c r="Z150" t="n">
        <v>10</v>
      </c>
      <c r="AA150" t="n">
        <v>2500.457170185116</v>
      </c>
      <c r="AB150" t="n">
        <v>3421.235812632363</v>
      </c>
      <c r="AC150" t="n">
        <v>3094.717868409222</v>
      </c>
      <c r="AD150" t="n">
        <v>2500457.170185116</v>
      </c>
      <c r="AE150" t="n">
        <v>3421235.812632363</v>
      </c>
      <c r="AF150" t="n">
        <v>2.077494138310374e-06</v>
      </c>
      <c r="AG150" t="n">
        <v>66</v>
      </c>
      <c r="AH150" t="n">
        <v>3094717.868409222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1.7578</v>
      </c>
      <c r="E151" t="n">
        <v>56.89</v>
      </c>
      <c r="F151" t="n">
        <v>53.05</v>
      </c>
      <c r="G151" t="n">
        <v>176.82</v>
      </c>
      <c r="H151" t="n">
        <v>1.91</v>
      </c>
      <c r="I151" t="n">
        <v>18</v>
      </c>
      <c r="J151" t="n">
        <v>356.83</v>
      </c>
      <c r="K151" t="n">
        <v>60.56</v>
      </c>
      <c r="L151" t="n">
        <v>38.25</v>
      </c>
      <c r="M151" t="n">
        <v>16</v>
      </c>
      <c r="N151" t="n">
        <v>118.02</v>
      </c>
      <c r="O151" t="n">
        <v>44243</v>
      </c>
      <c r="P151" t="n">
        <v>906</v>
      </c>
      <c r="Q151" t="n">
        <v>1367.16</v>
      </c>
      <c r="R151" t="n">
        <v>121.78</v>
      </c>
      <c r="S151" t="n">
        <v>104.26</v>
      </c>
      <c r="T151" t="n">
        <v>7858.48</v>
      </c>
      <c r="U151" t="n">
        <v>0.86</v>
      </c>
      <c r="V151" t="n">
        <v>0.9</v>
      </c>
      <c r="W151" t="n">
        <v>20.67</v>
      </c>
      <c r="X151" t="n">
        <v>0.47</v>
      </c>
      <c r="Y151" t="n">
        <v>1</v>
      </c>
      <c r="Z151" t="n">
        <v>10</v>
      </c>
      <c r="AA151" t="n">
        <v>2495.818072354758</v>
      </c>
      <c r="AB151" t="n">
        <v>3414.888394318315</v>
      </c>
      <c r="AC151" t="n">
        <v>3088.976238790411</v>
      </c>
      <c r="AD151" t="n">
        <v>2495818.072354759</v>
      </c>
      <c r="AE151" t="n">
        <v>3414888.394318316</v>
      </c>
      <c r="AF151" t="n">
        <v>2.081164413473514e-06</v>
      </c>
      <c r="AG151" t="n">
        <v>66</v>
      </c>
      <c r="AH151" t="n">
        <v>3088976.238790411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1.7574</v>
      </c>
      <c r="E152" t="n">
        <v>56.9</v>
      </c>
      <c r="F152" t="n">
        <v>53.06</v>
      </c>
      <c r="G152" t="n">
        <v>176.87</v>
      </c>
      <c r="H152" t="n">
        <v>1.92</v>
      </c>
      <c r="I152" t="n">
        <v>18</v>
      </c>
      <c r="J152" t="n">
        <v>357.48</v>
      </c>
      <c r="K152" t="n">
        <v>60.56</v>
      </c>
      <c r="L152" t="n">
        <v>38.5</v>
      </c>
      <c r="M152" t="n">
        <v>16</v>
      </c>
      <c r="N152" t="n">
        <v>118.43</v>
      </c>
      <c r="O152" t="n">
        <v>44323.66</v>
      </c>
      <c r="P152" t="n">
        <v>907.1799999999999</v>
      </c>
      <c r="Q152" t="n">
        <v>1367.16</v>
      </c>
      <c r="R152" t="n">
        <v>122.32</v>
      </c>
      <c r="S152" t="n">
        <v>104.26</v>
      </c>
      <c r="T152" t="n">
        <v>8126.96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2497.968683896001</v>
      </c>
      <c r="AB152" t="n">
        <v>3417.830955907329</v>
      </c>
      <c r="AC152" t="n">
        <v>3091.637966431279</v>
      </c>
      <c r="AD152" t="n">
        <v>2497968.683896001</v>
      </c>
      <c r="AE152" t="n">
        <v>3417830.955907329</v>
      </c>
      <c r="AF152" t="n">
        <v>2.080690829581497e-06</v>
      </c>
      <c r="AG152" t="n">
        <v>66</v>
      </c>
      <c r="AH152" t="n">
        <v>3091637.966431279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1.7568</v>
      </c>
      <c r="E153" t="n">
        <v>56.92</v>
      </c>
      <c r="F153" t="n">
        <v>53.08</v>
      </c>
      <c r="G153" t="n">
        <v>176.94</v>
      </c>
      <c r="H153" t="n">
        <v>1.93</v>
      </c>
      <c r="I153" t="n">
        <v>18</v>
      </c>
      <c r="J153" t="n">
        <v>358.14</v>
      </c>
      <c r="K153" t="n">
        <v>60.56</v>
      </c>
      <c r="L153" t="n">
        <v>38.75</v>
      </c>
      <c r="M153" t="n">
        <v>16</v>
      </c>
      <c r="N153" t="n">
        <v>118.83</v>
      </c>
      <c r="O153" t="n">
        <v>44404.54</v>
      </c>
      <c r="P153" t="n">
        <v>908.62</v>
      </c>
      <c r="Q153" t="n">
        <v>1367.16</v>
      </c>
      <c r="R153" t="n">
        <v>122.82</v>
      </c>
      <c r="S153" t="n">
        <v>104.26</v>
      </c>
      <c r="T153" t="n">
        <v>8374.75</v>
      </c>
      <c r="U153" t="n">
        <v>0.85</v>
      </c>
      <c r="V153" t="n">
        <v>0.9</v>
      </c>
      <c r="W153" t="n">
        <v>20.68</v>
      </c>
      <c r="X153" t="n">
        <v>0.51</v>
      </c>
      <c r="Y153" t="n">
        <v>1</v>
      </c>
      <c r="Z153" t="n">
        <v>10</v>
      </c>
      <c r="AA153" t="n">
        <v>2500.797153498888</v>
      </c>
      <c r="AB153" t="n">
        <v>3421.700992801271</v>
      </c>
      <c r="AC153" t="n">
        <v>3095.138652435694</v>
      </c>
      <c r="AD153" t="n">
        <v>2500797.153498888</v>
      </c>
      <c r="AE153" t="n">
        <v>3421700.992801271</v>
      </c>
      <c r="AF153" t="n">
        <v>2.079980453743469e-06</v>
      </c>
      <c r="AG153" t="n">
        <v>66</v>
      </c>
      <c r="AH153" t="n">
        <v>3095138.652435694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1.7566</v>
      </c>
      <c r="E154" t="n">
        <v>56.93</v>
      </c>
      <c r="F154" t="n">
        <v>53.09</v>
      </c>
      <c r="G154" t="n">
        <v>176.95</v>
      </c>
      <c r="H154" t="n">
        <v>1.94</v>
      </c>
      <c r="I154" t="n">
        <v>18</v>
      </c>
      <c r="J154" t="n">
        <v>358.79</v>
      </c>
      <c r="K154" t="n">
        <v>60.56</v>
      </c>
      <c r="L154" t="n">
        <v>39</v>
      </c>
      <c r="M154" t="n">
        <v>16</v>
      </c>
      <c r="N154" t="n">
        <v>119.24</v>
      </c>
      <c r="O154" t="n">
        <v>44485.65</v>
      </c>
      <c r="P154" t="n">
        <v>908.89</v>
      </c>
      <c r="Q154" t="n">
        <v>1367.24</v>
      </c>
      <c r="R154" t="n">
        <v>122.92</v>
      </c>
      <c r="S154" t="n">
        <v>104.26</v>
      </c>
      <c r="T154" t="n">
        <v>8427.02</v>
      </c>
      <c r="U154" t="n">
        <v>0.85</v>
      </c>
      <c r="V154" t="n">
        <v>0.9</v>
      </c>
      <c r="W154" t="n">
        <v>20.68</v>
      </c>
      <c r="X154" t="n">
        <v>0.51</v>
      </c>
      <c r="Y154" t="n">
        <v>1</v>
      </c>
      <c r="Z154" t="n">
        <v>10</v>
      </c>
      <c r="AA154" t="n">
        <v>2501.487955393227</v>
      </c>
      <c r="AB154" t="n">
        <v>3422.646178429135</v>
      </c>
      <c r="AC154" t="n">
        <v>3095.993630873811</v>
      </c>
      <c r="AD154" t="n">
        <v>2501487.955393227</v>
      </c>
      <c r="AE154" t="n">
        <v>3422646.178429135</v>
      </c>
      <c r="AF154" t="n">
        <v>2.07974366179746e-06</v>
      </c>
      <c r="AG154" t="n">
        <v>66</v>
      </c>
      <c r="AH154" t="n">
        <v>3095993.63087381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1.7572</v>
      </c>
      <c r="E155" t="n">
        <v>56.91</v>
      </c>
      <c r="F155" t="n">
        <v>53.07</v>
      </c>
      <c r="G155" t="n">
        <v>176.89</v>
      </c>
      <c r="H155" t="n">
        <v>1.95</v>
      </c>
      <c r="I155" t="n">
        <v>18</v>
      </c>
      <c r="J155" t="n">
        <v>359.45</v>
      </c>
      <c r="K155" t="n">
        <v>60.56</v>
      </c>
      <c r="L155" t="n">
        <v>39.25</v>
      </c>
      <c r="M155" t="n">
        <v>16</v>
      </c>
      <c r="N155" t="n">
        <v>119.65</v>
      </c>
      <c r="O155" t="n">
        <v>44566.98</v>
      </c>
      <c r="P155" t="n">
        <v>908.86</v>
      </c>
      <c r="Q155" t="n">
        <v>1367.31</v>
      </c>
      <c r="R155" t="n">
        <v>122.65</v>
      </c>
      <c r="S155" t="n">
        <v>104.26</v>
      </c>
      <c r="T155" t="n">
        <v>8293.26</v>
      </c>
      <c r="U155" t="n">
        <v>0.85</v>
      </c>
      <c r="V155" t="n">
        <v>0.9</v>
      </c>
      <c r="W155" t="n">
        <v>20.67</v>
      </c>
      <c r="X155" t="n">
        <v>0.49</v>
      </c>
      <c r="Y155" t="n">
        <v>1</v>
      </c>
      <c r="Z155" t="n">
        <v>10</v>
      </c>
      <c r="AA155" t="n">
        <v>2500.599682614969</v>
      </c>
      <c r="AB155" t="n">
        <v>3421.430804426092</v>
      </c>
      <c r="AC155" t="n">
        <v>3094.894250459829</v>
      </c>
      <c r="AD155" t="n">
        <v>2500599.682614969</v>
      </c>
      <c r="AE155" t="n">
        <v>3421430.804426092</v>
      </c>
      <c r="AF155" t="n">
        <v>2.080454037635488e-06</v>
      </c>
      <c r="AG155" t="n">
        <v>66</v>
      </c>
      <c r="AH155" t="n">
        <v>3094894.250459829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1.7574</v>
      </c>
      <c r="E156" t="n">
        <v>56.9</v>
      </c>
      <c r="F156" t="n">
        <v>53.06</v>
      </c>
      <c r="G156" t="n">
        <v>176.87</v>
      </c>
      <c r="H156" t="n">
        <v>1.96</v>
      </c>
      <c r="I156" t="n">
        <v>18</v>
      </c>
      <c r="J156" t="n">
        <v>360.12</v>
      </c>
      <c r="K156" t="n">
        <v>60.56</v>
      </c>
      <c r="L156" t="n">
        <v>39.5</v>
      </c>
      <c r="M156" t="n">
        <v>16</v>
      </c>
      <c r="N156" t="n">
        <v>120.06</v>
      </c>
      <c r="O156" t="n">
        <v>44648.55</v>
      </c>
      <c r="P156" t="n">
        <v>909.25</v>
      </c>
      <c r="Q156" t="n">
        <v>1367.2</v>
      </c>
      <c r="R156" t="n">
        <v>122.43</v>
      </c>
      <c r="S156" t="n">
        <v>104.26</v>
      </c>
      <c r="T156" t="n">
        <v>8179.87</v>
      </c>
      <c r="U156" t="n">
        <v>0.85</v>
      </c>
      <c r="V156" t="n">
        <v>0.9</v>
      </c>
      <c r="W156" t="n">
        <v>20.67</v>
      </c>
      <c r="X156" t="n">
        <v>0.49</v>
      </c>
      <c r="Y156" t="n">
        <v>1</v>
      </c>
      <c r="Z156" t="n">
        <v>10</v>
      </c>
      <c r="AA156" t="n">
        <v>2500.81755261206</v>
      </c>
      <c r="AB156" t="n">
        <v>3421.728903767858</v>
      </c>
      <c r="AC156" t="n">
        <v>3095.163899618803</v>
      </c>
      <c r="AD156" t="n">
        <v>2500817.55261206</v>
      </c>
      <c r="AE156" t="n">
        <v>3421728.903767858</v>
      </c>
      <c r="AF156" t="n">
        <v>2.080690829581497e-06</v>
      </c>
      <c r="AG156" t="n">
        <v>66</v>
      </c>
      <c r="AH156" t="n">
        <v>3095163.899618804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1.7579</v>
      </c>
      <c r="E157" t="n">
        <v>56.89</v>
      </c>
      <c r="F157" t="n">
        <v>53.05</v>
      </c>
      <c r="G157" t="n">
        <v>176.82</v>
      </c>
      <c r="H157" t="n">
        <v>1.96</v>
      </c>
      <c r="I157" t="n">
        <v>18</v>
      </c>
      <c r="J157" t="n">
        <v>360.78</v>
      </c>
      <c r="K157" t="n">
        <v>60.56</v>
      </c>
      <c r="L157" t="n">
        <v>39.75</v>
      </c>
      <c r="M157" t="n">
        <v>16</v>
      </c>
      <c r="N157" t="n">
        <v>120.47</v>
      </c>
      <c r="O157" t="n">
        <v>44730.35</v>
      </c>
      <c r="P157" t="n">
        <v>908.49</v>
      </c>
      <c r="Q157" t="n">
        <v>1367.18</v>
      </c>
      <c r="R157" t="n">
        <v>121.99</v>
      </c>
      <c r="S157" t="n">
        <v>104.26</v>
      </c>
      <c r="T157" t="n">
        <v>7960.15</v>
      </c>
      <c r="U157" t="n">
        <v>0.85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2499.139882546738</v>
      </c>
      <c r="AB157" t="n">
        <v>3419.433441570905</v>
      </c>
      <c r="AC157" t="n">
        <v>3093.087513112226</v>
      </c>
      <c r="AD157" t="n">
        <v>2499139.882546738</v>
      </c>
      <c r="AE157" t="n">
        <v>3419433.441570905</v>
      </c>
      <c r="AF157" t="n">
        <v>2.081282809446519e-06</v>
      </c>
      <c r="AG157" t="n">
        <v>66</v>
      </c>
      <c r="AH157" t="n">
        <v>3093087.513112226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1.7574</v>
      </c>
      <c r="E158" t="n">
        <v>56.9</v>
      </c>
      <c r="F158" t="n">
        <v>53.06</v>
      </c>
      <c r="G158" t="n">
        <v>176.87</v>
      </c>
      <c r="H158" t="n">
        <v>1.97</v>
      </c>
      <c r="I158" t="n">
        <v>18</v>
      </c>
      <c r="J158" t="n">
        <v>361.44</v>
      </c>
      <c r="K158" t="n">
        <v>60.56</v>
      </c>
      <c r="L158" t="n">
        <v>40</v>
      </c>
      <c r="M158" t="n">
        <v>16</v>
      </c>
      <c r="N158" t="n">
        <v>120.89</v>
      </c>
      <c r="O158" t="n">
        <v>44812.39</v>
      </c>
      <c r="P158" t="n">
        <v>908.46</v>
      </c>
      <c r="Q158" t="n">
        <v>1367.19</v>
      </c>
      <c r="R158" t="n">
        <v>122.16</v>
      </c>
      <c r="S158" t="n">
        <v>104.26</v>
      </c>
      <c r="T158" t="n">
        <v>8045.21</v>
      </c>
      <c r="U158" t="n">
        <v>0.85</v>
      </c>
      <c r="V158" t="n">
        <v>0.9</v>
      </c>
      <c r="W158" t="n">
        <v>20.68</v>
      </c>
      <c r="X158" t="n">
        <v>0.49</v>
      </c>
      <c r="Y158" t="n">
        <v>1</v>
      </c>
      <c r="Z158" t="n">
        <v>10</v>
      </c>
      <c r="AA158" t="n">
        <v>2499.730303198685</v>
      </c>
      <c r="AB158" t="n">
        <v>3420.241281154419</v>
      </c>
      <c r="AC158" t="n">
        <v>3093.8182536197</v>
      </c>
      <c r="AD158" t="n">
        <v>2499730.303198685</v>
      </c>
      <c r="AE158" t="n">
        <v>3420241.281154419</v>
      </c>
      <c r="AF158" t="n">
        <v>2.080690829581497e-06</v>
      </c>
      <c r="AG158" t="n">
        <v>66</v>
      </c>
      <c r="AH158" t="n">
        <v>3093818.2536197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1.3637</v>
      </c>
      <c r="E2" t="n">
        <v>73.33</v>
      </c>
      <c r="F2" t="n">
        <v>64</v>
      </c>
      <c r="G2" t="n">
        <v>9.82</v>
      </c>
      <c r="H2" t="n">
        <v>0.2</v>
      </c>
      <c r="I2" t="n">
        <v>391</v>
      </c>
      <c r="J2" t="n">
        <v>89.87</v>
      </c>
      <c r="K2" t="n">
        <v>37.55</v>
      </c>
      <c r="L2" t="n">
        <v>1</v>
      </c>
      <c r="M2" t="n">
        <v>389</v>
      </c>
      <c r="N2" t="n">
        <v>11.32</v>
      </c>
      <c r="O2" t="n">
        <v>11317.98</v>
      </c>
      <c r="P2" t="n">
        <v>542.24</v>
      </c>
      <c r="Q2" t="n">
        <v>1368.85</v>
      </c>
      <c r="R2" t="n">
        <v>478.35</v>
      </c>
      <c r="S2" t="n">
        <v>104.26</v>
      </c>
      <c r="T2" t="n">
        <v>184277.45</v>
      </c>
      <c r="U2" t="n">
        <v>0.22</v>
      </c>
      <c r="V2" t="n">
        <v>0.75</v>
      </c>
      <c r="W2" t="n">
        <v>21.27</v>
      </c>
      <c r="X2" t="n">
        <v>11.39</v>
      </c>
      <c r="Y2" t="n">
        <v>1</v>
      </c>
      <c r="Z2" t="n">
        <v>10</v>
      </c>
      <c r="AA2" t="n">
        <v>2317.749431826855</v>
      </c>
      <c r="AB2" t="n">
        <v>3171.24702451404</v>
      </c>
      <c r="AC2" t="n">
        <v>2868.587659367454</v>
      </c>
      <c r="AD2" t="n">
        <v>2317749.431826855</v>
      </c>
      <c r="AE2" t="n">
        <v>3171247.02451404</v>
      </c>
      <c r="AF2" t="n">
        <v>2.676180587772608e-06</v>
      </c>
      <c r="AG2" t="n">
        <v>85</v>
      </c>
      <c r="AH2" t="n">
        <v>2868587.659367454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1.454</v>
      </c>
      <c r="E3" t="n">
        <v>68.78</v>
      </c>
      <c r="F3" t="n">
        <v>61.21</v>
      </c>
      <c r="G3" t="n">
        <v>12.32</v>
      </c>
      <c r="H3" t="n">
        <v>0.24</v>
      </c>
      <c r="I3" t="n">
        <v>298</v>
      </c>
      <c r="J3" t="n">
        <v>90.18000000000001</v>
      </c>
      <c r="K3" t="n">
        <v>37.55</v>
      </c>
      <c r="L3" t="n">
        <v>1.25</v>
      </c>
      <c r="M3" t="n">
        <v>296</v>
      </c>
      <c r="N3" t="n">
        <v>11.37</v>
      </c>
      <c r="O3" t="n">
        <v>11355.7</v>
      </c>
      <c r="P3" t="n">
        <v>516.25</v>
      </c>
      <c r="Q3" t="n">
        <v>1368.54</v>
      </c>
      <c r="R3" t="n">
        <v>387.47</v>
      </c>
      <c r="S3" t="n">
        <v>104.26</v>
      </c>
      <c r="T3" t="n">
        <v>139302.41</v>
      </c>
      <c r="U3" t="n">
        <v>0.27</v>
      </c>
      <c r="V3" t="n">
        <v>0.78</v>
      </c>
      <c r="W3" t="n">
        <v>21.12</v>
      </c>
      <c r="X3" t="n">
        <v>8.6</v>
      </c>
      <c r="Y3" t="n">
        <v>1</v>
      </c>
      <c r="Z3" t="n">
        <v>10</v>
      </c>
      <c r="AA3" t="n">
        <v>2110.890363694772</v>
      </c>
      <c r="AB3" t="n">
        <v>2888.213321517536</v>
      </c>
      <c r="AC3" t="n">
        <v>2612.566295744758</v>
      </c>
      <c r="AD3" t="n">
        <v>2110890.363694772</v>
      </c>
      <c r="AE3" t="n">
        <v>2888213.321517536</v>
      </c>
      <c r="AF3" t="n">
        <v>2.853388996569167e-06</v>
      </c>
      <c r="AG3" t="n">
        <v>80</v>
      </c>
      <c r="AH3" t="n">
        <v>2612566.295744758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1.5135</v>
      </c>
      <c r="E4" t="n">
        <v>66.06999999999999</v>
      </c>
      <c r="F4" t="n">
        <v>59.58</v>
      </c>
      <c r="G4" t="n">
        <v>14.83</v>
      </c>
      <c r="H4" t="n">
        <v>0.29</v>
      </c>
      <c r="I4" t="n">
        <v>241</v>
      </c>
      <c r="J4" t="n">
        <v>90.48</v>
      </c>
      <c r="K4" t="n">
        <v>37.55</v>
      </c>
      <c r="L4" t="n">
        <v>1.5</v>
      </c>
      <c r="M4" t="n">
        <v>239</v>
      </c>
      <c r="N4" t="n">
        <v>11.43</v>
      </c>
      <c r="O4" t="n">
        <v>11393.43</v>
      </c>
      <c r="P4" t="n">
        <v>500.12</v>
      </c>
      <c r="Q4" t="n">
        <v>1368.44</v>
      </c>
      <c r="R4" t="n">
        <v>334</v>
      </c>
      <c r="S4" t="n">
        <v>104.26</v>
      </c>
      <c r="T4" t="n">
        <v>112851.78</v>
      </c>
      <c r="U4" t="n">
        <v>0.31</v>
      </c>
      <c r="V4" t="n">
        <v>0.8</v>
      </c>
      <c r="W4" t="n">
        <v>21.04</v>
      </c>
      <c r="X4" t="n">
        <v>6.98</v>
      </c>
      <c r="Y4" t="n">
        <v>1</v>
      </c>
      <c r="Z4" t="n">
        <v>10</v>
      </c>
      <c r="AA4" t="n">
        <v>1990.975784653006</v>
      </c>
      <c r="AB4" t="n">
        <v>2724.140904214732</v>
      </c>
      <c r="AC4" t="n">
        <v>2464.152719672249</v>
      </c>
      <c r="AD4" t="n">
        <v>1990975.784653006</v>
      </c>
      <c r="AE4" t="n">
        <v>2724140.904214731</v>
      </c>
      <c r="AF4" t="n">
        <v>2.97015422717155e-06</v>
      </c>
      <c r="AG4" t="n">
        <v>77</v>
      </c>
      <c r="AH4" t="n">
        <v>2464152.719672249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1.5591</v>
      </c>
      <c r="E5" t="n">
        <v>64.14</v>
      </c>
      <c r="F5" t="n">
        <v>58.4</v>
      </c>
      <c r="G5" t="n">
        <v>17.43</v>
      </c>
      <c r="H5" t="n">
        <v>0.34</v>
      </c>
      <c r="I5" t="n">
        <v>201</v>
      </c>
      <c r="J5" t="n">
        <v>90.79000000000001</v>
      </c>
      <c r="K5" t="n">
        <v>37.55</v>
      </c>
      <c r="L5" t="n">
        <v>1.75</v>
      </c>
      <c r="M5" t="n">
        <v>199</v>
      </c>
      <c r="N5" t="n">
        <v>11.49</v>
      </c>
      <c r="O5" t="n">
        <v>11431.19</v>
      </c>
      <c r="P5" t="n">
        <v>487.5</v>
      </c>
      <c r="Q5" t="n">
        <v>1367.97</v>
      </c>
      <c r="R5" t="n">
        <v>295.25</v>
      </c>
      <c r="S5" t="n">
        <v>104.26</v>
      </c>
      <c r="T5" t="n">
        <v>93675.96000000001</v>
      </c>
      <c r="U5" t="n">
        <v>0.35</v>
      </c>
      <c r="V5" t="n">
        <v>0.82</v>
      </c>
      <c r="W5" t="n">
        <v>20.98</v>
      </c>
      <c r="X5" t="n">
        <v>5.81</v>
      </c>
      <c r="Y5" t="n">
        <v>1</v>
      </c>
      <c r="Z5" t="n">
        <v>10</v>
      </c>
      <c r="AA5" t="n">
        <v>1906.757188864735</v>
      </c>
      <c r="AB5" t="n">
        <v>2608.909305994998</v>
      </c>
      <c r="AC5" t="n">
        <v>2359.918663458044</v>
      </c>
      <c r="AD5" t="n">
        <v>1906757.188864735</v>
      </c>
      <c r="AE5" t="n">
        <v>2608909.305994998</v>
      </c>
      <c r="AF5" t="n">
        <v>3.059641529952537e-06</v>
      </c>
      <c r="AG5" t="n">
        <v>75</v>
      </c>
      <c r="AH5" t="n">
        <v>2359918.663458044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1.5929</v>
      </c>
      <c r="E6" t="n">
        <v>62.78</v>
      </c>
      <c r="F6" t="n">
        <v>57.57</v>
      </c>
      <c r="G6" t="n">
        <v>19.97</v>
      </c>
      <c r="H6" t="n">
        <v>0.39</v>
      </c>
      <c r="I6" t="n">
        <v>173</v>
      </c>
      <c r="J6" t="n">
        <v>91.09999999999999</v>
      </c>
      <c r="K6" t="n">
        <v>37.55</v>
      </c>
      <c r="L6" t="n">
        <v>2</v>
      </c>
      <c r="M6" t="n">
        <v>171</v>
      </c>
      <c r="N6" t="n">
        <v>11.54</v>
      </c>
      <c r="O6" t="n">
        <v>11468.97</v>
      </c>
      <c r="P6" t="n">
        <v>477.9</v>
      </c>
      <c r="Q6" t="n">
        <v>1368.02</v>
      </c>
      <c r="R6" t="n">
        <v>268.19</v>
      </c>
      <c r="S6" t="n">
        <v>104.26</v>
      </c>
      <c r="T6" t="n">
        <v>80283.77</v>
      </c>
      <c r="U6" t="n">
        <v>0.39</v>
      </c>
      <c r="V6" t="n">
        <v>0.83</v>
      </c>
      <c r="W6" t="n">
        <v>20.94</v>
      </c>
      <c r="X6" t="n">
        <v>4.98</v>
      </c>
      <c r="Y6" t="n">
        <v>1</v>
      </c>
      <c r="Z6" t="n">
        <v>10</v>
      </c>
      <c r="AA6" t="n">
        <v>1841.778115849088</v>
      </c>
      <c r="AB6" t="n">
        <v>2520.002071620608</v>
      </c>
      <c r="AC6" t="n">
        <v>2279.496610750257</v>
      </c>
      <c r="AD6" t="n">
        <v>1841778.115849088</v>
      </c>
      <c r="AE6" t="n">
        <v>2520002.071620608</v>
      </c>
      <c r="AF6" t="n">
        <v>3.125972030698092e-06</v>
      </c>
      <c r="AG6" t="n">
        <v>73</v>
      </c>
      <c r="AH6" t="n">
        <v>2279496.610750258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1.6208</v>
      </c>
      <c r="E7" t="n">
        <v>61.7</v>
      </c>
      <c r="F7" t="n">
        <v>56.9</v>
      </c>
      <c r="G7" t="n">
        <v>22.61</v>
      </c>
      <c r="H7" t="n">
        <v>0.43</v>
      </c>
      <c r="I7" t="n">
        <v>151</v>
      </c>
      <c r="J7" t="n">
        <v>91.40000000000001</v>
      </c>
      <c r="K7" t="n">
        <v>37.55</v>
      </c>
      <c r="L7" t="n">
        <v>2.25</v>
      </c>
      <c r="M7" t="n">
        <v>149</v>
      </c>
      <c r="N7" t="n">
        <v>11.6</v>
      </c>
      <c r="O7" t="n">
        <v>11506.78</v>
      </c>
      <c r="P7" t="n">
        <v>469.75</v>
      </c>
      <c r="Q7" t="n">
        <v>1367.93</v>
      </c>
      <c r="R7" t="n">
        <v>247.69</v>
      </c>
      <c r="S7" t="n">
        <v>104.26</v>
      </c>
      <c r="T7" t="n">
        <v>70147.75</v>
      </c>
      <c r="U7" t="n">
        <v>0.42</v>
      </c>
      <c r="V7" t="n">
        <v>0.84</v>
      </c>
      <c r="W7" t="n">
        <v>20.88</v>
      </c>
      <c r="X7" t="n">
        <v>4.32</v>
      </c>
      <c r="Y7" t="n">
        <v>1</v>
      </c>
      <c r="Z7" t="n">
        <v>10</v>
      </c>
      <c r="AA7" t="n">
        <v>1795.542554461751</v>
      </c>
      <c r="AB7" t="n">
        <v>2456.740536761445</v>
      </c>
      <c r="AC7" t="n">
        <v>2222.272667989931</v>
      </c>
      <c r="AD7" t="n">
        <v>1795542.554461751</v>
      </c>
      <c r="AE7" t="n">
        <v>2456740.536761445</v>
      </c>
      <c r="AF7" t="n">
        <v>3.180724130425933e-06</v>
      </c>
      <c r="AG7" t="n">
        <v>72</v>
      </c>
      <c r="AH7" t="n">
        <v>2222272.667989931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1.642</v>
      </c>
      <c r="E8" t="n">
        <v>60.9</v>
      </c>
      <c r="F8" t="n">
        <v>56.43</v>
      </c>
      <c r="G8" t="n">
        <v>25.27</v>
      </c>
      <c r="H8" t="n">
        <v>0.48</v>
      </c>
      <c r="I8" t="n">
        <v>134</v>
      </c>
      <c r="J8" t="n">
        <v>91.70999999999999</v>
      </c>
      <c r="K8" t="n">
        <v>37.55</v>
      </c>
      <c r="L8" t="n">
        <v>2.5</v>
      </c>
      <c r="M8" t="n">
        <v>132</v>
      </c>
      <c r="N8" t="n">
        <v>11.66</v>
      </c>
      <c r="O8" t="n">
        <v>11544.61</v>
      </c>
      <c r="P8" t="n">
        <v>463.2</v>
      </c>
      <c r="Q8" t="n">
        <v>1367.66</v>
      </c>
      <c r="R8" t="n">
        <v>231.29</v>
      </c>
      <c r="S8" t="n">
        <v>104.26</v>
      </c>
      <c r="T8" t="n">
        <v>62030.26</v>
      </c>
      <c r="U8" t="n">
        <v>0.45</v>
      </c>
      <c r="V8" t="n">
        <v>0.85</v>
      </c>
      <c r="W8" t="n">
        <v>20.87</v>
      </c>
      <c r="X8" t="n">
        <v>3.84</v>
      </c>
      <c r="Y8" t="n">
        <v>1</v>
      </c>
      <c r="Z8" t="n">
        <v>10</v>
      </c>
      <c r="AA8" t="n">
        <v>1758.714860373401</v>
      </c>
      <c r="AB8" t="n">
        <v>2406.351260986568</v>
      </c>
      <c r="AC8" t="n">
        <v>2176.692473973216</v>
      </c>
      <c r="AD8" t="n">
        <v>1758714.860373401</v>
      </c>
      <c r="AE8" t="n">
        <v>2406351.260986568</v>
      </c>
      <c r="AF8" t="n">
        <v>3.222327876455689e-06</v>
      </c>
      <c r="AG8" t="n">
        <v>71</v>
      </c>
      <c r="AH8" t="n">
        <v>2176692.473973216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1.6613</v>
      </c>
      <c r="E9" t="n">
        <v>60.19</v>
      </c>
      <c r="F9" t="n">
        <v>55.99</v>
      </c>
      <c r="G9" t="n">
        <v>27.99</v>
      </c>
      <c r="H9" t="n">
        <v>0.52</v>
      </c>
      <c r="I9" t="n">
        <v>120</v>
      </c>
      <c r="J9" t="n">
        <v>92.02</v>
      </c>
      <c r="K9" t="n">
        <v>37.55</v>
      </c>
      <c r="L9" t="n">
        <v>2.75</v>
      </c>
      <c r="M9" t="n">
        <v>118</v>
      </c>
      <c r="N9" t="n">
        <v>11.71</v>
      </c>
      <c r="O9" t="n">
        <v>11582.46</v>
      </c>
      <c r="P9" t="n">
        <v>456.94</v>
      </c>
      <c r="Q9" t="n">
        <v>1367.68</v>
      </c>
      <c r="R9" t="n">
        <v>217.66</v>
      </c>
      <c r="S9" t="n">
        <v>104.26</v>
      </c>
      <c r="T9" t="n">
        <v>55286.24</v>
      </c>
      <c r="U9" t="n">
        <v>0.48</v>
      </c>
      <c r="V9" t="n">
        <v>0.86</v>
      </c>
      <c r="W9" t="n">
        <v>20.83</v>
      </c>
      <c r="X9" t="n">
        <v>3.4</v>
      </c>
      <c r="Y9" t="n">
        <v>1</v>
      </c>
      <c r="Z9" t="n">
        <v>10</v>
      </c>
      <c r="AA9" t="n">
        <v>1724.425117944174</v>
      </c>
      <c r="AB9" t="n">
        <v>2359.434522638229</v>
      </c>
      <c r="AC9" t="n">
        <v>2134.253403284787</v>
      </c>
      <c r="AD9" t="n">
        <v>1724425.117944174</v>
      </c>
      <c r="AE9" t="n">
        <v>2359434.522638229</v>
      </c>
      <c r="AF9" t="n">
        <v>3.260202984869572e-06</v>
      </c>
      <c r="AG9" t="n">
        <v>70</v>
      </c>
      <c r="AH9" t="n">
        <v>2134253.403284787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1.6754</v>
      </c>
      <c r="E10" t="n">
        <v>59.69</v>
      </c>
      <c r="F10" t="n">
        <v>55.69</v>
      </c>
      <c r="G10" t="n">
        <v>30.65</v>
      </c>
      <c r="H10" t="n">
        <v>0.57</v>
      </c>
      <c r="I10" t="n">
        <v>109</v>
      </c>
      <c r="J10" t="n">
        <v>92.31999999999999</v>
      </c>
      <c r="K10" t="n">
        <v>37.55</v>
      </c>
      <c r="L10" t="n">
        <v>3</v>
      </c>
      <c r="M10" t="n">
        <v>107</v>
      </c>
      <c r="N10" t="n">
        <v>11.77</v>
      </c>
      <c r="O10" t="n">
        <v>11620.34</v>
      </c>
      <c r="P10" t="n">
        <v>451.97</v>
      </c>
      <c r="Q10" t="n">
        <v>1367.69</v>
      </c>
      <c r="R10" t="n">
        <v>207.23</v>
      </c>
      <c r="S10" t="n">
        <v>104.26</v>
      </c>
      <c r="T10" t="n">
        <v>50126.25</v>
      </c>
      <c r="U10" t="n">
        <v>0.5</v>
      </c>
      <c r="V10" t="n">
        <v>0.86</v>
      </c>
      <c r="W10" t="n">
        <v>20.83</v>
      </c>
      <c r="X10" t="n">
        <v>3.1</v>
      </c>
      <c r="Y10" t="n">
        <v>1</v>
      </c>
      <c r="Z10" t="n">
        <v>10</v>
      </c>
      <c r="AA10" t="n">
        <v>1706.253319873962</v>
      </c>
      <c r="AB10" t="n">
        <v>2334.571066835414</v>
      </c>
      <c r="AC10" t="n">
        <v>2111.762880807712</v>
      </c>
      <c r="AD10" t="n">
        <v>1706253.319873962</v>
      </c>
      <c r="AE10" t="n">
        <v>2334571.066835414</v>
      </c>
      <c r="AF10" t="n">
        <v>3.287873400861061e-06</v>
      </c>
      <c r="AG10" t="n">
        <v>70</v>
      </c>
      <c r="AH10" t="n">
        <v>2111762.880807713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1.6871</v>
      </c>
      <c r="E11" t="n">
        <v>59.27</v>
      </c>
      <c r="F11" t="n">
        <v>55.44</v>
      </c>
      <c r="G11" t="n">
        <v>33.27</v>
      </c>
      <c r="H11" t="n">
        <v>0.62</v>
      </c>
      <c r="I11" t="n">
        <v>100</v>
      </c>
      <c r="J11" t="n">
        <v>92.63</v>
      </c>
      <c r="K11" t="n">
        <v>37.55</v>
      </c>
      <c r="L11" t="n">
        <v>3.25</v>
      </c>
      <c r="M11" t="n">
        <v>98</v>
      </c>
      <c r="N11" t="n">
        <v>11.83</v>
      </c>
      <c r="O11" t="n">
        <v>11658.24</v>
      </c>
      <c r="P11" t="n">
        <v>447.22</v>
      </c>
      <c r="Q11" t="n">
        <v>1367.63</v>
      </c>
      <c r="R11" t="n">
        <v>199.4</v>
      </c>
      <c r="S11" t="n">
        <v>104.26</v>
      </c>
      <c r="T11" t="n">
        <v>46256.24</v>
      </c>
      <c r="U11" t="n">
        <v>0.52</v>
      </c>
      <c r="V11" t="n">
        <v>0.86</v>
      </c>
      <c r="W11" t="n">
        <v>20.81</v>
      </c>
      <c r="X11" t="n">
        <v>2.86</v>
      </c>
      <c r="Y11" t="n">
        <v>1</v>
      </c>
      <c r="Z11" t="n">
        <v>10</v>
      </c>
      <c r="AA11" t="n">
        <v>1680.99904038696</v>
      </c>
      <c r="AB11" t="n">
        <v>2300.017047501119</v>
      </c>
      <c r="AC11" t="n">
        <v>2080.506648581813</v>
      </c>
      <c r="AD11" t="n">
        <v>1680999.04038696</v>
      </c>
      <c r="AE11" t="n">
        <v>2300017.047501119</v>
      </c>
      <c r="AF11" t="n">
        <v>3.310833958811446e-06</v>
      </c>
      <c r="AG11" t="n">
        <v>69</v>
      </c>
      <c r="AH11" t="n">
        <v>2080506.648581813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1.6981</v>
      </c>
      <c r="E12" t="n">
        <v>58.89</v>
      </c>
      <c r="F12" t="n">
        <v>55.21</v>
      </c>
      <c r="G12" t="n">
        <v>36.01</v>
      </c>
      <c r="H12" t="n">
        <v>0.66</v>
      </c>
      <c r="I12" t="n">
        <v>92</v>
      </c>
      <c r="J12" t="n">
        <v>92.94</v>
      </c>
      <c r="K12" t="n">
        <v>37.55</v>
      </c>
      <c r="L12" t="n">
        <v>3.5</v>
      </c>
      <c r="M12" t="n">
        <v>90</v>
      </c>
      <c r="N12" t="n">
        <v>11.88</v>
      </c>
      <c r="O12" t="n">
        <v>11696.16</v>
      </c>
      <c r="P12" t="n">
        <v>442.42</v>
      </c>
      <c r="Q12" t="n">
        <v>1367.56</v>
      </c>
      <c r="R12" t="n">
        <v>191.88</v>
      </c>
      <c r="S12" t="n">
        <v>104.26</v>
      </c>
      <c r="T12" t="n">
        <v>42537.96</v>
      </c>
      <c r="U12" t="n">
        <v>0.54</v>
      </c>
      <c r="V12" t="n">
        <v>0.87</v>
      </c>
      <c r="W12" t="n">
        <v>20.8</v>
      </c>
      <c r="X12" t="n">
        <v>2.63</v>
      </c>
      <c r="Y12" t="n">
        <v>1</v>
      </c>
      <c r="Z12" t="n">
        <v>10</v>
      </c>
      <c r="AA12" t="n">
        <v>1665.945285602658</v>
      </c>
      <c r="AB12" t="n">
        <v>2279.419836080448</v>
      </c>
      <c r="AC12" t="n">
        <v>2061.875206110763</v>
      </c>
      <c r="AD12" t="n">
        <v>1665945.285602659</v>
      </c>
      <c r="AE12" t="n">
        <v>2279419.836080448</v>
      </c>
      <c r="AF12" t="n">
        <v>3.332420808166508e-06</v>
      </c>
      <c r="AG12" t="n">
        <v>69</v>
      </c>
      <c r="AH12" t="n">
        <v>2061875.206110762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1.708</v>
      </c>
      <c r="E13" t="n">
        <v>58.55</v>
      </c>
      <c r="F13" t="n">
        <v>55</v>
      </c>
      <c r="G13" t="n">
        <v>38.82</v>
      </c>
      <c r="H13" t="n">
        <v>0.71</v>
      </c>
      <c r="I13" t="n">
        <v>85</v>
      </c>
      <c r="J13" t="n">
        <v>93.23999999999999</v>
      </c>
      <c r="K13" t="n">
        <v>37.55</v>
      </c>
      <c r="L13" t="n">
        <v>3.75</v>
      </c>
      <c r="M13" t="n">
        <v>83</v>
      </c>
      <c r="N13" t="n">
        <v>11.94</v>
      </c>
      <c r="O13" t="n">
        <v>11734.1</v>
      </c>
      <c r="P13" t="n">
        <v>438.08</v>
      </c>
      <c r="Q13" t="n">
        <v>1367.4</v>
      </c>
      <c r="R13" t="n">
        <v>185.33</v>
      </c>
      <c r="S13" t="n">
        <v>104.26</v>
      </c>
      <c r="T13" t="n">
        <v>39294.42</v>
      </c>
      <c r="U13" t="n">
        <v>0.5600000000000001</v>
      </c>
      <c r="V13" t="n">
        <v>0.87</v>
      </c>
      <c r="W13" t="n">
        <v>20.78</v>
      </c>
      <c r="X13" t="n">
        <v>2.42</v>
      </c>
      <c r="Y13" t="n">
        <v>1</v>
      </c>
      <c r="Z13" t="n">
        <v>10</v>
      </c>
      <c r="AA13" t="n">
        <v>1643.012470085449</v>
      </c>
      <c r="AB13" t="n">
        <v>2248.042146165385</v>
      </c>
      <c r="AC13" t="n">
        <v>2033.492158882328</v>
      </c>
      <c r="AD13" t="n">
        <v>1643012.470085449</v>
      </c>
      <c r="AE13" t="n">
        <v>2248042.146165385</v>
      </c>
      <c r="AF13" t="n">
        <v>3.351848972586064e-06</v>
      </c>
      <c r="AG13" t="n">
        <v>68</v>
      </c>
      <c r="AH13" t="n">
        <v>2033492.158882328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1.7167</v>
      </c>
      <c r="E14" t="n">
        <v>58.25</v>
      </c>
      <c r="F14" t="n">
        <v>54.82</v>
      </c>
      <c r="G14" t="n">
        <v>41.64</v>
      </c>
      <c r="H14" t="n">
        <v>0.75</v>
      </c>
      <c r="I14" t="n">
        <v>79</v>
      </c>
      <c r="J14" t="n">
        <v>93.55</v>
      </c>
      <c r="K14" t="n">
        <v>37.55</v>
      </c>
      <c r="L14" t="n">
        <v>4</v>
      </c>
      <c r="M14" t="n">
        <v>77</v>
      </c>
      <c r="N14" t="n">
        <v>12</v>
      </c>
      <c r="O14" t="n">
        <v>11772.07</v>
      </c>
      <c r="P14" t="n">
        <v>433.81</v>
      </c>
      <c r="Q14" t="n">
        <v>1367.35</v>
      </c>
      <c r="R14" t="n">
        <v>179.21</v>
      </c>
      <c r="S14" t="n">
        <v>104.26</v>
      </c>
      <c r="T14" t="n">
        <v>36265.1</v>
      </c>
      <c r="U14" t="n">
        <v>0.58</v>
      </c>
      <c r="V14" t="n">
        <v>0.87</v>
      </c>
      <c r="W14" t="n">
        <v>20.78</v>
      </c>
      <c r="X14" t="n">
        <v>2.24</v>
      </c>
      <c r="Y14" t="n">
        <v>1</v>
      </c>
      <c r="Z14" t="n">
        <v>10</v>
      </c>
      <c r="AA14" t="n">
        <v>1630.725348685368</v>
      </c>
      <c r="AB14" t="n">
        <v>2231.230364596256</v>
      </c>
      <c r="AC14" t="n">
        <v>2018.284870150673</v>
      </c>
      <c r="AD14" t="n">
        <v>1630725.348685368</v>
      </c>
      <c r="AE14" t="n">
        <v>2231230.364596256</v>
      </c>
      <c r="AF14" t="n">
        <v>3.368922207985068e-06</v>
      </c>
      <c r="AG14" t="n">
        <v>68</v>
      </c>
      <c r="AH14" t="n">
        <v>2018284.870150673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1.7233</v>
      </c>
      <c r="E15" t="n">
        <v>58.03</v>
      </c>
      <c r="F15" t="n">
        <v>54.69</v>
      </c>
      <c r="G15" t="n">
        <v>44.34</v>
      </c>
      <c r="H15" t="n">
        <v>0.8</v>
      </c>
      <c r="I15" t="n">
        <v>74</v>
      </c>
      <c r="J15" t="n">
        <v>93.86</v>
      </c>
      <c r="K15" t="n">
        <v>37.55</v>
      </c>
      <c r="L15" t="n">
        <v>4.25</v>
      </c>
      <c r="M15" t="n">
        <v>72</v>
      </c>
      <c r="N15" t="n">
        <v>12.06</v>
      </c>
      <c r="O15" t="n">
        <v>11810.06</v>
      </c>
      <c r="P15" t="n">
        <v>429.55</v>
      </c>
      <c r="Q15" t="n">
        <v>1367.44</v>
      </c>
      <c r="R15" t="n">
        <v>174.84</v>
      </c>
      <c r="S15" t="n">
        <v>104.26</v>
      </c>
      <c r="T15" t="n">
        <v>34108.7</v>
      </c>
      <c r="U15" t="n">
        <v>0.6</v>
      </c>
      <c r="V15" t="n">
        <v>0.88</v>
      </c>
      <c r="W15" t="n">
        <v>20.77</v>
      </c>
      <c r="X15" t="n">
        <v>2.11</v>
      </c>
      <c r="Y15" t="n">
        <v>1</v>
      </c>
      <c r="Z15" t="n">
        <v>10</v>
      </c>
      <c r="AA15" t="n">
        <v>1620.098661589588</v>
      </c>
      <c r="AB15" t="n">
        <v>2216.690462495463</v>
      </c>
      <c r="AC15" t="n">
        <v>2005.132635899499</v>
      </c>
      <c r="AD15" t="n">
        <v>1620098.661589588</v>
      </c>
      <c r="AE15" t="n">
        <v>2216690.462495463</v>
      </c>
      <c r="AF15" t="n">
        <v>3.381874317598106e-06</v>
      </c>
      <c r="AG15" t="n">
        <v>68</v>
      </c>
      <c r="AH15" t="n">
        <v>2005132.635899499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1.7306</v>
      </c>
      <c r="E16" t="n">
        <v>57.78</v>
      </c>
      <c r="F16" t="n">
        <v>54.54</v>
      </c>
      <c r="G16" t="n">
        <v>47.43</v>
      </c>
      <c r="H16" t="n">
        <v>0.84</v>
      </c>
      <c r="I16" t="n">
        <v>69</v>
      </c>
      <c r="J16" t="n">
        <v>94.17</v>
      </c>
      <c r="K16" t="n">
        <v>37.55</v>
      </c>
      <c r="L16" t="n">
        <v>4.5</v>
      </c>
      <c r="M16" t="n">
        <v>67</v>
      </c>
      <c r="N16" t="n">
        <v>12.12</v>
      </c>
      <c r="O16" t="n">
        <v>11848.08</v>
      </c>
      <c r="P16" t="n">
        <v>425.46</v>
      </c>
      <c r="Q16" t="n">
        <v>1367.57</v>
      </c>
      <c r="R16" t="n">
        <v>169.92</v>
      </c>
      <c r="S16" t="n">
        <v>104.26</v>
      </c>
      <c r="T16" t="n">
        <v>31668.76</v>
      </c>
      <c r="U16" t="n">
        <v>0.61</v>
      </c>
      <c r="V16" t="n">
        <v>0.88</v>
      </c>
      <c r="W16" t="n">
        <v>20.77</v>
      </c>
      <c r="X16" t="n">
        <v>1.96</v>
      </c>
      <c r="Y16" t="n">
        <v>1</v>
      </c>
      <c r="Z16" t="n">
        <v>10</v>
      </c>
      <c r="AA16" t="n">
        <v>1599.765058666829</v>
      </c>
      <c r="AB16" t="n">
        <v>2188.869129921293</v>
      </c>
      <c r="AC16" t="n">
        <v>1979.966532258723</v>
      </c>
      <c r="AD16" t="n">
        <v>1599765.058666829</v>
      </c>
      <c r="AE16" t="n">
        <v>2188869.129921293</v>
      </c>
      <c r="AF16" t="n">
        <v>3.396200135806465e-06</v>
      </c>
      <c r="AG16" t="n">
        <v>67</v>
      </c>
      <c r="AH16" t="n">
        <v>1979966.532258723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1.7368</v>
      </c>
      <c r="E17" t="n">
        <v>57.58</v>
      </c>
      <c r="F17" t="n">
        <v>54.41</v>
      </c>
      <c r="G17" t="n">
        <v>50.22</v>
      </c>
      <c r="H17" t="n">
        <v>0.88</v>
      </c>
      <c r="I17" t="n">
        <v>65</v>
      </c>
      <c r="J17" t="n">
        <v>94.48</v>
      </c>
      <c r="K17" t="n">
        <v>37.55</v>
      </c>
      <c r="L17" t="n">
        <v>4.75</v>
      </c>
      <c r="M17" t="n">
        <v>63</v>
      </c>
      <c r="N17" t="n">
        <v>12.17</v>
      </c>
      <c r="O17" t="n">
        <v>11886.12</v>
      </c>
      <c r="P17" t="n">
        <v>421.72</v>
      </c>
      <c r="Q17" t="n">
        <v>1367.44</v>
      </c>
      <c r="R17" t="n">
        <v>166.14</v>
      </c>
      <c r="S17" t="n">
        <v>104.26</v>
      </c>
      <c r="T17" t="n">
        <v>29799.93</v>
      </c>
      <c r="U17" t="n">
        <v>0.63</v>
      </c>
      <c r="V17" t="n">
        <v>0.88</v>
      </c>
      <c r="W17" t="n">
        <v>20.75</v>
      </c>
      <c r="X17" t="n">
        <v>1.83</v>
      </c>
      <c r="Y17" t="n">
        <v>1</v>
      </c>
      <c r="Z17" t="n">
        <v>10</v>
      </c>
      <c r="AA17" t="n">
        <v>1590.248290008626</v>
      </c>
      <c r="AB17" t="n">
        <v>2175.847867192938</v>
      </c>
      <c r="AC17" t="n">
        <v>1968.188000569706</v>
      </c>
      <c r="AD17" t="n">
        <v>1590248.290008626</v>
      </c>
      <c r="AE17" t="n">
        <v>2175847.867192938</v>
      </c>
      <c r="AF17" t="n">
        <v>3.408367269079318e-06</v>
      </c>
      <c r="AG17" t="n">
        <v>67</v>
      </c>
      <c r="AH17" t="n">
        <v>1968188.000569706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1.742</v>
      </c>
      <c r="E18" t="n">
        <v>57.41</v>
      </c>
      <c r="F18" t="n">
        <v>54.31</v>
      </c>
      <c r="G18" t="n">
        <v>53.42</v>
      </c>
      <c r="H18" t="n">
        <v>0.93</v>
      </c>
      <c r="I18" t="n">
        <v>61</v>
      </c>
      <c r="J18" t="n">
        <v>94.79000000000001</v>
      </c>
      <c r="K18" t="n">
        <v>37.55</v>
      </c>
      <c r="L18" t="n">
        <v>5</v>
      </c>
      <c r="M18" t="n">
        <v>59</v>
      </c>
      <c r="N18" t="n">
        <v>12.23</v>
      </c>
      <c r="O18" t="n">
        <v>11924.18</v>
      </c>
      <c r="P18" t="n">
        <v>418.59</v>
      </c>
      <c r="Q18" t="n">
        <v>1367.41</v>
      </c>
      <c r="R18" t="n">
        <v>162.57</v>
      </c>
      <c r="S18" t="n">
        <v>104.26</v>
      </c>
      <c r="T18" t="n">
        <v>28037.62</v>
      </c>
      <c r="U18" t="n">
        <v>0.64</v>
      </c>
      <c r="V18" t="n">
        <v>0.88</v>
      </c>
      <c r="W18" t="n">
        <v>20.75</v>
      </c>
      <c r="X18" t="n">
        <v>1.73</v>
      </c>
      <c r="Y18" t="n">
        <v>1</v>
      </c>
      <c r="Z18" t="n">
        <v>10</v>
      </c>
      <c r="AA18" t="n">
        <v>1582.388617564815</v>
      </c>
      <c r="AB18" t="n">
        <v>2165.09391661104</v>
      </c>
      <c r="AC18" t="n">
        <v>1958.460391938078</v>
      </c>
      <c r="AD18" t="n">
        <v>1582388.617564815</v>
      </c>
      <c r="AE18" t="n">
        <v>2165093.91661104</v>
      </c>
      <c r="AF18" t="n">
        <v>3.418571961501712e-06</v>
      </c>
      <c r="AG18" t="n">
        <v>67</v>
      </c>
      <c r="AH18" t="n">
        <v>1958460.391938078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1.7465</v>
      </c>
      <c r="E19" t="n">
        <v>57.26</v>
      </c>
      <c r="F19" t="n">
        <v>54.22</v>
      </c>
      <c r="G19" t="n">
        <v>56.09</v>
      </c>
      <c r="H19" t="n">
        <v>0.97</v>
      </c>
      <c r="I19" t="n">
        <v>58</v>
      </c>
      <c r="J19" t="n">
        <v>95.09</v>
      </c>
      <c r="K19" t="n">
        <v>37.55</v>
      </c>
      <c r="L19" t="n">
        <v>5.25</v>
      </c>
      <c r="M19" t="n">
        <v>56</v>
      </c>
      <c r="N19" t="n">
        <v>12.29</v>
      </c>
      <c r="O19" t="n">
        <v>11962.27</v>
      </c>
      <c r="P19" t="n">
        <v>415.24</v>
      </c>
      <c r="Q19" t="n">
        <v>1367.31</v>
      </c>
      <c r="R19" t="n">
        <v>159.85</v>
      </c>
      <c r="S19" t="n">
        <v>104.26</v>
      </c>
      <c r="T19" t="n">
        <v>26690.03</v>
      </c>
      <c r="U19" t="n">
        <v>0.65</v>
      </c>
      <c r="V19" t="n">
        <v>0.88</v>
      </c>
      <c r="W19" t="n">
        <v>20.74</v>
      </c>
      <c r="X19" t="n">
        <v>1.64</v>
      </c>
      <c r="Y19" t="n">
        <v>1</v>
      </c>
      <c r="Z19" t="n">
        <v>10</v>
      </c>
      <c r="AA19" t="n">
        <v>1574.713459070707</v>
      </c>
      <c r="AB19" t="n">
        <v>2154.592426155306</v>
      </c>
      <c r="AC19" t="n">
        <v>1948.961148992505</v>
      </c>
      <c r="AD19" t="n">
        <v>1574713.459070707</v>
      </c>
      <c r="AE19" t="n">
        <v>2154592.426155306</v>
      </c>
      <c r="AF19" t="n">
        <v>3.427402945328783e-06</v>
      </c>
      <c r="AG19" t="n">
        <v>67</v>
      </c>
      <c r="AH19" t="n">
        <v>1948961.148992505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1.7516</v>
      </c>
      <c r="E20" t="n">
        <v>57.09</v>
      </c>
      <c r="F20" t="n">
        <v>54.11</v>
      </c>
      <c r="G20" t="n">
        <v>59.03</v>
      </c>
      <c r="H20" t="n">
        <v>1.01</v>
      </c>
      <c r="I20" t="n">
        <v>55</v>
      </c>
      <c r="J20" t="n">
        <v>95.40000000000001</v>
      </c>
      <c r="K20" t="n">
        <v>37.55</v>
      </c>
      <c r="L20" t="n">
        <v>5.5</v>
      </c>
      <c r="M20" t="n">
        <v>53</v>
      </c>
      <c r="N20" t="n">
        <v>12.35</v>
      </c>
      <c r="O20" t="n">
        <v>12000.38</v>
      </c>
      <c r="P20" t="n">
        <v>410.93</v>
      </c>
      <c r="Q20" t="n">
        <v>1367.32</v>
      </c>
      <c r="R20" t="n">
        <v>156.48</v>
      </c>
      <c r="S20" t="n">
        <v>104.26</v>
      </c>
      <c r="T20" t="n">
        <v>25019.8</v>
      </c>
      <c r="U20" t="n">
        <v>0.67</v>
      </c>
      <c r="V20" t="n">
        <v>0.89</v>
      </c>
      <c r="W20" t="n">
        <v>20.73</v>
      </c>
      <c r="X20" t="n">
        <v>1.53</v>
      </c>
      <c r="Y20" t="n">
        <v>1</v>
      </c>
      <c r="Z20" t="n">
        <v>10</v>
      </c>
      <c r="AA20" t="n">
        <v>1565.300511716595</v>
      </c>
      <c r="AB20" t="n">
        <v>2141.713216315482</v>
      </c>
      <c r="AC20" t="n">
        <v>1937.311112863709</v>
      </c>
      <c r="AD20" t="n">
        <v>1565300.511716595</v>
      </c>
      <c r="AE20" t="n">
        <v>2141713.216315481</v>
      </c>
      <c r="AF20" t="n">
        <v>3.43741139366613e-06</v>
      </c>
      <c r="AG20" t="n">
        <v>67</v>
      </c>
      <c r="AH20" t="n">
        <v>1937311.112863709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1.7554</v>
      </c>
      <c r="E21" t="n">
        <v>56.97</v>
      </c>
      <c r="F21" t="n">
        <v>54.05</v>
      </c>
      <c r="G21" t="n">
        <v>62.36</v>
      </c>
      <c r="H21" t="n">
        <v>1.06</v>
      </c>
      <c r="I21" t="n">
        <v>52</v>
      </c>
      <c r="J21" t="n">
        <v>95.70999999999999</v>
      </c>
      <c r="K21" t="n">
        <v>37.55</v>
      </c>
      <c r="L21" t="n">
        <v>5.75</v>
      </c>
      <c r="M21" t="n">
        <v>50</v>
      </c>
      <c r="N21" t="n">
        <v>12.41</v>
      </c>
      <c r="O21" t="n">
        <v>12038.51</v>
      </c>
      <c r="P21" t="n">
        <v>407.53</v>
      </c>
      <c r="Q21" t="n">
        <v>1367.36</v>
      </c>
      <c r="R21" t="n">
        <v>154.08</v>
      </c>
      <c r="S21" t="n">
        <v>104.26</v>
      </c>
      <c r="T21" t="n">
        <v>23837.36</v>
      </c>
      <c r="U21" t="n">
        <v>0.68</v>
      </c>
      <c r="V21" t="n">
        <v>0.89</v>
      </c>
      <c r="W21" t="n">
        <v>20.73</v>
      </c>
      <c r="X21" t="n">
        <v>1.47</v>
      </c>
      <c r="Y21" t="n">
        <v>1</v>
      </c>
      <c r="Z21" t="n">
        <v>10</v>
      </c>
      <c r="AA21" t="n">
        <v>1548.707157065232</v>
      </c>
      <c r="AB21" t="n">
        <v>2119.009456434344</v>
      </c>
      <c r="AC21" t="n">
        <v>1916.774167960701</v>
      </c>
      <c r="AD21" t="n">
        <v>1548707.157065232</v>
      </c>
      <c r="AE21" t="n">
        <v>2119009.456434344</v>
      </c>
      <c r="AF21" t="n">
        <v>3.444868668897879e-06</v>
      </c>
      <c r="AG21" t="n">
        <v>66</v>
      </c>
      <c r="AH21" t="n">
        <v>1916774.167960701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1.7576</v>
      </c>
      <c r="E22" t="n">
        <v>56.89</v>
      </c>
      <c r="F22" t="n">
        <v>54.01</v>
      </c>
      <c r="G22" t="n">
        <v>64.81</v>
      </c>
      <c r="H22" t="n">
        <v>1.1</v>
      </c>
      <c r="I22" t="n">
        <v>50</v>
      </c>
      <c r="J22" t="n">
        <v>96.02</v>
      </c>
      <c r="K22" t="n">
        <v>37.55</v>
      </c>
      <c r="L22" t="n">
        <v>6</v>
      </c>
      <c r="M22" t="n">
        <v>48</v>
      </c>
      <c r="N22" t="n">
        <v>12.47</v>
      </c>
      <c r="O22" t="n">
        <v>12076.67</v>
      </c>
      <c r="P22" t="n">
        <v>404.29</v>
      </c>
      <c r="Q22" t="n">
        <v>1367.3</v>
      </c>
      <c r="R22" t="n">
        <v>153.21</v>
      </c>
      <c r="S22" t="n">
        <v>104.26</v>
      </c>
      <c r="T22" t="n">
        <v>23410.63</v>
      </c>
      <c r="U22" t="n">
        <v>0.68</v>
      </c>
      <c r="V22" t="n">
        <v>0.89</v>
      </c>
      <c r="W22" t="n">
        <v>20.73</v>
      </c>
      <c r="X22" t="n">
        <v>1.43</v>
      </c>
      <c r="Y22" t="n">
        <v>1</v>
      </c>
      <c r="Z22" t="n">
        <v>10</v>
      </c>
      <c r="AA22" t="n">
        <v>1542.830541691354</v>
      </c>
      <c r="AB22" t="n">
        <v>2110.968812021832</v>
      </c>
      <c r="AC22" t="n">
        <v>1909.500911365804</v>
      </c>
      <c r="AD22" t="n">
        <v>1542830.541691354</v>
      </c>
      <c r="AE22" t="n">
        <v>2110968.812021832</v>
      </c>
      <c r="AF22" t="n">
        <v>3.449186038768891e-06</v>
      </c>
      <c r="AG22" t="n">
        <v>66</v>
      </c>
      <c r="AH22" t="n">
        <v>1909500.911365804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1.7624</v>
      </c>
      <c r="E23" t="n">
        <v>56.74</v>
      </c>
      <c r="F23" t="n">
        <v>53.91</v>
      </c>
      <c r="G23" t="n">
        <v>68.81999999999999</v>
      </c>
      <c r="H23" t="n">
        <v>1.14</v>
      </c>
      <c r="I23" t="n">
        <v>47</v>
      </c>
      <c r="J23" t="n">
        <v>96.33</v>
      </c>
      <c r="K23" t="n">
        <v>37.55</v>
      </c>
      <c r="L23" t="n">
        <v>6.25</v>
      </c>
      <c r="M23" t="n">
        <v>45</v>
      </c>
      <c r="N23" t="n">
        <v>12.53</v>
      </c>
      <c r="O23" t="n">
        <v>12114.85</v>
      </c>
      <c r="P23" t="n">
        <v>400.08</v>
      </c>
      <c r="Q23" t="n">
        <v>1367.25</v>
      </c>
      <c r="R23" t="n">
        <v>149.78</v>
      </c>
      <c r="S23" t="n">
        <v>104.26</v>
      </c>
      <c r="T23" t="n">
        <v>21710.17</v>
      </c>
      <c r="U23" t="n">
        <v>0.7</v>
      </c>
      <c r="V23" t="n">
        <v>0.89</v>
      </c>
      <c r="W23" t="n">
        <v>20.73</v>
      </c>
      <c r="X23" t="n">
        <v>1.33</v>
      </c>
      <c r="Y23" t="n">
        <v>1</v>
      </c>
      <c r="Z23" t="n">
        <v>10</v>
      </c>
      <c r="AA23" t="n">
        <v>1533.899210875566</v>
      </c>
      <c r="AB23" t="n">
        <v>2098.748571177165</v>
      </c>
      <c r="AC23" t="n">
        <v>1898.446953156136</v>
      </c>
      <c r="AD23" t="n">
        <v>1533899.210875567</v>
      </c>
      <c r="AE23" t="n">
        <v>2098748.571177165</v>
      </c>
      <c r="AF23" t="n">
        <v>3.4586057548511e-06</v>
      </c>
      <c r="AG23" t="n">
        <v>66</v>
      </c>
      <c r="AH23" t="n">
        <v>1898446.953156136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1.7654</v>
      </c>
      <c r="E24" t="n">
        <v>56.65</v>
      </c>
      <c r="F24" t="n">
        <v>53.86</v>
      </c>
      <c r="G24" t="n">
        <v>71.81</v>
      </c>
      <c r="H24" t="n">
        <v>1.18</v>
      </c>
      <c r="I24" t="n">
        <v>45</v>
      </c>
      <c r="J24" t="n">
        <v>96.64</v>
      </c>
      <c r="K24" t="n">
        <v>37.55</v>
      </c>
      <c r="L24" t="n">
        <v>6.5</v>
      </c>
      <c r="M24" t="n">
        <v>43</v>
      </c>
      <c r="N24" t="n">
        <v>12.59</v>
      </c>
      <c r="O24" t="n">
        <v>12153.06</v>
      </c>
      <c r="P24" t="n">
        <v>396.67</v>
      </c>
      <c r="Q24" t="n">
        <v>1367.33</v>
      </c>
      <c r="R24" t="n">
        <v>147.83</v>
      </c>
      <c r="S24" t="n">
        <v>104.26</v>
      </c>
      <c r="T24" t="n">
        <v>20747.16</v>
      </c>
      <c r="U24" t="n">
        <v>0.71</v>
      </c>
      <c r="V24" t="n">
        <v>0.89</v>
      </c>
      <c r="W24" t="n">
        <v>20.72</v>
      </c>
      <c r="X24" t="n">
        <v>1.28</v>
      </c>
      <c r="Y24" t="n">
        <v>1</v>
      </c>
      <c r="Z24" t="n">
        <v>10</v>
      </c>
      <c r="AA24" t="n">
        <v>1527.357491518668</v>
      </c>
      <c r="AB24" t="n">
        <v>2089.797902152766</v>
      </c>
      <c r="AC24" t="n">
        <v>1890.350523421083</v>
      </c>
      <c r="AD24" t="n">
        <v>1527357.491518668</v>
      </c>
      <c r="AE24" t="n">
        <v>2089797.902152766</v>
      </c>
      <c r="AF24" t="n">
        <v>3.464493077402481e-06</v>
      </c>
      <c r="AG24" t="n">
        <v>66</v>
      </c>
      <c r="AH24" t="n">
        <v>1890350.523421083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1.7695</v>
      </c>
      <c r="E25" t="n">
        <v>56.51</v>
      </c>
      <c r="F25" t="n">
        <v>53.76</v>
      </c>
      <c r="G25" t="n">
        <v>75.02</v>
      </c>
      <c r="H25" t="n">
        <v>1.22</v>
      </c>
      <c r="I25" t="n">
        <v>43</v>
      </c>
      <c r="J25" t="n">
        <v>96.95</v>
      </c>
      <c r="K25" t="n">
        <v>37.55</v>
      </c>
      <c r="L25" t="n">
        <v>6.75</v>
      </c>
      <c r="M25" t="n">
        <v>41</v>
      </c>
      <c r="N25" t="n">
        <v>12.65</v>
      </c>
      <c r="O25" t="n">
        <v>12191.28</v>
      </c>
      <c r="P25" t="n">
        <v>392.83</v>
      </c>
      <c r="Q25" t="n">
        <v>1367.22</v>
      </c>
      <c r="R25" t="n">
        <v>144.99</v>
      </c>
      <c r="S25" t="n">
        <v>104.26</v>
      </c>
      <c r="T25" t="n">
        <v>19334</v>
      </c>
      <c r="U25" t="n">
        <v>0.72</v>
      </c>
      <c r="V25" t="n">
        <v>0.89</v>
      </c>
      <c r="W25" t="n">
        <v>20.71</v>
      </c>
      <c r="X25" t="n">
        <v>1.18</v>
      </c>
      <c r="Y25" t="n">
        <v>1</v>
      </c>
      <c r="Z25" t="n">
        <v>10</v>
      </c>
      <c r="AA25" t="n">
        <v>1519.365499073065</v>
      </c>
      <c r="AB25" t="n">
        <v>2078.86290550687</v>
      </c>
      <c r="AC25" t="n">
        <v>1880.459147507706</v>
      </c>
      <c r="AD25" t="n">
        <v>1519365.499073065</v>
      </c>
      <c r="AE25" t="n">
        <v>2078862.90550687</v>
      </c>
      <c r="AF25" t="n">
        <v>3.472539084889368e-06</v>
      </c>
      <c r="AG25" t="n">
        <v>66</v>
      </c>
      <c r="AH25" t="n">
        <v>1880459.147507706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1.7723</v>
      </c>
      <c r="E26" t="n">
        <v>56.42</v>
      </c>
      <c r="F26" t="n">
        <v>53.71</v>
      </c>
      <c r="G26" t="n">
        <v>78.59999999999999</v>
      </c>
      <c r="H26" t="n">
        <v>1.27</v>
      </c>
      <c r="I26" t="n">
        <v>41</v>
      </c>
      <c r="J26" t="n">
        <v>97.26000000000001</v>
      </c>
      <c r="K26" t="n">
        <v>37.55</v>
      </c>
      <c r="L26" t="n">
        <v>7</v>
      </c>
      <c r="M26" t="n">
        <v>38</v>
      </c>
      <c r="N26" t="n">
        <v>12.71</v>
      </c>
      <c r="O26" t="n">
        <v>12229.54</v>
      </c>
      <c r="P26" t="n">
        <v>388.41</v>
      </c>
      <c r="Q26" t="n">
        <v>1367.21</v>
      </c>
      <c r="R26" t="n">
        <v>143.31</v>
      </c>
      <c r="S26" t="n">
        <v>104.26</v>
      </c>
      <c r="T26" t="n">
        <v>18503.83</v>
      </c>
      <c r="U26" t="n">
        <v>0.73</v>
      </c>
      <c r="V26" t="n">
        <v>0.89</v>
      </c>
      <c r="W26" t="n">
        <v>20.71</v>
      </c>
      <c r="X26" t="n">
        <v>1.13</v>
      </c>
      <c r="Y26" t="n">
        <v>1</v>
      </c>
      <c r="Z26" t="n">
        <v>10</v>
      </c>
      <c r="AA26" t="n">
        <v>1511.596100886255</v>
      </c>
      <c r="AB26" t="n">
        <v>2068.23247214602</v>
      </c>
      <c r="AC26" t="n">
        <v>1870.843267786909</v>
      </c>
      <c r="AD26" t="n">
        <v>1511596.100886256</v>
      </c>
      <c r="AE26" t="n">
        <v>2068232.47214602</v>
      </c>
      <c r="AF26" t="n">
        <v>3.478033919270657e-06</v>
      </c>
      <c r="AG26" t="n">
        <v>66</v>
      </c>
      <c r="AH26" t="n">
        <v>1870843.267786909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1.775</v>
      </c>
      <c r="E27" t="n">
        <v>56.34</v>
      </c>
      <c r="F27" t="n">
        <v>53.66</v>
      </c>
      <c r="G27" t="n">
        <v>82.55</v>
      </c>
      <c r="H27" t="n">
        <v>1.31</v>
      </c>
      <c r="I27" t="n">
        <v>39</v>
      </c>
      <c r="J27" t="n">
        <v>97.56999999999999</v>
      </c>
      <c r="K27" t="n">
        <v>37.55</v>
      </c>
      <c r="L27" t="n">
        <v>7.25</v>
      </c>
      <c r="M27" t="n">
        <v>36</v>
      </c>
      <c r="N27" t="n">
        <v>12.77</v>
      </c>
      <c r="O27" t="n">
        <v>12267.81</v>
      </c>
      <c r="P27" t="n">
        <v>384.81</v>
      </c>
      <c r="Q27" t="n">
        <v>1367.39</v>
      </c>
      <c r="R27" t="n">
        <v>141.34</v>
      </c>
      <c r="S27" t="n">
        <v>104.26</v>
      </c>
      <c r="T27" t="n">
        <v>17529.56</v>
      </c>
      <c r="U27" t="n">
        <v>0.74</v>
      </c>
      <c r="V27" t="n">
        <v>0.89</v>
      </c>
      <c r="W27" t="n">
        <v>20.72</v>
      </c>
      <c r="X27" t="n">
        <v>1.08</v>
      </c>
      <c r="Y27" t="n">
        <v>1</v>
      </c>
      <c r="Z27" t="n">
        <v>10</v>
      </c>
      <c r="AA27" t="n">
        <v>1505.017906411824</v>
      </c>
      <c r="AB27" t="n">
        <v>2059.231896256645</v>
      </c>
      <c r="AC27" t="n">
        <v>1862.701694228028</v>
      </c>
      <c r="AD27" t="n">
        <v>1505017.906411824</v>
      </c>
      <c r="AE27" t="n">
        <v>2059231.896256645</v>
      </c>
      <c r="AF27" t="n">
        <v>3.483332509566899e-06</v>
      </c>
      <c r="AG27" t="n">
        <v>66</v>
      </c>
      <c r="AH27" t="n">
        <v>1862701.694228028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1.7767</v>
      </c>
      <c r="E28" t="n">
        <v>56.28</v>
      </c>
      <c r="F28" t="n">
        <v>53.63</v>
      </c>
      <c r="G28" t="n">
        <v>84.67</v>
      </c>
      <c r="H28" t="n">
        <v>1.35</v>
      </c>
      <c r="I28" t="n">
        <v>38</v>
      </c>
      <c r="J28" t="n">
        <v>97.88</v>
      </c>
      <c r="K28" t="n">
        <v>37.55</v>
      </c>
      <c r="L28" t="n">
        <v>7.5</v>
      </c>
      <c r="M28" t="n">
        <v>31</v>
      </c>
      <c r="N28" t="n">
        <v>12.83</v>
      </c>
      <c r="O28" t="n">
        <v>12306.12</v>
      </c>
      <c r="P28" t="n">
        <v>381.98</v>
      </c>
      <c r="Q28" t="n">
        <v>1367.35</v>
      </c>
      <c r="R28" t="n">
        <v>140.64</v>
      </c>
      <c r="S28" t="n">
        <v>104.26</v>
      </c>
      <c r="T28" t="n">
        <v>17188.13</v>
      </c>
      <c r="U28" t="n">
        <v>0.74</v>
      </c>
      <c r="V28" t="n">
        <v>0.89</v>
      </c>
      <c r="W28" t="n">
        <v>20.7</v>
      </c>
      <c r="X28" t="n">
        <v>1.05</v>
      </c>
      <c r="Y28" t="n">
        <v>1</v>
      </c>
      <c r="Z28" t="n">
        <v>10</v>
      </c>
      <c r="AA28" t="n">
        <v>1500.129191840008</v>
      </c>
      <c r="AB28" t="n">
        <v>2052.54294130462</v>
      </c>
      <c r="AC28" t="n">
        <v>1856.651123748617</v>
      </c>
      <c r="AD28" t="n">
        <v>1500129.191840008</v>
      </c>
      <c r="AE28" t="n">
        <v>2052542.94130462</v>
      </c>
      <c r="AF28" t="n">
        <v>3.486668659012682e-06</v>
      </c>
      <c r="AG28" t="n">
        <v>66</v>
      </c>
      <c r="AH28" t="n">
        <v>1856651.123748617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1.7769</v>
      </c>
      <c r="E29" t="n">
        <v>56.28</v>
      </c>
      <c r="F29" t="n">
        <v>53.64</v>
      </c>
      <c r="G29" t="n">
        <v>86.98</v>
      </c>
      <c r="H29" t="n">
        <v>1.39</v>
      </c>
      <c r="I29" t="n">
        <v>37</v>
      </c>
      <c r="J29" t="n">
        <v>98.19</v>
      </c>
      <c r="K29" t="n">
        <v>37.55</v>
      </c>
      <c r="L29" t="n">
        <v>7.75</v>
      </c>
      <c r="M29" t="n">
        <v>20</v>
      </c>
      <c r="N29" t="n">
        <v>12.89</v>
      </c>
      <c r="O29" t="n">
        <v>12344.44</v>
      </c>
      <c r="P29" t="n">
        <v>380.59</v>
      </c>
      <c r="Q29" t="n">
        <v>1367.34</v>
      </c>
      <c r="R29" t="n">
        <v>140.4</v>
      </c>
      <c r="S29" t="n">
        <v>104.26</v>
      </c>
      <c r="T29" t="n">
        <v>17069.08</v>
      </c>
      <c r="U29" t="n">
        <v>0.74</v>
      </c>
      <c r="V29" t="n">
        <v>0.89</v>
      </c>
      <c r="W29" t="n">
        <v>20.73</v>
      </c>
      <c r="X29" t="n">
        <v>1.06</v>
      </c>
      <c r="Y29" t="n">
        <v>1</v>
      </c>
      <c r="Z29" t="n">
        <v>10</v>
      </c>
      <c r="AA29" t="n">
        <v>1498.20466932646</v>
      </c>
      <c r="AB29" t="n">
        <v>2049.909724697643</v>
      </c>
      <c r="AC29" t="n">
        <v>1854.269217638868</v>
      </c>
      <c r="AD29" t="n">
        <v>1498204.66932646</v>
      </c>
      <c r="AE29" t="n">
        <v>2049909.724697643</v>
      </c>
      <c r="AF29" t="n">
        <v>3.487061147182773e-06</v>
      </c>
      <c r="AG29" t="n">
        <v>66</v>
      </c>
      <c r="AH29" t="n">
        <v>1854269.217638868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1.7782</v>
      </c>
      <c r="E30" t="n">
        <v>56.24</v>
      </c>
      <c r="F30" t="n">
        <v>53.62</v>
      </c>
      <c r="G30" t="n">
        <v>89.36</v>
      </c>
      <c r="H30" t="n">
        <v>1.43</v>
      </c>
      <c r="I30" t="n">
        <v>36</v>
      </c>
      <c r="J30" t="n">
        <v>98.5</v>
      </c>
      <c r="K30" t="n">
        <v>37.55</v>
      </c>
      <c r="L30" t="n">
        <v>8</v>
      </c>
      <c r="M30" t="n">
        <v>13</v>
      </c>
      <c r="N30" t="n">
        <v>12.95</v>
      </c>
      <c r="O30" t="n">
        <v>12382.79</v>
      </c>
      <c r="P30" t="n">
        <v>379.29</v>
      </c>
      <c r="Q30" t="n">
        <v>1367.29</v>
      </c>
      <c r="R30" t="n">
        <v>139.05</v>
      </c>
      <c r="S30" t="n">
        <v>104.26</v>
      </c>
      <c r="T30" t="n">
        <v>16402.49</v>
      </c>
      <c r="U30" t="n">
        <v>0.75</v>
      </c>
      <c r="V30" t="n">
        <v>0.89</v>
      </c>
      <c r="W30" t="n">
        <v>20.74</v>
      </c>
      <c r="X30" t="n">
        <v>1.04</v>
      </c>
      <c r="Y30" t="n">
        <v>1</v>
      </c>
      <c r="Z30" t="n">
        <v>10</v>
      </c>
      <c r="AA30" t="n">
        <v>1495.669016535578</v>
      </c>
      <c r="AB30" t="n">
        <v>2046.440332684052</v>
      </c>
      <c r="AC30" t="n">
        <v>1851.130939529731</v>
      </c>
      <c r="AD30" t="n">
        <v>1495669.016535578</v>
      </c>
      <c r="AE30" t="n">
        <v>2046440.332684052</v>
      </c>
      <c r="AF30" t="n">
        <v>3.489612320288372e-06</v>
      </c>
      <c r="AG30" t="n">
        <v>66</v>
      </c>
      <c r="AH30" t="n">
        <v>1851130.939529731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1.7783</v>
      </c>
      <c r="E31" t="n">
        <v>56.23</v>
      </c>
      <c r="F31" t="n">
        <v>53.61</v>
      </c>
      <c r="G31" t="n">
        <v>89.36</v>
      </c>
      <c r="H31" t="n">
        <v>1.47</v>
      </c>
      <c r="I31" t="n">
        <v>36</v>
      </c>
      <c r="J31" t="n">
        <v>98.81999999999999</v>
      </c>
      <c r="K31" t="n">
        <v>37.55</v>
      </c>
      <c r="L31" t="n">
        <v>8.25</v>
      </c>
      <c r="M31" t="n">
        <v>5</v>
      </c>
      <c r="N31" t="n">
        <v>13.01</v>
      </c>
      <c r="O31" t="n">
        <v>12421.16</v>
      </c>
      <c r="P31" t="n">
        <v>379.12</v>
      </c>
      <c r="Q31" t="n">
        <v>1367.34</v>
      </c>
      <c r="R31" t="n">
        <v>139.15</v>
      </c>
      <c r="S31" t="n">
        <v>104.26</v>
      </c>
      <c r="T31" t="n">
        <v>16451.09</v>
      </c>
      <c r="U31" t="n">
        <v>0.75</v>
      </c>
      <c r="V31" t="n">
        <v>0.89</v>
      </c>
      <c r="W31" t="n">
        <v>20.73</v>
      </c>
      <c r="X31" t="n">
        <v>1.04</v>
      </c>
      <c r="Y31" t="n">
        <v>1</v>
      </c>
      <c r="Z31" t="n">
        <v>10</v>
      </c>
      <c r="AA31" t="n">
        <v>1495.32339930171</v>
      </c>
      <c r="AB31" t="n">
        <v>2045.967443937118</v>
      </c>
      <c r="AC31" t="n">
        <v>1850.703182621101</v>
      </c>
      <c r="AD31" t="n">
        <v>1495323.39930171</v>
      </c>
      <c r="AE31" t="n">
        <v>2045967.443937118</v>
      </c>
      <c r="AF31" t="n">
        <v>3.489808564373418e-06</v>
      </c>
      <c r="AG31" t="n">
        <v>66</v>
      </c>
      <c r="AH31" t="n">
        <v>1850703.182621101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1.7782</v>
      </c>
      <c r="E32" t="n">
        <v>56.24</v>
      </c>
      <c r="F32" t="n">
        <v>53.62</v>
      </c>
      <c r="G32" t="n">
        <v>89.36</v>
      </c>
      <c r="H32" t="n">
        <v>1.51</v>
      </c>
      <c r="I32" t="n">
        <v>36</v>
      </c>
      <c r="J32" t="n">
        <v>99.13</v>
      </c>
      <c r="K32" t="n">
        <v>37.55</v>
      </c>
      <c r="L32" t="n">
        <v>8.5</v>
      </c>
      <c r="M32" t="n">
        <v>2</v>
      </c>
      <c r="N32" t="n">
        <v>13.07</v>
      </c>
      <c r="O32" t="n">
        <v>12459.56</v>
      </c>
      <c r="P32" t="n">
        <v>379.75</v>
      </c>
      <c r="Q32" t="n">
        <v>1367.52</v>
      </c>
      <c r="R32" t="n">
        <v>138.74</v>
      </c>
      <c r="S32" t="n">
        <v>104.26</v>
      </c>
      <c r="T32" t="n">
        <v>16248</v>
      </c>
      <c r="U32" t="n">
        <v>0.75</v>
      </c>
      <c r="V32" t="n">
        <v>0.89</v>
      </c>
      <c r="W32" t="n">
        <v>20.75</v>
      </c>
      <c r="X32" t="n">
        <v>1.04</v>
      </c>
      <c r="Y32" t="n">
        <v>1</v>
      </c>
      <c r="Z32" t="n">
        <v>10</v>
      </c>
      <c r="AA32" t="n">
        <v>1496.294693172577</v>
      </c>
      <c r="AB32" t="n">
        <v>2047.296411061699</v>
      </c>
      <c r="AC32" t="n">
        <v>1851.90531498853</v>
      </c>
      <c r="AD32" t="n">
        <v>1496294.693172577</v>
      </c>
      <c r="AE32" t="n">
        <v>2047296.411061699</v>
      </c>
      <c r="AF32" t="n">
        <v>3.489612320288372e-06</v>
      </c>
      <c r="AG32" t="n">
        <v>66</v>
      </c>
      <c r="AH32" t="n">
        <v>1851905.31498853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1.778</v>
      </c>
      <c r="E33" t="n">
        <v>56.24</v>
      </c>
      <c r="F33" t="n">
        <v>53.62</v>
      </c>
      <c r="G33" t="n">
        <v>89.37</v>
      </c>
      <c r="H33" t="n">
        <v>1.55</v>
      </c>
      <c r="I33" t="n">
        <v>36</v>
      </c>
      <c r="J33" t="n">
        <v>99.44</v>
      </c>
      <c r="K33" t="n">
        <v>37.55</v>
      </c>
      <c r="L33" t="n">
        <v>8.75</v>
      </c>
      <c r="M33" t="n">
        <v>0</v>
      </c>
      <c r="N33" t="n">
        <v>13.14</v>
      </c>
      <c r="O33" t="n">
        <v>12497.98</v>
      </c>
      <c r="P33" t="n">
        <v>380.72</v>
      </c>
      <c r="Q33" t="n">
        <v>1367.41</v>
      </c>
      <c r="R33" t="n">
        <v>139.05</v>
      </c>
      <c r="S33" t="n">
        <v>104.26</v>
      </c>
      <c r="T33" t="n">
        <v>16402.68</v>
      </c>
      <c r="U33" t="n">
        <v>0.75</v>
      </c>
      <c r="V33" t="n">
        <v>0.89</v>
      </c>
      <c r="W33" t="n">
        <v>20.75</v>
      </c>
      <c r="X33" t="n">
        <v>1.05</v>
      </c>
      <c r="Y33" t="n">
        <v>1</v>
      </c>
      <c r="Z33" t="n">
        <v>10</v>
      </c>
      <c r="AA33" t="n">
        <v>1497.711878317977</v>
      </c>
      <c r="AB33" t="n">
        <v>2049.235466299431</v>
      </c>
      <c r="AC33" t="n">
        <v>1853.659309515853</v>
      </c>
      <c r="AD33" t="n">
        <v>1497711.878317977</v>
      </c>
      <c r="AE33" t="n">
        <v>2049235.466299431</v>
      </c>
      <c r="AF33" t="n">
        <v>3.48921983211828e-06</v>
      </c>
      <c r="AG33" t="n">
        <v>66</v>
      </c>
      <c r="AH33" t="n">
        <v>1853659.309515853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0.7709</v>
      </c>
      <c r="E2" t="n">
        <v>129.71</v>
      </c>
      <c r="F2" t="n">
        <v>81.67</v>
      </c>
      <c r="G2" t="n">
        <v>5.11</v>
      </c>
      <c r="H2" t="n">
        <v>0.07000000000000001</v>
      </c>
      <c r="I2" t="n">
        <v>959</v>
      </c>
      <c r="J2" t="n">
        <v>242.64</v>
      </c>
      <c r="K2" t="n">
        <v>58.47</v>
      </c>
      <c r="L2" t="n">
        <v>1</v>
      </c>
      <c r="M2" t="n">
        <v>957</v>
      </c>
      <c r="N2" t="n">
        <v>58.17</v>
      </c>
      <c r="O2" t="n">
        <v>30160.1</v>
      </c>
      <c r="P2" t="n">
        <v>1324.98</v>
      </c>
      <c r="Q2" t="n">
        <v>1371.36</v>
      </c>
      <c r="R2" t="n">
        <v>1054.25</v>
      </c>
      <c r="S2" t="n">
        <v>104.26</v>
      </c>
      <c r="T2" t="n">
        <v>469385.57</v>
      </c>
      <c r="U2" t="n">
        <v>0.1</v>
      </c>
      <c r="V2" t="n">
        <v>0.59</v>
      </c>
      <c r="W2" t="n">
        <v>22.25</v>
      </c>
      <c r="X2" t="n">
        <v>29</v>
      </c>
      <c r="Y2" t="n">
        <v>1</v>
      </c>
      <c r="Z2" t="n">
        <v>10</v>
      </c>
      <c r="AA2" t="n">
        <v>7626.168752892992</v>
      </c>
      <c r="AB2" t="n">
        <v>10434.46053052922</v>
      </c>
      <c r="AC2" t="n">
        <v>9438.610262352451</v>
      </c>
      <c r="AD2" t="n">
        <v>7626168.752892992</v>
      </c>
      <c r="AE2" t="n">
        <v>10434460.53052922</v>
      </c>
      <c r="AF2" t="n">
        <v>9.554059740694354e-07</v>
      </c>
      <c r="AG2" t="n">
        <v>151</v>
      </c>
      <c r="AH2" t="n">
        <v>9438610.262352452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0.9247</v>
      </c>
      <c r="E3" t="n">
        <v>108.14</v>
      </c>
      <c r="F3" t="n">
        <v>73.04000000000001</v>
      </c>
      <c r="G3" t="n">
        <v>6.4</v>
      </c>
      <c r="H3" t="n">
        <v>0.09</v>
      </c>
      <c r="I3" t="n">
        <v>685</v>
      </c>
      <c r="J3" t="n">
        <v>243.08</v>
      </c>
      <c r="K3" t="n">
        <v>58.47</v>
      </c>
      <c r="L3" t="n">
        <v>1.25</v>
      </c>
      <c r="M3" t="n">
        <v>683</v>
      </c>
      <c r="N3" t="n">
        <v>58.36</v>
      </c>
      <c r="O3" t="n">
        <v>30214.33</v>
      </c>
      <c r="P3" t="n">
        <v>1185.49</v>
      </c>
      <c r="Q3" t="n">
        <v>1370.24</v>
      </c>
      <c r="R3" t="n">
        <v>771.6799999999999</v>
      </c>
      <c r="S3" t="n">
        <v>104.26</v>
      </c>
      <c r="T3" t="n">
        <v>329473.61</v>
      </c>
      <c r="U3" t="n">
        <v>0.14</v>
      </c>
      <c r="V3" t="n">
        <v>0.66</v>
      </c>
      <c r="W3" t="n">
        <v>21.81</v>
      </c>
      <c r="X3" t="n">
        <v>20.4</v>
      </c>
      <c r="Y3" t="n">
        <v>1</v>
      </c>
      <c r="Z3" t="n">
        <v>10</v>
      </c>
      <c r="AA3" t="n">
        <v>5821.781068054454</v>
      </c>
      <c r="AB3" t="n">
        <v>7965.617696166505</v>
      </c>
      <c r="AC3" t="n">
        <v>7205.390323058727</v>
      </c>
      <c r="AD3" t="n">
        <v>5821781.068054454</v>
      </c>
      <c r="AE3" t="n">
        <v>7965617.696166505</v>
      </c>
      <c r="AF3" t="n">
        <v>1.146016220290578e-06</v>
      </c>
      <c r="AG3" t="n">
        <v>126</v>
      </c>
      <c r="AH3" t="n">
        <v>7205390.323058726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1.0393</v>
      </c>
      <c r="E4" t="n">
        <v>96.22</v>
      </c>
      <c r="F4" t="n">
        <v>68.29000000000001</v>
      </c>
      <c r="G4" t="n">
        <v>7.69</v>
      </c>
      <c r="H4" t="n">
        <v>0.11</v>
      </c>
      <c r="I4" t="n">
        <v>533</v>
      </c>
      <c r="J4" t="n">
        <v>243.52</v>
      </c>
      <c r="K4" t="n">
        <v>58.47</v>
      </c>
      <c r="L4" t="n">
        <v>1.5</v>
      </c>
      <c r="M4" t="n">
        <v>531</v>
      </c>
      <c r="N4" t="n">
        <v>58.55</v>
      </c>
      <c r="O4" t="n">
        <v>30268.64</v>
      </c>
      <c r="P4" t="n">
        <v>1108.51</v>
      </c>
      <c r="Q4" t="n">
        <v>1369.63</v>
      </c>
      <c r="R4" t="n">
        <v>617.73</v>
      </c>
      <c r="S4" t="n">
        <v>104.26</v>
      </c>
      <c r="T4" t="n">
        <v>253257.67</v>
      </c>
      <c r="U4" t="n">
        <v>0.17</v>
      </c>
      <c r="V4" t="n">
        <v>0.7</v>
      </c>
      <c r="W4" t="n">
        <v>21.52</v>
      </c>
      <c r="X4" t="n">
        <v>15.67</v>
      </c>
      <c r="Y4" t="n">
        <v>1</v>
      </c>
      <c r="Z4" t="n">
        <v>10</v>
      </c>
      <c r="AA4" t="n">
        <v>4915.282967654653</v>
      </c>
      <c r="AB4" t="n">
        <v>6725.30700332572</v>
      </c>
      <c r="AC4" t="n">
        <v>6083.453141955722</v>
      </c>
      <c r="AD4" t="n">
        <v>4915282.967654653</v>
      </c>
      <c r="AE4" t="n">
        <v>6725307.00332572</v>
      </c>
      <c r="AF4" t="n">
        <v>1.288044401154967e-06</v>
      </c>
      <c r="AG4" t="n">
        <v>112</v>
      </c>
      <c r="AH4" t="n">
        <v>6083453.141955722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1.1251</v>
      </c>
      <c r="E5" t="n">
        <v>88.88</v>
      </c>
      <c r="F5" t="n">
        <v>65.44</v>
      </c>
      <c r="G5" t="n">
        <v>8.960000000000001</v>
      </c>
      <c r="H5" t="n">
        <v>0.13</v>
      </c>
      <c r="I5" t="n">
        <v>438</v>
      </c>
      <c r="J5" t="n">
        <v>243.96</v>
      </c>
      <c r="K5" t="n">
        <v>58.47</v>
      </c>
      <c r="L5" t="n">
        <v>1.75</v>
      </c>
      <c r="M5" t="n">
        <v>436</v>
      </c>
      <c r="N5" t="n">
        <v>58.74</v>
      </c>
      <c r="O5" t="n">
        <v>30323.01</v>
      </c>
      <c r="P5" t="n">
        <v>1061.99</v>
      </c>
      <c r="Q5" t="n">
        <v>1369.01</v>
      </c>
      <c r="R5" t="n">
        <v>524.92</v>
      </c>
      <c r="S5" t="n">
        <v>104.26</v>
      </c>
      <c r="T5" t="n">
        <v>207328.26</v>
      </c>
      <c r="U5" t="n">
        <v>0.2</v>
      </c>
      <c r="V5" t="n">
        <v>0.73</v>
      </c>
      <c r="W5" t="n">
        <v>21.36</v>
      </c>
      <c r="X5" t="n">
        <v>12.82</v>
      </c>
      <c r="Y5" t="n">
        <v>1</v>
      </c>
      <c r="Z5" t="n">
        <v>10</v>
      </c>
      <c r="AA5" t="n">
        <v>4389.115980220908</v>
      </c>
      <c r="AB5" t="n">
        <v>6005.382118269624</v>
      </c>
      <c r="AC5" t="n">
        <v>5432.236877508484</v>
      </c>
      <c r="AD5" t="n">
        <v>4389115.980220907</v>
      </c>
      <c r="AE5" t="n">
        <v>6005382.118269624</v>
      </c>
      <c r="AF5" t="n">
        <v>1.394379636042965e-06</v>
      </c>
      <c r="AG5" t="n">
        <v>103</v>
      </c>
      <c r="AH5" t="n">
        <v>5432236.877508484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1.1949</v>
      </c>
      <c r="E6" t="n">
        <v>83.69</v>
      </c>
      <c r="F6" t="n">
        <v>63.41</v>
      </c>
      <c r="G6" t="n">
        <v>10.26</v>
      </c>
      <c r="H6" t="n">
        <v>0.15</v>
      </c>
      <c r="I6" t="n">
        <v>371</v>
      </c>
      <c r="J6" t="n">
        <v>244.41</v>
      </c>
      <c r="K6" t="n">
        <v>58.47</v>
      </c>
      <c r="L6" t="n">
        <v>2</v>
      </c>
      <c r="M6" t="n">
        <v>369</v>
      </c>
      <c r="N6" t="n">
        <v>58.93</v>
      </c>
      <c r="O6" t="n">
        <v>30377.45</v>
      </c>
      <c r="P6" t="n">
        <v>1028.78</v>
      </c>
      <c r="Q6" t="n">
        <v>1368.97</v>
      </c>
      <c r="R6" t="n">
        <v>458.81</v>
      </c>
      <c r="S6" t="n">
        <v>104.26</v>
      </c>
      <c r="T6" t="n">
        <v>174606.65</v>
      </c>
      <c r="U6" t="n">
        <v>0.23</v>
      </c>
      <c r="V6" t="n">
        <v>0.76</v>
      </c>
      <c r="W6" t="n">
        <v>21.24</v>
      </c>
      <c r="X6" t="n">
        <v>10.8</v>
      </c>
      <c r="Y6" t="n">
        <v>1</v>
      </c>
      <c r="Z6" t="n">
        <v>10</v>
      </c>
      <c r="AA6" t="n">
        <v>4034.336931084546</v>
      </c>
      <c r="AB6" t="n">
        <v>5519.957771494223</v>
      </c>
      <c r="AC6" t="n">
        <v>4993.140749091996</v>
      </c>
      <c r="AD6" t="n">
        <v>4034336.931084545</v>
      </c>
      <c r="AE6" t="n">
        <v>5519957.771494224</v>
      </c>
      <c r="AF6" t="n">
        <v>1.480885456499635e-06</v>
      </c>
      <c r="AG6" t="n">
        <v>97</v>
      </c>
      <c r="AH6" t="n">
        <v>4993140.749091996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1.2515</v>
      </c>
      <c r="E7" t="n">
        <v>79.90000000000001</v>
      </c>
      <c r="F7" t="n">
        <v>61.94</v>
      </c>
      <c r="G7" t="n">
        <v>11.54</v>
      </c>
      <c r="H7" t="n">
        <v>0.16</v>
      </c>
      <c r="I7" t="n">
        <v>322</v>
      </c>
      <c r="J7" t="n">
        <v>244.85</v>
      </c>
      <c r="K7" t="n">
        <v>58.47</v>
      </c>
      <c r="L7" t="n">
        <v>2.25</v>
      </c>
      <c r="M7" t="n">
        <v>320</v>
      </c>
      <c r="N7" t="n">
        <v>59.12</v>
      </c>
      <c r="O7" t="n">
        <v>30431.96</v>
      </c>
      <c r="P7" t="n">
        <v>1004.59</v>
      </c>
      <c r="Q7" t="n">
        <v>1368.85</v>
      </c>
      <c r="R7" t="n">
        <v>410.79</v>
      </c>
      <c r="S7" t="n">
        <v>104.26</v>
      </c>
      <c r="T7" t="n">
        <v>150842</v>
      </c>
      <c r="U7" t="n">
        <v>0.25</v>
      </c>
      <c r="V7" t="n">
        <v>0.77</v>
      </c>
      <c r="W7" t="n">
        <v>21.17</v>
      </c>
      <c r="X7" t="n">
        <v>9.33</v>
      </c>
      <c r="Y7" t="n">
        <v>1</v>
      </c>
      <c r="Z7" t="n">
        <v>10</v>
      </c>
      <c r="AA7" t="n">
        <v>3787.342892803447</v>
      </c>
      <c r="AB7" t="n">
        <v>5182.009631710081</v>
      </c>
      <c r="AC7" t="n">
        <v>4687.445905455671</v>
      </c>
      <c r="AD7" t="n">
        <v>3787342.892803447</v>
      </c>
      <c r="AE7" t="n">
        <v>5182009.63171008</v>
      </c>
      <c r="AF7" t="n">
        <v>1.551032010050458e-06</v>
      </c>
      <c r="AG7" t="n">
        <v>93</v>
      </c>
      <c r="AH7" t="n">
        <v>4687445.905455671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1.2977</v>
      </c>
      <c r="E8" t="n">
        <v>77.06</v>
      </c>
      <c r="F8" t="n">
        <v>60.85</v>
      </c>
      <c r="G8" t="n">
        <v>12.81</v>
      </c>
      <c r="H8" t="n">
        <v>0.18</v>
      </c>
      <c r="I8" t="n">
        <v>285</v>
      </c>
      <c r="J8" t="n">
        <v>245.29</v>
      </c>
      <c r="K8" t="n">
        <v>58.47</v>
      </c>
      <c r="L8" t="n">
        <v>2.5</v>
      </c>
      <c r="M8" t="n">
        <v>283</v>
      </c>
      <c r="N8" t="n">
        <v>59.32</v>
      </c>
      <c r="O8" t="n">
        <v>30486.54</v>
      </c>
      <c r="P8" t="n">
        <v>986.46</v>
      </c>
      <c r="Q8" t="n">
        <v>1368.38</v>
      </c>
      <c r="R8" t="n">
        <v>375.38</v>
      </c>
      <c r="S8" t="n">
        <v>104.26</v>
      </c>
      <c r="T8" t="n">
        <v>133320.41</v>
      </c>
      <c r="U8" t="n">
        <v>0.28</v>
      </c>
      <c r="V8" t="n">
        <v>0.79</v>
      </c>
      <c r="W8" t="n">
        <v>21.11</v>
      </c>
      <c r="X8" t="n">
        <v>8.25</v>
      </c>
      <c r="Y8" t="n">
        <v>1</v>
      </c>
      <c r="Z8" t="n">
        <v>10</v>
      </c>
      <c r="AA8" t="n">
        <v>3606.342502273039</v>
      </c>
      <c r="AB8" t="n">
        <v>4934.356912212696</v>
      </c>
      <c r="AC8" t="n">
        <v>4463.428813924352</v>
      </c>
      <c r="AD8" t="n">
        <v>3606342.502273039</v>
      </c>
      <c r="AE8" t="n">
        <v>4934356.912212696</v>
      </c>
      <c r="AF8" t="n">
        <v>1.608289444220919e-06</v>
      </c>
      <c r="AG8" t="n">
        <v>90</v>
      </c>
      <c r="AH8" t="n">
        <v>4463428.813924352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1.3374</v>
      </c>
      <c r="E9" t="n">
        <v>74.77</v>
      </c>
      <c r="F9" t="n">
        <v>59.97</v>
      </c>
      <c r="G9" t="n">
        <v>14.11</v>
      </c>
      <c r="H9" t="n">
        <v>0.2</v>
      </c>
      <c r="I9" t="n">
        <v>255</v>
      </c>
      <c r="J9" t="n">
        <v>245.73</v>
      </c>
      <c r="K9" t="n">
        <v>58.47</v>
      </c>
      <c r="L9" t="n">
        <v>2.75</v>
      </c>
      <c r="M9" t="n">
        <v>253</v>
      </c>
      <c r="N9" t="n">
        <v>59.51</v>
      </c>
      <c r="O9" t="n">
        <v>30541.19</v>
      </c>
      <c r="P9" t="n">
        <v>971.87</v>
      </c>
      <c r="Q9" t="n">
        <v>1368.27</v>
      </c>
      <c r="R9" t="n">
        <v>346.21</v>
      </c>
      <c r="S9" t="n">
        <v>104.26</v>
      </c>
      <c r="T9" t="n">
        <v>118886.19</v>
      </c>
      <c r="U9" t="n">
        <v>0.3</v>
      </c>
      <c r="V9" t="n">
        <v>0.8</v>
      </c>
      <c r="W9" t="n">
        <v>21.08</v>
      </c>
      <c r="X9" t="n">
        <v>7.37</v>
      </c>
      <c r="Y9" t="n">
        <v>1</v>
      </c>
      <c r="Z9" t="n">
        <v>10</v>
      </c>
      <c r="AA9" t="n">
        <v>3457.488141510654</v>
      </c>
      <c r="AB9" t="n">
        <v>4730.687808826669</v>
      </c>
      <c r="AC9" t="n">
        <v>4279.197603914113</v>
      </c>
      <c r="AD9" t="n">
        <v>3457488.141510654</v>
      </c>
      <c r="AE9" t="n">
        <v>4730687.808826669</v>
      </c>
      <c r="AF9" t="n">
        <v>1.657491178778652e-06</v>
      </c>
      <c r="AG9" t="n">
        <v>87</v>
      </c>
      <c r="AH9" t="n">
        <v>4279197.603914113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1.3713</v>
      </c>
      <c r="E10" t="n">
        <v>72.93000000000001</v>
      </c>
      <c r="F10" t="n">
        <v>59.26</v>
      </c>
      <c r="G10" t="n">
        <v>15.39</v>
      </c>
      <c r="H10" t="n">
        <v>0.22</v>
      </c>
      <c r="I10" t="n">
        <v>231</v>
      </c>
      <c r="J10" t="n">
        <v>246.18</v>
      </c>
      <c r="K10" t="n">
        <v>58.47</v>
      </c>
      <c r="L10" t="n">
        <v>3</v>
      </c>
      <c r="M10" t="n">
        <v>229</v>
      </c>
      <c r="N10" t="n">
        <v>59.7</v>
      </c>
      <c r="O10" t="n">
        <v>30595.91</v>
      </c>
      <c r="P10" t="n">
        <v>959.85</v>
      </c>
      <c r="Q10" t="n">
        <v>1368.05</v>
      </c>
      <c r="R10" t="n">
        <v>323.47</v>
      </c>
      <c r="S10" t="n">
        <v>104.26</v>
      </c>
      <c r="T10" t="n">
        <v>107638.38</v>
      </c>
      <c r="U10" t="n">
        <v>0.32</v>
      </c>
      <c r="V10" t="n">
        <v>0.8100000000000001</v>
      </c>
      <c r="W10" t="n">
        <v>21.02</v>
      </c>
      <c r="X10" t="n">
        <v>6.66</v>
      </c>
      <c r="Y10" t="n">
        <v>1</v>
      </c>
      <c r="Z10" t="n">
        <v>10</v>
      </c>
      <c r="AA10" t="n">
        <v>3342.779646936321</v>
      </c>
      <c r="AB10" t="n">
        <v>4573.738585968435</v>
      </c>
      <c r="AC10" t="n">
        <v>4137.227394605858</v>
      </c>
      <c r="AD10" t="n">
        <v>3342779.646936321</v>
      </c>
      <c r="AE10" t="n">
        <v>4573738.585968435</v>
      </c>
      <c r="AF10" t="n">
        <v>1.699504750605029e-06</v>
      </c>
      <c r="AG10" t="n">
        <v>85</v>
      </c>
      <c r="AH10" t="n">
        <v>4137227.394605857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1.4009</v>
      </c>
      <c r="E11" t="n">
        <v>71.38</v>
      </c>
      <c r="F11" t="n">
        <v>58.66</v>
      </c>
      <c r="G11" t="n">
        <v>16.68</v>
      </c>
      <c r="H11" t="n">
        <v>0.23</v>
      </c>
      <c r="I11" t="n">
        <v>211</v>
      </c>
      <c r="J11" t="n">
        <v>246.62</v>
      </c>
      <c r="K11" t="n">
        <v>58.47</v>
      </c>
      <c r="L11" t="n">
        <v>3.25</v>
      </c>
      <c r="M11" t="n">
        <v>209</v>
      </c>
      <c r="N11" t="n">
        <v>59.9</v>
      </c>
      <c r="O11" t="n">
        <v>30650.7</v>
      </c>
      <c r="P11" t="n">
        <v>949.59</v>
      </c>
      <c r="Q11" t="n">
        <v>1368.05</v>
      </c>
      <c r="R11" t="n">
        <v>303.95</v>
      </c>
      <c r="S11" t="n">
        <v>104.26</v>
      </c>
      <c r="T11" t="n">
        <v>97975.10000000001</v>
      </c>
      <c r="U11" t="n">
        <v>0.34</v>
      </c>
      <c r="V11" t="n">
        <v>0.82</v>
      </c>
      <c r="W11" t="n">
        <v>20.99</v>
      </c>
      <c r="X11" t="n">
        <v>6.07</v>
      </c>
      <c r="Y11" t="n">
        <v>1</v>
      </c>
      <c r="Z11" t="n">
        <v>10</v>
      </c>
      <c r="AA11" t="n">
        <v>3244.499645285694</v>
      </c>
      <c r="AB11" t="n">
        <v>4439.267551902372</v>
      </c>
      <c r="AC11" t="n">
        <v>4015.590087299783</v>
      </c>
      <c r="AD11" t="n">
        <v>3244499.645285694</v>
      </c>
      <c r="AE11" t="n">
        <v>4439267.551902372</v>
      </c>
      <c r="AF11" t="n">
        <v>1.736189167302986e-06</v>
      </c>
      <c r="AG11" t="n">
        <v>83</v>
      </c>
      <c r="AH11" t="n">
        <v>4015590.087299783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1.4263</v>
      </c>
      <c r="E12" t="n">
        <v>70.11</v>
      </c>
      <c r="F12" t="n">
        <v>58.19</v>
      </c>
      <c r="G12" t="n">
        <v>18</v>
      </c>
      <c r="H12" t="n">
        <v>0.25</v>
      </c>
      <c r="I12" t="n">
        <v>194</v>
      </c>
      <c r="J12" t="n">
        <v>247.07</v>
      </c>
      <c r="K12" t="n">
        <v>58.47</v>
      </c>
      <c r="L12" t="n">
        <v>3.5</v>
      </c>
      <c r="M12" t="n">
        <v>192</v>
      </c>
      <c r="N12" t="n">
        <v>60.09</v>
      </c>
      <c r="O12" t="n">
        <v>30705.56</v>
      </c>
      <c r="P12" t="n">
        <v>941.5</v>
      </c>
      <c r="Q12" t="n">
        <v>1367.8</v>
      </c>
      <c r="R12" t="n">
        <v>288.38</v>
      </c>
      <c r="S12" t="n">
        <v>104.26</v>
      </c>
      <c r="T12" t="n">
        <v>90277.91</v>
      </c>
      <c r="U12" t="n">
        <v>0.36</v>
      </c>
      <c r="V12" t="n">
        <v>0.82</v>
      </c>
      <c r="W12" t="n">
        <v>20.98</v>
      </c>
      <c r="X12" t="n">
        <v>5.6</v>
      </c>
      <c r="Y12" t="n">
        <v>1</v>
      </c>
      <c r="Z12" t="n">
        <v>10</v>
      </c>
      <c r="AA12" t="n">
        <v>3171.714049848471</v>
      </c>
      <c r="AB12" t="n">
        <v>4339.679089151313</v>
      </c>
      <c r="AC12" t="n">
        <v>3925.506207660404</v>
      </c>
      <c r="AD12" t="n">
        <v>3171714.049848471</v>
      </c>
      <c r="AE12" t="n">
        <v>4339679.089151313</v>
      </c>
      <c r="AF12" t="n">
        <v>1.76766836271272e-06</v>
      </c>
      <c r="AG12" t="n">
        <v>82</v>
      </c>
      <c r="AH12" t="n">
        <v>3925506.207660404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1.4492</v>
      </c>
      <c r="E13" t="n">
        <v>69</v>
      </c>
      <c r="F13" t="n">
        <v>57.75</v>
      </c>
      <c r="G13" t="n">
        <v>19.25</v>
      </c>
      <c r="H13" t="n">
        <v>0.27</v>
      </c>
      <c r="I13" t="n">
        <v>180</v>
      </c>
      <c r="J13" t="n">
        <v>247.51</v>
      </c>
      <c r="K13" t="n">
        <v>58.47</v>
      </c>
      <c r="L13" t="n">
        <v>3.75</v>
      </c>
      <c r="M13" t="n">
        <v>178</v>
      </c>
      <c r="N13" t="n">
        <v>60.29</v>
      </c>
      <c r="O13" t="n">
        <v>30760.49</v>
      </c>
      <c r="P13" t="n">
        <v>933.96</v>
      </c>
      <c r="Q13" t="n">
        <v>1367.87</v>
      </c>
      <c r="R13" t="n">
        <v>274.46</v>
      </c>
      <c r="S13" t="n">
        <v>104.26</v>
      </c>
      <c r="T13" t="n">
        <v>83387.99000000001</v>
      </c>
      <c r="U13" t="n">
        <v>0.38</v>
      </c>
      <c r="V13" t="n">
        <v>0.83</v>
      </c>
      <c r="W13" t="n">
        <v>20.94</v>
      </c>
      <c r="X13" t="n">
        <v>5.16</v>
      </c>
      <c r="Y13" t="n">
        <v>1</v>
      </c>
      <c r="Z13" t="n">
        <v>10</v>
      </c>
      <c r="AA13" t="n">
        <v>3096.368413336415</v>
      </c>
      <c r="AB13" t="n">
        <v>4236.587865260627</v>
      </c>
      <c r="AC13" t="n">
        <v>3832.253865488407</v>
      </c>
      <c r="AD13" t="n">
        <v>3096368.413336415</v>
      </c>
      <c r="AE13" t="n">
        <v>4236587.865260627</v>
      </c>
      <c r="AF13" t="n">
        <v>1.796049212117558e-06</v>
      </c>
      <c r="AG13" t="n">
        <v>80</v>
      </c>
      <c r="AH13" t="n">
        <v>3832253.865488407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1.469</v>
      </c>
      <c r="E14" t="n">
        <v>68.06999999999999</v>
      </c>
      <c r="F14" t="n">
        <v>57.38</v>
      </c>
      <c r="G14" t="n">
        <v>20.49</v>
      </c>
      <c r="H14" t="n">
        <v>0.29</v>
      </c>
      <c r="I14" t="n">
        <v>168</v>
      </c>
      <c r="J14" t="n">
        <v>247.96</v>
      </c>
      <c r="K14" t="n">
        <v>58.47</v>
      </c>
      <c r="L14" t="n">
        <v>4</v>
      </c>
      <c r="M14" t="n">
        <v>166</v>
      </c>
      <c r="N14" t="n">
        <v>60.48</v>
      </c>
      <c r="O14" t="n">
        <v>30815.5</v>
      </c>
      <c r="P14" t="n">
        <v>927.46</v>
      </c>
      <c r="Q14" t="n">
        <v>1367.82</v>
      </c>
      <c r="R14" t="n">
        <v>262.47</v>
      </c>
      <c r="S14" t="n">
        <v>104.26</v>
      </c>
      <c r="T14" t="n">
        <v>77451.75</v>
      </c>
      <c r="U14" t="n">
        <v>0.4</v>
      </c>
      <c r="V14" t="n">
        <v>0.84</v>
      </c>
      <c r="W14" t="n">
        <v>20.92</v>
      </c>
      <c r="X14" t="n">
        <v>4.79</v>
      </c>
      <c r="Y14" t="n">
        <v>1</v>
      </c>
      <c r="Z14" t="n">
        <v>10</v>
      </c>
      <c r="AA14" t="n">
        <v>3040.07383259682</v>
      </c>
      <c r="AB14" t="n">
        <v>4159.563136351086</v>
      </c>
      <c r="AC14" t="n">
        <v>3762.580268601108</v>
      </c>
      <c r="AD14" t="n">
        <v>3040073.83259682</v>
      </c>
      <c r="AE14" t="n">
        <v>4159563.136351085</v>
      </c>
      <c r="AF14" t="n">
        <v>1.820588112476327e-06</v>
      </c>
      <c r="AG14" t="n">
        <v>79</v>
      </c>
      <c r="AH14" t="n">
        <v>3762580.268601108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1.4872</v>
      </c>
      <c r="E15" t="n">
        <v>67.23999999999999</v>
      </c>
      <c r="F15" t="n">
        <v>57.07</v>
      </c>
      <c r="G15" t="n">
        <v>21.81</v>
      </c>
      <c r="H15" t="n">
        <v>0.3</v>
      </c>
      <c r="I15" t="n">
        <v>157</v>
      </c>
      <c r="J15" t="n">
        <v>248.4</v>
      </c>
      <c r="K15" t="n">
        <v>58.47</v>
      </c>
      <c r="L15" t="n">
        <v>4.25</v>
      </c>
      <c r="M15" t="n">
        <v>155</v>
      </c>
      <c r="N15" t="n">
        <v>60.68</v>
      </c>
      <c r="O15" t="n">
        <v>30870.57</v>
      </c>
      <c r="P15" t="n">
        <v>921.91</v>
      </c>
      <c r="Q15" t="n">
        <v>1367.81</v>
      </c>
      <c r="R15" t="n">
        <v>252.69</v>
      </c>
      <c r="S15" t="n">
        <v>104.26</v>
      </c>
      <c r="T15" t="n">
        <v>72615.56</v>
      </c>
      <c r="U15" t="n">
        <v>0.41</v>
      </c>
      <c r="V15" t="n">
        <v>0.84</v>
      </c>
      <c r="W15" t="n">
        <v>20.89</v>
      </c>
      <c r="X15" t="n">
        <v>4.48</v>
      </c>
      <c r="Y15" t="n">
        <v>1</v>
      </c>
      <c r="Z15" t="n">
        <v>10</v>
      </c>
      <c r="AA15" t="n">
        <v>2989.671477764317</v>
      </c>
      <c r="AB15" t="n">
        <v>4090.600410874289</v>
      </c>
      <c r="AC15" t="n">
        <v>3700.199248854027</v>
      </c>
      <c r="AD15" t="n">
        <v>2989671.477764317</v>
      </c>
      <c r="AE15" t="n">
        <v>4090600.410874289</v>
      </c>
      <c r="AF15" t="n">
        <v>1.843144071391963e-06</v>
      </c>
      <c r="AG15" t="n">
        <v>78</v>
      </c>
      <c r="AH15" t="n">
        <v>3700199.248854027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1.5038</v>
      </c>
      <c r="E16" t="n">
        <v>66.5</v>
      </c>
      <c r="F16" t="n">
        <v>56.8</v>
      </c>
      <c r="G16" t="n">
        <v>23.18</v>
      </c>
      <c r="H16" t="n">
        <v>0.32</v>
      </c>
      <c r="I16" t="n">
        <v>147</v>
      </c>
      <c r="J16" t="n">
        <v>248.85</v>
      </c>
      <c r="K16" t="n">
        <v>58.47</v>
      </c>
      <c r="L16" t="n">
        <v>4.5</v>
      </c>
      <c r="M16" t="n">
        <v>145</v>
      </c>
      <c r="N16" t="n">
        <v>60.88</v>
      </c>
      <c r="O16" t="n">
        <v>30925.72</v>
      </c>
      <c r="P16" t="n">
        <v>917.0700000000001</v>
      </c>
      <c r="Q16" t="n">
        <v>1367.93</v>
      </c>
      <c r="R16" t="n">
        <v>243.13</v>
      </c>
      <c r="S16" t="n">
        <v>104.26</v>
      </c>
      <c r="T16" t="n">
        <v>67887.53</v>
      </c>
      <c r="U16" t="n">
        <v>0.43</v>
      </c>
      <c r="V16" t="n">
        <v>0.84</v>
      </c>
      <c r="W16" t="n">
        <v>20.9</v>
      </c>
      <c r="X16" t="n">
        <v>4.21</v>
      </c>
      <c r="Y16" t="n">
        <v>1</v>
      </c>
      <c r="Z16" t="n">
        <v>10</v>
      </c>
      <c r="AA16" t="n">
        <v>2944.186768906295</v>
      </c>
      <c r="AB16" t="n">
        <v>4028.366225571007</v>
      </c>
      <c r="AC16" t="n">
        <v>3643.904606849865</v>
      </c>
      <c r="AD16" t="n">
        <v>2944186.768906295</v>
      </c>
      <c r="AE16" t="n">
        <v>4028366.225571007</v>
      </c>
      <c r="AF16" t="n">
        <v>1.863717088864466e-06</v>
      </c>
      <c r="AG16" t="n">
        <v>77</v>
      </c>
      <c r="AH16" t="n">
        <v>3643904.606849865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1.5176</v>
      </c>
      <c r="E17" t="n">
        <v>65.89</v>
      </c>
      <c r="F17" t="n">
        <v>56.57</v>
      </c>
      <c r="G17" t="n">
        <v>24.42</v>
      </c>
      <c r="H17" t="n">
        <v>0.34</v>
      </c>
      <c r="I17" t="n">
        <v>139</v>
      </c>
      <c r="J17" t="n">
        <v>249.3</v>
      </c>
      <c r="K17" t="n">
        <v>58.47</v>
      </c>
      <c r="L17" t="n">
        <v>4.75</v>
      </c>
      <c r="M17" t="n">
        <v>137</v>
      </c>
      <c r="N17" t="n">
        <v>61.07</v>
      </c>
      <c r="O17" t="n">
        <v>30980.93</v>
      </c>
      <c r="P17" t="n">
        <v>912.9400000000001</v>
      </c>
      <c r="Q17" t="n">
        <v>1367.65</v>
      </c>
      <c r="R17" t="n">
        <v>235.83</v>
      </c>
      <c r="S17" t="n">
        <v>104.26</v>
      </c>
      <c r="T17" t="n">
        <v>64276.81</v>
      </c>
      <c r="U17" t="n">
        <v>0.44</v>
      </c>
      <c r="V17" t="n">
        <v>0.85</v>
      </c>
      <c r="W17" t="n">
        <v>20.88</v>
      </c>
      <c r="X17" t="n">
        <v>3.98</v>
      </c>
      <c r="Y17" t="n">
        <v>1</v>
      </c>
      <c r="Z17" t="n">
        <v>10</v>
      </c>
      <c r="AA17" t="n">
        <v>2915.047149801328</v>
      </c>
      <c r="AB17" t="n">
        <v>3988.496113162324</v>
      </c>
      <c r="AC17" t="n">
        <v>3607.839642011414</v>
      </c>
      <c r="AD17" t="n">
        <v>2915047.149801328</v>
      </c>
      <c r="AE17" t="n">
        <v>3988496.113162324</v>
      </c>
      <c r="AF17" t="n">
        <v>1.880819958811487e-06</v>
      </c>
      <c r="AG17" t="n">
        <v>77</v>
      </c>
      <c r="AH17" t="n">
        <v>3607839.642011414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1.5309</v>
      </c>
      <c r="E18" t="n">
        <v>65.31999999999999</v>
      </c>
      <c r="F18" t="n">
        <v>56.33</v>
      </c>
      <c r="G18" t="n">
        <v>25.61</v>
      </c>
      <c r="H18" t="n">
        <v>0.36</v>
      </c>
      <c r="I18" t="n">
        <v>132</v>
      </c>
      <c r="J18" t="n">
        <v>249.75</v>
      </c>
      <c r="K18" t="n">
        <v>58.47</v>
      </c>
      <c r="L18" t="n">
        <v>5</v>
      </c>
      <c r="M18" t="n">
        <v>130</v>
      </c>
      <c r="N18" t="n">
        <v>61.27</v>
      </c>
      <c r="O18" t="n">
        <v>31036.22</v>
      </c>
      <c r="P18" t="n">
        <v>908.47</v>
      </c>
      <c r="Q18" t="n">
        <v>1367.69</v>
      </c>
      <c r="R18" t="n">
        <v>228.9</v>
      </c>
      <c r="S18" t="n">
        <v>104.26</v>
      </c>
      <c r="T18" t="n">
        <v>60848.08</v>
      </c>
      <c r="U18" t="n">
        <v>0.46</v>
      </c>
      <c r="V18" t="n">
        <v>0.85</v>
      </c>
      <c r="W18" t="n">
        <v>20.84</v>
      </c>
      <c r="X18" t="n">
        <v>3.75</v>
      </c>
      <c r="Y18" t="n">
        <v>1</v>
      </c>
      <c r="Z18" t="n">
        <v>10</v>
      </c>
      <c r="AA18" t="n">
        <v>2876.458506446935</v>
      </c>
      <c r="AB18" t="n">
        <v>3935.697428914045</v>
      </c>
      <c r="AC18" t="n">
        <v>3560.079990084375</v>
      </c>
      <c r="AD18" t="n">
        <v>2876458.506446935</v>
      </c>
      <c r="AE18" t="n">
        <v>3935697.428914045</v>
      </c>
      <c r="AF18" t="n">
        <v>1.897303159557528e-06</v>
      </c>
      <c r="AG18" t="n">
        <v>76</v>
      </c>
      <c r="AH18" t="n">
        <v>3560079.990084375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1.5431</v>
      </c>
      <c r="E19" t="n">
        <v>64.81</v>
      </c>
      <c r="F19" t="n">
        <v>56.15</v>
      </c>
      <c r="G19" t="n">
        <v>26.95</v>
      </c>
      <c r="H19" t="n">
        <v>0.37</v>
      </c>
      <c r="I19" t="n">
        <v>125</v>
      </c>
      <c r="J19" t="n">
        <v>250.2</v>
      </c>
      <c r="K19" t="n">
        <v>58.47</v>
      </c>
      <c r="L19" t="n">
        <v>5.25</v>
      </c>
      <c r="M19" t="n">
        <v>123</v>
      </c>
      <c r="N19" t="n">
        <v>61.47</v>
      </c>
      <c r="O19" t="n">
        <v>31091.59</v>
      </c>
      <c r="P19" t="n">
        <v>905.05</v>
      </c>
      <c r="Q19" t="n">
        <v>1367.73</v>
      </c>
      <c r="R19" t="n">
        <v>222</v>
      </c>
      <c r="S19" t="n">
        <v>104.26</v>
      </c>
      <c r="T19" t="n">
        <v>57432.34</v>
      </c>
      <c r="U19" t="n">
        <v>0.47</v>
      </c>
      <c r="V19" t="n">
        <v>0.85</v>
      </c>
      <c r="W19" t="n">
        <v>20.86</v>
      </c>
      <c r="X19" t="n">
        <v>3.56</v>
      </c>
      <c r="Y19" t="n">
        <v>1</v>
      </c>
      <c r="Z19" t="n">
        <v>10</v>
      </c>
      <c r="AA19" t="n">
        <v>2852.221122391896</v>
      </c>
      <c r="AB19" t="n">
        <v>3902.534770772021</v>
      </c>
      <c r="AC19" t="n">
        <v>3530.082329491343</v>
      </c>
      <c r="AD19" t="n">
        <v>2852221.122391896</v>
      </c>
      <c r="AE19" t="n">
        <v>3902534.770772021</v>
      </c>
      <c r="AF19" t="n">
        <v>1.912423088061416e-06</v>
      </c>
      <c r="AG19" t="n">
        <v>76</v>
      </c>
      <c r="AH19" t="n">
        <v>3530082.329491343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1.5541</v>
      </c>
      <c r="E20" t="n">
        <v>64.34</v>
      </c>
      <c r="F20" t="n">
        <v>55.97</v>
      </c>
      <c r="G20" t="n">
        <v>28.22</v>
      </c>
      <c r="H20" t="n">
        <v>0.39</v>
      </c>
      <c r="I20" t="n">
        <v>119</v>
      </c>
      <c r="J20" t="n">
        <v>250.64</v>
      </c>
      <c r="K20" t="n">
        <v>58.47</v>
      </c>
      <c r="L20" t="n">
        <v>5.5</v>
      </c>
      <c r="M20" t="n">
        <v>117</v>
      </c>
      <c r="N20" t="n">
        <v>61.67</v>
      </c>
      <c r="O20" t="n">
        <v>31147.02</v>
      </c>
      <c r="P20" t="n">
        <v>901.5700000000001</v>
      </c>
      <c r="Q20" t="n">
        <v>1367.51</v>
      </c>
      <c r="R20" t="n">
        <v>216.52</v>
      </c>
      <c r="S20" t="n">
        <v>104.26</v>
      </c>
      <c r="T20" t="n">
        <v>54718.74</v>
      </c>
      <c r="U20" t="n">
        <v>0.48</v>
      </c>
      <c r="V20" t="n">
        <v>0.86</v>
      </c>
      <c r="W20" t="n">
        <v>20.84</v>
      </c>
      <c r="X20" t="n">
        <v>3.38</v>
      </c>
      <c r="Y20" t="n">
        <v>1</v>
      </c>
      <c r="Z20" t="n">
        <v>10</v>
      </c>
      <c r="AA20" t="n">
        <v>2819.859465551481</v>
      </c>
      <c r="AB20" t="n">
        <v>3858.256124187424</v>
      </c>
      <c r="AC20" t="n">
        <v>3490.029574791311</v>
      </c>
      <c r="AD20" t="n">
        <v>2819859.465551481</v>
      </c>
      <c r="AE20" t="n">
        <v>3858256.124187424</v>
      </c>
      <c r="AF20" t="n">
        <v>1.926055810482954e-06</v>
      </c>
      <c r="AG20" t="n">
        <v>75</v>
      </c>
      <c r="AH20" t="n">
        <v>3490029.574791311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1.5648</v>
      </c>
      <c r="E21" t="n">
        <v>63.91</v>
      </c>
      <c r="F21" t="n">
        <v>55.81</v>
      </c>
      <c r="G21" t="n">
        <v>29.64</v>
      </c>
      <c r="H21" t="n">
        <v>0.41</v>
      </c>
      <c r="I21" t="n">
        <v>113</v>
      </c>
      <c r="J21" t="n">
        <v>251.09</v>
      </c>
      <c r="K21" t="n">
        <v>58.47</v>
      </c>
      <c r="L21" t="n">
        <v>5.75</v>
      </c>
      <c r="M21" t="n">
        <v>111</v>
      </c>
      <c r="N21" t="n">
        <v>61.87</v>
      </c>
      <c r="O21" t="n">
        <v>31202.53</v>
      </c>
      <c r="P21" t="n">
        <v>898.77</v>
      </c>
      <c r="Q21" t="n">
        <v>1367.59</v>
      </c>
      <c r="R21" t="n">
        <v>211.54</v>
      </c>
      <c r="S21" t="n">
        <v>104.26</v>
      </c>
      <c r="T21" t="n">
        <v>52263.14</v>
      </c>
      <c r="U21" t="n">
        <v>0.49</v>
      </c>
      <c r="V21" t="n">
        <v>0.86</v>
      </c>
      <c r="W21" t="n">
        <v>20.83</v>
      </c>
      <c r="X21" t="n">
        <v>3.23</v>
      </c>
      <c r="Y21" t="n">
        <v>1</v>
      </c>
      <c r="Z21" t="n">
        <v>10</v>
      </c>
      <c r="AA21" t="n">
        <v>2789.491542948824</v>
      </c>
      <c r="AB21" t="n">
        <v>3816.705392744275</v>
      </c>
      <c r="AC21" t="n">
        <v>3452.444386840279</v>
      </c>
      <c r="AD21" t="n">
        <v>2789491.542948824</v>
      </c>
      <c r="AE21" t="n">
        <v>3816705.392744275</v>
      </c>
      <c r="AF21" t="n">
        <v>1.939316731383905e-06</v>
      </c>
      <c r="AG21" t="n">
        <v>74</v>
      </c>
      <c r="AH21" t="n">
        <v>3452444.386840279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1.5744</v>
      </c>
      <c r="E22" t="n">
        <v>63.52</v>
      </c>
      <c r="F22" t="n">
        <v>55.66</v>
      </c>
      <c r="G22" t="n">
        <v>30.92</v>
      </c>
      <c r="H22" t="n">
        <v>0.42</v>
      </c>
      <c r="I22" t="n">
        <v>108</v>
      </c>
      <c r="J22" t="n">
        <v>251.55</v>
      </c>
      <c r="K22" t="n">
        <v>58.47</v>
      </c>
      <c r="L22" t="n">
        <v>6</v>
      </c>
      <c r="M22" t="n">
        <v>106</v>
      </c>
      <c r="N22" t="n">
        <v>62.07</v>
      </c>
      <c r="O22" t="n">
        <v>31258.11</v>
      </c>
      <c r="P22" t="n">
        <v>895.59</v>
      </c>
      <c r="Q22" t="n">
        <v>1367.6</v>
      </c>
      <c r="R22" t="n">
        <v>206.51</v>
      </c>
      <c r="S22" t="n">
        <v>104.26</v>
      </c>
      <c r="T22" t="n">
        <v>49770.16</v>
      </c>
      <c r="U22" t="n">
        <v>0.5</v>
      </c>
      <c r="V22" t="n">
        <v>0.86</v>
      </c>
      <c r="W22" t="n">
        <v>20.82</v>
      </c>
      <c r="X22" t="n">
        <v>3.07</v>
      </c>
      <c r="Y22" t="n">
        <v>1</v>
      </c>
      <c r="Z22" t="n">
        <v>10</v>
      </c>
      <c r="AA22" t="n">
        <v>2770.357817075415</v>
      </c>
      <c r="AB22" t="n">
        <v>3790.525784883866</v>
      </c>
      <c r="AC22" t="n">
        <v>3428.763324010759</v>
      </c>
      <c r="AD22" t="n">
        <v>2770357.817075416</v>
      </c>
      <c r="AE22" t="n">
        <v>3790525.784883866</v>
      </c>
      <c r="AF22" t="n">
        <v>1.951214380042702e-06</v>
      </c>
      <c r="AG22" t="n">
        <v>74</v>
      </c>
      <c r="AH22" t="n">
        <v>3428763.324010759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1.5819</v>
      </c>
      <c r="E23" t="n">
        <v>63.22</v>
      </c>
      <c r="F23" t="n">
        <v>55.55</v>
      </c>
      <c r="G23" t="n">
        <v>32.05</v>
      </c>
      <c r="H23" t="n">
        <v>0.44</v>
      </c>
      <c r="I23" t="n">
        <v>104</v>
      </c>
      <c r="J23" t="n">
        <v>252</v>
      </c>
      <c r="K23" t="n">
        <v>58.47</v>
      </c>
      <c r="L23" t="n">
        <v>6.25</v>
      </c>
      <c r="M23" t="n">
        <v>102</v>
      </c>
      <c r="N23" t="n">
        <v>62.27</v>
      </c>
      <c r="O23" t="n">
        <v>31313.77</v>
      </c>
      <c r="P23" t="n">
        <v>893.35</v>
      </c>
      <c r="Q23" t="n">
        <v>1367.54</v>
      </c>
      <c r="R23" t="n">
        <v>203.08</v>
      </c>
      <c r="S23" t="n">
        <v>104.26</v>
      </c>
      <c r="T23" t="n">
        <v>48075.76</v>
      </c>
      <c r="U23" t="n">
        <v>0.51</v>
      </c>
      <c r="V23" t="n">
        <v>0.86</v>
      </c>
      <c r="W23" t="n">
        <v>20.81</v>
      </c>
      <c r="X23" t="n">
        <v>2.96</v>
      </c>
      <c r="Y23" t="n">
        <v>1</v>
      </c>
      <c r="Z23" t="n">
        <v>10</v>
      </c>
      <c r="AA23" t="n">
        <v>2756.028757722104</v>
      </c>
      <c r="AB23" t="n">
        <v>3770.920133723181</v>
      </c>
      <c r="AC23" t="n">
        <v>3411.028808680146</v>
      </c>
      <c r="AD23" t="n">
        <v>2756028.757722104</v>
      </c>
      <c r="AE23" t="n">
        <v>3770920.133723181</v>
      </c>
      <c r="AF23" t="n">
        <v>1.960509418057387e-06</v>
      </c>
      <c r="AG23" t="n">
        <v>74</v>
      </c>
      <c r="AH23" t="n">
        <v>3411028.808680146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1.59</v>
      </c>
      <c r="E24" t="n">
        <v>62.89</v>
      </c>
      <c r="F24" t="n">
        <v>55.41</v>
      </c>
      <c r="G24" t="n">
        <v>33.25</v>
      </c>
      <c r="H24" t="n">
        <v>0.46</v>
      </c>
      <c r="I24" t="n">
        <v>100</v>
      </c>
      <c r="J24" t="n">
        <v>252.45</v>
      </c>
      <c r="K24" t="n">
        <v>58.47</v>
      </c>
      <c r="L24" t="n">
        <v>6.5</v>
      </c>
      <c r="M24" t="n">
        <v>98</v>
      </c>
      <c r="N24" t="n">
        <v>62.47</v>
      </c>
      <c r="O24" t="n">
        <v>31369.49</v>
      </c>
      <c r="P24" t="n">
        <v>890.64</v>
      </c>
      <c r="Q24" t="n">
        <v>1367.68</v>
      </c>
      <c r="R24" t="n">
        <v>198.86</v>
      </c>
      <c r="S24" t="n">
        <v>104.26</v>
      </c>
      <c r="T24" t="n">
        <v>45986.49</v>
      </c>
      <c r="U24" t="n">
        <v>0.52</v>
      </c>
      <c r="V24" t="n">
        <v>0.86</v>
      </c>
      <c r="W24" t="n">
        <v>20.8</v>
      </c>
      <c r="X24" t="n">
        <v>2.83</v>
      </c>
      <c r="Y24" t="n">
        <v>1</v>
      </c>
      <c r="Z24" t="n">
        <v>10</v>
      </c>
      <c r="AA24" t="n">
        <v>2730.009393273642</v>
      </c>
      <c r="AB24" t="n">
        <v>3735.319291391448</v>
      </c>
      <c r="AC24" t="n">
        <v>3378.825660774459</v>
      </c>
      <c r="AD24" t="n">
        <v>2730009.393273642</v>
      </c>
      <c r="AE24" t="n">
        <v>3735319.291391448</v>
      </c>
      <c r="AF24" t="n">
        <v>1.970548059113247e-06</v>
      </c>
      <c r="AG24" t="n">
        <v>73</v>
      </c>
      <c r="AH24" t="n">
        <v>3378825.660774459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1.5975</v>
      </c>
      <c r="E25" t="n">
        <v>62.6</v>
      </c>
      <c r="F25" t="n">
        <v>55.31</v>
      </c>
      <c r="G25" t="n">
        <v>34.57</v>
      </c>
      <c r="H25" t="n">
        <v>0.47</v>
      </c>
      <c r="I25" t="n">
        <v>96</v>
      </c>
      <c r="J25" t="n">
        <v>252.9</v>
      </c>
      <c r="K25" t="n">
        <v>58.47</v>
      </c>
      <c r="L25" t="n">
        <v>6.75</v>
      </c>
      <c r="M25" t="n">
        <v>94</v>
      </c>
      <c r="N25" t="n">
        <v>62.68</v>
      </c>
      <c r="O25" t="n">
        <v>31425.3</v>
      </c>
      <c r="P25" t="n">
        <v>888.46</v>
      </c>
      <c r="Q25" t="n">
        <v>1367.47</v>
      </c>
      <c r="R25" t="n">
        <v>195.09</v>
      </c>
      <c r="S25" t="n">
        <v>104.26</v>
      </c>
      <c r="T25" t="n">
        <v>44122.53</v>
      </c>
      <c r="U25" t="n">
        <v>0.53</v>
      </c>
      <c r="V25" t="n">
        <v>0.87</v>
      </c>
      <c r="W25" t="n">
        <v>20.8</v>
      </c>
      <c r="X25" t="n">
        <v>2.73</v>
      </c>
      <c r="Y25" t="n">
        <v>1</v>
      </c>
      <c r="Z25" t="n">
        <v>10</v>
      </c>
      <c r="AA25" t="n">
        <v>2716.169194292081</v>
      </c>
      <c r="AB25" t="n">
        <v>3716.382520558389</v>
      </c>
      <c r="AC25" t="n">
        <v>3361.696188771783</v>
      </c>
      <c r="AD25" t="n">
        <v>2716169.194292081</v>
      </c>
      <c r="AE25" t="n">
        <v>3716382.520558389</v>
      </c>
      <c r="AF25" t="n">
        <v>1.979843097127932e-06</v>
      </c>
      <c r="AG25" t="n">
        <v>73</v>
      </c>
      <c r="AH25" t="n">
        <v>3361696.188771783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1.6049</v>
      </c>
      <c r="E26" t="n">
        <v>62.31</v>
      </c>
      <c r="F26" t="n">
        <v>55.21</v>
      </c>
      <c r="G26" t="n">
        <v>36</v>
      </c>
      <c r="H26" t="n">
        <v>0.49</v>
      </c>
      <c r="I26" t="n">
        <v>92</v>
      </c>
      <c r="J26" t="n">
        <v>253.35</v>
      </c>
      <c r="K26" t="n">
        <v>58.47</v>
      </c>
      <c r="L26" t="n">
        <v>7</v>
      </c>
      <c r="M26" t="n">
        <v>90</v>
      </c>
      <c r="N26" t="n">
        <v>62.88</v>
      </c>
      <c r="O26" t="n">
        <v>31481.17</v>
      </c>
      <c r="P26" t="n">
        <v>886.28</v>
      </c>
      <c r="Q26" t="n">
        <v>1367.61</v>
      </c>
      <c r="R26" t="n">
        <v>192.14</v>
      </c>
      <c r="S26" t="n">
        <v>104.26</v>
      </c>
      <c r="T26" t="n">
        <v>42666.1</v>
      </c>
      <c r="U26" t="n">
        <v>0.54</v>
      </c>
      <c r="V26" t="n">
        <v>0.87</v>
      </c>
      <c r="W26" t="n">
        <v>20.79</v>
      </c>
      <c r="X26" t="n">
        <v>2.62</v>
      </c>
      <c r="Y26" t="n">
        <v>1</v>
      </c>
      <c r="Z26" t="n">
        <v>10</v>
      </c>
      <c r="AA26" t="n">
        <v>2702.581158559292</v>
      </c>
      <c r="AB26" t="n">
        <v>3697.790770606957</v>
      </c>
      <c r="AC26" t="n">
        <v>3344.878809342032</v>
      </c>
      <c r="AD26" t="n">
        <v>2702581.158559292</v>
      </c>
      <c r="AE26" t="n">
        <v>3697790.770606957</v>
      </c>
      <c r="AF26" t="n">
        <v>1.989014201302421e-06</v>
      </c>
      <c r="AG26" t="n">
        <v>73</v>
      </c>
      <c r="AH26" t="n">
        <v>3344878.809342032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1.6109</v>
      </c>
      <c r="E27" t="n">
        <v>62.08</v>
      </c>
      <c r="F27" t="n">
        <v>55.12</v>
      </c>
      <c r="G27" t="n">
        <v>37.16</v>
      </c>
      <c r="H27" t="n">
        <v>0.51</v>
      </c>
      <c r="I27" t="n">
        <v>89</v>
      </c>
      <c r="J27" t="n">
        <v>253.81</v>
      </c>
      <c r="K27" t="n">
        <v>58.47</v>
      </c>
      <c r="L27" t="n">
        <v>7.25</v>
      </c>
      <c r="M27" t="n">
        <v>87</v>
      </c>
      <c r="N27" t="n">
        <v>63.08</v>
      </c>
      <c r="O27" t="n">
        <v>31537.13</v>
      </c>
      <c r="P27" t="n">
        <v>884.29</v>
      </c>
      <c r="Q27" t="n">
        <v>1367.53</v>
      </c>
      <c r="R27" t="n">
        <v>188.75</v>
      </c>
      <c r="S27" t="n">
        <v>104.26</v>
      </c>
      <c r="T27" t="n">
        <v>40985.04</v>
      </c>
      <c r="U27" t="n">
        <v>0.55</v>
      </c>
      <c r="V27" t="n">
        <v>0.87</v>
      </c>
      <c r="W27" t="n">
        <v>20.8</v>
      </c>
      <c r="X27" t="n">
        <v>2.53</v>
      </c>
      <c r="Y27" t="n">
        <v>1</v>
      </c>
      <c r="Z27" t="n">
        <v>10</v>
      </c>
      <c r="AA27" t="n">
        <v>2681.212090539615</v>
      </c>
      <c r="AB27" t="n">
        <v>3668.552669005687</v>
      </c>
      <c r="AC27" t="n">
        <v>3318.431151121655</v>
      </c>
      <c r="AD27" t="n">
        <v>2681212.090539615</v>
      </c>
      <c r="AE27" t="n">
        <v>3668552.669005687</v>
      </c>
      <c r="AF27" t="n">
        <v>1.99645023171417e-06</v>
      </c>
      <c r="AG27" t="n">
        <v>72</v>
      </c>
      <c r="AH27" t="n">
        <v>3318431.151121655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1.6172</v>
      </c>
      <c r="E28" t="n">
        <v>61.83</v>
      </c>
      <c r="F28" t="n">
        <v>55.02</v>
      </c>
      <c r="G28" t="n">
        <v>38.38</v>
      </c>
      <c r="H28" t="n">
        <v>0.52</v>
      </c>
      <c r="I28" t="n">
        <v>86</v>
      </c>
      <c r="J28" t="n">
        <v>254.26</v>
      </c>
      <c r="K28" t="n">
        <v>58.47</v>
      </c>
      <c r="L28" t="n">
        <v>7.5</v>
      </c>
      <c r="M28" t="n">
        <v>84</v>
      </c>
      <c r="N28" t="n">
        <v>63.29</v>
      </c>
      <c r="O28" t="n">
        <v>31593.16</v>
      </c>
      <c r="P28" t="n">
        <v>882.29</v>
      </c>
      <c r="Q28" t="n">
        <v>1367.42</v>
      </c>
      <c r="R28" t="n">
        <v>185.19</v>
      </c>
      <c r="S28" t="n">
        <v>104.26</v>
      </c>
      <c r="T28" t="n">
        <v>39223.15</v>
      </c>
      <c r="U28" t="n">
        <v>0.5600000000000001</v>
      </c>
      <c r="V28" t="n">
        <v>0.87</v>
      </c>
      <c r="W28" t="n">
        <v>20.8</v>
      </c>
      <c r="X28" t="n">
        <v>2.44</v>
      </c>
      <c r="Y28" t="n">
        <v>1</v>
      </c>
      <c r="Z28" t="n">
        <v>10</v>
      </c>
      <c r="AA28" t="n">
        <v>2669.443823840236</v>
      </c>
      <c r="AB28" t="n">
        <v>3652.450807328311</v>
      </c>
      <c r="AC28" t="n">
        <v>3303.866028523662</v>
      </c>
      <c r="AD28" t="n">
        <v>2669443.823840236</v>
      </c>
      <c r="AE28" t="n">
        <v>3652450.807328311</v>
      </c>
      <c r="AF28" t="n">
        <v>2.004258063646505e-06</v>
      </c>
      <c r="AG28" t="n">
        <v>72</v>
      </c>
      <c r="AH28" t="n">
        <v>3303866.028523663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1.6229</v>
      </c>
      <c r="E29" t="n">
        <v>61.62</v>
      </c>
      <c r="F29" t="n">
        <v>54.94</v>
      </c>
      <c r="G29" t="n">
        <v>39.72</v>
      </c>
      <c r="H29" t="n">
        <v>0.54</v>
      </c>
      <c r="I29" t="n">
        <v>83</v>
      </c>
      <c r="J29" t="n">
        <v>254.72</v>
      </c>
      <c r="K29" t="n">
        <v>58.47</v>
      </c>
      <c r="L29" t="n">
        <v>7.75</v>
      </c>
      <c r="M29" t="n">
        <v>81</v>
      </c>
      <c r="N29" t="n">
        <v>63.49</v>
      </c>
      <c r="O29" t="n">
        <v>31649.26</v>
      </c>
      <c r="P29" t="n">
        <v>880.47</v>
      </c>
      <c r="Q29" t="n">
        <v>1367.52</v>
      </c>
      <c r="R29" t="n">
        <v>183.04</v>
      </c>
      <c r="S29" t="n">
        <v>104.26</v>
      </c>
      <c r="T29" t="n">
        <v>38159.92</v>
      </c>
      <c r="U29" t="n">
        <v>0.57</v>
      </c>
      <c r="V29" t="n">
        <v>0.87</v>
      </c>
      <c r="W29" t="n">
        <v>20.79</v>
      </c>
      <c r="X29" t="n">
        <v>2.36</v>
      </c>
      <c r="Y29" t="n">
        <v>1</v>
      </c>
      <c r="Z29" t="n">
        <v>10</v>
      </c>
      <c r="AA29" t="n">
        <v>2658.978716353181</v>
      </c>
      <c r="AB29" t="n">
        <v>3638.131985576564</v>
      </c>
      <c r="AC29" t="n">
        <v>3290.91377502331</v>
      </c>
      <c r="AD29" t="n">
        <v>2658978.716353181</v>
      </c>
      <c r="AE29" t="n">
        <v>3638131.985576564</v>
      </c>
      <c r="AF29" t="n">
        <v>2.011322292537666e-06</v>
      </c>
      <c r="AG29" t="n">
        <v>72</v>
      </c>
      <c r="AH29" t="n">
        <v>3290913.77502331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1.6293</v>
      </c>
      <c r="E30" t="n">
        <v>61.38</v>
      </c>
      <c r="F30" t="n">
        <v>54.84</v>
      </c>
      <c r="G30" t="n">
        <v>41.13</v>
      </c>
      <c r="H30" t="n">
        <v>0.5600000000000001</v>
      </c>
      <c r="I30" t="n">
        <v>80</v>
      </c>
      <c r="J30" t="n">
        <v>255.17</v>
      </c>
      <c r="K30" t="n">
        <v>58.47</v>
      </c>
      <c r="L30" t="n">
        <v>8</v>
      </c>
      <c r="M30" t="n">
        <v>78</v>
      </c>
      <c r="N30" t="n">
        <v>63.7</v>
      </c>
      <c r="O30" t="n">
        <v>31705.44</v>
      </c>
      <c r="P30" t="n">
        <v>878.5700000000001</v>
      </c>
      <c r="Q30" t="n">
        <v>1367.51</v>
      </c>
      <c r="R30" t="n">
        <v>180.38</v>
      </c>
      <c r="S30" t="n">
        <v>104.26</v>
      </c>
      <c r="T30" t="n">
        <v>36848.09</v>
      </c>
      <c r="U30" t="n">
        <v>0.58</v>
      </c>
      <c r="V30" t="n">
        <v>0.87</v>
      </c>
      <c r="W30" t="n">
        <v>20.77</v>
      </c>
      <c r="X30" t="n">
        <v>2.26</v>
      </c>
      <c r="Y30" t="n">
        <v>1</v>
      </c>
      <c r="Z30" t="n">
        <v>10</v>
      </c>
      <c r="AA30" t="n">
        <v>2647.413341454338</v>
      </c>
      <c r="AB30" t="n">
        <v>3622.307729411636</v>
      </c>
      <c r="AC30" t="n">
        <v>3276.599763657281</v>
      </c>
      <c r="AD30" t="n">
        <v>2647413.341454338</v>
      </c>
      <c r="AE30" t="n">
        <v>3622307.729411636</v>
      </c>
      <c r="AF30" t="n">
        <v>2.019254058310197e-06</v>
      </c>
      <c r="AG30" t="n">
        <v>72</v>
      </c>
      <c r="AH30" t="n">
        <v>3276599.763657281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1.6334</v>
      </c>
      <c r="E31" t="n">
        <v>61.22</v>
      </c>
      <c r="F31" t="n">
        <v>54.78</v>
      </c>
      <c r="G31" t="n">
        <v>42.14</v>
      </c>
      <c r="H31" t="n">
        <v>0.57</v>
      </c>
      <c r="I31" t="n">
        <v>78</v>
      </c>
      <c r="J31" t="n">
        <v>255.63</v>
      </c>
      <c r="K31" t="n">
        <v>58.47</v>
      </c>
      <c r="L31" t="n">
        <v>8.25</v>
      </c>
      <c r="M31" t="n">
        <v>76</v>
      </c>
      <c r="N31" t="n">
        <v>63.91</v>
      </c>
      <c r="O31" t="n">
        <v>31761.69</v>
      </c>
      <c r="P31" t="n">
        <v>876.8099999999999</v>
      </c>
      <c r="Q31" t="n">
        <v>1367.58</v>
      </c>
      <c r="R31" t="n">
        <v>178.67</v>
      </c>
      <c r="S31" t="n">
        <v>104.26</v>
      </c>
      <c r="T31" t="n">
        <v>35999.92</v>
      </c>
      <c r="U31" t="n">
        <v>0.58</v>
      </c>
      <c r="V31" t="n">
        <v>0.87</v>
      </c>
      <c r="W31" t="n">
        <v>20.76</v>
      </c>
      <c r="X31" t="n">
        <v>2.2</v>
      </c>
      <c r="Y31" t="n">
        <v>1</v>
      </c>
      <c r="Z31" t="n">
        <v>10</v>
      </c>
      <c r="AA31" t="n">
        <v>2629.286945537046</v>
      </c>
      <c r="AB31" t="n">
        <v>3597.506394837445</v>
      </c>
      <c r="AC31" t="n">
        <v>3254.165433645961</v>
      </c>
      <c r="AD31" t="n">
        <v>2629286.945537046</v>
      </c>
      <c r="AE31" t="n">
        <v>3597506.394837445</v>
      </c>
      <c r="AF31" t="n">
        <v>2.024335345758225e-06</v>
      </c>
      <c r="AG31" t="n">
        <v>71</v>
      </c>
      <c r="AH31" t="n">
        <v>3254165.43364596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1.6392</v>
      </c>
      <c r="E32" t="n">
        <v>61.01</v>
      </c>
      <c r="F32" t="n">
        <v>54.71</v>
      </c>
      <c r="G32" t="n">
        <v>43.77</v>
      </c>
      <c r="H32" t="n">
        <v>0.59</v>
      </c>
      <c r="I32" t="n">
        <v>75</v>
      </c>
      <c r="J32" t="n">
        <v>256.09</v>
      </c>
      <c r="K32" t="n">
        <v>58.47</v>
      </c>
      <c r="L32" t="n">
        <v>8.5</v>
      </c>
      <c r="M32" t="n">
        <v>73</v>
      </c>
      <c r="N32" t="n">
        <v>64.11</v>
      </c>
      <c r="O32" t="n">
        <v>31818.02</v>
      </c>
      <c r="P32" t="n">
        <v>875.1</v>
      </c>
      <c r="Q32" t="n">
        <v>1367.38</v>
      </c>
      <c r="R32" t="n">
        <v>175.73</v>
      </c>
      <c r="S32" t="n">
        <v>104.26</v>
      </c>
      <c r="T32" t="n">
        <v>34548.61</v>
      </c>
      <c r="U32" t="n">
        <v>0.59</v>
      </c>
      <c r="V32" t="n">
        <v>0.88</v>
      </c>
      <c r="W32" t="n">
        <v>20.76</v>
      </c>
      <c r="X32" t="n">
        <v>2.13</v>
      </c>
      <c r="Y32" t="n">
        <v>1</v>
      </c>
      <c r="Z32" t="n">
        <v>10</v>
      </c>
      <c r="AA32" t="n">
        <v>2619.188747286879</v>
      </c>
      <c r="AB32" t="n">
        <v>3583.689594490503</v>
      </c>
      <c r="AC32" t="n">
        <v>3241.667289332129</v>
      </c>
      <c r="AD32" t="n">
        <v>2619188.747286879</v>
      </c>
      <c r="AE32" t="n">
        <v>3583689.594490502</v>
      </c>
      <c r="AF32" t="n">
        <v>2.031523508489582e-06</v>
      </c>
      <c r="AG32" t="n">
        <v>71</v>
      </c>
      <c r="AH32" t="n">
        <v>3241667.289332129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1.6431</v>
      </c>
      <c r="E33" t="n">
        <v>60.86</v>
      </c>
      <c r="F33" t="n">
        <v>54.65</v>
      </c>
      <c r="G33" t="n">
        <v>44.92</v>
      </c>
      <c r="H33" t="n">
        <v>0.61</v>
      </c>
      <c r="I33" t="n">
        <v>73</v>
      </c>
      <c r="J33" t="n">
        <v>256.54</v>
      </c>
      <c r="K33" t="n">
        <v>58.47</v>
      </c>
      <c r="L33" t="n">
        <v>8.75</v>
      </c>
      <c r="M33" t="n">
        <v>71</v>
      </c>
      <c r="N33" t="n">
        <v>64.31999999999999</v>
      </c>
      <c r="O33" t="n">
        <v>31874.43</v>
      </c>
      <c r="P33" t="n">
        <v>874.22</v>
      </c>
      <c r="Q33" t="n">
        <v>1367.43</v>
      </c>
      <c r="R33" t="n">
        <v>174.02</v>
      </c>
      <c r="S33" t="n">
        <v>104.26</v>
      </c>
      <c r="T33" t="n">
        <v>33698.75</v>
      </c>
      <c r="U33" t="n">
        <v>0.6</v>
      </c>
      <c r="V33" t="n">
        <v>0.88</v>
      </c>
      <c r="W33" t="n">
        <v>20.77</v>
      </c>
      <c r="X33" t="n">
        <v>2.07</v>
      </c>
      <c r="Y33" t="n">
        <v>1</v>
      </c>
      <c r="Z33" t="n">
        <v>10</v>
      </c>
      <c r="AA33" t="n">
        <v>2612.69046154539</v>
      </c>
      <c r="AB33" t="n">
        <v>3574.798353254862</v>
      </c>
      <c r="AC33" t="n">
        <v>3233.624615681083</v>
      </c>
      <c r="AD33" t="n">
        <v>2612690.46154539</v>
      </c>
      <c r="AE33" t="n">
        <v>3574798.353254863</v>
      </c>
      <c r="AF33" t="n">
        <v>2.036356928257218e-06</v>
      </c>
      <c r="AG33" t="n">
        <v>71</v>
      </c>
      <c r="AH33" t="n">
        <v>3233624.615681083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1.6478</v>
      </c>
      <c r="E34" t="n">
        <v>60.69</v>
      </c>
      <c r="F34" t="n">
        <v>54.58</v>
      </c>
      <c r="G34" t="n">
        <v>46.12</v>
      </c>
      <c r="H34" t="n">
        <v>0.62</v>
      </c>
      <c r="I34" t="n">
        <v>71</v>
      </c>
      <c r="J34" t="n">
        <v>257</v>
      </c>
      <c r="K34" t="n">
        <v>58.47</v>
      </c>
      <c r="L34" t="n">
        <v>9</v>
      </c>
      <c r="M34" t="n">
        <v>69</v>
      </c>
      <c r="N34" t="n">
        <v>64.53</v>
      </c>
      <c r="O34" t="n">
        <v>31931.04</v>
      </c>
      <c r="P34" t="n">
        <v>872.26</v>
      </c>
      <c r="Q34" t="n">
        <v>1367.52</v>
      </c>
      <c r="R34" t="n">
        <v>171.23</v>
      </c>
      <c r="S34" t="n">
        <v>104.26</v>
      </c>
      <c r="T34" t="n">
        <v>32317.57</v>
      </c>
      <c r="U34" t="n">
        <v>0.61</v>
      </c>
      <c r="V34" t="n">
        <v>0.88</v>
      </c>
      <c r="W34" t="n">
        <v>20.76</v>
      </c>
      <c r="X34" t="n">
        <v>1.99</v>
      </c>
      <c r="Y34" t="n">
        <v>1</v>
      </c>
      <c r="Z34" t="n">
        <v>10</v>
      </c>
      <c r="AA34" t="n">
        <v>2603.605667415007</v>
      </c>
      <c r="AB34" t="n">
        <v>3562.36813713284</v>
      </c>
      <c r="AC34" t="n">
        <v>3222.38072193983</v>
      </c>
      <c r="AD34" t="n">
        <v>2603605.667415007</v>
      </c>
      <c r="AE34" t="n">
        <v>3562368.13713284</v>
      </c>
      <c r="AF34" t="n">
        <v>2.04218181874642e-06</v>
      </c>
      <c r="AG34" t="n">
        <v>71</v>
      </c>
      <c r="AH34" t="n">
        <v>3222380.721939831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1.6514</v>
      </c>
      <c r="E35" t="n">
        <v>60.56</v>
      </c>
      <c r="F35" t="n">
        <v>54.54</v>
      </c>
      <c r="G35" t="n">
        <v>47.43</v>
      </c>
      <c r="H35" t="n">
        <v>0.64</v>
      </c>
      <c r="I35" t="n">
        <v>69</v>
      </c>
      <c r="J35" t="n">
        <v>257.46</v>
      </c>
      <c r="K35" t="n">
        <v>58.47</v>
      </c>
      <c r="L35" t="n">
        <v>9.25</v>
      </c>
      <c r="M35" t="n">
        <v>67</v>
      </c>
      <c r="N35" t="n">
        <v>64.73999999999999</v>
      </c>
      <c r="O35" t="n">
        <v>31987.61</v>
      </c>
      <c r="P35" t="n">
        <v>870.95</v>
      </c>
      <c r="Q35" t="n">
        <v>1367.36</v>
      </c>
      <c r="R35" t="n">
        <v>170.51</v>
      </c>
      <c r="S35" t="n">
        <v>104.26</v>
      </c>
      <c r="T35" t="n">
        <v>31966.2</v>
      </c>
      <c r="U35" t="n">
        <v>0.61</v>
      </c>
      <c r="V35" t="n">
        <v>0.88</v>
      </c>
      <c r="W35" t="n">
        <v>20.75</v>
      </c>
      <c r="X35" t="n">
        <v>1.96</v>
      </c>
      <c r="Y35" t="n">
        <v>1</v>
      </c>
      <c r="Z35" t="n">
        <v>10</v>
      </c>
      <c r="AA35" t="n">
        <v>2597.114554314642</v>
      </c>
      <c r="AB35" t="n">
        <v>3553.486709821221</v>
      </c>
      <c r="AC35" t="n">
        <v>3214.34692558567</v>
      </c>
      <c r="AD35" t="n">
        <v>2597114.554314642</v>
      </c>
      <c r="AE35" t="n">
        <v>3553486.709821221</v>
      </c>
      <c r="AF35" t="n">
        <v>2.046643436993469e-06</v>
      </c>
      <c r="AG35" t="n">
        <v>71</v>
      </c>
      <c r="AH35" t="n">
        <v>3214346.92558567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1.6558</v>
      </c>
      <c r="E36" t="n">
        <v>60.4</v>
      </c>
      <c r="F36" t="n">
        <v>54.47</v>
      </c>
      <c r="G36" t="n">
        <v>48.78</v>
      </c>
      <c r="H36" t="n">
        <v>0.66</v>
      </c>
      <c r="I36" t="n">
        <v>67</v>
      </c>
      <c r="J36" t="n">
        <v>257.92</v>
      </c>
      <c r="K36" t="n">
        <v>58.47</v>
      </c>
      <c r="L36" t="n">
        <v>9.5</v>
      </c>
      <c r="M36" t="n">
        <v>65</v>
      </c>
      <c r="N36" t="n">
        <v>64.95</v>
      </c>
      <c r="O36" t="n">
        <v>32044.25</v>
      </c>
      <c r="P36" t="n">
        <v>869.6</v>
      </c>
      <c r="Q36" t="n">
        <v>1367.41</v>
      </c>
      <c r="R36" t="n">
        <v>167.89</v>
      </c>
      <c r="S36" t="n">
        <v>104.26</v>
      </c>
      <c r="T36" t="n">
        <v>30668.26</v>
      </c>
      <c r="U36" t="n">
        <v>0.62</v>
      </c>
      <c r="V36" t="n">
        <v>0.88</v>
      </c>
      <c r="W36" t="n">
        <v>20.76</v>
      </c>
      <c r="X36" t="n">
        <v>1.89</v>
      </c>
      <c r="Y36" t="n">
        <v>1</v>
      </c>
      <c r="Z36" t="n">
        <v>10</v>
      </c>
      <c r="AA36" t="n">
        <v>2579.343424125458</v>
      </c>
      <c r="AB36" t="n">
        <v>3529.171465489447</v>
      </c>
      <c r="AC36" t="n">
        <v>3192.352294046263</v>
      </c>
      <c r="AD36" t="n">
        <v>2579343.424125458</v>
      </c>
      <c r="AE36" t="n">
        <v>3529171.465489447</v>
      </c>
      <c r="AF36" t="n">
        <v>2.052096525962084e-06</v>
      </c>
      <c r="AG36" t="n">
        <v>70</v>
      </c>
      <c r="AH36" t="n">
        <v>3192352.294046263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1.6593</v>
      </c>
      <c r="E37" t="n">
        <v>60.26</v>
      </c>
      <c r="F37" t="n">
        <v>54.44</v>
      </c>
      <c r="G37" t="n">
        <v>50.25</v>
      </c>
      <c r="H37" t="n">
        <v>0.67</v>
      </c>
      <c r="I37" t="n">
        <v>65</v>
      </c>
      <c r="J37" t="n">
        <v>258.38</v>
      </c>
      <c r="K37" t="n">
        <v>58.47</v>
      </c>
      <c r="L37" t="n">
        <v>9.75</v>
      </c>
      <c r="M37" t="n">
        <v>63</v>
      </c>
      <c r="N37" t="n">
        <v>65.16</v>
      </c>
      <c r="O37" t="n">
        <v>32100.97</v>
      </c>
      <c r="P37" t="n">
        <v>868.48</v>
      </c>
      <c r="Q37" t="n">
        <v>1367.43</v>
      </c>
      <c r="R37" t="n">
        <v>166.72</v>
      </c>
      <c r="S37" t="n">
        <v>104.26</v>
      </c>
      <c r="T37" t="n">
        <v>30088.99</v>
      </c>
      <c r="U37" t="n">
        <v>0.63</v>
      </c>
      <c r="V37" t="n">
        <v>0.88</v>
      </c>
      <c r="W37" t="n">
        <v>20.76</v>
      </c>
      <c r="X37" t="n">
        <v>1.86</v>
      </c>
      <c r="Y37" t="n">
        <v>1</v>
      </c>
      <c r="Z37" t="n">
        <v>10</v>
      </c>
      <c r="AA37" t="n">
        <v>2573.415609592198</v>
      </c>
      <c r="AB37" t="n">
        <v>3521.06076812832</v>
      </c>
      <c r="AC37" t="n">
        <v>3185.015670257846</v>
      </c>
      <c r="AD37" t="n">
        <v>2573415.609592197</v>
      </c>
      <c r="AE37" t="n">
        <v>3521060.76812832</v>
      </c>
      <c r="AF37" t="n">
        <v>2.056434210368938e-06</v>
      </c>
      <c r="AG37" t="n">
        <v>70</v>
      </c>
      <c r="AH37" t="n">
        <v>3185015.670257846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1.662</v>
      </c>
      <c r="E38" t="n">
        <v>60.17</v>
      </c>
      <c r="F38" t="n">
        <v>54.39</v>
      </c>
      <c r="G38" t="n">
        <v>50.99</v>
      </c>
      <c r="H38" t="n">
        <v>0.6899999999999999</v>
      </c>
      <c r="I38" t="n">
        <v>64</v>
      </c>
      <c r="J38" t="n">
        <v>258.84</v>
      </c>
      <c r="K38" t="n">
        <v>58.47</v>
      </c>
      <c r="L38" t="n">
        <v>10</v>
      </c>
      <c r="M38" t="n">
        <v>62</v>
      </c>
      <c r="N38" t="n">
        <v>65.37</v>
      </c>
      <c r="O38" t="n">
        <v>32157.77</v>
      </c>
      <c r="P38" t="n">
        <v>867.17</v>
      </c>
      <c r="Q38" t="n">
        <v>1367.37</v>
      </c>
      <c r="R38" t="n">
        <v>165.54</v>
      </c>
      <c r="S38" t="n">
        <v>104.26</v>
      </c>
      <c r="T38" t="n">
        <v>29508.54</v>
      </c>
      <c r="U38" t="n">
        <v>0.63</v>
      </c>
      <c r="V38" t="n">
        <v>0.88</v>
      </c>
      <c r="W38" t="n">
        <v>20.74</v>
      </c>
      <c r="X38" t="n">
        <v>1.81</v>
      </c>
      <c r="Y38" t="n">
        <v>1</v>
      </c>
      <c r="Z38" t="n">
        <v>10</v>
      </c>
      <c r="AA38" t="n">
        <v>2567.912200032839</v>
      </c>
      <c r="AB38" t="n">
        <v>3513.530760375912</v>
      </c>
      <c r="AC38" t="n">
        <v>3178.204315876895</v>
      </c>
      <c r="AD38" t="n">
        <v>2567912.20003284</v>
      </c>
      <c r="AE38" t="n">
        <v>3513530.760375911</v>
      </c>
      <c r="AF38" t="n">
        <v>2.059780424054224e-06</v>
      </c>
      <c r="AG38" t="n">
        <v>70</v>
      </c>
      <c r="AH38" t="n">
        <v>3178204.315876895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1.6655</v>
      </c>
      <c r="E39" t="n">
        <v>60.04</v>
      </c>
      <c r="F39" t="n">
        <v>54.36</v>
      </c>
      <c r="G39" t="n">
        <v>52.6</v>
      </c>
      <c r="H39" t="n">
        <v>0.7</v>
      </c>
      <c r="I39" t="n">
        <v>62</v>
      </c>
      <c r="J39" t="n">
        <v>259.3</v>
      </c>
      <c r="K39" t="n">
        <v>58.47</v>
      </c>
      <c r="L39" t="n">
        <v>10.25</v>
      </c>
      <c r="M39" t="n">
        <v>60</v>
      </c>
      <c r="N39" t="n">
        <v>65.58</v>
      </c>
      <c r="O39" t="n">
        <v>32214.64</v>
      </c>
      <c r="P39" t="n">
        <v>866.15</v>
      </c>
      <c r="Q39" t="n">
        <v>1367.41</v>
      </c>
      <c r="R39" t="n">
        <v>164.2</v>
      </c>
      <c r="S39" t="n">
        <v>104.26</v>
      </c>
      <c r="T39" t="n">
        <v>28844.59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2562.175695352252</v>
      </c>
      <c r="AB39" t="n">
        <v>3505.681821595205</v>
      </c>
      <c r="AC39" t="n">
        <v>3171.104468797365</v>
      </c>
      <c r="AD39" t="n">
        <v>2562175.695352252</v>
      </c>
      <c r="AE39" t="n">
        <v>3505681.821595205</v>
      </c>
      <c r="AF39" t="n">
        <v>2.064118108461078e-06</v>
      </c>
      <c r="AG39" t="n">
        <v>70</v>
      </c>
      <c r="AH39" t="n">
        <v>3171104.468797365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1.671</v>
      </c>
      <c r="E40" t="n">
        <v>59.84</v>
      </c>
      <c r="F40" t="n">
        <v>54.25</v>
      </c>
      <c r="G40" t="n">
        <v>54.25</v>
      </c>
      <c r="H40" t="n">
        <v>0.72</v>
      </c>
      <c r="I40" t="n">
        <v>60</v>
      </c>
      <c r="J40" t="n">
        <v>259.76</v>
      </c>
      <c r="K40" t="n">
        <v>58.47</v>
      </c>
      <c r="L40" t="n">
        <v>10.5</v>
      </c>
      <c r="M40" t="n">
        <v>58</v>
      </c>
      <c r="N40" t="n">
        <v>65.79000000000001</v>
      </c>
      <c r="O40" t="n">
        <v>32271.6</v>
      </c>
      <c r="P40" t="n">
        <v>863.97</v>
      </c>
      <c r="Q40" t="n">
        <v>1367.36</v>
      </c>
      <c r="R40" t="n">
        <v>161.16</v>
      </c>
      <c r="S40" t="n">
        <v>104.26</v>
      </c>
      <c r="T40" t="n">
        <v>27335.43</v>
      </c>
      <c r="U40" t="n">
        <v>0.65</v>
      </c>
      <c r="V40" t="n">
        <v>0.88</v>
      </c>
      <c r="W40" t="n">
        <v>20.73</v>
      </c>
      <c r="X40" t="n">
        <v>1.67</v>
      </c>
      <c r="Y40" t="n">
        <v>1</v>
      </c>
      <c r="Z40" t="n">
        <v>10</v>
      </c>
      <c r="AA40" t="n">
        <v>2551.679432155073</v>
      </c>
      <c r="AB40" t="n">
        <v>3491.320371226374</v>
      </c>
      <c r="AC40" t="n">
        <v>3158.113655095313</v>
      </c>
      <c r="AD40" t="n">
        <v>2551679.432155073</v>
      </c>
      <c r="AE40" t="n">
        <v>3491320.371226374</v>
      </c>
      <c r="AF40" t="n">
        <v>2.070934469671847e-06</v>
      </c>
      <c r="AG40" t="n">
        <v>70</v>
      </c>
      <c r="AH40" t="n">
        <v>3158113.655095313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1.673</v>
      </c>
      <c r="E41" t="n">
        <v>59.77</v>
      </c>
      <c r="F41" t="n">
        <v>54.23</v>
      </c>
      <c r="G41" t="n">
        <v>55.15</v>
      </c>
      <c r="H41" t="n">
        <v>0.74</v>
      </c>
      <c r="I41" t="n">
        <v>59</v>
      </c>
      <c r="J41" t="n">
        <v>260.23</v>
      </c>
      <c r="K41" t="n">
        <v>58.47</v>
      </c>
      <c r="L41" t="n">
        <v>10.75</v>
      </c>
      <c r="M41" t="n">
        <v>57</v>
      </c>
      <c r="N41" t="n">
        <v>66</v>
      </c>
      <c r="O41" t="n">
        <v>32328.64</v>
      </c>
      <c r="P41" t="n">
        <v>863.35</v>
      </c>
      <c r="Q41" t="n">
        <v>1367.31</v>
      </c>
      <c r="R41" t="n">
        <v>160.29</v>
      </c>
      <c r="S41" t="n">
        <v>104.26</v>
      </c>
      <c r="T41" t="n">
        <v>26908.37</v>
      </c>
      <c r="U41" t="n">
        <v>0.65</v>
      </c>
      <c r="V41" t="n">
        <v>0.88</v>
      </c>
      <c r="W41" t="n">
        <v>20.73</v>
      </c>
      <c r="X41" t="n">
        <v>1.65</v>
      </c>
      <c r="Y41" t="n">
        <v>1</v>
      </c>
      <c r="Z41" t="n">
        <v>10</v>
      </c>
      <c r="AA41" t="n">
        <v>2548.350282712786</v>
      </c>
      <c r="AB41" t="n">
        <v>3486.76528208773</v>
      </c>
      <c r="AC41" t="n">
        <v>3153.993297270953</v>
      </c>
      <c r="AD41" t="n">
        <v>2548350.282712786</v>
      </c>
      <c r="AE41" t="n">
        <v>3486765.28208773</v>
      </c>
      <c r="AF41" t="n">
        <v>2.073413146475763e-06</v>
      </c>
      <c r="AG41" t="n">
        <v>70</v>
      </c>
      <c r="AH41" t="n">
        <v>3153993.297270954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1.6754</v>
      </c>
      <c r="E42" t="n">
        <v>59.69</v>
      </c>
      <c r="F42" t="n">
        <v>54.19</v>
      </c>
      <c r="G42" t="n">
        <v>56.06</v>
      </c>
      <c r="H42" t="n">
        <v>0.75</v>
      </c>
      <c r="I42" t="n">
        <v>58</v>
      </c>
      <c r="J42" t="n">
        <v>260.69</v>
      </c>
      <c r="K42" t="n">
        <v>58.47</v>
      </c>
      <c r="L42" t="n">
        <v>11</v>
      </c>
      <c r="M42" t="n">
        <v>56</v>
      </c>
      <c r="N42" t="n">
        <v>66.20999999999999</v>
      </c>
      <c r="O42" t="n">
        <v>32385.75</v>
      </c>
      <c r="P42" t="n">
        <v>862.1</v>
      </c>
      <c r="Q42" t="n">
        <v>1367.4</v>
      </c>
      <c r="R42" t="n">
        <v>158.86</v>
      </c>
      <c r="S42" t="n">
        <v>104.26</v>
      </c>
      <c r="T42" t="n">
        <v>26194.37</v>
      </c>
      <c r="U42" t="n">
        <v>0.66</v>
      </c>
      <c r="V42" t="n">
        <v>0.88</v>
      </c>
      <c r="W42" t="n">
        <v>20.74</v>
      </c>
      <c r="X42" t="n">
        <v>1.61</v>
      </c>
      <c r="Y42" t="n">
        <v>1</v>
      </c>
      <c r="Z42" t="n">
        <v>10</v>
      </c>
      <c r="AA42" t="n">
        <v>2543.458892841576</v>
      </c>
      <c r="AB42" t="n">
        <v>3480.072666673048</v>
      </c>
      <c r="AC42" t="n">
        <v>3147.939415678305</v>
      </c>
      <c r="AD42" t="n">
        <v>2543458.892841577</v>
      </c>
      <c r="AE42" t="n">
        <v>3480072.666673048</v>
      </c>
      <c r="AF42" t="n">
        <v>2.076387558640462e-06</v>
      </c>
      <c r="AG42" t="n">
        <v>70</v>
      </c>
      <c r="AH42" t="n">
        <v>3147939.415678305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1.6792</v>
      </c>
      <c r="E43" t="n">
        <v>59.55</v>
      </c>
      <c r="F43" t="n">
        <v>54.15</v>
      </c>
      <c r="G43" t="n">
        <v>58.02</v>
      </c>
      <c r="H43" t="n">
        <v>0.77</v>
      </c>
      <c r="I43" t="n">
        <v>56</v>
      </c>
      <c r="J43" t="n">
        <v>261.15</v>
      </c>
      <c r="K43" t="n">
        <v>58.47</v>
      </c>
      <c r="L43" t="n">
        <v>11.25</v>
      </c>
      <c r="M43" t="n">
        <v>54</v>
      </c>
      <c r="N43" t="n">
        <v>66.43000000000001</v>
      </c>
      <c r="O43" t="n">
        <v>32442.95</v>
      </c>
      <c r="P43" t="n">
        <v>860.95</v>
      </c>
      <c r="Q43" t="n">
        <v>1367.42</v>
      </c>
      <c r="R43" t="n">
        <v>157.62</v>
      </c>
      <c r="S43" t="n">
        <v>104.26</v>
      </c>
      <c r="T43" t="n">
        <v>25586.38</v>
      </c>
      <c r="U43" t="n">
        <v>0.66</v>
      </c>
      <c r="V43" t="n">
        <v>0.89</v>
      </c>
      <c r="W43" t="n">
        <v>20.74</v>
      </c>
      <c r="X43" t="n">
        <v>1.57</v>
      </c>
      <c r="Y43" t="n">
        <v>1</v>
      </c>
      <c r="Z43" t="n">
        <v>10</v>
      </c>
      <c r="AA43" t="n">
        <v>2527.186656160757</v>
      </c>
      <c r="AB43" t="n">
        <v>3457.808274565933</v>
      </c>
      <c r="AC43" t="n">
        <v>3127.799905905623</v>
      </c>
      <c r="AD43" t="n">
        <v>2527186.656160757</v>
      </c>
      <c r="AE43" t="n">
        <v>3457808.274565933</v>
      </c>
      <c r="AF43" t="n">
        <v>2.081097044567902e-06</v>
      </c>
      <c r="AG43" t="n">
        <v>69</v>
      </c>
      <c r="AH43" t="n">
        <v>3127799.905905623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1.6819</v>
      </c>
      <c r="E44" t="n">
        <v>59.46</v>
      </c>
      <c r="F44" t="n">
        <v>54.1</v>
      </c>
      <c r="G44" t="n">
        <v>59.02</v>
      </c>
      <c r="H44" t="n">
        <v>0.78</v>
      </c>
      <c r="I44" t="n">
        <v>55</v>
      </c>
      <c r="J44" t="n">
        <v>261.62</v>
      </c>
      <c r="K44" t="n">
        <v>58.47</v>
      </c>
      <c r="L44" t="n">
        <v>11.5</v>
      </c>
      <c r="M44" t="n">
        <v>53</v>
      </c>
      <c r="N44" t="n">
        <v>66.64</v>
      </c>
      <c r="O44" t="n">
        <v>32500.22</v>
      </c>
      <c r="P44" t="n">
        <v>859.86</v>
      </c>
      <c r="Q44" t="n">
        <v>1367.37</v>
      </c>
      <c r="R44" t="n">
        <v>156.08</v>
      </c>
      <c r="S44" t="n">
        <v>104.26</v>
      </c>
      <c r="T44" t="n">
        <v>24819.34</v>
      </c>
      <c r="U44" t="n">
        <v>0.67</v>
      </c>
      <c r="V44" t="n">
        <v>0.89</v>
      </c>
      <c r="W44" t="n">
        <v>20.73</v>
      </c>
      <c r="X44" t="n">
        <v>1.52</v>
      </c>
      <c r="Y44" t="n">
        <v>1</v>
      </c>
      <c r="Z44" t="n">
        <v>10</v>
      </c>
      <c r="AA44" t="n">
        <v>2522.122879974639</v>
      </c>
      <c r="AB44" t="n">
        <v>3450.879792590046</v>
      </c>
      <c r="AC44" t="n">
        <v>3121.53266852533</v>
      </c>
      <c r="AD44" t="n">
        <v>2522122.879974639</v>
      </c>
      <c r="AE44" t="n">
        <v>3450879.792590046</v>
      </c>
      <c r="AF44" t="n">
        <v>2.084443258253189e-06</v>
      </c>
      <c r="AG44" t="n">
        <v>69</v>
      </c>
      <c r="AH44" t="n">
        <v>3121532.66852533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1.6837</v>
      </c>
      <c r="E45" t="n">
        <v>59.39</v>
      </c>
      <c r="F45" t="n">
        <v>54.09</v>
      </c>
      <c r="G45" t="n">
        <v>60.09</v>
      </c>
      <c r="H45" t="n">
        <v>0.8</v>
      </c>
      <c r="I45" t="n">
        <v>54</v>
      </c>
      <c r="J45" t="n">
        <v>262.08</v>
      </c>
      <c r="K45" t="n">
        <v>58.47</v>
      </c>
      <c r="L45" t="n">
        <v>11.75</v>
      </c>
      <c r="M45" t="n">
        <v>52</v>
      </c>
      <c r="N45" t="n">
        <v>66.86</v>
      </c>
      <c r="O45" t="n">
        <v>32557.58</v>
      </c>
      <c r="P45" t="n">
        <v>858.85</v>
      </c>
      <c r="Q45" t="n">
        <v>1367.37</v>
      </c>
      <c r="R45" t="n">
        <v>155.59</v>
      </c>
      <c r="S45" t="n">
        <v>104.26</v>
      </c>
      <c r="T45" t="n">
        <v>24580.25</v>
      </c>
      <c r="U45" t="n">
        <v>0.67</v>
      </c>
      <c r="V45" t="n">
        <v>0.89</v>
      </c>
      <c r="W45" t="n">
        <v>20.73</v>
      </c>
      <c r="X45" t="n">
        <v>1.51</v>
      </c>
      <c r="Y45" t="n">
        <v>1</v>
      </c>
      <c r="Z45" t="n">
        <v>10</v>
      </c>
      <c r="AA45" t="n">
        <v>2518.605064258648</v>
      </c>
      <c r="AB45" t="n">
        <v>3446.066561932351</v>
      </c>
      <c r="AC45" t="n">
        <v>3117.178805846194</v>
      </c>
      <c r="AD45" t="n">
        <v>2518605.064258648</v>
      </c>
      <c r="AE45" t="n">
        <v>3446066.561932351</v>
      </c>
      <c r="AF45" t="n">
        <v>2.086674067376714e-06</v>
      </c>
      <c r="AG45" t="n">
        <v>69</v>
      </c>
      <c r="AH45" t="n">
        <v>3117178.805846194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1.6856</v>
      </c>
      <c r="E46" t="n">
        <v>59.33</v>
      </c>
      <c r="F46" t="n">
        <v>54.07</v>
      </c>
      <c r="G46" t="n">
        <v>61.21</v>
      </c>
      <c r="H46" t="n">
        <v>0.8100000000000001</v>
      </c>
      <c r="I46" t="n">
        <v>53</v>
      </c>
      <c r="J46" t="n">
        <v>262.55</v>
      </c>
      <c r="K46" t="n">
        <v>58.47</v>
      </c>
      <c r="L46" t="n">
        <v>12</v>
      </c>
      <c r="M46" t="n">
        <v>51</v>
      </c>
      <c r="N46" t="n">
        <v>67.06999999999999</v>
      </c>
      <c r="O46" t="n">
        <v>32615.02</v>
      </c>
      <c r="P46" t="n">
        <v>857.79</v>
      </c>
      <c r="Q46" t="n">
        <v>1367.28</v>
      </c>
      <c r="R46" t="n">
        <v>154.85</v>
      </c>
      <c r="S46" t="n">
        <v>104.26</v>
      </c>
      <c r="T46" t="n">
        <v>24215.68</v>
      </c>
      <c r="U46" t="n">
        <v>0.67</v>
      </c>
      <c r="V46" t="n">
        <v>0.89</v>
      </c>
      <c r="W46" t="n">
        <v>20.73</v>
      </c>
      <c r="X46" t="n">
        <v>1.49</v>
      </c>
      <c r="Y46" t="n">
        <v>1</v>
      </c>
      <c r="Z46" t="n">
        <v>10</v>
      </c>
      <c r="AA46" t="n">
        <v>2514.805222356152</v>
      </c>
      <c r="AB46" t="n">
        <v>3440.867450604163</v>
      </c>
      <c r="AC46" t="n">
        <v>3112.475890406169</v>
      </c>
      <c r="AD46" t="n">
        <v>2514805.222356152</v>
      </c>
      <c r="AE46" t="n">
        <v>3440867.450604163</v>
      </c>
      <c r="AF46" t="n">
        <v>2.089028810340434e-06</v>
      </c>
      <c r="AG46" t="n">
        <v>69</v>
      </c>
      <c r="AH46" t="n">
        <v>3112475.890406169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1.6874</v>
      </c>
      <c r="E47" t="n">
        <v>59.26</v>
      </c>
      <c r="F47" t="n">
        <v>54.05</v>
      </c>
      <c r="G47" t="n">
        <v>62.37</v>
      </c>
      <c r="H47" t="n">
        <v>0.83</v>
      </c>
      <c r="I47" t="n">
        <v>52</v>
      </c>
      <c r="J47" t="n">
        <v>263.01</v>
      </c>
      <c r="K47" t="n">
        <v>58.47</v>
      </c>
      <c r="L47" t="n">
        <v>12.25</v>
      </c>
      <c r="M47" t="n">
        <v>50</v>
      </c>
      <c r="N47" t="n">
        <v>67.29000000000001</v>
      </c>
      <c r="O47" t="n">
        <v>32672.53</v>
      </c>
      <c r="P47" t="n">
        <v>856.85</v>
      </c>
      <c r="Q47" t="n">
        <v>1367.34</v>
      </c>
      <c r="R47" t="n">
        <v>154.34</v>
      </c>
      <c r="S47" t="n">
        <v>104.26</v>
      </c>
      <c r="T47" t="n">
        <v>23966.44</v>
      </c>
      <c r="U47" t="n">
        <v>0.68</v>
      </c>
      <c r="V47" t="n">
        <v>0.89</v>
      </c>
      <c r="W47" t="n">
        <v>20.73</v>
      </c>
      <c r="X47" t="n">
        <v>1.47</v>
      </c>
      <c r="Y47" t="n">
        <v>1</v>
      </c>
      <c r="Z47" t="n">
        <v>10</v>
      </c>
      <c r="AA47" t="n">
        <v>2511.293777689612</v>
      </c>
      <c r="AB47" t="n">
        <v>3436.062937097397</v>
      </c>
      <c r="AC47" t="n">
        <v>3108.129912925313</v>
      </c>
      <c r="AD47" t="n">
        <v>2511293.777689612</v>
      </c>
      <c r="AE47" t="n">
        <v>3436062.937097397</v>
      </c>
      <c r="AF47" t="n">
        <v>2.091259619463958e-06</v>
      </c>
      <c r="AG47" t="n">
        <v>69</v>
      </c>
      <c r="AH47" t="n">
        <v>3108129.912925312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1.6925</v>
      </c>
      <c r="E48" t="n">
        <v>59.09</v>
      </c>
      <c r="F48" t="n">
        <v>53.97</v>
      </c>
      <c r="G48" t="n">
        <v>64.76000000000001</v>
      </c>
      <c r="H48" t="n">
        <v>0.84</v>
      </c>
      <c r="I48" t="n">
        <v>50</v>
      </c>
      <c r="J48" t="n">
        <v>263.48</v>
      </c>
      <c r="K48" t="n">
        <v>58.47</v>
      </c>
      <c r="L48" t="n">
        <v>12.5</v>
      </c>
      <c r="M48" t="n">
        <v>48</v>
      </c>
      <c r="N48" t="n">
        <v>67.51000000000001</v>
      </c>
      <c r="O48" t="n">
        <v>32730.13</v>
      </c>
      <c r="P48" t="n">
        <v>855.36</v>
      </c>
      <c r="Q48" t="n">
        <v>1367.38</v>
      </c>
      <c r="R48" t="n">
        <v>151.78</v>
      </c>
      <c r="S48" t="n">
        <v>104.26</v>
      </c>
      <c r="T48" t="n">
        <v>22696.82</v>
      </c>
      <c r="U48" t="n">
        <v>0.6899999999999999</v>
      </c>
      <c r="V48" t="n">
        <v>0.89</v>
      </c>
      <c r="W48" t="n">
        <v>20.72</v>
      </c>
      <c r="X48" t="n">
        <v>1.39</v>
      </c>
      <c r="Y48" t="n">
        <v>1</v>
      </c>
      <c r="Z48" t="n">
        <v>10</v>
      </c>
      <c r="AA48" t="n">
        <v>2502.807292066384</v>
      </c>
      <c r="AB48" t="n">
        <v>3424.451353070373</v>
      </c>
      <c r="AC48" t="n">
        <v>3097.626522180868</v>
      </c>
      <c r="AD48" t="n">
        <v>2502807.292066384</v>
      </c>
      <c r="AE48" t="n">
        <v>3424451.353070373</v>
      </c>
      <c r="AF48" t="n">
        <v>2.097580245313944e-06</v>
      </c>
      <c r="AG48" t="n">
        <v>69</v>
      </c>
      <c r="AH48" t="n">
        <v>3097626.522180867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1.6934</v>
      </c>
      <c r="E49" t="n">
        <v>59.05</v>
      </c>
      <c r="F49" t="n">
        <v>53.98</v>
      </c>
      <c r="G49" t="n">
        <v>66.09999999999999</v>
      </c>
      <c r="H49" t="n">
        <v>0.86</v>
      </c>
      <c r="I49" t="n">
        <v>49</v>
      </c>
      <c r="J49" t="n">
        <v>263.95</v>
      </c>
      <c r="K49" t="n">
        <v>58.47</v>
      </c>
      <c r="L49" t="n">
        <v>12.75</v>
      </c>
      <c r="M49" t="n">
        <v>47</v>
      </c>
      <c r="N49" t="n">
        <v>67.72</v>
      </c>
      <c r="O49" t="n">
        <v>32787.82</v>
      </c>
      <c r="P49" t="n">
        <v>855.02</v>
      </c>
      <c r="Q49" t="n">
        <v>1367.35</v>
      </c>
      <c r="R49" t="n">
        <v>152.03</v>
      </c>
      <c r="S49" t="n">
        <v>104.26</v>
      </c>
      <c r="T49" t="n">
        <v>22826.78</v>
      </c>
      <c r="U49" t="n">
        <v>0.6899999999999999</v>
      </c>
      <c r="V49" t="n">
        <v>0.89</v>
      </c>
      <c r="W49" t="n">
        <v>20.73</v>
      </c>
      <c r="X49" t="n">
        <v>1.4</v>
      </c>
      <c r="Y49" t="n">
        <v>1</v>
      </c>
      <c r="Z49" t="n">
        <v>10</v>
      </c>
      <c r="AA49" t="n">
        <v>2501.468034765198</v>
      </c>
      <c r="AB49" t="n">
        <v>3422.618922147029</v>
      </c>
      <c r="AC49" t="n">
        <v>3095.968975893014</v>
      </c>
      <c r="AD49" t="n">
        <v>2501468.034765198</v>
      </c>
      <c r="AE49" t="n">
        <v>3422618.922147029</v>
      </c>
      <c r="AF49" t="n">
        <v>2.098695649875706e-06</v>
      </c>
      <c r="AG49" t="n">
        <v>69</v>
      </c>
      <c r="AH49" t="n">
        <v>3095968.975893014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1.6964</v>
      </c>
      <c r="E50" t="n">
        <v>58.95</v>
      </c>
      <c r="F50" t="n">
        <v>53.93</v>
      </c>
      <c r="G50" t="n">
        <v>67.41</v>
      </c>
      <c r="H50" t="n">
        <v>0.87</v>
      </c>
      <c r="I50" t="n">
        <v>48</v>
      </c>
      <c r="J50" t="n">
        <v>264.42</v>
      </c>
      <c r="K50" t="n">
        <v>58.47</v>
      </c>
      <c r="L50" t="n">
        <v>13</v>
      </c>
      <c r="M50" t="n">
        <v>46</v>
      </c>
      <c r="N50" t="n">
        <v>67.94</v>
      </c>
      <c r="O50" t="n">
        <v>32845.58</v>
      </c>
      <c r="P50" t="n">
        <v>853.75</v>
      </c>
      <c r="Q50" t="n">
        <v>1367.26</v>
      </c>
      <c r="R50" t="n">
        <v>150.17</v>
      </c>
      <c r="S50" t="n">
        <v>104.26</v>
      </c>
      <c r="T50" t="n">
        <v>21899.89</v>
      </c>
      <c r="U50" t="n">
        <v>0.6899999999999999</v>
      </c>
      <c r="V50" t="n">
        <v>0.89</v>
      </c>
      <c r="W50" t="n">
        <v>20.73</v>
      </c>
      <c r="X50" t="n">
        <v>1.35</v>
      </c>
      <c r="Y50" t="n">
        <v>1</v>
      </c>
      <c r="Z50" t="n">
        <v>10</v>
      </c>
      <c r="AA50" t="n">
        <v>2495.911731245529</v>
      </c>
      <c r="AB50" t="n">
        <v>3415.016542544606</v>
      </c>
      <c r="AC50" t="n">
        <v>3089.092156729841</v>
      </c>
      <c r="AD50" t="n">
        <v>2495911.731245529</v>
      </c>
      <c r="AE50" t="n">
        <v>3415016.542544606</v>
      </c>
      <c r="AF50" t="n">
        <v>2.10241366508158e-06</v>
      </c>
      <c r="AG50" t="n">
        <v>69</v>
      </c>
      <c r="AH50" t="n">
        <v>3089092.156729841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1.6963</v>
      </c>
      <c r="E51" t="n">
        <v>58.95</v>
      </c>
      <c r="F51" t="n">
        <v>53.93</v>
      </c>
      <c r="G51" t="n">
        <v>67.41</v>
      </c>
      <c r="H51" t="n">
        <v>0.89</v>
      </c>
      <c r="I51" t="n">
        <v>48</v>
      </c>
      <c r="J51" t="n">
        <v>264.89</v>
      </c>
      <c r="K51" t="n">
        <v>58.47</v>
      </c>
      <c r="L51" t="n">
        <v>13.25</v>
      </c>
      <c r="M51" t="n">
        <v>46</v>
      </c>
      <c r="N51" t="n">
        <v>68.16</v>
      </c>
      <c r="O51" t="n">
        <v>32903.43</v>
      </c>
      <c r="P51" t="n">
        <v>853.42</v>
      </c>
      <c r="Q51" t="n">
        <v>1367.2</v>
      </c>
      <c r="R51" t="n">
        <v>150.64</v>
      </c>
      <c r="S51" t="n">
        <v>104.26</v>
      </c>
      <c r="T51" t="n">
        <v>22133.87</v>
      </c>
      <c r="U51" t="n">
        <v>0.6899999999999999</v>
      </c>
      <c r="V51" t="n">
        <v>0.89</v>
      </c>
      <c r="W51" t="n">
        <v>20.72</v>
      </c>
      <c r="X51" t="n">
        <v>1.35</v>
      </c>
      <c r="Y51" t="n">
        <v>1</v>
      </c>
      <c r="Z51" t="n">
        <v>10</v>
      </c>
      <c r="AA51" t="n">
        <v>2495.547586352768</v>
      </c>
      <c r="AB51" t="n">
        <v>3414.518303437391</v>
      </c>
      <c r="AC51" t="n">
        <v>3088.641468863735</v>
      </c>
      <c r="AD51" t="n">
        <v>2495547.586352768</v>
      </c>
      <c r="AE51" t="n">
        <v>3414518.303437391</v>
      </c>
      <c r="AF51" t="n">
        <v>2.102289731241384e-06</v>
      </c>
      <c r="AG51" t="n">
        <v>69</v>
      </c>
      <c r="AH51" t="n">
        <v>3088641.468863735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1.6984</v>
      </c>
      <c r="E52" t="n">
        <v>58.88</v>
      </c>
      <c r="F52" t="n">
        <v>53.9</v>
      </c>
      <c r="G52" t="n">
        <v>68.81</v>
      </c>
      <c r="H52" t="n">
        <v>0.91</v>
      </c>
      <c r="I52" t="n">
        <v>47</v>
      </c>
      <c r="J52" t="n">
        <v>265.36</v>
      </c>
      <c r="K52" t="n">
        <v>58.47</v>
      </c>
      <c r="L52" t="n">
        <v>13.5</v>
      </c>
      <c r="M52" t="n">
        <v>45</v>
      </c>
      <c r="N52" t="n">
        <v>68.38</v>
      </c>
      <c r="O52" t="n">
        <v>32961.36</v>
      </c>
      <c r="P52" t="n">
        <v>852.33</v>
      </c>
      <c r="Q52" t="n">
        <v>1367.4</v>
      </c>
      <c r="R52" t="n">
        <v>149.82</v>
      </c>
      <c r="S52" t="n">
        <v>104.26</v>
      </c>
      <c r="T52" t="n">
        <v>21729.12</v>
      </c>
      <c r="U52" t="n">
        <v>0.7</v>
      </c>
      <c r="V52" t="n">
        <v>0.89</v>
      </c>
      <c r="W52" t="n">
        <v>20.71</v>
      </c>
      <c r="X52" t="n">
        <v>1.32</v>
      </c>
      <c r="Y52" t="n">
        <v>1</v>
      </c>
      <c r="Z52" t="n">
        <v>10</v>
      </c>
      <c r="AA52" t="n">
        <v>2491.438222613255</v>
      </c>
      <c r="AB52" t="n">
        <v>3408.895690676655</v>
      </c>
      <c r="AC52" t="n">
        <v>3083.555470373497</v>
      </c>
      <c r="AD52" t="n">
        <v>2491438.222613255</v>
      </c>
      <c r="AE52" t="n">
        <v>3408895.690676655</v>
      </c>
      <c r="AF52" t="n">
        <v>2.104892341885496e-06</v>
      </c>
      <c r="AG52" t="n">
        <v>69</v>
      </c>
      <c r="AH52" t="n">
        <v>3083555.470373497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1.7006</v>
      </c>
      <c r="E53" t="n">
        <v>58.8</v>
      </c>
      <c r="F53" t="n">
        <v>53.87</v>
      </c>
      <c r="G53" t="n">
        <v>70.27</v>
      </c>
      <c r="H53" t="n">
        <v>0.92</v>
      </c>
      <c r="I53" t="n">
        <v>46</v>
      </c>
      <c r="J53" t="n">
        <v>265.83</v>
      </c>
      <c r="K53" t="n">
        <v>58.47</v>
      </c>
      <c r="L53" t="n">
        <v>13.75</v>
      </c>
      <c r="M53" t="n">
        <v>44</v>
      </c>
      <c r="N53" t="n">
        <v>68.59999999999999</v>
      </c>
      <c r="O53" t="n">
        <v>33019.37</v>
      </c>
      <c r="P53" t="n">
        <v>851.86</v>
      </c>
      <c r="Q53" t="n">
        <v>1367.21</v>
      </c>
      <c r="R53" t="n">
        <v>148.37</v>
      </c>
      <c r="S53" t="n">
        <v>104.26</v>
      </c>
      <c r="T53" t="n">
        <v>21011.43</v>
      </c>
      <c r="U53" t="n">
        <v>0.7</v>
      </c>
      <c r="V53" t="n">
        <v>0.89</v>
      </c>
      <c r="W53" t="n">
        <v>20.73</v>
      </c>
      <c r="X53" t="n">
        <v>1.3</v>
      </c>
      <c r="Y53" t="n">
        <v>1</v>
      </c>
      <c r="Z53" t="n">
        <v>10</v>
      </c>
      <c r="AA53" t="n">
        <v>2488.115184046978</v>
      </c>
      <c r="AB53" t="n">
        <v>3404.348962708161</v>
      </c>
      <c r="AC53" t="n">
        <v>3079.442675740943</v>
      </c>
      <c r="AD53" t="n">
        <v>2488115.184046978</v>
      </c>
      <c r="AE53" t="n">
        <v>3404348.962708161</v>
      </c>
      <c r="AF53" t="n">
        <v>2.107618886369804e-06</v>
      </c>
      <c r="AG53" t="n">
        <v>69</v>
      </c>
      <c r="AH53" t="n">
        <v>3079442.675740943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1.7027</v>
      </c>
      <c r="E54" t="n">
        <v>58.73</v>
      </c>
      <c r="F54" t="n">
        <v>53.85</v>
      </c>
      <c r="G54" t="n">
        <v>71.8</v>
      </c>
      <c r="H54" t="n">
        <v>0.9399999999999999</v>
      </c>
      <c r="I54" t="n">
        <v>45</v>
      </c>
      <c r="J54" t="n">
        <v>266.3</v>
      </c>
      <c r="K54" t="n">
        <v>58.47</v>
      </c>
      <c r="L54" t="n">
        <v>14</v>
      </c>
      <c r="M54" t="n">
        <v>43</v>
      </c>
      <c r="N54" t="n">
        <v>68.81999999999999</v>
      </c>
      <c r="O54" t="n">
        <v>33077.47</v>
      </c>
      <c r="P54" t="n">
        <v>850.76</v>
      </c>
      <c r="Q54" t="n">
        <v>1367.33</v>
      </c>
      <c r="R54" t="n">
        <v>147.73</v>
      </c>
      <c r="S54" t="n">
        <v>104.26</v>
      </c>
      <c r="T54" t="n">
        <v>20698.06</v>
      </c>
      <c r="U54" t="n">
        <v>0.71</v>
      </c>
      <c r="V54" t="n">
        <v>0.89</v>
      </c>
      <c r="W54" t="n">
        <v>20.72</v>
      </c>
      <c r="X54" t="n">
        <v>1.27</v>
      </c>
      <c r="Y54" t="n">
        <v>1</v>
      </c>
      <c r="Z54" t="n">
        <v>10</v>
      </c>
      <c r="AA54" t="n">
        <v>2474.112522893163</v>
      </c>
      <c r="AB54" t="n">
        <v>3385.189903963699</v>
      </c>
      <c r="AC54" t="n">
        <v>3062.112130673146</v>
      </c>
      <c r="AD54" t="n">
        <v>2474112.522893163</v>
      </c>
      <c r="AE54" t="n">
        <v>3385189.903963699</v>
      </c>
      <c r="AF54" t="n">
        <v>2.110221497013916e-06</v>
      </c>
      <c r="AG54" t="n">
        <v>68</v>
      </c>
      <c r="AH54" t="n">
        <v>3062112.130673146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1.7045</v>
      </c>
      <c r="E55" t="n">
        <v>58.67</v>
      </c>
      <c r="F55" t="n">
        <v>53.83</v>
      </c>
      <c r="G55" t="n">
        <v>73.41</v>
      </c>
      <c r="H55" t="n">
        <v>0.95</v>
      </c>
      <c r="I55" t="n">
        <v>44</v>
      </c>
      <c r="J55" t="n">
        <v>266.77</v>
      </c>
      <c r="K55" t="n">
        <v>58.47</v>
      </c>
      <c r="L55" t="n">
        <v>14.25</v>
      </c>
      <c r="M55" t="n">
        <v>42</v>
      </c>
      <c r="N55" t="n">
        <v>69.04000000000001</v>
      </c>
      <c r="O55" t="n">
        <v>33135.65</v>
      </c>
      <c r="P55" t="n">
        <v>850.16</v>
      </c>
      <c r="Q55" t="n">
        <v>1367.32</v>
      </c>
      <c r="R55" t="n">
        <v>147.1</v>
      </c>
      <c r="S55" t="n">
        <v>104.26</v>
      </c>
      <c r="T55" t="n">
        <v>20384.65</v>
      </c>
      <c r="U55" t="n">
        <v>0.71</v>
      </c>
      <c r="V55" t="n">
        <v>0.89</v>
      </c>
      <c r="W55" t="n">
        <v>20.73</v>
      </c>
      <c r="X55" t="n">
        <v>1.25</v>
      </c>
      <c r="Y55" t="n">
        <v>1</v>
      </c>
      <c r="Z55" t="n">
        <v>10</v>
      </c>
      <c r="AA55" t="n">
        <v>2471.151163367243</v>
      </c>
      <c r="AB55" t="n">
        <v>3381.138041214373</v>
      </c>
      <c r="AC55" t="n">
        <v>3058.44697201779</v>
      </c>
      <c r="AD55" t="n">
        <v>2471151.163367243</v>
      </c>
      <c r="AE55" t="n">
        <v>3381138.041214373</v>
      </c>
      <c r="AF55" t="n">
        <v>2.11245230613744e-06</v>
      </c>
      <c r="AG55" t="n">
        <v>68</v>
      </c>
      <c r="AH55" t="n">
        <v>3058446.97201779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1.7079</v>
      </c>
      <c r="E56" t="n">
        <v>58.55</v>
      </c>
      <c r="F56" t="n">
        <v>53.76</v>
      </c>
      <c r="G56" t="n">
        <v>75.02</v>
      </c>
      <c r="H56" t="n">
        <v>0.97</v>
      </c>
      <c r="I56" t="n">
        <v>43</v>
      </c>
      <c r="J56" t="n">
        <v>267.24</v>
      </c>
      <c r="K56" t="n">
        <v>58.47</v>
      </c>
      <c r="L56" t="n">
        <v>14.5</v>
      </c>
      <c r="M56" t="n">
        <v>41</v>
      </c>
      <c r="N56" t="n">
        <v>69.27</v>
      </c>
      <c r="O56" t="n">
        <v>33193.92</v>
      </c>
      <c r="P56" t="n">
        <v>848.71</v>
      </c>
      <c r="Q56" t="n">
        <v>1367.34</v>
      </c>
      <c r="R56" t="n">
        <v>145.27</v>
      </c>
      <c r="S56" t="n">
        <v>104.26</v>
      </c>
      <c r="T56" t="n">
        <v>19477.58</v>
      </c>
      <c r="U56" t="n">
        <v>0.72</v>
      </c>
      <c r="V56" t="n">
        <v>0.89</v>
      </c>
      <c r="W56" t="n">
        <v>20.71</v>
      </c>
      <c r="X56" t="n">
        <v>1.19</v>
      </c>
      <c r="Y56" t="n">
        <v>1</v>
      </c>
      <c r="Z56" t="n">
        <v>10</v>
      </c>
      <c r="AA56" t="n">
        <v>2464.777520702205</v>
      </c>
      <c r="AB56" t="n">
        <v>3372.417342134799</v>
      </c>
      <c r="AC56" t="n">
        <v>3050.558564218793</v>
      </c>
      <c r="AD56" t="n">
        <v>2464777.520702206</v>
      </c>
      <c r="AE56" t="n">
        <v>3372417.342134799</v>
      </c>
      <c r="AF56" t="n">
        <v>2.116666056704097e-06</v>
      </c>
      <c r="AG56" t="n">
        <v>68</v>
      </c>
      <c r="AH56" t="n">
        <v>3050558.564218794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1.7078</v>
      </c>
      <c r="E57" t="n">
        <v>58.56</v>
      </c>
      <c r="F57" t="n">
        <v>53.77</v>
      </c>
      <c r="G57" t="n">
        <v>75.03</v>
      </c>
      <c r="H57" t="n">
        <v>0.98</v>
      </c>
      <c r="I57" t="n">
        <v>43</v>
      </c>
      <c r="J57" t="n">
        <v>267.71</v>
      </c>
      <c r="K57" t="n">
        <v>58.47</v>
      </c>
      <c r="L57" t="n">
        <v>14.75</v>
      </c>
      <c r="M57" t="n">
        <v>41</v>
      </c>
      <c r="N57" t="n">
        <v>69.48999999999999</v>
      </c>
      <c r="O57" t="n">
        <v>33252.27</v>
      </c>
      <c r="P57" t="n">
        <v>847.91</v>
      </c>
      <c r="Q57" t="n">
        <v>1367.26</v>
      </c>
      <c r="R57" t="n">
        <v>145.44</v>
      </c>
      <c r="S57" t="n">
        <v>104.26</v>
      </c>
      <c r="T57" t="n">
        <v>19562.79</v>
      </c>
      <c r="U57" t="n">
        <v>0.72</v>
      </c>
      <c r="V57" t="n">
        <v>0.89</v>
      </c>
      <c r="W57" t="n">
        <v>20.71</v>
      </c>
      <c r="X57" t="n">
        <v>1.19</v>
      </c>
      <c r="Y57" t="n">
        <v>1</v>
      </c>
      <c r="Z57" t="n">
        <v>10</v>
      </c>
      <c r="AA57" t="n">
        <v>2463.85713553021</v>
      </c>
      <c r="AB57" t="n">
        <v>3371.158030537946</v>
      </c>
      <c r="AC57" t="n">
        <v>3049.419439553289</v>
      </c>
      <c r="AD57" t="n">
        <v>2463857.13553021</v>
      </c>
      <c r="AE57" t="n">
        <v>3371158.030537946</v>
      </c>
      <c r="AF57" t="n">
        <v>2.116542122863902e-06</v>
      </c>
      <c r="AG57" t="n">
        <v>68</v>
      </c>
      <c r="AH57" t="n">
        <v>3049419.439553289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1.7097</v>
      </c>
      <c r="E58" t="n">
        <v>58.49</v>
      </c>
      <c r="F58" t="n">
        <v>53.75</v>
      </c>
      <c r="G58" t="n">
        <v>76.78</v>
      </c>
      <c r="H58" t="n">
        <v>1</v>
      </c>
      <c r="I58" t="n">
        <v>42</v>
      </c>
      <c r="J58" t="n">
        <v>268.19</v>
      </c>
      <c r="K58" t="n">
        <v>58.47</v>
      </c>
      <c r="L58" t="n">
        <v>15</v>
      </c>
      <c r="M58" t="n">
        <v>40</v>
      </c>
      <c r="N58" t="n">
        <v>69.70999999999999</v>
      </c>
      <c r="O58" t="n">
        <v>33310.7</v>
      </c>
      <c r="P58" t="n">
        <v>847.51</v>
      </c>
      <c r="Q58" t="n">
        <v>1367.3</v>
      </c>
      <c r="R58" t="n">
        <v>144.74</v>
      </c>
      <c r="S58" t="n">
        <v>104.26</v>
      </c>
      <c r="T58" t="n">
        <v>19215.16</v>
      </c>
      <c r="U58" t="n">
        <v>0.72</v>
      </c>
      <c r="V58" t="n">
        <v>0.89</v>
      </c>
      <c r="W58" t="n">
        <v>20.71</v>
      </c>
      <c r="X58" t="n">
        <v>1.17</v>
      </c>
      <c r="Y58" t="n">
        <v>1</v>
      </c>
      <c r="Z58" t="n">
        <v>10</v>
      </c>
      <c r="AA58" t="n">
        <v>2461.094254229421</v>
      </c>
      <c r="AB58" t="n">
        <v>3367.377734452486</v>
      </c>
      <c r="AC58" t="n">
        <v>3045.999929620548</v>
      </c>
      <c r="AD58" t="n">
        <v>2461094.254229421</v>
      </c>
      <c r="AE58" t="n">
        <v>3367377.734452486</v>
      </c>
      <c r="AF58" t="n">
        <v>2.118896865827622e-06</v>
      </c>
      <c r="AG58" t="n">
        <v>68</v>
      </c>
      <c r="AH58" t="n">
        <v>3045999.929620548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1.7123</v>
      </c>
      <c r="E59" t="n">
        <v>58.4</v>
      </c>
      <c r="F59" t="n">
        <v>53.71</v>
      </c>
      <c r="G59" t="n">
        <v>78.59999999999999</v>
      </c>
      <c r="H59" t="n">
        <v>1.01</v>
      </c>
      <c r="I59" t="n">
        <v>41</v>
      </c>
      <c r="J59" t="n">
        <v>268.66</v>
      </c>
      <c r="K59" t="n">
        <v>58.47</v>
      </c>
      <c r="L59" t="n">
        <v>15.25</v>
      </c>
      <c r="M59" t="n">
        <v>39</v>
      </c>
      <c r="N59" t="n">
        <v>69.94</v>
      </c>
      <c r="O59" t="n">
        <v>33369.22</v>
      </c>
      <c r="P59" t="n">
        <v>845.84</v>
      </c>
      <c r="Q59" t="n">
        <v>1367.35</v>
      </c>
      <c r="R59" t="n">
        <v>143.35</v>
      </c>
      <c r="S59" t="n">
        <v>104.26</v>
      </c>
      <c r="T59" t="n">
        <v>18527.38</v>
      </c>
      <c r="U59" t="n">
        <v>0.73</v>
      </c>
      <c r="V59" t="n">
        <v>0.89</v>
      </c>
      <c r="W59" t="n">
        <v>20.7</v>
      </c>
      <c r="X59" t="n">
        <v>1.13</v>
      </c>
      <c r="Y59" t="n">
        <v>1</v>
      </c>
      <c r="Z59" t="n">
        <v>10</v>
      </c>
      <c r="AA59" t="n">
        <v>2455.601388224841</v>
      </c>
      <c r="AB59" t="n">
        <v>3359.862152856874</v>
      </c>
      <c r="AC59" t="n">
        <v>3039.201624584236</v>
      </c>
      <c r="AD59" t="n">
        <v>2455601.388224841</v>
      </c>
      <c r="AE59" t="n">
        <v>3359862.152856874</v>
      </c>
      <c r="AF59" t="n">
        <v>2.122119145672713e-06</v>
      </c>
      <c r="AG59" t="n">
        <v>68</v>
      </c>
      <c r="AH59" t="n">
        <v>3039201.624584236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1.7149</v>
      </c>
      <c r="E60" t="n">
        <v>58.31</v>
      </c>
      <c r="F60" t="n">
        <v>53.66</v>
      </c>
      <c r="G60" t="n">
        <v>80.5</v>
      </c>
      <c r="H60" t="n">
        <v>1.03</v>
      </c>
      <c r="I60" t="n">
        <v>40</v>
      </c>
      <c r="J60" t="n">
        <v>269.14</v>
      </c>
      <c r="K60" t="n">
        <v>58.47</v>
      </c>
      <c r="L60" t="n">
        <v>15.5</v>
      </c>
      <c r="M60" t="n">
        <v>38</v>
      </c>
      <c r="N60" t="n">
        <v>70.16</v>
      </c>
      <c r="O60" t="n">
        <v>33427.83</v>
      </c>
      <c r="P60" t="n">
        <v>844.9</v>
      </c>
      <c r="Q60" t="n">
        <v>1367.42</v>
      </c>
      <c r="R60" t="n">
        <v>141.86</v>
      </c>
      <c r="S60" t="n">
        <v>104.26</v>
      </c>
      <c r="T60" t="n">
        <v>17786.33</v>
      </c>
      <c r="U60" t="n">
        <v>0.73</v>
      </c>
      <c r="V60" t="n">
        <v>0.89</v>
      </c>
      <c r="W60" t="n">
        <v>20.71</v>
      </c>
      <c r="X60" t="n">
        <v>1.09</v>
      </c>
      <c r="Y60" t="n">
        <v>1</v>
      </c>
      <c r="Z60" t="n">
        <v>10</v>
      </c>
      <c r="AA60" t="n">
        <v>2451.047022165747</v>
      </c>
      <c r="AB60" t="n">
        <v>3353.630668290371</v>
      </c>
      <c r="AC60" t="n">
        <v>3033.564864158816</v>
      </c>
      <c r="AD60" t="n">
        <v>2451047.022165747</v>
      </c>
      <c r="AE60" t="n">
        <v>3353630.668290371</v>
      </c>
      <c r="AF60" t="n">
        <v>2.125341425517804e-06</v>
      </c>
      <c r="AG60" t="n">
        <v>68</v>
      </c>
      <c r="AH60" t="n">
        <v>3033564.864158816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1.7138</v>
      </c>
      <c r="E61" t="n">
        <v>58.35</v>
      </c>
      <c r="F61" t="n">
        <v>53.7</v>
      </c>
      <c r="G61" t="n">
        <v>80.56</v>
      </c>
      <c r="H61" t="n">
        <v>1.04</v>
      </c>
      <c r="I61" t="n">
        <v>40</v>
      </c>
      <c r="J61" t="n">
        <v>269.61</v>
      </c>
      <c r="K61" t="n">
        <v>58.47</v>
      </c>
      <c r="L61" t="n">
        <v>15.75</v>
      </c>
      <c r="M61" t="n">
        <v>38</v>
      </c>
      <c r="N61" t="n">
        <v>70.39</v>
      </c>
      <c r="O61" t="n">
        <v>33486.53</v>
      </c>
      <c r="P61" t="n">
        <v>845.9400000000001</v>
      </c>
      <c r="Q61" t="n">
        <v>1367.2</v>
      </c>
      <c r="R61" t="n">
        <v>143.18</v>
      </c>
      <c r="S61" t="n">
        <v>104.26</v>
      </c>
      <c r="T61" t="n">
        <v>18446.39</v>
      </c>
      <c r="U61" t="n">
        <v>0.73</v>
      </c>
      <c r="V61" t="n">
        <v>0.89</v>
      </c>
      <c r="W61" t="n">
        <v>20.71</v>
      </c>
      <c r="X61" t="n">
        <v>1.13</v>
      </c>
      <c r="Y61" t="n">
        <v>1</v>
      </c>
      <c r="Z61" t="n">
        <v>10</v>
      </c>
      <c r="AA61" t="n">
        <v>2454.081813560559</v>
      </c>
      <c r="AB61" t="n">
        <v>3357.783003762301</v>
      </c>
      <c r="AC61" t="n">
        <v>3037.320906561143</v>
      </c>
      <c r="AD61" t="n">
        <v>2454081.813560559</v>
      </c>
      <c r="AE61" t="n">
        <v>3357783.003762301</v>
      </c>
      <c r="AF61" t="n">
        <v>2.12397815327565e-06</v>
      </c>
      <c r="AG61" t="n">
        <v>68</v>
      </c>
      <c r="AH61" t="n">
        <v>3037320.906561143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1.7169</v>
      </c>
      <c r="E62" t="n">
        <v>58.24</v>
      </c>
      <c r="F62" t="n">
        <v>53.64</v>
      </c>
      <c r="G62" t="n">
        <v>82.53</v>
      </c>
      <c r="H62" t="n">
        <v>1.05</v>
      </c>
      <c r="I62" t="n">
        <v>39</v>
      </c>
      <c r="J62" t="n">
        <v>270.09</v>
      </c>
      <c r="K62" t="n">
        <v>58.47</v>
      </c>
      <c r="L62" t="n">
        <v>16</v>
      </c>
      <c r="M62" t="n">
        <v>37</v>
      </c>
      <c r="N62" t="n">
        <v>70.62</v>
      </c>
      <c r="O62" t="n">
        <v>33545.31</v>
      </c>
      <c r="P62" t="n">
        <v>844.3099999999999</v>
      </c>
      <c r="Q62" t="n">
        <v>1367.3</v>
      </c>
      <c r="R62" t="n">
        <v>141.02</v>
      </c>
      <c r="S62" t="n">
        <v>104.26</v>
      </c>
      <c r="T62" t="n">
        <v>17373.14</v>
      </c>
      <c r="U62" t="n">
        <v>0.74</v>
      </c>
      <c r="V62" t="n">
        <v>0.89</v>
      </c>
      <c r="W62" t="n">
        <v>20.71</v>
      </c>
      <c r="X62" t="n">
        <v>1.07</v>
      </c>
      <c r="Y62" t="n">
        <v>1</v>
      </c>
      <c r="Z62" t="n">
        <v>10</v>
      </c>
      <c r="AA62" t="n">
        <v>2447.939170050433</v>
      </c>
      <c r="AB62" t="n">
        <v>3349.37836791744</v>
      </c>
      <c r="AC62" t="n">
        <v>3029.718397365337</v>
      </c>
      <c r="AD62" t="n">
        <v>2447939.170050433</v>
      </c>
      <c r="AE62" t="n">
        <v>3349378.36791744</v>
      </c>
      <c r="AF62" t="n">
        <v>2.127820102321719e-06</v>
      </c>
      <c r="AG62" t="n">
        <v>68</v>
      </c>
      <c r="AH62" t="n">
        <v>3029718.397365337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1.7161</v>
      </c>
      <c r="E63" t="n">
        <v>58.27</v>
      </c>
      <c r="F63" t="n">
        <v>53.67</v>
      </c>
      <c r="G63" t="n">
        <v>82.56999999999999</v>
      </c>
      <c r="H63" t="n">
        <v>1.07</v>
      </c>
      <c r="I63" t="n">
        <v>39</v>
      </c>
      <c r="J63" t="n">
        <v>270.57</v>
      </c>
      <c r="K63" t="n">
        <v>58.47</v>
      </c>
      <c r="L63" t="n">
        <v>16.25</v>
      </c>
      <c r="M63" t="n">
        <v>37</v>
      </c>
      <c r="N63" t="n">
        <v>70.84</v>
      </c>
      <c r="O63" t="n">
        <v>33604.17</v>
      </c>
      <c r="P63" t="n">
        <v>844.08</v>
      </c>
      <c r="Q63" t="n">
        <v>1367.35</v>
      </c>
      <c r="R63" t="n">
        <v>142.19</v>
      </c>
      <c r="S63" t="n">
        <v>104.26</v>
      </c>
      <c r="T63" t="n">
        <v>17956.44</v>
      </c>
      <c r="U63" t="n">
        <v>0.73</v>
      </c>
      <c r="V63" t="n">
        <v>0.89</v>
      </c>
      <c r="W63" t="n">
        <v>20.7</v>
      </c>
      <c r="X63" t="n">
        <v>1.09</v>
      </c>
      <c r="Y63" t="n">
        <v>1</v>
      </c>
      <c r="Z63" t="n">
        <v>10</v>
      </c>
      <c r="AA63" t="n">
        <v>2448.76150313536</v>
      </c>
      <c r="AB63" t="n">
        <v>3350.503520323012</v>
      </c>
      <c r="AC63" t="n">
        <v>3030.736166804482</v>
      </c>
      <c r="AD63" t="n">
        <v>2448761.50313536</v>
      </c>
      <c r="AE63" t="n">
        <v>3350503.520323012</v>
      </c>
      <c r="AF63" t="n">
        <v>2.126828631600153e-06</v>
      </c>
      <c r="AG63" t="n">
        <v>68</v>
      </c>
      <c r="AH63" t="n">
        <v>3030736.166804482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1.719</v>
      </c>
      <c r="E64" t="n">
        <v>58.17</v>
      </c>
      <c r="F64" t="n">
        <v>53.62</v>
      </c>
      <c r="G64" t="n">
        <v>84.66</v>
      </c>
      <c r="H64" t="n">
        <v>1.08</v>
      </c>
      <c r="I64" t="n">
        <v>38</v>
      </c>
      <c r="J64" t="n">
        <v>271.05</v>
      </c>
      <c r="K64" t="n">
        <v>58.47</v>
      </c>
      <c r="L64" t="n">
        <v>16.5</v>
      </c>
      <c r="M64" t="n">
        <v>36</v>
      </c>
      <c r="N64" t="n">
        <v>71.06999999999999</v>
      </c>
      <c r="O64" t="n">
        <v>33663.13</v>
      </c>
      <c r="P64" t="n">
        <v>842.77</v>
      </c>
      <c r="Q64" t="n">
        <v>1367.37</v>
      </c>
      <c r="R64" t="n">
        <v>140.4</v>
      </c>
      <c r="S64" t="n">
        <v>104.26</v>
      </c>
      <c r="T64" t="n">
        <v>17066.25</v>
      </c>
      <c r="U64" t="n">
        <v>0.74</v>
      </c>
      <c r="V64" t="n">
        <v>0.89</v>
      </c>
      <c r="W64" t="n">
        <v>20.7</v>
      </c>
      <c r="X64" t="n">
        <v>1.04</v>
      </c>
      <c r="Y64" t="n">
        <v>1</v>
      </c>
      <c r="Z64" t="n">
        <v>10</v>
      </c>
      <c r="AA64" t="n">
        <v>2443.399303947429</v>
      </c>
      <c r="AB64" t="n">
        <v>3343.166722830553</v>
      </c>
      <c r="AC64" t="n">
        <v>3024.099582967443</v>
      </c>
      <c r="AD64" t="n">
        <v>2443399.303947429</v>
      </c>
      <c r="AE64" t="n">
        <v>3343166.722830553</v>
      </c>
      <c r="AF64" t="n">
        <v>2.130422712965832e-06</v>
      </c>
      <c r="AG64" t="n">
        <v>68</v>
      </c>
      <c r="AH64" t="n">
        <v>3024099.582967443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1.7212</v>
      </c>
      <c r="E65" t="n">
        <v>58.1</v>
      </c>
      <c r="F65" t="n">
        <v>53.59</v>
      </c>
      <c r="G65" t="n">
        <v>86.91</v>
      </c>
      <c r="H65" t="n">
        <v>1.1</v>
      </c>
      <c r="I65" t="n">
        <v>37</v>
      </c>
      <c r="J65" t="n">
        <v>271.52</v>
      </c>
      <c r="K65" t="n">
        <v>58.47</v>
      </c>
      <c r="L65" t="n">
        <v>16.75</v>
      </c>
      <c r="M65" t="n">
        <v>35</v>
      </c>
      <c r="N65" t="n">
        <v>71.3</v>
      </c>
      <c r="O65" t="n">
        <v>33722.17</v>
      </c>
      <c r="P65" t="n">
        <v>840.9400000000001</v>
      </c>
      <c r="Q65" t="n">
        <v>1367.32</v>
      </c>
      <c r="R65" t="n">
        <v>139.52</v>
      </c>
      <c r="S65" t="n">
        <v>104.26</v>
      </c>
      <c r="T65" t="n">
        <v>16630.86</v>
      </c>
      <c r="U65" t="n">
        <v>0.75</v>
      </c>
      <c r="V65" t="n">
        <v>0.89</v>
      </c>
      <c r="W65" t="n">
        <v>20.7</v>
      </c>
      <c r="X65" t="n">
        <v>1.02</v>
      </c>
      <c r="Y65" t="n">
        <v>1</v>
      </c>
      <c r="Z65" t="n">
        <v>10</v>
      </c>
      <c r="AA65" t="n">
        <v>2438.253561971775</v>
      </c>
      <c r="AB65" t="n">
        <v>3336.126091645348</v>
      </c>
      <c r="AC65" t="n">
        <v>3017.730899740967</v>
      </c>
      <c r="AD65" t="n">
        <v>2438253.561971775</v>
      </c>
      <c r="AE65" t="n">
        <v>3336126.091645348</v>
      </c>
      <c r="AF65" t="n">
        <v>2.133149257450139e-06</v>
      </c>
      <c r="AG65" t="n">
        <v>68</v>
      </c>
      <c r="AH65" t="n">
        <v>3017730.899740967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1.7207</v>
      </c>
      <c r="E66" t="n">
        <v>58.12</v>
      </c>
      <c r="F66" t="n">
        <v>53.61</v>
      </c>
      <c r="G66" t="n">
        <v>86.94</v>
      </c>
      <c r="H66" t="n">
        <v>1.11</v>
      </c>
      <c r="I66" t="n">
        <v>37</v>
      </c>
      <c r="J66" t="n">
        <v>272</v>
      </c>
      <c r="K66" t="n">
        <v>58.47</v>
      </c>
      <c r="L66" t="n">
        <v>17</v>
      </c>
      <c r="M66" t="n">
        <v>35</v>
      </c>
      <c r="N66" t="n">
        <v>71.53</v>
      </c>
      <c r="O66" t="n">
        <v>33781.3</v>
      </c>
      <c r="P66" t="n">
        <v>841.8099999999999</v>
      </c>
      <c r="Q66" t="n">
        <v>1367.3</v>
      </c>
      <c r="R66" t="n">
        <v>140.34</v>
      </c>
      <c r="S66" t="n">
        <v>104.26</v>
      </c>
      <c r="T66" t="n">
        <v>17042.27</v>
      </c>
      <c r="U66" t="n">
        <v>0.74</v>
      </c>
      <c r="V66" t="n">
        <v>0.89</v>
      </c>
      <c r="W66" t="n">
        <v>20.7</v>
      </c>
      <c r="X66" t="n">
        <v>1.03</v>
      </c>
      <c r="Y66" t="n">
        <v>1</v>
      </c>
      <c r="Z66" t="n">
        <v>10</v>
      </c>
      <c r="AA66" t="n">
        <v>2440.201698376809</v>
      </c>
      <c r="AB66" t="n">
        <v>3338.791617820427</v>
      </c>
      <c r="AC66" t="n">
        <v>3020.142031838986</v>
      </c>
      <c r="AD66" t="n">
        <v>2440201.698376808</v>
      </c>
      <c r="AE66" t="n">
        <v>3338791.617820427</v>
      </c>
      <c r="AF66" t="n">
        <v>2.132529588249159e-06</v>
      </c>
      <c r="AG66" t="n">
        <v>68</v>
      </c>
      <c r="AH66" t="n">
        <v>3020142.031838987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1.723</v>
      </c>
      <c r="E67" t="n">
        <v>58.04</v>
      </c>
      <c r="F67" t="n">
        <v>53.58</v>
      </c>
      <c r="G67" t="n">
        <v>89.3</v>
      </c>
      <c r="H67" t="n">
        <v>1.13</v>
      </c>
      <c r="I67" t="n">
        <v>36</v>
      </c>
      <c r="J67" t="n">
        <v>272.48</v>
      </c>
      <c r="K67" t="n">
        <v>58.47</v>
      </c>
      <c r="L67" t="n">
        <v>17.25</v>
      </c>
      <c r="M67" t="n">
        <v>34</v>
      </c>
      <c r="N67" t="n">
        <v>71.76000000000001</v>
      </c>
      <c r="O67" t="n">
        <v>33840.65</v>
      </c>
      <c r="P67" t="n">
        <v>840.35</v>
      </c>
      <c r="Q67" t="n">
        <v>1367.26</v>
      </c>
      <c r="R67" t="n">
        <v>138.95</v>
      </c>
      <c r="S67" t="n">
        <v>104.26</v>
      </c>
      <c r="T67" t="n">
        <v>16352.17</v>
      </c>
      <c r="U67" t="n">
        <v>0.75</v>
      </c>
      <c r="V67" t="n">
        <v>0.89</v>
      </c>
      <c r="W67" t="n">
        <v>20.71</v>
      </c>
      <c r="X67" t="n">
        <v>1</v>
      </c>
      <c r="Y67" t="n">
        <v>1</v>
      </c>
      <c r="Z67" t="n">
        <v>10</v>
      </c>
      <c r="AA67" t="n">
        <v>2435.482719180657</v>
      </c>
      <c r="AB67" t="n">
        <v>3332.334902297584</v>
      </c>
      <c r="AC67" t="n">
        <v>3014.301536183586</v>
      </c>
      <c r="AD67" t="n">
        <v>2435482.719180657</v>
      </c>
      <c r="AE67" t="n">
        <v>3332334.902297584</v>
      </c>
      <c r="AF67" t="n">
        <v>2.135380066573663e-06</v>
      </c>
      <c r="AG67" t="n">
        <v>68</v>
      </c>
      <c r="AH67" t="n">
        <v>3014301.536183586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1.7231</v>
      </c>
      <c r="E68" t="n">
        <v>58.03</v>
      </c>
      <c r="F68" t="n">
        <v>53.58</v>
      </c>
      <c r="G68" t="n">
        <v>89.29000000000001</v>
      </c>
      <c r="H68" t="n">
        <v>1.14</v>
      </c>
      <c r="I68" t="n">
        <v>36</v>
      </c>
      <c r="J68" t="n">
        <v>272.97</v>
      </c>
      <c r="K68" t="n">
        <v>58.47</v>
      </c>
      <c r="L68" t="n">
        <v>17.5</v>
      </c>
      <c r="M68" t="n">
        <v>34</v>
      </c>
      <c r="N68" t="n">
        <v>71.98999999999999</v>
      </c>
      <c r="O68" t="n">
        <v>33899.96</v>
      </c>
      <c r="P68" t="n">
        <v>840.04</v>
      </c>
      <c r="Q68" t="n">
        <v>1367.29</v>
      </c>
      <c r="R68" t="n">
        <v>138.9</v>
      </c>
      <c r="S68" t="n">
        <v>104.26</v>
      </c>
      <c r="T68" t="n">
        <v>16327.4</v>
      </c>
      <c r="U68" t="n">
        <v>0.75</v>
      </c>
      <c r="V68" t="n">
        <v>0.89</v>
      </c>
      <c r="W68" t="n">
        <v>20.7</v>
      </c>
      <c r="X68" t="n">
        <v>1</v>
      </c>
      <c r="Y68" t="n">
        <v>1</v>
      </c>
      <c r="Z68" t="n">
        <v>10</v>
      </c>
      <c r="AA68" t="n">
        <v>2434.945783592383</v>
      </c>
      <c r="AB68" t="n">
        <v>3331.60024333778</v>
      </c>
      <c r="AC68" t="n">
        <v>3013.636992043806</v>
      </c>
      <c r="AD68" t="n">
        <v>2434945.783592382</v>
      </c>
      <c r="AE68" t="n">
        <v>3331600.24333778</v>
      </c>
      <c r="AF68" t="n">
        <v>2.135504000413859e-06</v>
      </c>
      <c r="AG68" t="n">
        <v>68</v>
      </c>
      <c r="AH68" t="n">
        <v>3013636.992043806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1.725</v>
      </c>
      <c r="E69" t="n">
        <v>57.97</v>
      </c>
      <c r="F69" t="n">
        <v>53.56</v>
      </c>
      <c r="G69" t="n">
        <v>91.81999999999999</v>
      </c>
      <c r="H69" t="n">
        <v>1.16</v>
      </c>
      <c r="I69" t="n">
        <v>35</v>
      </c>
      <c r="J69" t="n">
        <v>273.45</v>
      </c>
      <c r="K69" t="n">
        <v>58.47</v>
      </c>
      <c r="L69" t="n">
        <v>17.75</v>
      </c>
      <c r="M69" t="n">
        <v>33</v>
      </c>
      <c r="N69" t="n">
        <v>72.22</v>
      </c>
      <c r="O69" t="n">
        <v>33959.36</v>
      </c>
      <c r="P69" t="n">
        <v>838.85</v>
      </c>
      <c r="Q69" t="n">
        <v>1367.42</v>
      </c>
      <c r="R69" t="n">
        <v>138.28</v>
      </c>
      <c r="S69" t="n">
        <v>104.26</v>
      </c>
      <c r="T69" t="n">
        <v>16022.84</v>
      </c>
      <c r="U69" t="n">
        <v>0.75</v>
      </c>
      <c r="V69" t="n">
        <v>0.89</v>
      </c>
      <c r="W69" t="n">
        <v>20.71</v>
      </c>
      <c r="X69" t="n">
        <v>0.98</v>
      </c>
      <c r="Y69" t="n">
        <v>1</v>
      </c>
      <c r="Z69" t="n">
        <v>10</v>
      </c>
      <c r="AA69" t="n">
        <v>2431.13158144146</v>
      </c>
      <c r="AB69" t="n">
        <v>3326.381483684164</v>
      </c>
      <c r="AC69" t="n">
        <v>3008.916303486956</v>
      </c>
      <c r="AD69" t="n">
        <v>2431131.58144146</v>
      </c>
      <c r="AE69" t="n">
        <v>3326381.483684164</v>
      </c>
      <c r="AF69" t="n">
        <v>2.13785874337758e-06</v>
      </c>
      <c r="AG69" t="n">
        <v>68</v>
      </c>
      <c r="AH69" t="n">
        <v>3008916.303486956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1.7243</v>
      </c>
      <c r="E70" t="n">
        <v>58</v>
      </c>
      <c r="F70" t="n">
        <v>53.59</v>
      </c>
      <c r="G70" t="n">
        <v>91.86</v>
      </c>
      <c r="H70" t="n">
        <v>1.17</v>
      </c>
      <c r="I70" t="n">
        <v>35</v>
      </c>
      <c r="J70" t="n">
        <v>273.93</v>
      </c>
      <c r="K70" t="n">
        <v>58.47</v>
      </c>
      <c r="L70" t="n">
        <v>18</v>
      </c>
      <c r="M70" t="n">
        <v>33</v>
      </c>
      <c r="N70" t="n">
        <v>72.45999999999999</v>
      </c>
      <c r="O70" t="n">
        <v>34018.85</v>
      </c>
      <c r="P70" t="n">
        <v>839.38</v>
      </c>
      <c r="Q70" t="n">
        <v>1367.28</v>
      </c>
      <c r="R70" t="n">
        <v>139.39</v>
      </c>
      <c r="S70" t="n">
        <v>104.26</v>
      </c>
      <c r="T70" t="n">
        <v>16574.21</v>
      </c>
      <c r="U70" t="n">
        <v>0.75</v>
      </c>
      <c r="V70" t="n">
        <v>0.89</v>
      </c>
      <c r="W70" t="n">
        <v>20.7</v>
      </c>
      <c r="X70" t="n">
        <v>1.01</v>
      </c>
      <c r="Y70" t="n">
        <v>1</v>
      </c>
      <c r="Z70" t="n">
        <v>10</v>
      </c>
      <c r="AA70" t="n">
        <v>2432.90676833898</v>
      </c>
      <c r="AB70" t="n">
        <v>3328.81037271307</v>
      </c>
      <c r="AC70" t="n">
        <v>3011.113382755911</v>
      </c>
      <c r="AD70" t="n">
        <v>2432906.76833898</v>
      </c>
      <c r="AE70" t="n">
        <v>3328810.37271307</v>
      </c>
      <c r="AF70" t="n">
        <v>2.136991206496209e-06</v>
      </c>
      <c r="AG70" t="n">
        <v>68</v>
      </c>
      <c r="AH70" t="n">
        <v>3011113.382755911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1.728</v>
      </c>
      <c r="E71" t="n">
        <v>57.87</v>
      </c>
      <c r="F71" t="n">
        <v>53.51</v>
      </c>
      <c r="G71" t="n">
        <v>94.42</v>
      </c>
      <c r="H71" t="n">
        <v>1.18</v>
      </c>
      <c r="I71" t="n">
        <v>34</v>
      </c>
      <c r="J71" t="n">
        <v>274.41</v>
      </c>
      <c r="K71" t="n">
        <v>58.47</v>
      </c>
      <c r="L71" t="n">
        <v>18.25</v>
      </c>
      <c r="M71" t="n">
        <v>32</v>
      </c>
      <c r="N71" t="n">
        <v>72.69</v>
      </c>
      <c r="O71" t="n">
        <v>34078.44</v>
      </c>
      <c r="P71" t="n">
        <v>837.0599999999999</v>
      </c>
      <c r="Q71" t="n">
        <v>1367.22</v>
      </c>
      <c r="R71" t="n">
        <v>137</v>
      </c>
      <c r="S71" t="n">
        <v>104.26</v>
      </c>
      <c r="T71" t="n">
        <v>15383.95</v>
      </c>
      <c r="U71" t="n">
        <v>0.76</v>
      </c>
      <c r="V71" t="n">
        <v>0.9</v>
      </c>
      <c r="W71" t="n">
        <v>20.69</v>
      </c>
      <c r="X71" t="n">
        <v>0.93</v>
      </c>
      <c r="Y71" t="n">
        <v>1</v>
      </c>
      <c r="Z71" t="n">
        <v>10</v>
      </c>
      <c r="AA71" t="n">
        <v>2415.046653837928</v>
      </c>
      <c r="AB71" t="n">
        <v>3304.373376120088</v>
      </c>
      <c r="AC71" t="n">
        <v>2989.008618820223</v>
      </c>
      <c r="AD71" t="n">
        <v>2415046.653837928</v>
      </c>
      <c r="AE71" t="n">
        <v>3304373.376120088</v>
      </c>
      <c r="AF71" t="n">
        <v>2.141576758583453e-06</v>
      </c>
      <c r="AG71" t="n">
        <v>67</v>
      </c>
      <c r="AH71" t="n">
        <v>2989008.618820223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1.7271</v>
      </c>
      <c r="E72" t="n">
        <v>57.9</v>
      </c>
      <c r="F72" t="n">
        <v>53.54</v>
      </c>
      <c r="G72" t="n">
        <v>94.48</v>
      </c>
      <c r="H72" t="n">
        <v>1.2</v>
      </c>
      <c r="I72" t="n">
        <v>34</v>
      </c>
      <c r="J72" t="n">
        <v>274.9</v>
      </c>
      <c r="K72" t="n">
        <v>58.47</v>
      </c>
      <c r="L72" t="n">
        <v>18.5</v>
      </c>
      <c r="M72" t="n">
        <v>32</v>
      </c>
      <c r="N72" t="n">
        <v>72.92</v>
      </c>
      <c r="O72" t="n">
        <v>34138.11</v>
      </c>
      <c r="P72" t="n">
        <v>837.4299999999999</v>
      </c>
      <c r="Q72" t="n">
        <v>1367.21</v>
      </c>
      <c r="R72" t="n">
        <v>137.65</v>
      </c>
      <c r="S72" t="n">
        <v>104.26</v>
      </c>
      <c r="T72" t="n">
        <v>15710.3</v>
      </c>
      <c r="U72" t="n">
        <v>0.76</v>
      </c>
      <c r="V72" t="n">
        <v>0.9</v>
      </c>
      <c r="W72" t="n">
        <v>20.71</v>
      </c>
      <c r="X72" t="n">
        <v>0.96</v>
      </c>
      <c r="Y72" t="n">
        <v>1</v>
      </c>
      <c r="Z72" t="n">
        <v>10</v>
      </c>
      <c r="AA72" t="n">
        <v>2426.801492793004</v>
      </c>
      <c r="AB72" t="n">
        <v>3320.456865365319</v>
      </c>
      <c r="AC72" t="n">
        <v>3003.557122425208</v>
      </c>
      <c r="AD72" t="n">
        <v>2426801.492793004</v>
      </c>
      <c r="AE72" t="n">
        <v>3320456.865365319</v>
      </c>
      <c r="AF72" t="n">
        <v>2.140461354021691e-06</v>
      </c>
      <c r="AG72" t="n">
        <v>68</v>
      </c>
      <c r="AH72" t="n">
        <v>3003557.122425207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1.729</v>
      </c>
      <c r="E73" t="n">
        <v>57.84</v>
      </c>
      <c r="F73" t="n">
        <v>53.52</v>
      </c>
      <c r="G73" t="n">
        <v>97.31</v>
      </c>
      <c r="H73" t="n">
        <v>1.21</v>
      </c>
      <c r="I73" t="n">
        <v>33</v>
      </c>
      <c r="J73" t="n">
        <v>275.38</v>
      </c>
      <c r="K73" t="n">
        <v>58.47</v>
      </c>
      <c r="L73" t="n">
        <v>18.75</v>
      </c>
      <c r="M73" t="n">
        <v>31</v>
      </c>
      <c r="N73" t="n">
        <v>73.16</v>
      </c>
      <c r="O73" t="n">
        <v>34197.87</v>
      </c>
      <c r="P73" t="n">
        <v>837.05</v>
      </c>
      <c r="Q73" t="n">
        <v>1367.17</v>
      </c>
      <c r="R73" t="n">
        <v>136.96</v>
      </c>
      <c r="S73" t="n">
        <v>104.26</v>
      </c>
      <c r="T73" t="n">
        <v>15369.85</v>
      </c>
      <c r="U73" t="n">
        <v>0.76</v>
      </c>
      <c r="V73" t="n">
        <v>0.9</v>
      </c>
      <c r="W73" t="n">
        <v>20.71</v>
      </c>
      <c r="X73" t="n">
        <v>0.9399999999999999</v>
      </c>
      <c r="Y73" t="n">
        <v>1</v>
      </c>
      <c r="Z73" t="n">
        <v>10</v>
      </c>
      <c r="AA73" t="n">
        <v>2414.131013280508</v>
      </c>
      <c r="AB73" t="n">
        <v>3303.120556314215</v>
      </c>
      <c r="AC73" t="n">
        <v>2987.875366378279</v>
      </c>
      <c r="AD73" t="n">
        <v>2414131.013280508</v>
      </c>
      <c r="AE73" t="n">
        <v>3303120.556314215</v>
      </c>
      <c r="AF73" t="n">
        <v>2.142816096985411e-06</v>
      </c>
      <c r="AG73" t="n">
        <v>67</v>
      </c>
      <c r="AH73" t="n">
        <v>2987875.366378279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1.7304</v>
      </c>
      <c r="E74" t="n">
        <v>57.79</v>
      </c>
      <c r="F74" t="n">
        <v>53.47</v>
      </c>
      <c r="G74" t="n">
        <v>97.23</v>
      </c>
      <c r="H74" t="n">
        <v>1.23</v>
      </c>
      <c r="I74" t="n">
        <v>33</v>
      </c>
      <c r="J74" t="n">
        <v>275.87</v>
      </c>
      <c r="K74" t="n">
        <v>58.47</v>
      </c>
      <c r="L74" t="n">
        <v>19</v>
      </c>
      <c r="M74" t="n">
        <v>31</v>
      </c>
      <c r="N74" t="n">
        <v>73.39</v>
      </c>
      <c r="O74" t="n">
        <v>34257.73</v>
      </c>
      <c r="P74" t="n">
        <v>836.27</v>
      </c>
      <c r="Q74" t="n">
        <v>1367.22</v>
      </c>
      <c r="R74" t="n">
        <v>135.75</v>
      </c>
      <c r="S74" t="n">
        <v>104.26</v>
      </c>
      <c r="T74" t="n">
        <v>14764.58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2411.096943325738</v>
      </c>
      <c r="AB74" t="n">
        <v>3298.96920794838</v>
      </c>
      <c r="AC74" t="n">
        <v>2984.120216874025</v>
      </c>
      <c r="AD74" t="n">
        <v>2411096.943325738</v>
      </c>
      <c r="AE74" t="n">
        <v>3298969.20794838</v>
      </c>
      <c r="AF74" t="n">
        <v>2.144551170748153e-06</v>
      </c>
      <c r="AG74" t="n">
        <v>67</v>
      </c>
      <c r="AH74" t="n">
        <v>2984120.216874025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1.7298</v>
      </c>
      <c r="E75" t="n">
        <v>57.81</v>
      </c>
      <c r="F75" t="n">
        <v>53.49</v>
      </c>
      <c r="G75" t="n">
        <v>97.26000000000001</v>
      </c>
      <c r="H75" t="n">
        <v>1.24</v>
      </c>
      <c r="I75" t="n">
        <v>33</v>
      </c>
      <c r="J75" t="n">
        <v>276.35</v>
      </c>
      <c r="K75" t="n">
        <v>58.47</v>
      </c>
      <c r="L75" t="n">
        <v>19.25</v>
      </c>
      <c r="M75" t="n">
        <v>31</v>
      </c>
      <c r="N75" t="n">
        <v>73.63</v>
      </c>
      <c r="O75" t="n">
        <v>34317.68</v>
      </c>
      <c r="P75" t="n">
        <v>835.39</v>
      </c>
      <c r="Q75" t="n">
        <v>1367.24</v>
      </c>
      <c r="R75" t="n">
        <v>136.15</v>
      </c>
      <c r="S75" t="n">
        <v>104.26</v>
      </c>
      <c r="T75" t="n">
        <v>14966.19</v>
      </c>
      <c r="U75" t="n">
        <v>0.77</v>
      </c>
      <c r="V75" t="n">
        <v>0.9</v>
      </c>
      <c r="W75" t="n">
        <v>20.7</v>
      </c>
      <c r="X75" t="n">
        <v>0.92</v>
      </c>
      <c r="Y75" t="n">
        <v>1</v>
      </c>
      <c r="Z75" t="n">
        <v>10</v>
      </c>
      <c r="AA75" t="n">
        <v>2410.683556818867</v>
      </c>
      <c r="AB75" t="n">
        <v>3298.403594292352</v>
      </c>
      <c r="AC75" t="n">
        <v>2983.608584591484</v>
      </c>
      <c r="AD75" t="n">
        <v>2410683.556818867</v>
      </c>
      <c r="AE75" t="n">
        <v>3298403.594292352</v>
      </c>
      <c r="AF75" t="n">
        <v>2.143807567706978e-06</v>
      </c>
      <c r="AG75" t="n">
        <v>67</v>
      </c>
      <c r="AH75" t="n">
        <v>2983608.584591485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1.7325</v>
      </c>
      <c r="E76" t="n">
        <v>57.72</v>
      </c>
      <c r="F76" t="n">
        <v>53.45</v>
      </c>
      <c r="G76" t="n">
        <v>100.22</v>
      </c>
      <c r="H76" t="n">
        <v>1.25</v>
      </c>
      <c r="I76" t="n">
        <v>32</v>
      </c>
      <c r="J76" t="n">
        <v>276.84</v>
      </c>
      <c r="K76" t="n">
        <v>58.47</v>
      </c>
      <c r="L76" t="n">
        <v>19.5</v>
      </c>
      <c r="M76" t="n">
        <v>30</v>
      </c>
      <c r="N76" t="n">
        <v>73.87</v>
      </c>
      <c r="O76" t="n">
        <v>34377.72</v>
      </c>
      <c r="P76" t="n">
        <v>834.9</v>
      </c>
      <c r="Q76" t="n">
        <v>1367.26</v>
      </c>
      <c r="R76" t="n">
        <v>135.09</v>
      </c>
      <c r="S76" t="n">
        <v>104.26</v>
      </c>
      <c r="T76" t="n">
        <v>14441.58</v>
      </c>
      <c r="U76" t="n">
        <v>0.77</v>
      </c>
      <c r="V76" t="n">
        <v>0.9</v>
      </c>
      <c r="W76" t="n">
        <v>20.69</v>
      </c>
      <c r="X76" t="n">
        <v>0.88</v>
      </c>
      <c r="Y76" t="n">
        <v>1</v>
      </c>
      <c r="Z76" t="n">
        <v>10</v>
      </c>
      <c r="AA76" t="n">
        <v>2406.862307862838</v>
      </c>
      <c r="AB76" t="n">
        <v>3293.175192889106</v>
      </c>
      <c r="AC76" t="n">
        <v>2978.879174480058</v>
      </c>
      <c r="AD76" t="n">
        <v>2406862.307862838</v>
      </c>
      <c r="AE76" t="n">
        <v>3293175.192889106</v>
      </c>
      <c r="AF76" t="n">
        <v>2.147153781392264e-06</v>
      </c>
      <c r="AG76" t="n">
        <v>67</v>
      </c>
      <c r="AH76" t="n">
        <v>2978879.174480058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1.7321</v>
      </c>
      <c r="E77" t="n">
        <v>57.73</v>
      </c>
      <c r="F77" t="n">
        <v>53.47</v>
      </c>
      <c r="G77" t="n">
        <v>100.25</v>
      </c>
      <c r="H77" t="n">
        <v>1.27</v>
      </c>
      <c r="I77" t="n">
        <v>32</v>
      </c>
      <c r="J77" t="n">
        <v>277.33</v>
      </c>
      <c r="K77" t="n">
        <v>58.47</v>
      </c>
      <c r="L77" t="n">
        <v>19.75</v>
      </c>
      <c r="M77" t="n">
        <v>30</v>
      </c>
      <c r="N77" t="n">
        <v>74.09999999999999</v>
      </c>
      <c r="O77" t="n">
        <v>34437.85</v>
      </c>
      <c r="P77" t="n">
        <v>833.95</v>
      </c>
      <c r="Q77" t="n">
        <v>1367.23</v>
      </c>
      <c r="R77" t="n">
        <v>135.34</v>
      </c>
      <c r="S77" t="n">
        <v>104.26</v>
      </c>
      <c r="T77" t="n">
        <v>14565.46</v>
      </c>
      <c r="U77" t="n">
        <v>0.77</v>
      </c>
      <c r="V77" t="n">
        <v>0.9</v>
      </c>
      <c r="W77" t="n">
        <v>20.7</v>
      </c>
      <c r="X77" t="n">
        <v>0.89</v>
      </c>
      <c r="Y77" t="n">
        <v>1</v>
      </c>
      <c r="Z77" t="n">
        <v>10</v>
      </c>
      <c r="AA77" t="n">
        <v>2406.149863436019</v>
      </c>
      <c r="AB77" t="n">
        <v>3292.200394993504</v>
      </c>
      <c r="AC77" t="n">
        <v>2977.997409927473</v>
      </c>
      <c r="AD77" t="n">
        <v>2406149.863436019</v>
      </c>
      <c r="AE77" t="n">
        <v>3292200.394993504</v>
      </c>
      <c r="AF77" t="n">
        <v>2.146658046031481e-06</v>
      </c>
      <c r="AG77" t="n">
        <v>67</v>
      </c>
      <c r="AH77" t="n">
        <v>2977997.409927473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1.7345</v>
      </c>
      <c r="E78" t="n">
        <v>57.65</v>
      </c>
      <c r="F78" t="n">
        <v>53.43</v>
      </c>
      <c r="G78" t="n">
        <v>103.42</v>
      </c>
      <c r="H78" t="n">
        <v>1.28</v>
      </c>
      <c r="I78" t="n">
        <v>31</v>
      </c>
      <c r="J78" t="n">
        <v>277.82</v>
      </c>
      <c r="K78" t="n">
        <v>58.47</v>
      </c>
      <c r="L78" t="n">
        <v>20</v>
      </c>
      <c r="M78" t="n">
        <v>29</v>
      </c>
      <c r="N78" t="n">
        <v>74.34</v>
      </c>
      <c r="O78" t="n">
        <v>34498.07</v>
      </c>
      <c r="P78" t="n">
        <v>833.84</v>
      </c>
      <c r="Q78" t="n">
        <v>1367.23</v>
      </c>
      <c r="R78" t="n">
        <v>134.62</v>
      </c>
      <c r="S78" t="n">
        <v>104.26</v>
      </c>
      <c r="T78" t="n">
        <v>14209.77</v>
      </c>
      <c r="U78" t="n">
        <v>0.77</v>
      </c>
      <c r="V78" t="n">
        <v>0.9</v>
      </c>
      <c r="W78" t="n">
        <v>20.69</v>
      </c>
      <c r="X78" t="n">
        <v>0.86</v>
      </c>
      <c r="Y78" t="n">
        <v>1</v>
      </c>
      <c r="Z78" t="n">
        <v>10</v>
      </c>
      <c r="AA78" t="n">
        <v>2403.170015663186</v>
      </c>
      <c r="AB78" t="n">
        <v>3288.123235809107</v>
      </c>
      <c r="AC78" t="n">
        <v>2974.309369093307</v>
      </c>
      <c r="AD78" t="n">
        <v>2403170.015663186</v>
      </c>
      <c r="AE78" t="n">
        <v>3288123.235809107</v>
      </c>
      <c r="AF78" t="n">
        <v>2.149632458196181e-06</v>
      </c>
      <c r="AG78" t="n">
        <v>67</v>
      </c>
      <c r="AH78" t="n">
        <v>2974309.369093307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1.7345</v>
      </c>
      <c r="E79" t="n">
        <v>57.65</v>
      </c>
      <c r="F79" t="n">
        <v>53.43</v>
      </c>
      <c r="G79" t="n">
        <v>103.42</v>
      </c>
      <c r="H79" t="n">
        <v>1.3</v>
      </c>
      <c r="I79" t="n">
        <v>31</v>
      </c>
      <c r="J79" t="n">
        <v>278.3</v>
      </c>
      <c r="K79" t="n">
        <v>58.47</v>
      </c>
      <c r="L79" t="n">
        <v>20.25</v>
      </c>
      <c r="M79" t="n">
        <v>29</v>
      </c>
      <c r="N79" t="n">
        <v>74.58</v>
      </c>
      <c r="O79" t="n">
        <v>34558.39</v>
      </c>
      <c r="P79" t="n">
        <v>833.51</v>
      </c>
      <c r="Q79" t="n">
        <v>1367.25</v>
      </c>
      <c r="R79" t="n">
        <v>134.45</v>
      </c>
      <c r="S79" t="n">
        <v>104.26</v>
      </c>
      <c r="T79" t="n">
        <v>14127.41</v>
      </c>
      <c r="U79" t="n">
        <v>0.78</v>
      </c>
      <c r="V79" t="n">
        <v>0.9</v>
      </c>
      <c r="W79" t="n">
        <v>20.69</v>
      </c>
      <c r="X79" t="n">
        <v>0.86</v>
      </c>
      <c r="Y79" t="n">
        <v>1</v>
      </c>
      <c r="Z79" t="n">
        <v>10</v>
      </c>
      <c r="AA79" t="n">
        <v>2402.709851971543</v>
      </c>
      <c r="AB79" t="n">
        <v>3287.493619545212</v>
      </c>
      <c r="AC79" t="n">
        <v>2973.739842521967</v>
      </c>
      <c r="AD79" t="n">
        <v>2402709.851971543</v>
      </c>
      <c r="AE79" t="n">
        <v>3287493.619545212</v>
      </c>
      <c r="AF79" t="n">
        <v>2.149632458196181e-06</v>
      </c>
      <c r="AG79" t="n">
        <v>67</v>
      </c>
      <c r="AH79" t="n">
        <v>2973739.842521967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1.734</v>
      </c>
      <c r="E80" t="n">
        <v>57.67</v>
      </c>
      <c r="F80" t="n">
        <v>53.45</v>
      </c>
      <c r="G80" t="n">
        <v>103.45</v>
      </c>
      <c r="H80" t="n">
        <v>1.31</v>
      </c>
      <c r="I80" t="n">
        <v>31</v>
      </c>
      <c r="J80" t="n">
        <v>278.79</v>
      </c>
      <c r="K80" t="n">
        <v>58.47</v>
      </c>
      <c r="L80" t="n">
        <v>20.5</v>
      </c>
      <c r="M80" t="n">
        <v>29</v>
      </c>
      <c r="N80" t="n">
        <v>74.81999999999999</v>
      </c>
      <c r="O80" t="n">
        <v>34618.81</v>
      </c>
      <c r="P80" t="n">
        <v>832.13</v>
      </c>
      <c r="Q80" t="n">
        <v>1367.33</v>
      </c>
      <c r="R80" t="n">
        <v>134.76</v>
      </c>
      <c r="S80" t="n">
        <v>104.26</v>
      </c>
      <c r="T80" t="n">
        <v>14281.21</v>
      </c>
      <c r="U80" t="n">
        <v>0.77</v>
      </c>
      <c r="V80" t="n">
        <v>0.9</v>
      </c>
      <c r="W80" t="n">
        <v>20.7</v>
      </c>
      <c r="X80" t="n">
        <v>0.87</v>
      </c>
      <c r="Y80" t="n">
        <v>1</v>
      </c>
      <c r="Z80" t="n">
        <v>10</v>
      </c>
      <c r="AA80" t="n">
        <v>2401.497298026102</v>
      </c>
      <c r="AB80" t="n">
        <v>3285.834549742954</v>
      </c>
      <c r="AC80" t="n">
        <v>2972.239112013117</v>
      </c>
      <c r="AD80" t="n">
        <v>2401497.298026102</v>
      </c>
      <c r="AE80" t="n">
        <v>3285834.549742954</v>
      </c>
      <c r="AF80" t="n">
        <v>2.149012788995202e-06</v>
      </c>
      <c r="AG80" t="n">
        <v>67</v>
      </c>
      <c r="AH80" t="n">
        <v>2972239.112013117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1.7367</v>
      </c>
      <c r="E81" t="n">
        <v>57.58</v>
      </c>
      <c r="F81" t="n">
        <v>53.41</v>
      </c>
      <c r="G81" t="n">
        <v>106.82</v>
      </c>
      <c r="H81" t="n">
        <v>1.32</v>
      </c>
      <c r="I81" t="n">
        <v>30</v>
      </c>
      <c r="J81" t="n">
        <v>279.28</v>
      </c>
      <c r="K81" t="n">
        <v>58.47</v>
      </c>
      <c r="L81" t="n">
        <v>20.75</v>
      </c>
      <c r="M81" t="n">
        <v>28</v>
      </c>
      <c r="N81" t="n">
        <v>75.06</v>
      </c>
      <c r="O81" t="n">
        <v>34679.32</v>
      </c>
      <c r="P81" t="n">
        <v>832</v>
      </c>
      <c r="Q81" t="n">
        <v>1367.27</v>
      </c>
      <c r="R81" t="n">
        <v>133.31</v>
      </c>
      <c r="S81" t="n">
        <v>104.26</v>
      </c>
      <c r="T81" t="n">
        <v>13560.07</v>
      </c>
      <c r="U81" t="n">
        <v>0.78</v>
      </c>
      <c r="V81" t="n">
        <v>0.9</v>
      </c>
      <c r="W81" t="n">
        <v>20.7</v>
      </c>
      <c r="X81" t="n">
        <v>0.83</v>
      </c>
      <c r="Y81" t="n">
        <v>1</v>
      </c>
      <c r="Z81" t="n">
        <v>10</v>
      </c>
      <c r="AA81" t="n">
        <v>2398.200932766203</v>
      </c>
      <c r="AB81" t="n">
        <v>3281.324317368989</v>
      </c>
      <c r="AC81" t="n">
        <v>2968.159329886772</v>
      </c>
      <c r="AD81" t="n">
        <v>2398200.932766203</v>
      </c>
      <c r="AE81" t="n">
        <v>3281324.317368989</v>
      </c>
      <c r="AF81" t="n">
        <v>2.152359002680488e-06</v>
      </c>
      <c r="AG81" t="n">
        <v>67</v>
      </c>
      <c r="AH81" t="n">
        <v>2968159.329886772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1.7366</v>
      </c>
      <c r="E82" t="n">
        <v>57.58</v>
      </c>
      <c r="F82" t="n">
        <v>53.41</v>
      </c>
      <c r="G82" t="n">
        <v>106.82</v>
      </c>
      <c r="H82" t="n">
        <v>1.34</v>
      </c>
      <c r="I82" t="n">
        <v>30</v>
      </c>
      <c r="J82" t="n">
        <v>279.78</v>
      </c>
      <c r="K82" t="n">
        <v>58.47</v>
      </c>
      <c r="L82" t="n">
        <v>21</v>
      </c>
      <c r="M82" t="n">
        <v>28</v>
      </c>
      <c r="N82" t="n">
        <v>75.3</v>
      </c>
      <c r="O82" t="n">
        <v>34739.92</v>
      </c>
      <c r="P82" t="n">
        <v>831.62</v>
      </c>
      <c r="Q82" t="n">
        <v>1367.21</v>
      </c>
      <c r="R82" t="n">
        <v>133.45</v>
      </c>
      <c r="S82" t="n">
        <v>104.26</v>
      </c>
      <c r="T82" t="n">
        <v>13631.91</v>
      </c>
      <c r="U82" t="n">
        <v>0.78</v>
      </c>
      <c r="V82" t="n">
        <v>0.9</v>
      </c>
      <c r="W82" t="n">
        <v>20.7</v>
      </c>
      <c r="X82" t="n">
        <v>0.83</v>
      </c>
      <c r="Y82" t="n">
        <v>1</v>
      </c>
      <c r="Z82" t="n">
        <v>10</v>
      </c>
      <c r="AA82" t="n">
        <v>2397.771126796682</v>
      </c>
      <c r="AB82" t="n">
        <v>3280.73623787979</v>
      </c>
      <c r="AC82" t="n">
        <v>2967.627375878648</v>
      </c>
      <c r="AD82" t="n">
        <v>2397771.126796682</v>
      </c>
      <c r="AE82" t="n">
        <v>3280736.23787979</v>
      </c>
      <c r="AF82" t="n">
        <v>2.152235068840292e-06</v>
      </c>
      <c r="AG82" t="n">
        <v>67</v>
      </c>
      <c r="AH82" t="n">
        <v>2967627.375878648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1.7396</v>
      </c>
      <c r="E83" t="n">
        <v>57.49</v>
      </c>
      <c r="F83" t="n">
        <v>53.36</v>
      </c>
      <c r="G83" t="n">
        <v>110.4</v>
      </c>
      <c r="H83" t="n">
        <v>1.35</v>
      </c>
      <c r="I83" t="n">
        <v>29</v>
      </c>
      <c r="J83" t="n">
        <v>280.27</v>
      </c>
      <c r="K83" t="n">
        <v>58.47</v>
      </c>
      <c r="L83" t="n">
        <v>21.25</v>
      </c>
      <c r="M83" t="n">
        <v>27</v>
      </c>
      <c r="N83" t="n">
        <v>75.54000000000001</v>
      </c>
      <c r="O83" t="n">
        <v>34800.62</v>
      </c>
      <c r="P83" t="n">
        <v>829.99</v>
      </c>
      <c r="Q83" t="n">
        <v>1367.22</v>
      </c>
      <c r="R83" t="n">
        <v>131.91</v>
      </c>
      <c r="S83" t="n">
        <v>104.26</v>
      </c>
      <c r="T83" t="n">
        <v>12866.01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2391.996593134554</v>
      </c>
      <c r="AB83" t="n">
        <v>3272.83526616882</v>
      </c>
      <c r="AC83" t="n">
        <v>2960.480461818689</v>
      </c>
      <c r="AD83" t="n">
        <v>2391996.593134554</v>
      </c>
      <c r="AE83" t="n">
        <v>3272835.26616882</v>
      </c>
      <c r="AF83" t="n">
        <v>2.155953084046167e-06</v>
      </c>
      <c r="AG83" t="n">
        <v>67</v>
      </c>
      <c r="AH83" t="n">
        <v>2960480.461818689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1.7386</v>
      </c>
      <c r="E84" t="n">
        <v>57.52</v>
      </c>
      <c r="F84" t="n">
        <v>53.39</v>
      </c>
      <c r="G84" t="n">
        <v>110.46</v>
      </c>
      <c r="H84" t="n">
        <v>1.36</v>
      </c>
      <c r="I84" t="n">
        <v>29</v>
      </c>
      <c r="J84" t="n">
        <v>280.76</v>
      </c>
      <c r="K84" t="n">
        <v>58.47</v>
      </c>
      <c r="L84" t="n">
        <v>21.5</v>
      </c>
      <c r="M84" t="n">
        <v>27</v>
      </c>
      <c r="N84" t="n">
        <v>75.79000000000001</v>
      </c>
      <c r="O84" t="n">
        <v>34861.41</v>
      </c>
      <c r="P84" t="n">
        <v>830.63</v>
      </c>
      <c r="Q84" t="n">
        <v>1367.34</v>
      </c>
      <c r="R84" t="n">
        <v>132.7</v>
      </c>
      <c r="S84" t="n">
        <v>104.26</v>
      </c>
      <c r="T84" t="n">
        <v>13261.34</v>
      </c>
      <c r="U84" t="n">
        <v>0.79</v>
      </c>
      <c r="V84" t="n">
        <v>0.9</v>
      </c>
      <c r="W84" t="n">
        <v>20.7</v>
      </c>
      <c r="X84" t="n">
        <v>0.8100000000000001</v>
      </c>
      <c r="Y84" t="n">
        <v>1</v>
      </c>
      <c r="Z84" t="n">
        <v>10</v>
      </c>
      <c r="AA84" t="n">
        <v>2394.19538017266</v>
      </c>
      <c r="AB84" t="n">
        <v>3275.843743597995</v>
      </c>
      <c r="AC84" t="n">
        <v>2963.201814384449</v>
      </c>
      <c r="AD84" t="n">
        <v>2394195.380172661</v>
      </c>
      <c r="AE84" t="n">
        <v>3275843.743597995</v>
      </c>
      <c r="AF84" t="n">
        <v>2.154713745644208e-06</v>
      </c>
      <c r="AG84" t="n">
        <v>67</v>
      </c>
      <c r="AH84" t="n">
        <v>2963201.814384449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1.7389</v>
      </c>
      <c r="E85" t="n">
        <v>57.51</v>
      </c>
      <c r="F85" t="n">
        <v>53.38</v>
      </c>
      <c r="G85" t="n">
        <v>110.44</v>
      </c>
      <c r="H85" t="n">
        <v>1.38</v>
      </c>
      <c r="I85" t="n">
        <v>29</v>
      </c>
      <c r="J85" t="n">
        <v>281.25</v>
      </c>
      <c r="K85" t="n">
        <v>58.47</v>
      </c>
      <c r="L85" t="n">
        <v>21.75</v>
      </c>
      <c r="M85" t="n">
        <v>27</v>
      </c>
      <c r="N85" t="n">
        <v>76.03</v>
      </c>
      <c r="O85" t="n">
        <v>34922.31</v>
      </c>
      <c r="P85" t="n">
        <v>830.46</v>
      </c>
      <c r="Q85" t="n">
        <v>1367.24</v>
      </c>
      <c r="R85" t="n">
        <v>132.83</v>
      </c>
      <c r="S85" t="n">
        <v>104.26</v>
      </c>
      <c r="T85" t="n">
        <v>13327.8</v>
      </c>
      <c r="U85" t="n">
        <v>0.78</v>
      </c>
      <c r="V85" t="n">
        <v>0.9</v>
      </c>
      <c r="W85" t="n">
        <v>20.69</v>
      </c>
      <c r="X85" t="n">
        <v>0.8</v>
      </c>
      <c r="Y85" t="n">
        <v>1</v>
      </c>
      <c r="Z85" t="n">
        <v>10</v>
      </c>
      <c r="AA85" t="n">
        <v>2393.555454371885</v>
      </c>
      <c r="AB85" t="n">
        <v>3274.96816888584</v>
      </c>
      <c r="AC85" t="n">
        <v>2962.409803293945</v>
      </c>
      <c r="AD85" t="n">
        <v>2393555.454371885</v>
      </c>
      <c r="AE85" t="n">
        <v>3274968.16888584</v>
      </c>
      <c r="AF85" t="n">
        <v>2.155085547164795e-06</v>
      </c>
      <c r="AG85" t="n">
        <v>67</v>
      </c>
      <c r="AH85" t="n">
        <v>2962409.803293945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1.7409</v>
      </c>
      <c r="E86" t="n">
        <v>57.44</v>
      </c>
      <c r="F86" t="n">
        <v>53.36</v>
      </c>
      <c r="G86" t="n">
        <v>114.35</v>
      </c>
      <c r="H86" t="n">
        <v>1.39</v>
      </c>
      <c r="I86" t="n">
        <v>28</v>
      </c>
      <c r="J86" t="n">
        <v>281.75</v>
      </c>
      <c r="K86" t="n">
        <v>58.47</v>
      </c>
      <c r="L86" t="n">
        <v>22</v>
      </c>
      <c r="M86" t="n">
        <v>26</v>
      </c>
      <c r="N86" t="n">
        <v>76.28</v>
      </c>
      <c r="O86" t="n">
        <v>34983.29</v>
      </c>
      <c r="P86" t="n">
        <v>828.6900000000001</v>
      </c>
      <c r="Q86" t="n">
        <v>1367.31</v>
      </c>
      <c r="R86" t="n">
        <v>132.08</v>
      </c>
      <c r="S86" t="n">
        <v>104.26</v>
      </c>
      <c r="T86" t="n">
        <v>12957.78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2388.905613845592</v>
      </c>
      <c r="AB86" t="n">
        <v>3268.606051941281</v>
      </c>
      <c r="AC86" t="n">
        <v>2956.654877861288</v>
      </c>
      <c r="AD86" t="n">
        <v>2388905.613845592</v>
      </c>
      <c r="AE86" t="n">
        <v>3268606.051941281</v>
      </c>
      <c r="AF86" t="n">
        <v>2.157564223968712e-06</v>
      </c>
      <c r="AG86" t="n">
        <v>67</v>
      </c>
      <c r="AH86" t="n">
        <v>2956654.877861288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1.7409</v>
      </c>
      <c r="E87" t="n">
        <v>57.44</v>
      </c>
      <c r="F87" t="n">
        <v>53.36</v>
      </c>
      <c r="G87" t="n">
        <v>114.35</v>
      </c>
      <c r="H87" t="n">
        <v>1.4</v>
      </c>
      <c r="I87" t="n">
        <v>28</v>
      </c>
      <c r="J87" t="n">
        <v>282.24</v>
      </c>
      <c r="K87" t="n">
        <v>58.47</v>
      </c>
      <c r="L87" t="n">
        <v>22.25</v>
      </c>
      <c r="M87" t="n">
        <v>26</v>
      </c>
      <c r="N87" t="n">
        <v>76.52</v>
      </c>
      <c r="O87" t="n">
        <v>35044.38</v>
      </c>
      <c r="P87" t="n">
        <v>828.42</v>
      </c>
      <c r="Q87" t="n">
        <v>1367.29</v>
      </c>
      <c r="R87" t="n">
        <v>131.89</v>
      </c>
      <c r="S87" t="n">
        <v>104.26</v>
      </c>
      <c r="T87" t="n">
        <v>12862.02</v>
      </c>
      <c r="U87" t="n">
        <v>0.79</v>
      </c>
      <c r="V87" t="n">
        <v>0.9</v>
      </c>
      <c r="W87" t="n">
        <v>20.69</v>
      </c>
      <c r="X87" t="n">
        <v>0.78</v>
      </c>
      <c r="Y87" t="n">
        <v>1</v>
      </c>
      <c r="Z87" t="n">
        <v>10</v>
      </c>
      <c r="AA87" t="n">
        <v>2388.530500382421</v>
      </c>
      <c r="AB87" t="n">
        <v>3268.092805152132</v>
      </c>
      <c r="AC87" t="n">
        <v>2956.190614625349</v>
      </c>
      <c r="AD87" t="n">
        <v>2388530.500382422</v>
      </c>
      <c r="AE87" t="n">
        <v>3268092.805152132</v>
      </c>
      <c r="AF87" t="n">
        <v>2.157564223968712e-06</v>
      </c>
      <c r="AG87" t="n">
        <v>67</v>
      </c>
      <c r="AH87" t="n">
        <v>2956190.614625349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1.7415</v>
      </c>
      <c r="E88" t="n">
        <v>57.42</v>
      </c>
      <c r="F88" t="n">
        <v>53.34</v>
      </c>
      <c r="G88" t="n">
        <v>114.31</v>
      </c>
      <c r="H88" t="n">
        <v>1.42</v>
      </c>
      <c r="I88" t="n">
        <v>28</v>
      </c>
      <c r="J88" t="n">
        <v>282.74</v>
      </c>
      <c r="K88" t="n">
        <v>58.47</v>
      </c>
      <c r="L88" t="n">
        <v>22.5</v>
      </c>
      <c r="M88" t="n">
        <v>26</v>
      </c>
      <c r="N88" t="n">
        <v>76.77</v>
      </c>
      <c r="O88" t="n">
        <v>35105.56</v>
      </c>
      <c r="P88" t="n">
        <v>828.01</v>
      </c>
      <c r="Q88" t="n">
        <v>1367.2</v>
      </c>
      <c r="R88" t="n">
        <v>131.35</v>
      </c>
      <c r="S88" t="n">
        <v>104.26</v>
      </c>
      <c r="T88" t="n">
        <v>12588.76</v>
      </c>
      <c r="U88" t="n">
        <v>0.79</v>
      </c>
      <c r="V88" t="n">
        <v>0.9</v>
      </c>
      <c r="W88" t="n">
        <v>20.69</v>
      </c>
      <c r="X88" t="n">
        <v>0.77</v>
      </c>
      <c r="Y88" t="n">
        <v>1</v>
      </c>
      <c r="Z88" t="n">
        <v>10</v>
      </c>
      <c r="AA88" t="n">
        <v>2387.15729314745</v>
      </c>
      <c r="AB88" t="n">
        <v>3266.213922431616</v>
      </c>
      <c r="AC88" t="n">
        <v>2954.49104983465</v>
      </c>
      <c r="AD88" t="n">
        <v>2387157.29314745</v>
      </c>
      <c r="AE88" t="n">
        <v>3266213.922431616</v>
      </c>
      <c r="AF88" t="n">
        <v>2.158307827009886e-06</v>
      </c>
      <c r="AG88" t="n">
        <v>67</v>
      </c>
      <c r="AH88" t="n">
        <v>2954491.04983465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1.7436</v>
      </c>
      <c r="E89" t="n">
        <v>57.35</v>
      </c>
      <c r="F89" t="n">
        <v>53.32</v>
      </c>
      <c r="G89" t="n">
        <v>118.49</v>
      </c>
      <c r="H89" t="n">
        <v>1.43</v>
      </c>
      <c r="I89" t="n">
        <v>27</v>
      </c>
      <c r="J89" t="n">
        <v>283.24</v>
      </c>
      <c r="K89" t="n">
        <v>58.47</v>
      </c>
      <c r="L89" t="n">
        <v>22.75</v>
      </c>
      <c r="M89" t="n">
        <v>25</v>
      </c>
      <c r="N89" t="n">
        <v>77.01000000000001</v>
      </c>
      <c r="O89" t="n">
        <v>35166.85</v>
      </c>
      <c r="P89" t="n">
        <v>826.85</v>
      </c>
      <c r="Q89" t="n">
        <v>1367.23</v>
      </c>
      <c r="R89" t="n">
        <v>130.62</v>
      </c>
      <c r="S89" t="n">
        <v>104.26</v>
      </c>
      <c r="T89" t="n">
        <v>12232.07</v>
      </c>
      <c r="U89" t="n">
        <v>0.8</v>
      </c>
      <c r="V89" t="n">
        <v>0.9</v>
      </c>
      <c r="W89" t="n">
        <v>20.69</v>
      </c>
      <c r="X89" t="n">
        <v>0.74</v>
      </c>
      <c r="Y89" t="n">
        <v>1</v>
      </c>
      <c r="Z89" t="n">
        <v>10</v>
      </c>
      <c r="AA89" t="n">
        <v>2383.269752116717</v>
      </c>
      <c r="AB89" t="n">
        <v>3260.894817287161</v>
      </c>
      <c r="AC89" t="n">
        <v>2949.679592619771</v>
      </c>
      <c r="AD89" t="n">
        <v>2383269.752116716</v>
      </c>
      <c r="AE89" t="n">
        <v>3260894.817287161</v>
      </c>
      <c r="AF89" t="n">
        <v>2.160910437653999e-06</v>
      </c>
      <c r="AG89" t="n">
        <v>67</v>
      </c>
      <c r="AH89" t="n">
        <v>2949679.592619771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1.7437</v>
      </c>
      <c r="E90" t="n">
        <v>57.35</v>
      </c>
      <c r="F90" t="n">
        <v>53.32</v>
      </c>
      <c r="G90" t="n">
        <v>118.49</v>
      </c>
      <c r="H90" t="n">
        <v>1.44</v>
      </c>
      <c r="I90" t="n">
        <v>27</v>
      </c>
      <c r="J90" t="n">
        <v>283.74</v>
      </c>
      <c r="K90" t="n">
        <v>58.47</v>
      </c>
      <c r="L90" t="n">
        <v>23</v>
      </c>
      <c r="M90" t="n">
        <v>25</v>
      </c>
      <c r="N90" t="n">
        <v>77.26000000000001</v>
      </c>
      <c r="O90" t="n">
        <v>35228.23</v>
      </c>
      <c r="P90" t="n">
        <v>826.62</v>
      </c>
      <c r="Q90" t="n">
        <v>1367.21</v>
      </c>
      <c r="R90" t="n">
        <v>130.6</v>
      </c>
      <c r="S90" t="n">
        <v>104.26</v>
      </c>
      <c r="T90" t="n">
        <v>12221.84</v>
      </c>
      <c r="U90" t="n">
        <v>0.8</v>
      </c>
      <c r="V90" t="n">
        <v>0.9</v>
      </c>
      <c r="W90" t="n">
        <v>20.69</v>
      </c>
      <c r="X90" t="n">
        <v>0.74</v>
      </c>
      <c r="Y90" t="n">
        <v>1</v>
      </c>
      <c r="Z90" t="n">
        <v>10</v>
      </c>
      <c r="AA90" t="n">
        <v>2382.852546594566</v>
      </c>
      <c r="AB90" t="n">
        <v>3260.323978285945</v>
      </c>
      <c r="AC90" t="n">
        <v>2949.163233691654</v>
      </c>
      <c r="AD90" t="n">
        <v>2382852.546594566</v>
      </c>
      <c r="AE90" t="n">
        <v>3260323.978285945</v>
      </c>
      <c r="AF90" t="n">
        <v>2.161034371494194e-06</v>
      </c>
      <c r="AG90" t="n">
        <v>67</v>
      </c>
      <c r="AH90" t="n">
        <v>2949163.233691654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1.7439</v>
      </c>
      <c r="E91" t="n">
        <v>57.34</v>
      </c>
      <c r="F91" t="n">
        <v>53.31</v>
      </c>
      <c r="G91" t="n">
        <v>118.47</v>
      </c>
      <c r="H91" t="n">
        <v>1.46</v>
      </c>
      <c r="I91" t="n">
        <v>27</v>
      </c>
      <c r="J91" t="n">
        <v>284.23</v>
      </c>
      <c r="K91" t="n">
        <v>58.47</v>
      </c>
      <c r="L91" t="n">
        <v>23.25</v>
      </c>
      <c r="M91" t="n">
        <v>25</v>
      </c>
      <c r="N91" t="n">
        <v>77.51000000000001</v>
      </c>
      <c r="O91" t="n">
        <v>35289.71</v>
      </c>
      <c r="P91" t="n">
        <v>825.38</v>
      </c>
      <c r="Q91" t="n">
        <v>1367.18</v>
      </c>
      <c r="R91" t="n">
        <v>130.33</v>
      </c>
      <c r="S91" t="n">
        <v>104.26</v>
      </c>
      <c r="T91" t="n">
        <v>12084.36</v>
      </c>
      <c r="U91" t="n">
        <v>0.8</v>
      </c>
      <c r="V91" t="n">
        <v>0.9</v>
      </c>
      <c r="W91" t="n">
        <v>20.69</v>
      </c>
      <c r="X91" t="n">
        <v>0.74</v>
      </c>
      <c r="Y91" t="n">
        <v>1</v>
      </c>
      <c r="Z91" t="n">
        <v>10</v>
      </c>
      <c r="AA91" t="n">
        <v>2380.830545732103</v>
      </c>
      <c r="AB91" t="n">
        <v>3257.557387501541</v>
      </c>
      <c r="AC91" t="n">
        <v>2946.660682448779</v>
      </c>
      <c r="AD91" t="n">
        <v>2380830.545732102</v>
      </c>
      <c r="AE91" t="n">
        <v>3257557.387501541</v>
      </c>
      <c r="AF91" t="n">
        <v>2.161282239174586e-06</v>
      </c>
      <c r="AG91" t="n">
        <v>67</v>
      </c>
      <c r="AH91" t="n">
        <v>2946660.682448779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1.7437</v>
      </c>
      <c r="E92" t="n">
        <v>57.35</v>
      </c>
      <c r="F92" t="n">
        <v>53.32</v>
      </c>
      <c r="G92" t="n">
        <v>118.48</v>
      </c>
      <c r="H92" t="n">
        <v>1.47</v>
      </c>
      <c r="I92" t="n">
        <v>27</v>
      </c>
      <c r="J92" t="n">
        <v>284.73</v>
      </c>
      <c r="K92" t="n">
        <v>58.47</v>
      </c>
      <c r="L92" t="n">
        <v>23.5</v>
      </c>
      <c r="M92" t="n">
        <v>25</v>
      </c>
      <c r="N92" t="n">
        <v>77.76000000000001</v>
      </c>
      <c r="O92" t="n">
        <v>35351.29</v>
      </c>
      <c r="P92" t="n">
        <v>824.51</v>
      </c>
      <c r="Q92" t="n">
        <v>1367.23</v>
      </c>
      <c r="R92" t="n">
        <v>130.52</v>
      </c>
      <c r="S92" t="n">
        <v>104.26</v>
      </c>
      <c r="T92" t="n">
        <v>12180</v>
      </c>
      <c r="U92" t="n">
        <v>0.8</v>
      </c>
      <c r="V92" t="n">
        <v>0.9</v>
      </c>
      <c r="W92" t="n">
        <v>20.69</v>
      </c>
      <c r="X92" t="n">
        <v>0.74</v>
      </c>
      <c r="Y92" t="n">
        <v>1</v>
      </c>
      <c r="Z92" t="n">
        <v>10</v>
      </c>
      <c r="AA92" t="n">
        <v>2379.92581159905</v>
      </c>
      <c r="AB92" t="n">
        <v>3256.319490346644</v>
      </c>
      <c r="AC92" t="n">
        <v>2945.540928460947</v>
      </c>
      <c r="AD92" t="n">
        <v>2379925.81159905</v>
      </c>
      <c r="AE92" t="n">
        <v>3256319.490346644</v>
      </c>
      <c r="AF92" t="n">
        <v>2.161034371494194e-06</v>
      </c>
      <c r="AG92" t="n">
        <v>67</v>
      </c>
      <c r="AH92" t="n">
        <v>2945540.928460947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1.7464</v>
      </c>
      <c r="E93" t="n">
        <v>57.26</v>
      </c>
      <c r="F93" t="n">
        <v>53.28</v>
      </c>
      <c r="G93" t="n">
        <v>122.95</v>
      </c>
      <c r="H93" t="n">
        <v>1.48</v>
      </c>
      <c r="I93" t="n">
        <v>26</v>
      </c>
      <c r="J93" t="n">
        <v>285.23</v>
      </c>
      <c r="K93" t="n">
        <v>58.47</v>
      </c>
      <c r="L93" t="n">
        <v>23.75</v>
      </c>
      <c r="M93" t="n">
        <v>24</v>
      </c>
      <c r="N93" t="n">
        <v>78.01000000000001</v>
      </c>
      <c r="O93" t="n">
        <v>35412.96</v>
      </c>
      <c r="P93" t="n">
        <v>824.1900000000001</v>
      </c>
      <c r="Q93" t="n">
        <v>1367.2</v>
      </c>
      <c r="R93" t="n">
        <v>129.36</v>
      </c>
      <c r="S93" t="n">
        <v>104.26</v>
      </c>
      <c r="T93" t="n">
        <v>11604.73</v>
      </c>
      <c r="U93" t="n">
        <v>0.8100000000000001</v>
      </c>
      <c r="V93" t="n">
        <v>0.9</v>
      </c>
      <c r="W93" t="n">
        <v>20.68</v>
      </c>
      <c r="X93" t="n">
        <v>0.7</v>
      </c>
      <c r="Y93" t="n">
        <v>1</v>
      </c>
      <c r="Z93" t="n">
        <v>10</v>
      </c>
      <c r="AA93" t="n">
        <v>2376.417968206133</v>
      </c>
      <c r="AB93" t="n">
        <v>3251.519904261326</v>
      </c>
      <c r="AC93" t="n">
        <v>2941.19940813535</v>
      </c>
      <c r="AD93" t="n">
        <v>2376417.968206133</v>
      </c>
      <c r="AE93" t="n">
        <v>3251519.904261326</v>
      </c>
      <c r="AF93" t="n">
        <v>2.164380585179481e-06</v>
      </c>
      <c r="AG93" t="n">
        <v>67</v>
      </c>
      <c r="AH93" t="n">
        <v>2941199.40813535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1.7462</v>
      </c>
      <c r="E94" t="n">
        <v>57.27</v>
      </c>
      <c r="F94" t="n">
        <v>53.28</v>
      </c>
      <c r="G94" t="n">
        <v>122.96</v>
      </c>
      <c r="H94" t="n">
        <v>1.5</v>
      </c>
      <c r="I94" t="n">
        <v>26</v>
      </c>
      <c r="J94" t="n">
        <v>285.73</v>
      </c>
      <c r="K94" t="n">
        <v>58.47</v>
      </c>
      <c r="L94" t="n">
        <v>24</v>
      </c>
      <c r="M94" t="n">
        <v>24</v>
      </c>
      <c r="N94" t="n">
        <v>78.26000000000001</v>
      </c>
      <c r="O94" t="n">
        <v>35474.75</v>
      </c>
      <c r="P94" t="n">
        <v>825.03</v>
      </c>
      <c r="Q94" t="n">
        <v>1367.22</v>
      </c>
      <c r="R94" t="n">
        <v>129.57</v>
      </c>
      <c r="S94" t="n">
        <v>104.26</v>
      </c>
      <c r="T94" t="n">
        <v>11710.44</v>
      </c>
      <c r="U94" t="n">
        <v>0.8</v>
      </c>
      <c r="V94" t="n">
        <v>0.9</v>
      </c>
      <c r="W94" t="n">
        <v>20.68</v>
      </c>
      <c r="X94" t="n">
        <v>0.71</v>
      </c>
      <c r="Y94" t="n">
        <v>1</v>
      </c>
      <c r="Z94" t="n">
        <v>10</v>
      </c>
      <c r="AA94" t="n">
        <v>2377.776734966482</v>
      </c>
      <c r="AB94" t="n">
        <v>3253.379028887395</v>
      </c>
      <c r="AC94" t="n">
        <v>2942.881100516404</v>
      </c>
      <c r="AD94" t="n">
        <v>2377776.734966482</v>
      </c>
      <c r="AE94" t="n">
        <v>3253379.028887395</v>
      </c>
      <c r="AF94" t="n">
        <v>2.164132717499089e-06</v>
      </c>
      <c r="AG94" t="n">
        <v>67</v>
      </c>
      <c r="AH94" t="n">
        <v>2942881.100516404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1.7462</v>
      </c>
      <c r="E95" t="n">
        <v>57.27</v>
      </c>
      <c r="F95" t="n">
        <v>53.28</v>
      </c>
      <c r="G95" t="n">
        <v>122.96</v>
      </c>
      <c r="H95" t="n">
        <v>1.51</v>
      </c>
      <c r="I95" t="n">
        <v>26</v>
      </c>
      <c r="J95" t="n">
        <v>286.24</v>
      </c>
      <c r="K95" t="n">
        <v>58.47</v>
      </c>
      <c r="L95" t="n">
        <v>24.25</v>
      </c>
      <c r="M95" t="n">
        <v>24</v>
      </c>
      <c r="N95" t="n">
        <v>78.51000000000001</v>
      </c>
      <c r="O95" t="n">
        <v>35536.63</v>
      </c>
      <c r="P95" t="n">
        <v>823.97</v>
      </c>
      <c r="Q95" t="n">
        <v>1367.25</v>
      </c>
      <c r="R95" t="n">
        <v>129.63</v>
      </c>
      <c r="S95" t="n">
        <v>104.26</v>
      </c>
      <c r="T95" t="n">
        <v>11738.9</v>
      </c>
      <c r="U95" t="n">
        <v>0.8</v>
      </c>
      <c r="V95" t="n">
        <v>0.9</v>
      </c>
      <c r="W95" t="n">
        <v>20.68</v>
      </c>
      <c r="X95" t="n">
        <v>0.7</v>
      </c>
      <c r="Y95" t="n">
        <v>1</v>
      </c>
      <c r="Z95" t="n">
        <v>10</v>
      </c>
      <c r="AA95" t="n">
        <v>2376.308537081302</v>
      </c>
      <c r="AB95" t="n">
        <v>3251.370175768573</v>
      </c>
      <c r="AC95" t="n">
        <v>2941.0639695198</v>
      </c>
      <c r="AD95" t="n">
        <v>2376308.537081302</v>
      </c>
      <c r="AE95" t="n">
        <v>3251370.175768573</v>
      </c>
      <c r="AF95" t="n">
        <v>2.164132717499089e-06</v>
      </c>
      <c r="AG95" t="n">
        <v>67</v>
      </c>
      <c r="AH95" t="n">
        <v>2941063.9695198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1.7481</v>
      </c>
      <c r="E96" t="n">
        <v>57.2</v>
      </c>
      <c r="F96" t="n">
        <v>53.27</v>
      </c>
      <c r="G96" t="n">
        <v>127.84</v>
      </c>
      <c r="H96" t="n">
        <v>1.52</v>
      </c>
      <c r="I96" t="n">
        <v>25</v>
      </c>
      <c r="J96" t="n">
        <v>286.74</v>
      </c>
      <c r="K96" t="n">
        <v>58.47</v>
      </c>
      <c r="L96" t="n">
        <v>24.5</v>
      </c>
      <c r="M96" t="n">
        <v>23</v>
      </c>
      <c r="N96" t="n">
        <v>78.77</v>
      </c>
      <c r="O96" t="n">
        <v>35598.74</v>
      </c>
      <c r="P96" t="n">
        <v>821.87</v>
      </c>
      <c r="Q96" t="n">
        <v>1367.21</v>
      </c>
      <c r="R96" t="n">
        <v>129.04</v>
      </c>
      <c r="S96" t="n">
        <v>104.26</v>
      </c>
      <c r="T96" t="n">
        <v>11448.99</v>
      </c>
      <c r="U96" t="n">
        <v>0.8100000000000001</v>
      </c>
      <c r="V96" t="n">
        <v>0.9</v>
      </c>
      <c r="W96" t="n">
        <v>20.68</v>
      </c>
      <c r="X96" t="n">
        <v>0.6899999999999999</v>
      </c>
      <c r="Y96" t="n">
        <v>1</v>
      </c>
      <c r="Z96" t="n">
        <v>10</v>
      </c>
      <c r="AA96" t="n">
        <v>2371.444210760942</v>
      </c>
      <c r="AB96" t="n">
        <v>3244.714589898125</v>
      </c>
      <c r="AC96" t="n">
        <v>2935.043583423654</v>
      </c>
      <c r="AD96" t="n">
        <v>2371444.210760943</v>
      </c>
      <c r="AE96" t="n">
        <v>3244714.589898125</v>
      </c>
      <c r="AF96" t="n">
        <v>2.16648746046281e-06</v>
      </c>
      <c r="AG96" t="n">
        <v>67</v>
      </c>
      <c r="AH96" t="n">
        <v>2935043.583423654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1.7483</v>
      </c>
      <c r="E97" t="n">
        <v>57.2</v>
      </c>
      <c r="F97" t="n">
        <v>53.26</v>
      </c>
      <c r="G97" t="n">
        <v>127.83</v>
      </c>
      <c r="H97" t="n">
        <v>1.53</v>
      </c>
      <c r="I97" t="n">
        <v>25</v>
      </c>
      <c r="J97" t="n">
        <v>287.24</v>
      </c>
      <c r="K97" t="n">
        <v>58.47</v>
      </c>
      <c r="L97" t="n">
        <v>24.75</v>
      </c>
      <c r="M97" t="n">
        <v>23</v>
      </c>
      <c r="N97" t="n">
        <v>79.02</v>
      </c>
      <c r="O97" t="n">
        <v>35660.82</v>
      </c>
      <c r="P97" t="n">
        <v>823.26</v>
      </c>
      <c r="Q97" t="n">
        <v>1367.29</v>
      </c>
      <c r="R97" t="n">
        <v>128.9</v>
      </c>
      <c r="S97" t="n">
        <v>104.26</v>
      </c>
      <c r="T97" t="n">
        <v>11380.95</v>
      </c>
      <c r="U97" t="n">
        <v>0.8100000000000001</v>
      </c>
      <c r="V97" t="n">
        <v>0.9</v>
      </c>
      <c r="W97" t="n">
        <v>20.68</v>
      </c>
      <c r="X97" t="n">
        <v>0.68</v>
      </c>
      <c r="Y97" t="n">
        <v>1</v>
      </c>
      <c r="Z97" t="n">
        <v>10</v>
      </c>
      <c r="AA97" t="n">
        <v>2373.067021071432</v>
      </c>
      <c r="AB97" t="n">
        <v>3246.934990558275</v>
      </c>
      <c r="AC97" t="n">
        <v>2937.052072161152</v>
      </c>
      <c r="AD97" t="n">
        <v>2373067.021071432</v>
      </c>
      <c r="AE97" t="n">
        <v>3246934.990558275</v>
      </c>
      <c r="AF97" t="n">
        <v>2.166735328143201e-06</v>
      </c>
      <c r="AG97" t="n">
        <v>67</v>
      </c>
      <c r="AH97" t="n">
        <v>2937052.072161152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1.7482</v>
      </c>
      <c r="E98" t="n">
        <v>57.2</v>
      </c>
      <c r="F98" t="n">
        <v>53.26</v>
      </c>
      <c r="G98" t="n">
        <v>127.83</v>
      </c>
      <c r="H98" t="n">
        <v>1.55</v>
      </c>
      <c r="I98" t="n">
        <v>25</v>
      </c>
      <c r="J98" t="n">
        <v>287.75</v>
      </c>
      <c r="K98" t="n">
        <v>58.47</v>
      </c>
      <c r="L98" t="n">
        <v>25</v>
      </c>
      <c r="M98" t="n">
        <v>23</v>
      </c>
      <c r="N98" t="n">
        <v>79.27</v>
      </c>
      <c r="O98" t="n">
        <v>35723.02</v>
      </c>
      <c r="P98" t="n">
        <v>823.17</v>
      </c>
      <c r="Q98" t="n">
        <v>1367.23</v>
      </c>
      <c r="R98" t="n">
        <v>128.93</v>
      </c>
      <c r="S98" t="n">
        <v>104.26</v>
      </c>
      <c r="T98" t="n">
        <v>11397.01</v>
      </c>
      <c r="U98" t="n">
        <v>0.8100000000000001</v>
      </c>
      <c r="V98" t="n">
        <v>0.9</v>
      </c>
      <c r="W98" t="n">
        <v>20.68</v>
      </c>
      <c r="X98" t="n">
        <v>0.6899999999999999</v>
      </c>
      <c r="Y98" t="n">
        <v>1</v>
      </c>
      <c r="Z98" t="n">
        <v>10</v>
      </c>
      <c r="AA98" t="n">
        <v>2373.039846580662</v>
      </c>
      <c r="AB98" t="n">
        <v>3246.89780922115</v>
      </c>
      <c r="AC98" t="n">
        <v>2937.018439358657</v>
      </c>
      <c r="AD98" t="n">
        <v>2373039.846580662</v>
      </c>
      <c r="AE98" t="n">
        <v>3246897.809221149</v>
      </c>
      <c r="AF98" t="n">
        <v>2.166611394303005e-06</v>
      </c>
      <c r="AG98" t="n">
        <v>67</v>
      </c>
      <c r="AH98" t="n">
        <v>2937018.439358657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1.7483</v>
      </c>
      <c r="E99" t="n">
        <v>57.2</v>
      </c>
      <c r="F99" t="n">
        <v>53.26</v>
      </c>
      <c r="G99" t="n">
        <v>127.82</v>
      </c>
      <c r="H99" t="n">
        <v>1.56</v>
      </c>
      <c r="I99" t="n">
        <v>25</v>
      </c>
      <c r="J99" t="n">
        <v>288.25</v>
      </c>
      <c r="K99" t="n">
        <v>58.47</v>
      </c>
      <c r="L99" t="n">
        <v>25.25</v>
      </c>
      <c r="M99" t="n">
        <v>23</v>
      </c>
      <c r="N99" t="n">
        <v>79.53</v>
      </c>
      <c r="O99" t="n">
        <v>35785.31</v>
      </c>
      <c r="P99" t="n">
        <v>821.27</v>
      </c>
      <c r="Q99" t="n">
        <v>1367.2</v>
      </c>
      <c r="R99" t="n">
        <v>128.79</v>
      </c>
      <c r="S99" t="n">
        <v>104.26</v>
      </c>
      <c r="T99" t="n">
        <v>11326.55</v>
      </c>
      <c r="U99" t="n">
        <v>0.8100000000000001</v>
      </c>
      <c r="V99" t="n">
        <v>0.9</v>
      </c>
      <c r="W99" t="n">
        <v>20.68</v>
      </c>
      <c r="X99" t="n">
        <v>0.68</v>
      </c>
      <c r="Y99" t="n">
        <v>1</v>
      </c>
      <c r="Z99" t="n">
        <v>10</v>
      </c>
      <c r="AA99" t="n">
        <v>2370.3139981226</v>
      </c>
      <c r="AB99" t="n">
        <v>3243.168183104882</v>
      </c>
      <c r="AC99" t="n">
        <v>2933.644763524363</v>
      </c>
      <c r="AD99" t="n">
        <v>2370313.9981226</v>
      </c>
      <c r="AE99" t="n">
        <v>3243168.183104882</v>
      </c>
      <c r="AF99" t="n">
        <v>2.166735328143201e-06</v>
      </c>
      <c r="AG99" t="n">
        <v>67</v>
      </c>
      <c r="AH99" t="n">
        <v>2933644.763524363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1.7507</v>
      </c>
      <c r="E100" t="n">
        <v>57.12</v>
      </c>
      <c r="F100" t="n">
        <v>53.23</v>
      </c>
      <c r="G100" t="n">
        <v>133.07</v>
      </c>
      <c r="H100" t="n">
        <v>1.57</v>
      </c>
      <c r="I100" t="n">
        <v>24</v>
      </c>
      <c r="J100" t="n">
        <v>288.76</v>
      </c>
      <c r="K100" t="n">
        <v>58.47</v>
      </c>
      <c r="L100" t="n">
        <v>25.5</v>
      </c>
      <c r="M100" t="n">
        <v>22</v>
      </c>
      <c r="N100" t="n">
        <v>79.78</v>
      </c>
      <c r="O100" t="n">
        <v>35847.71</v>
      </c>
      <c r="P100" t="n">
        <v>819.28</v>
      </c>
      <c r="Q100" t="n">
        <v>1367.21</v>
      </c>
      <c r="R100" t="n">
        <v>127.76</v>
      </c>
      <c r="S100" t="n">
        <v>104.26</v>
      </c>
      <c r="T100" t="n">
        <v>10816.84</v>
      </c>
      <c r="U100" t="n">
        <v>0.82</v>
      </c>
      <c r="V100" t="n">
        <v>0.9</v>
      </c>
      <c r="W100" t="n">
        <v>20.68</v>
      </c>
      <c r="X100" t="n">
        <v>0.65</v>
      </c>
      <c r="Y100" t="n">
        <v>1</v>
      </c>
      <c r="Z100" t="n">
        <v>10</v>
      </c>
      <c r="AA100" t="n">
        <v>2364.919095496053</v>
      </c>
      <c r="AB100" t="n">
        <v>3235.786639324934</v>
      </c>
      <c r="AC100" t="n">
        <v>2926.967703922711</v>
      </c>
      <c r="AD100" t="n">
        <v>2364919.095496053</v>
      </c>
      <c r="AE100" t="n">
        <v>3235786.639324934</v>
      </c>
      <c r="AF100" t="n">
        <v>2.1697097403079e-06</v>
      </c>
      <c r="AG100" t="n">
        <v>67</v>
      </c>
      <c r="AH100" t="n">
        <v>2926967.703922711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1.751</v>
      </c>
      <c r="E101" t="n">
        <v>57.11</v>
      </c>
      <c r="F101" t="n">
        <v>53.22</v>
      </c>
      <c r="G101" t="n">
        <v>133.05</v>
      </c>
      <c r="H101" t="n">
        <v>1.59</v>
      </c>
      <c r="I101" t="n">
        <v>24</v>
      </c>
      <c r="J101" t="n">
        <v>289.26</v>
      </c>
      <c r="K101" t="n">
        <v>58.47</v>
      </c>
      <c r="L101" t="n">
        <v>25.75</v>
      </c>
      <c r="M101" t="n">
        <v>22</v>
      </c>
      <c r="N101" t="n">
        <v>80.04000000000001</v>
      </c>
      <c r="O101" t="n">
        <v>35910.21</v>
      </c>
      <c r="P101" t="n">
        <v>820.5</v>
      </c>
      <c r="Q101" t="n">
        <v>1367.25</v>
      </c>
      <c r="R101" t="n">
        <v>127.43</v>
      </c>
      <c r="S101" t="n">
        <v>104.26</v>
      </c>
      <c r="T101" t="n">
        <v>10650.35</v>
      </c>
      <c r="U101" t="n">
        <v>0.82</v>
      </c>
      <c r="V101" t="n">
        <v>0.9</v>
      </c>
      <c r="W101" t="n">
        <v>20.68</v>
      </c>
      <c r="X101" t="n">
        <v>0.64</v>
      </c>
      <c r="Y101" t="n">
        <v>1</v>
      </c>
      <c r="Z101" t="n">
        <v>10</v>
      </c>
      <c r="AA101" t="n">
        <v>2366.208608334825</v>
      </c>
      <c r="AB101" t="n">
        <v>3237.551007680232</v>
      </c>
      <c r="AC101" t="n">
        <v>2928.563683438486</v>
      </c>
      <c r="AD101" t="n">
        <v>2366208.608334825</v>
      </c>
      <c r="AE101" t="n">
        <v>3237551.007680233</v>
      </c>
      <c r="AF101" t="n">
        <v>2.170081541828488e-06</v>
      </c>
      <c r="AG101" t="n">
        <v>67</v>
      </c>
      <c r="AH101" t="n">
        <v>2928563.683438486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1.7505</v>
      </c>
      <c r="E102" t="n">
        <v>57.13</v>
      </c>
      <c r="F102" t="n">
        <v>53.24</v>
      </c>
      <c r="G102" t="n">
        <v>133.09</v>
      </c>
      <c r="H102" t="n">
        <v>1.6</v>
      </c>
      <c r="I102" t="n">
        <v>24</v>
      </c>
      <c r="J102" t="n">
        <v>289.77</v>
      </c>
      <c r="K102" t="n">
        <v>58.47</v>
      </c>
      <c r="L102" t="n">
        <v>26</v>
      </c>
      <c r="M102" t="n">
        <v>22</v>
      </c>
      <c r="N102" t="n">
        <v>80.3</v>
      </c>
      <c r="O102" t="n">
        <v>35972.82</v>
      </c>
      <c r="P102" t="n">
        <v>821.09</v>
      </c>
      <c r="Q102" t="n">
        <v>1367.24</v>
      </c>
      <c r="R102" t="n">
        <v>127.81</v>
      </c>
      <c r="S102" t="n">
        <v>104.26</v>
      </c>
      <c r="T102" t="n">
        <v>10843.52</v>
      </c>
      <c r="U102" t="n">
        <v>0.82</v>
      </c>
      <c r="V102" t="n">
        <v>0.9</v>
      </c>
      <c r="W102" t="n">
        <v>20.69</v>
      </c>
      <c r="X102" t="n">
        <v>0.66</v>
      </c>
      <c r="Y102" t="n">
        <v>1</v>
      </c>
      <c r="Z102" t="n">
        <v>10</v>
      </c>
      <c r="AA102" t="n">
        <v>2367.718987022737</v>
      </c>
      <c r="AB102" t="n">
        <v>3239.617574434239</v>
      </c>
      <c r="AC102" t="n">
        <v>2930.433019961934</v>
      </c>
      <c r="AD102" t="n">
        <v>2367718.987022737</v>
      </c>
      <c r="AE102" t="n">
        <v>3239617.574434238</v>
      </c>
      <c r="AF102" t="n">
        <v>2.169461872627509e-06</v>
      </c>
      <c r="AG102" t="n">
        <v>67</v>
      </c>
      <c r="AH102" t="n">
        <v>2930433.019961935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1.75</v>
      </c>
      <c r="E103" t="n">
        <v>57.14</v>
      </c>
      <c r="F103" t="n">
        <v>53.25</v>
      </c>
      <c r="G103" t="n">
        <v>133.13</v>
      </c>
      <c r="H103" t="n">
        <v>1.61</v>
      </c>
      <c r="I103" t="n">
        <v>24</v>
      </c>
      <c r="J103" t="n">
        <v>290.28</v>
      </c>
      <c r="K103" t="n">
        <v>58.47</v>
      </c>
      <c r="L103" t="n">
        <v>26.25</v>
      </c>
      <c r="M103" t="n">
        <v>22</v>
      </c>
      <c r="N103" t="n">
        <v>80.56</v>
      </c>
      <c r="O103" t="n">
        <v>36035.53</v>
      </c>
      <c r="P103" t="n">
        <v>821.6</v>
      </c>
      <c r="Q103" t="n">
        <v>1367.22</v>
      </c>
      <c r="R103" t="n">
        <v>128.43</v>
      </c>
      <c r="S103" t="n">
        <v>104.26</v>
      </c>
      <c r="T103" t="n">
        <v>11149.2</v>
      </c>
      <c r="U103" t="n">
        <v>0.8100000000000001</v>
      </c>
      <c r="V103" t="n">
        <v>0.9</v>
      </c>
      <c r="W103" t="n">
        <v>20.69</v>
      </c>
      <c r="X103" t="n">
        <v>0.68</v>
      </c>
      <c r="Y103" t="n">
        <v>1</v>
      </c>
      <c r="Z103" t="n">
        <v>10</v>
      </c>
      <c r="AA103" t="n">
        <v>2369.014094823718</v>
      </c>
      <c r="AB103" t="n">
        <v>3241.389598063664</v>
      </c>
      <c r="AC103" t="n">
        <v>2932.035924143219</v>
      </c>
      <c r="AD103" t="n">
        <v>2369014.094823718</v>
      </c>
      <c r="AE103" t="n">
        <v>3241389.598063665</v>
      </c>
      <c r="AF103" t="n">
        <v>2.16884220342653e-06</v>
      </c>
      <c r="AG103" t="n">
        <v>67</v>
      </c>
      <c r="AH103" t="n">
        <v>2932035.924143219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1.7504</v>
      </c>
      <c r="E104" t="n">
        <v>57.13</v>
      </c>
      <c r="F104" t="n">
        <v>53.24</v>
      </c>
      <c r="G104" t="n">
        <v>133.1</v>
      </c>
      <c r="H104" t="n">
        <v>1.62</v>
      </c>
      <c r="I104" t="n">
        <v>24</v>
      </c>
      <c r="J104" t="n">
        <v>290.79</v>
      </c>
      <c r="K104" t="n">
        <v>58.47</v>
      </c>
      <c r="L104" t="n">
        <v>26.5</v>
      </c>
      <c r="M104" t="n">
        <v>22</v>
      </c>
      <c r="N104" t="n">
        <v>80.81999999999999</v>
      </c>
      <c r="O104" t="n">
        <v>36098.35</v>
      </c>
      <c r="P104" t="n">
        <v>819.9400000000001</v>
      </c>
      <c r="Q104" t="n">
        <v>1367.18</v>
      </c>
      <c r="R104" t="n">
        <v>128.09</v>
      </c>
      <c r="S104" t="n">
        <v>104.26</v>
      </c>
      <c r="T104" t="n">
        <v>10981.76</v>
      </c>
      <c r="U104" t="n">
        <v>0.8100000000000001</v>
      </c>
      <c r="V104" t="n">
        <v>0.9</v>
      </c>
      <c r="W104" t="n">
        <v>20.68</v>
      </c>
      <c r="X104" t="n">
        <v>0.66</v>
      </c>
      <c r="Y104" t="n">
        <v>1</v>
      </c>
      <c r="Z104" t="n">
        <v>10</v>
      </c>
      <c r="AA104" t="n">
        <v>2366.226866138785</v>
      </c>
      <c r="AB104" t="n">
        <v>3237.575988813088</v>
      </c>
      <c r="AC104" t="n">
        <v>2928.586280407084</v>
      </c>
      <c r="AD104" t="n">
        <v>2366226.866138785</v>
      </c>
      <c r="AE104" t="n">
        <v>3237575.988813088</v>
      </c>
      <c r="AF104" t="n">
        <v>2.169337938787313e-06</v>
      </c>
      <c r="AG104" t="n">
        <v>67</v>
      </c>
      <c r="AH104" t="n">
        <v>2928586.280407084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1.7531</v>
      </c>
      <c r="E105" t="n">
        <v>57.04</v>
      </c>
      <c r="F105" t="n">
        <v>53.2</v>
      </c>
      <c r="G105" t="n">
        <v>138.78</v>
      </c>
      <c r="H105" t="n">
        <v>1.64</v>
      </c>
      <c r="I105" t="n">
        <v>23</v>
      </c>
      <c r="J105" t="n">
        <v>291.3</v>
      </c>
      <c r="K105" t="n">
        <v>58.47</v>
      </c>
      <c r="L105" t="n">
        <v>26.75</v>
      </c>
      <c r="M105" t="n">
        <v>21</v>
      </c>
      <c r="N105" t="n">
        <v>81.08</v>
      </c>
      <c r="O105" t="n">
        <v>36161.27</v>
      </c>
      <c r="P105" t="n">
        <v>819.26</v>
      </c>
      <c r="Q105" t="n">
        <v>1367.19</v>
      </c>
      <c r="R105" t="n">
        <v>127</v>
      </c>
      <c r="S105" t="n">
        <v>104.26</v>
      </c>
      <c r="T105" t="n">
        <v>10441.36</v>
      </c>
      <c r="U105" t="n">
        <v>0.82</v>
      </c>
      <c r="V105" t="n">
        <v>0.9</v>
      </c>
      <c r="W105" t="n">
        <v>20.67</v>
      </c>
      <c r="X105" t="n">
        <v>0.62</v>
      </c>
      <c r="Y105" t="n">
        <v>1</v>
      </c>
      <c r="Z105" t="n">
        <v>10</v>
      </c>
      <c r="AA105" t="n">
        <v>2362.256856487675</v>
      </c>
      <c r="AB105" t="n">
        <v>3232.144046463974</v>
      </c>
      <c r="AC105" t="n">
        <v>2923.67275501199</v>
      </c>
      <c r="AD105" t="n">
        <v>2362256.856487675</v>
      </c>
      <c r="AE105" t="n">
        <v>3232144.046463974</v>
      </c>
      <c r="AF105" t="n">
        <v>2.1726841524726e-06</v>
      </c>
      <c r="AG105" t="n">
        <v>67</v>
      </c>
      <c r="AH105" t="n">
        <v>2923672.75501199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1.7525</v>
      </c>
      <c r="E106" t="n">
        <v>57.06</v>
      </c>
      <c r="F106" t="n">
        <v>53.22</v>
      </c>
      <c r="G106" t="n">
        <v>138.83</v>
      </c>
      <c r="H106" t="n">
        <v>1.65</v>
      </c>
      <c r="I106" t="n">
        <v>23</v>
      </c>
      <c r="J106" t="n">
        <v>291.81</v>
      </c>
      <c r="K106" t="n">
        <v>58.47</v>
      </c>
      <c r="L106" t="n">
        <v>27</v>
      </c>
      <c r="M106" t="n">
        <v>21</v>
      </c>
      <c r="N106" t="n">
        <v>81.34</v>
      </c>
      <c r="O106" t="n">
        <v>36224.3</v>
      </c>
      <c r="P106" t="n">
        <v>819.52</v>
      </c>
      <c r="Q106" t="n">
        <v>1367.2</v>
      </c>
      <c r="R106" t="n">
        <v>127.39</v>
      </c>
      <c r="S106" t="n">
        <v>104.26</v>
      </c>
      <c r="T106" t="n">
        <v>10636.51</v>
      </c>
      <c r="U106" t="n">
        <v>0.82</v>
      </c>
      <c r="V106" t="n">
        <v>0.9</v>
      </c>
      <c r="W106" t="n">
        <v>20.68</v>
      </c>
      <c r="X106" t="n">
        <v>0.64</v>
      </c>
      <c r="Y106" t="n">
        <v>1</v>
      </c>
      <c r="Z106" t="n">
        <v>10</v>
      </c>
      <c r="AA106" t="n">
        <v>2363.405432222664</v>
      </c>
      <c r="AB106" t="n">
        <v>3233.715578456173</v>
      </c>
      <c r="AC106" t="n">
        <v>2925.094302196513</v>
      </c>
      <c r="AD106" t="n">
        <v>2363405.432222664</v>
      </c>
      <c r="AE106" t="n">
        <v>3233715.578456173</v>
      </c>
      <c r="AF106" t="n">
        <v>2.171940549431425e-06</v>
      </c>
      <c r="AG106" t="n">
        <v>67</v>
      </c>
      <c r="AH106" t="n">
        <v>2925094.302196512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1.7527</v>
      </c>
      <c r="E107" t="n">
        <v>57.05</v>
      </c>
      <c r="F107" t="n">
        <v>53.21</v>
      </c>
      <c r="G107" t="n">
        <v>138.81</v>
      </c>
      <c r="H107" t="n">
        <v>1.66</v>
      </c>
      <c r="I107" t="n">
        <v>23</v>
      </c>
      <c r="J107" t="n">
        <v>292.32</v>
      </c>
      <c r="K107" t="n">
        <v>58.47</v>
      </c>
      <c r="L107" t="n">
        <v>27.25</v>
      </c>
      <c r="M107" t="n">
        <v>21</v>
      </c>
      <c r="N107" t="n">
        <v>81.59999999999999</v>
      </c>
      <c r="O107" t="n">
        <v>36287.44</v>
      </c>
      <c r="P107" t="n">
        <v>819.04</v>
      </c>
      <c r="Q107" t="n">
        <v>1367.2</v>
      </c>
      <c r="R107" t="n">
        <v>127.07</v>
      </c>
      <c r="S107" t="n">
        <v>104.26</v>
      </c>
      <c r="T107" t="n">
        <v>10477.88</v>
      </c>
      <c r="U107" t="n">
        <v>0.82</v>
      </c>
      <c r="V107" t="n">
        <v>0.9</v>
      </c>
      <c r="W107" t="n">
        <v>20.68</v>
      </c>
      <c r="X107" t="n">
        <v>0.64</v>
      </c>
      <c r="Y107" t="n">
        <v>1</v>
      </c>
      <c r="Z107" t="n">
        <v>10</v>
      </c>
      <c r="AA107" t="n">
        <v>2362.444568863465</v>
      </c>
      <c r="AB107" t="n">
        <v>3232.400882817816</v>
      </c>
      <c r="AC107" t="n">
        <v>2923.905079264694</v>
      </c>
      <c r="AD107" t="n">
        <v>2362444.568863465</v>
      </c>
      <c r="AE107" t="n">
        <v>3232400.882817816</v>
      </c>
      <c r="AF107" t="n">
        <v>2.172188417111816e-06</v>
      </c>
      <c r="AG107" t="n">
        <v>67</v>
      </c>
      <c r="AH107" t="n">
        <v>2923905.079264694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1.752</v>
      </c>
      <c r="E108" t="n">
        <v>57.08</v>
      </c>
      <c r="F108" t="n">
        <v>53.23</v>
      </c>
      <c r="G108" t="n">
        <v>138.87</v>
      </c>
      <c r="H108" t="n">
        <v>1.67</v>
      </c>
      <c r="I108" t="n">
        <v>23</v>
      </c>
      <c r="J108" t="n">
        <v>292.84</v>
      </c>
      <c r="K108" t="n">
        <v>58.47</v>
      </c>
      <c r="L108" t="n">
        <v>27.5</v>
      </c>
      <c r="M108" t="n">
        <v>21</v>
      </c>
      <c r="N108" t="n">
        <v>81.86</v>
      </c>
      <c r="O108" t="n">
        <v>36350.69</v>
      </c>
      <c r="P108" t="n">
        <v>818.85</v>
      </c>
      <c r="Q108" t="n">
        <v>1367.16</v>
      </c>
      <c r="R108" t="n">
        <v>127.85</v>
      </c>
      <c r="S108" t="n">
        <v>104.26</v>
      </c>
      <c r="T108" t="n">
        <v>10866.24</v>
      </c>
      <c r="U108" t="n">
        <v>0.82</v>
      </c>
      <c r="V108" t="n">
        <v>0.9</v>
      </c>
      <c r="W108" t="n">
        <v>20.69</v>
      </c>
      <c r="X108" t="n">
        <v>0.66</v>
      </c>
      <c r="Y108" t="n">
        <v>1</v>
      </c>
      <c r="Z108" t="n">
        <v>10</v>
      </c>
      <c r="AA108" t="n">
        <v>2363.068832300849</v>
      </c>
      <c r="AB108" t="n">
        <v>3233.255027593404</v>
      </c>
      <c r="AC108" t="n">
        <v>2924.6777056617</v>
      </c>
      <c r="AD108" t="n">
        <v>2363068.832300849</v>
      </c>
      <c r="AE108" t="n">
        <v>3233255.027593404</v>
      </c>
      <c r="AF108" t="n">
        <v>2.171320880230446e-06</v>
      </c>
      <c r="AG108" t="n">
        <v>67</v>
      </c>
      <c r="AH108" t="n">
        <v>2924677.7056617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1.7523</v>
      </c>
      <c r="E109" t="n">
        <v>57.07</v>
      </c>
      <c r="F109" t="n">
        <v>53.22</v>
      </c>
      <c r="G109" t="n">
        <v>138.85</v>
      </c>
      <c r="H109" t="n">
        <v>1.68</v>
      </c>
      <c r="I109" t="n">
        <v>23</v>
      </c>
      <c r="J109" t="n">
        <v>293.35</v>
      </c>
      <c r="K109" t="n">
        <v>58.47</v>
      </c>
      <c r="L109" t="n">
        <v>27.75</v>
      </c>
      <c r="M109" t="n">
        <v>21</v>
      </c>
      <c r="N109" t="n">
        <v>82.13</v>
      </c>
      <c r="O109" t="n">
        <v>36414.05</v>
      </c>
      <c r="P109" t="n">
        <v>816.9400000000001</v>
      </c>
      <c r="Q109" t="n">
        <v>1367.28</v>
      </c>
      <c r="R109" t="n">
        <v>127.76</v>
      </c>
      <c r="S109" t="n">
        <v>104.26</v>
      </c>
      <c r="T109" t="n">
        <v>10822.76</v>
      </c>
      <c r="U109" t="n">
        <v>0.82</v>
      </c>
      <c r="V109" t="n">
        <v>0.9</v>
      </c>
      <c r="W109" t="n">
        <v>20.68</v>
      </c>
      <c r="X109" t="n">
        <v>0.65</v>
      </c>
      <c r="Y109" t="n">
        <v>1</v>
      </c>
      <c r="Z109" t="n">
        <v>10</v>
      </c>
      <c r="AA109" t="n">
        <v>2360.037458124592</v>
      </c>
      <c r="AB109" t="n">
        <v>3229.107367710659</v>
      </c>
      <c r="AC109" t="n">
        <v>2920.925892616886</v>
      </c>
      <c r="AD109" t="n">
        <v>2360037.458124592</v>
      </c>
      <c r="AE109" t="n">
        <v>3229107.367710659</v>
      </c>
      <c r="AF109" t="n">
        <v>2.171692681751033e-06</v>
      </c>
      <c r="AG109" t="n">
        <v>67</v>
      </c>
      <c r="AH109" t="n">
        <v>2920925.892616886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1.7556</v>
      </c>
      <c r="E110" t="n">
        <v>56.96</v>
      </c>
      <c r="F110" t="n">
        <v>53.17</v>
      </c>
      <c r="G110" t="n">
        <v>145</v>
      </c>
      <c r="H110" t="n">
        <v>1.7</v>
      </c>
      <c r="I110" t="n">
        <v>22</v>
      </c>
      <c r="J110" t="n">
        <v>293.86</v>
      </c>
      <c r="K110" t="n">
        <v>58.47</v>
      </c>
      <c r="L110" t="n">
        <v>28</v>
      </c>
      <c r="M110" t="n">
        <v>20</v>
      </c>
      <c r="N110" t="n">
        <v>82.39</v>
      </c>
      <c r="O110" t="n">
        <v>36477.51</v>
      </c>
      <c r="P110" t="n">
        <v>816.75</v>
      </c>
      <c r="Q110" t="n">
        <v>1367.15</v>
      </c>
      <c r="R110" t="n">
        <v>125.81</v>
      </c>
      <c r="S110" t="n">
        <v>104.26</v>
      </c>
      <c r="T110" t="n">
        <v>9849.99</v>
      </c>
      <c r="U110" t="n">
        <v>0.83</v>
      </c>
      <c r="V110" t="n">
        <v>0.9</v>
      </c>
      <c r="W110" t="n">
        <v>20.67</v>
      </c>
      <c r="X110" t="n">
        <v>0.59</v>
      </c>
      <c r="Y110" t="n">
        <v>1</v>
      </c>
      <c r="Z110" t="n">
        <v>10</v>
      </c>
      <c r="AA110" t="n">
        <v>2346.068182356722</v>
      </c>
      <c r="AB110" t="n">
        <v>3209.993988324107</v>
      </c>
      <c r="AC110" t="n">
        <v>2903.636667333192</v>
      </c>
      <c r="AD110" t="n">
        <v>2346068.182356723</v>
      </c>
      <c r="AE110" t="n">
        <v>3209993.988324107</v>
      </c>
      <c r="AF110" t="n">
        <v>2.175782498477495e-06</v>
      </c>
      <c r="AG110" t="n">
        <v>66</v>
      </c>
      <c r="AH110" t="n">
        <v>2903636.667333192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1.7556</v>
      </c>
      <c r="E111" t="n">
        <v>56.96</v>
      </c>
      <c r="F111" t="n">
        <v>53.16</v>
      </c>
      <c r="G111" t="n">
        <v>144.99</v>
      </c>
      <c r="H111" t="n">
        <v>1.71</v>
      </c>
      <c r="I111" t="n">
        <v>22</v>
      </c>
      <c r="J111" t="n">
        <v>294.38</v>
      </c>
      <c r="K111" t="n">
        <v>58.47</v>
      </c>
      <c r="L111" t="n">
        <v>28.25</v>
      </c>
      <c r="M111" t="n">
        <v>20</v>
      </c>
      <c r="N111" t="n">
        <v>82.66</v>
      </c>
      <c r="O111" t="n">
        <v>36541.09</v>
      </c>
      <c r="P111" t="n">
        <v>816.87</v>
      </c>
      <c r="Q111" t="n">
        <v>1367.27</v>
      </c>
      <c r="R111" t="n">
        <v>125.48</v>
      </c>
      <c r="S111" t="n">
        <v>104.26</v>
      </c>
      <c r="T111" t="n">
        <v>9687.450000000001</v>
      </c>
      <c r="U111" t="n">
        <v>0.83</v>
      </c>
      <c r="V111" t="n">
        <v>0.9</v>
      </c>
      <c r="W111" t="n">
        <v>20.68</v>
      </c>
      <c r="X111" t="n">
        <v>0.59</v>
      </c>
      <c r="Y111" t="n">
        <v>1</v>
      </c>
      <c r="Z111" t="n">
        <v>10</v>
      </c>
      <c r="AA111" t="n">
        <v>2346.128273049124</v>
      </c>
      <c r="AB111" t="n">
        <v>3210.076207060466</v>
      </c>
      <c r="AC111" t="n">
        <v>2903.711039228747</v>
      </c>
      <c r="AD111" t="n">
        <v>2346128.273049125</v>
      </c>
      <c r="AE111" t="n">
        <v>3210076.207060466</v>
      </c>
      <c r="AF111" t="n">
        <v>2.175782498477495e-06</v>
      </c>
      <c r="AG111" t="n">
        <v>66</v>
      </c>
      <c r="AH111" t="n">
        <v>2903711.039228747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1.7551</v>
      </c>
      <c r="E112" t="n">
        <v>56.98</v>
      </c>
      <c r="F112" t="n">
        <v>53.18</v>
      </c>
      <c r="G112" t="n">
        <v>145.04</v>
      </c>
      <c r="H112" t="n">
        <v>1.72</v>
      </c>
      <c r="I112" t="n">
        <v>22</v>
      </c>
      <c r="J112" t="n">
        <v>294.9</v>
      </c>
      <c r="K112" t="n">
        <v>58.47</v>
      </c>
      <c r="L112" t="n">
        <v>28.5</v>
      </c>
      <c r="M112" t="n">
        <v>20</v>
      </c>
      <c r="N112" t="n">
        <v>82.92</v>
      </c>
      <c r="O112" t="n">
        <v>36604.77</v>
      </c>
      <c r="P112" t="n">
        <v>816.42</v>
      </c>
      <c r="Q112" t="n">
        <v>1367.25</v>
      </c>
      <c r="R112" t="n">
        <v>126.06</v>
      </c>
      <c r="S112" t="n">
        <v>104.26</v>
      </c>
      <c r="T112" t="n">
        <v>9974.469999999999</v>
      </c>
      <c r="U112" t="n">
        <v>0.83</v>
      </c>
      <c r="V112" t="n">
        <v>0.9</v>
      </c>
      <c r="W112" t="n">
        <v>20.68</v>
      </c>
      <c r="X112" t="n">
        <v>0.6</v>
      </c>
      <c r="Y112" t="n">
        <v>1</v>
      </c>
      <c r="Z112" t="n">
        <v>10</v>
      </c>
      <c r="AA112" t="n">
        <v>2346.198632066792</v>
      </c>
      <c r="AB112" t="n">
        <v>3210.172475372458</v>
      </c>
      <c r="AC112" t="n">
        <v>2903.798119828156</v>
      </c>
      <c r="AD112" t="n">
        <v>2346198.632066791</v>
      </c>
      <c r="AE112" t="n">
        <v>3210172.475372458</v>
      </c>
      <c r="AF112" t="n">
        <v>2.175162829276516e-06</v>
      </c>
      <c r="AG112" t="n">
        <v>66</v>
      </c>
      <c r="AH112" t="n">
        <v>2903798.119828156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1.7554</v>
      </c>
      <c r="E113" t="n">
        <v>56.97</v>
      </c>
      <c r="F113" t="n">
        <v>53.17</v>
      </c>
      <c r="G113" t="n">
        <v>145.01</v>
      </c>
      <c r="H113" t="n">
        <v>1.73</v>
      </c>
      <c r="I113" t="n">
        <v>22</v>
      </c>
      <c r="J113" t="n">
        <v>295.41</v>
      </c>
      <c r="K113" t="n">
        <v>58.47</v>
      </c>
      <c r="L113" t="n">
        <v>28.75</v>
      </c>
      <c r="M113" t="n">
        <v>20</v>
      </c>
      <c r="N113" t="n">
        <v>83.19</v>
      </c>
      <c r="O113" t="n">
        <v>36668.57</v>
      </c>
      <c r="P113" t="n">
        <v>816.1</v>
      </c>
      <c r="Q113" t="n">
        <v>1367.28</v>
      </c>
      <c r="R113" t="n">
        <v>125.94</v>
      </c>
      <c r="S113" t="n">
        <v>104.26</v>
      </c>
      <c r="T113" t="n">
        <v>9915.360000000001</v>
      </c>
      <c r="U113" t="n">
        <v>0.83</v>
      </c>
      <c r="V113" t="n">
        <v>0.9</v>
      </c>
      <c r="W113" t="n">
        <v>20.67</v>
      </c>
      <c r="X113" t="n">
        <v>0.59</v>
      </c>
      <c r="Y113" t="n">
        <v>1</v>
      </c>
      <c r="Z113" t="n">
        <v>10</v>
      </c>
      <c r="AA113" t="n">
        <v>2345.364538794952</v>
      </c>
      <c r="AB113" t="n">
        <v>3209.031232160329</v>
      </c>
      <c r="AC113" t="n">
        <v>2902.765795266448</v>
      </c>
      <c r="AD113" t="n">
        <v>2345364.538794952</v>
      </c>
      <c r="AE113" t="n">
        <v>3209031.232160329</v>
      </c>
      <c r="AF113" t="n">
        <v>2.175534630797103e-06</v>
      </c>
      <c r="AG113" t="n">
        <v>66</v>
      </c>
      <c r="AH113" t="n">
        <v>2902765.795266448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1.7551</v>
      </c>
      <c r="E114" t="n">
        <v>56.98</v>
      </c>
      <c r="F114" t="n">
        <v>53.18</v>
      </c>
      <c r="G114" t="n">
        <v>145.04</v>
      </c>
      <c r="H114" t="n">
        <v>1.75</v>
      </c>
      <c r="I114" t="n">
        <v>22</v>
      </c>
      <c r="J114" t="n">
        <v>295.93</v>
      </c>
      <c r="K114" t="n">
        <v>58.47</v>
      </c>
      <c r="L114" t="n">
        <v>29</v>
      </c>
      <c r="M114" t="n">
        <v>20</v>
      </c>
      <c r="N114" t="n">
        <v>83.45999999999999</v>
      </c>
      <c r="O114" t="n">
        <v>36732.47</v>
      </c>
      <c r="P114" t="n">
        <v>814.92</v>
      </c>
      <c r="Q114" t="n">
        <v>1367.18</v>
      </c>
      <c r="R114" t="n">
        <v>126.34</v>
      </c>
      <c r="S114" t="n">
        <v>104.26</v>
      </c>
      <c r="T114" t="n">
        <v>10114.17</v>
      </c>
      <c r="U114" t="n">
        <v>0.83</v>
      </c>
      <c r="V114" t="n">
        <v>0.9</v>
      </c>
      <c r="W114" t="n">
        <v>20.68</v>
      </c>
      <c r="X114" t="n">
        <v>0.6</v>
      </c>
      <c r="Y114" t="n">
        <v>1</v>
      </c>
      <c r="Z114" t="n">
        <v>10</v>
      </c>
      <c r="AA114" t="n">
        <v>2344.131529122246</v>
      </c>
      <c r="AB114" t="n">
        <v>3207.344173929585</v>
      </c>
      <c r="AC114" t="n">
        <v>2901.239747505445</v>
      </c>
      <c r="AD114" t="n">
        <v>2344131.529122246</v>
      </c>
      <c r="AE114" t="n">
        <v>3207344.173929585</v>
      </c>
      <c r="AF114" t="n">
        <v>2.175162829276516e-06</v>
      </c>
      <c r="AG114" t="n">
        <v>66</v>
      </c>
      <c r="AH114" t="n">
        <v>2901239.747505445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1.7574</v>
      </c>
      <c r="E115" t="n">
        <v>56.9</v>
      </c>
      <c r="F115" t="n">
        <v>53.15</v>
      </c>
      <c r="G115" t="n">
        <v>151.86</v>
      </c>
      <c r="H115" t="n">
        <v>1.76</v>
      </c>
      <c r="I115" t="n">
        <v>21</v>
      </c>
      <c r="J115" t="n">
        <v>296.45</v>
      </c>
      <c r="K115" t="n">
        <v>58.47</v>
      </c>
      <c r="L115" t="n">
        <v>29.25</v>
      </c>
      <c r="M115" t="n">
        <v>19</v>
      </c>
      <c r="N115" t="n">
        <v>83.73</v>
      </c>
      <c r="O115" t="n">
        <v>36796.49</v>
      </c>
      <c r="P115" t="n">
        <v>813.9400000000001</v>
      </c>
      <c r="Q115" t="n">
        <v>1367.15</v>
      </c>
      <c r="R115" t="n">
        <v>125.36</v>
      </c>
      <c r="S115" t="n">
        <v>104.26</v>
      </c>
      <c r="T115" t="n">
        <v>9631.129999999999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2340.26506648755</v>
      </c>
      <c r="AB115" t="n">
        <v>3202.053909176501</v>
      </c>
      <c r="AC115" t="n">
        <v>2896.454378195462</v>
      </c>
      <c r="AD115" t="n">
        <v>2340265.06648755</v>
      </c>
      <c r="AE115" t="n">
        <v>3202053.909176501</v>
      </c>
      <c r="AF115" t="n">
        <v>2.178013307601019e-06</v>
      </c>
      <c r="AG115" t="n">
        <v>66</v>
      </c>
      <c r="AH115" t="n">
        <v>2896454.378195462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1.7578</v>
      </c>
      <c r="E116" t="n">
        <v>56.89</v>
      </c>
      <c r="F116" t="n">
        <v>53.14</v>
      </c>
      <c r="G116" t="n">
        <v>151.83</v>
      </c>
      <c r="H116" t="n">
        <v>1.77</v>
      </c>
      <c r="I116" t="n">
        <v>21</v>
      </c>
      <c r="J116" t="n">
        <v>296.97</v>
      </c>
      <c r="K116" t="n">
        <v>58.47</v>
      </c>
      <c r="L116" t="n">
        <v>29.5</v>
      </c>
      <c r="M116" t="n">
        <v>19</v>
      </c>
      <c r="N116" t="n">
        <v>84</v>
      </c>
      <c r="O116" t="n">
        <v>36860.62</v>
      </c>
      <c r="P116" t="n">
        <v>813.61</v>
      </c>
      <c r="Q116" t="n">
        <v>1367.19</v>
      </c>
      <c r="R116" t="n">
        <v>124.8</v>
      </c>
      <c r="S116" t="n">
        <v>104.26</v>
      </c>
      <c r="T116" t="n">
        <v>9351.030000000001</v>
      </c>
      <c r="U116" t="n">
        <v>0.84</v>
      </c>
      <c r="V116" t="n">
        <v>0.9</v>
      </c>
      <c r="W116" t="n">
        <v>20.68</v>
      </c>
      <c r="X116" t="n">
        <v>0.5600000000000001</v>
      </c>
      <c r="Y116" t="n">
        <v>1</v>
      </c>
      <c r="Z116" t="n">
        <v>10</v>
      </c>
      <c r="AA116" t="n">
        <v>2339.323852379929</v>
      </c>
      <c r="AB116" t="n">
        <v>3200.766098511019</v>
      </c>
      <c r="AC116" t="n">
        <v>2895.28947437244</v>
      </c>
      <c r="AD116" t="n">
        <v>2339323.852379929</v>
      </c>
      <c r="AE116" t="n">
        <v>3200766.098511019</v>
      </c>
      <c r="AF116" t="n">
        <v>2.178509042961802e-06</v>
      </c>
      <c r="AG116" t="n">
        <v>66</v>
      </c>
      <c r="AH116" t="n">
        <v>2895289.47437244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1.7579</v>
      </c>
      <c r="E117" t="n">
        <v>56.89</v>
      </c>
      <c r="F117" t="n">
        <v>53.14</v>
      </c>
      <c r="G117" t="n">
        <v>151.82</v>
      </c>
      <c r="H117" t="n">
        <v>1.78</v>
      </c>
      <c r="I117" t="n">
        <v>21</v>
      </c>
      <c r="J117" t="n">
        <v>297.49</v>
      </c>
      <c r="K117" t="n">
        <v>58.47</v>
      </c>
      <c r="L117" t="n">
        <v>29.75</v>
      </c>
      <c r="M117" t="n">
        <v>19</v>
      </c>
      <c r="N117" t="n">
        <v>84.27</v>
      </c>
      <c r="O117" t="n">
        <v>36924.87</v>
      </c>
      <c r="P117" t="n">
        <v>814.46</v>
      </c>
      <c r="Q117" t="n">
        <v>1367.18</v>
      </c>
      <c r="R117" t="n">
        <v>124.71</v>
      </c>
      <c r="S117" t="n">
        <v>104.26</v>
      </c>
      <c r="T117" t="n">
        <v>9303.860000000001</v>
      </c>
      <c r="U117" t="n">
        <v>0.84</v>
      </c>
      <c r="V117" t="n">
        <v>0.9</v>
      </c>
      <c r="W117" t="n">
        <v>20.68</v>
      </c>
      <c r="X117" t="n">
        <v>0.5600000000000001</v>
      </c>
      <c r="Y117" t="n">
        <v>1</v>
      </c>
      <c r="Z117" t="n">
        <v>10</v>
      </c>
      <c r="AA117" t="n">
        <v>2340.397891130401</v>
      </c>
      <c r="AB117" t="n">
        <v>3202.23564571266</v>
      </c>
      <c r="AC117" t="n">
        <v>2896.618770051679</v>
      </c>
      <c r="AD117" t="n">
        <v>2340397.891130401</v>
      </c>
      <c r="AE117" t="n">
        <v>3202235.64571266</v>
      </c>
      <c r="AF117" t="n">
        <v>2.178632976801998e-06</v>
      </c>
      <c r="AG117" t="n">
        <v>66</v>
      </c>
      <c r="AH117" t="n">
        <v>2896618.770051679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1.7576</v>
      </c>
      <c r="E118" t="n">
        <v>56.9</v>
      </c>
      <c r="F118" t="n">
        <v>53.15</v>
      </c>
      <c r="G118" t="n">
        <v>151.85</v>
      </c>
      <c r="H118" t="n">
        <v>1.79</v>
      </c>
      <c r="I118" t="n">
        <v>21</v>
      </c>
      <c r="J118" t="n">
        <v>298.01</v>
      </c>
      <c r="K118" t="n">
        <v>58.47</v>
      </c>
      <c r="L118" t="n">
        <v>30</v>
      </c>
      <c r="M118" t="n">
        <v>19</v>
      </c>
      <c r="N118" t="n">
        <v>84.54000000000001</v>
      </c>
      <c r="O118" t="n">
        <v>36989.23</v>
      </c>
      <c r="P118" t="n">
        <v>813.5700000000001</v>
      </c>
      <c r="Q118" t="n">
        <v>1367.16</v>
      </c>
      <c r="R118" t="n">
        <v>125.05</v>
      </c>
      <c r="S118" t="n">
        <v>104.26</v>
      </c>
      <c r="T118" t="n">
        <v>9476.440000000001</v>
      </c>
      <c r="U118" t="n">
        <v>0.83</v>
      </c>
      <c r="V118" t="n">
        <v>0.9</v>
      </c>
      <c r="W118" t="n">
        <v>20.68</v>
      </c>
      <c r="X118" t="n">
        <v>0.57</v>
      </c>
      <c r="Y118" t="n">
        <v>1</v>
      </c>
      <c r="Z118" t="n">
        <v>10</v>
      </c>
      <c r="AA118" t="n">
        <v>2339.564858996929</v>
      </c>
      <c r="AB118" t="n">
        <v>3201.09585439686</v>
      </c>
      <c r="AC118" t="n">
        <v>2895.587758819352</v>
      </c>
      <c r="AD118" t="n">
        <v>2339564.858996929</v>
      </c>
      <c r="AE118" t="n">
        <v>3201095.85439686</v>
      </c>
      <c r="AF118" t="n">
        <v>2.178261175281411e-06</v>
      </c>
      <c r="AG118" t="n">
        <v>66</v>
      </c>
      <c r="AH118" t="n">
        <v>2895587.758819351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1.7576</v>
      </c>
      <c r="E119" t="n">
        <v>56.9</v>
      </c>
      <c r="F119" t="n">
        <v>53.15</v>
      </c>
      <c r="G119" t="n">
        <v>151.85</v>
      </c>
      <c r="H119" t="n">
        <v>1.8</v>
      </c>
      <c r="I119" t="n">
        <v>21</v>
      </c>
      <c r="J119" t="n">
        <v>298.54</v>
      </c>
      <c r="K119" t="n">
        <v>58.47</v>
      </c>
      <c r="L119" t="n">
        <v>30.25</v>
      </c>
      <c r="M119" t="n">
        <v>19</v>
      </c>
      <c r="N119" t="n">
        <v>84.81</v>
      </c>
      <c r="O119" t="n">
        <v>37053.7</v>
      </c>
      <c r="P119" t="n">
        <v>812.54</v>
      </c>
      <c r="Q119" t="n">
        <v>1367.22</v>
      </c>
      <c r="R119" t="n">
        <v>125.04</v>
      </c>
      <c r="S119" t="n">
        <v>104.26</v>
      </c>
      <c r="T119" t="n">
        <v>9470.870000000001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2338.147467269835</v>
      </c>
      <c r="AB119" t="n">
        <v>3199.156516504939</v>
      </c>
      <c r="AC119" t="n">
        <v>2893.833508613958</v>
      </c>
      <c r="AD119" t="n">
        <v>2338147.467269835</v>
      </c>
      <c r="AE119" t="n">
        <v>3199156.516504939</v>
      </c>
      <c r="AF119" t="n">
        <v>2.178261175281411e-06</v>
      </c>
      <c r="AG119" t="n">
        <v>66</v>
      </c>
      <c r="AH119" t="n">
        <v>2893833.508613958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1.7602</v>
      </c>
      <c r="E120" t="n">
        <v>56.81</v>
      </c>
      <c r="F120" t="n">
        <v>53.11</v>
      </c>
      <c r="G120" t="n">
        <v>159.33</v>
      </c>
      <c r="H120" t="n">
        <v>1.82</v>
      </c>
      <c r="I120" t="n">
        <v>20</v>
      </c>
      <c r="J120" t="n">
        <v>299.06</v>
      </c>
      <c r="K120" t="n">
        <v>58.47</v>
      </c>
      <c r="L120" t="n">
        <v>30.5</v>
      </c>
      <c r="M120" t="n">
        <v>18</v>
      </c>
      <c r="N120" t="n">
        <v>85.09</v>
      </c>
      <c r="O120" t="n">
        <v>37118.29</v>
      </c>
      <c r="P120" t="n">
        <v>809.86</v>
      </c>
      <c r="Q120" t="n">
        <v>1367.23</v>
      </c>
      <c r="R120" t="n">
        <v>123.86</v>
      </c>
      <c r="S120" t="n">
        <v>104.26</v>
      </c>
      <c r="T120" t="n">
        <v>8885.41</v>
      </c>
      <c r="U120" t="n">
        <v>0.84</v>
      </c>
      <c r="V120" t="n">
        <v>0.9</v>
      </c>
      <c r="W120" t="n">
        <v>20.68</v>
      </c>
      <c r="X120" t="n">
        <v>0.53</v>
      </c>
      <c r="Y120" t="n">
        <v>1</v>
      </c>
      <c r="Z120" t="n">
        <v>10</v>
      </c>
      <c r="AA120" t="n">
        <v>2331.568303163689</v>
      </c>
      <c r="AB120" t="n">
        <v>3190.154613922674</v>
      </c>
      <c r="AC120" t="n">
        <v>2885.690734979896</v>
      </c>
      <c r="AD120" t="n">
        <v>2331568.303163689</v>
      </c>
      <c r="AE120" t="n">
        <v>3190154.613922674</v>
      </c>
      <c r="AF120" t="n">
        <v>2.181483455126502e-06</v>
      </c>
      <c r="AG120" t="n">
        <v>66</v>
      </c>
      <c r="AH120" t="n">
        <v>2885690.734979896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1.7604</v>
      </c>
      <c r="E121" t="n">
        <v>56.8</v>
      </c>
      <c r="F121" t="n">
        <v>53.1</v>
      </c>
      <c r="G121" t="n">
        <v>159.31</v>
      </c>
      <c r="H121" t="n">
        <v>1.83</v>
      </c>
      <c r="I121" t="n">
        <v>20</v>
      </c>
      <c r="J121" t="n">
        <v>299.59</v>
      </c>
      <c r="K121" t="n">
        <v>58.47</v>
      </c>
      <c r="L121" t="n">
        <v>30.75</v>
      </c>
      <c r="M121" t="n">
        <v>18</v>
      </c>
      <c r="N121" t="n">
        <v>85.36</v>
      </c>
      <c r="O121" t="n">
        <v>37183.12</v>
      </c>
      <c r="P121" t="n">
        <v>811.46</v>
      </c>
      <c r="Q121" t="n">
        <v>1367.19</v>
      </c>
      <c r="R121" t="n">
        <v>123.7</v>
      </c>
      <c r="S121" t="n">
        <v>104.26</v>
      </c>
      <c r="T121" t="n">
        <v>8807.27</v>
      </c>
      <c r="U121" t="n">
        <v>0.84</v>
      </c>
      <c r="V121" t="n">
        <v>0.9</v>
      </c>
      <c r="W121" t="n">
        <v>20.67</v>
      </c>
      <c r="X121" t="n">
        <v>0.53</v>
      </c>
      <c r="Y121" t="n">
        <v>1</v>
      </c>
      <c r="Z121" t="n">
        <v>10</v>
      </c>
      <c r="AA121" t="n">
        <v>2333.471875734069</v>
      </c>
      <c r="AB121" t="n">
        <v>3192.759165893164</v>
      </c>
      <c r="AC121" t="n">
        <v>2888.046712165833</v>
      </c>
      <c r="AD121" t="n">
        <v>2333471.875734069</v>
      </c>
      <c r="AE121" t="n">
        <v>3192759.165893164</v>
      </c>
      <c r="AF121" t="n">
        <v>2.181731322806893e-06</v>
      </c>
      <c r="AG121" t="n">
        <v>66</v>
      </c>
      <c r="AH121" t="n">
        <v>2888046.712165833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1.7602</v>
      </c>
      <c r="E122" t="n">
        <v>56.81</v>
      </c>
      <c r="F122" t="n">
        <v>53.11</v>
      </c>
      <c r="G122" t="n">
        <v>159.33</v>
      </c>
      <c r="H122" t="n">
        <v>1.84</v>
      </c>
      <c r="I122" t="n">
        <v>20</v>
      </c>
      <c r="J122" t="n">
        <v>300.11</v>
      </c>
      <c r="K122" t="n">
        <v>58.47</v>
      </c>
      <c r="L122" t="n">
        <v>31</v>
      </c>
      <c r="M122" t="n">
        <v>18</v>
      </c>
      <c r="N122" t="n">
        <v>85.64</v>
      </c>
      <c r="O122" t="n">
        <v>37247.94</v>
      </c>
      <c r="P122" t="n">
        <v>813.08</v>
      </c>
      <c r="Q122" t="n">
        <v>1367.15</v>
      </c>
      <c r="R122" t="n">
        <v>123.77</v>
      </c>
      <c r="S122" t="n">
        <v>104.26</v>
      </c>
      <c r="T122" t="n">
        <v>8841.940000000001</v>
      </c>
      <c r="U122" t="n">
        <v>0.84</v>
      </c>
      <c r="V122" t="n">
        <v>0.9</v>
      </c>
      <c r="W122" t="n">
        <v>20.68</v>
      </c>
      <c r="X122" t="n">
        <v>0.53</v>
      </c>
      <c r="Y122" t="n">
        <v>1</v>
      </c>
      <c r="Z122" t="n">
        <v>10</v>
      </c>
      <c r="AA122" t="n">
        <v>2335.992827292413</v>
      </c>
      <c r="AB122" t="n">
        <v>3196.208443031824</v>
      </c>
      <c r="AC122" t="n">
        <v>2891.16679513547</v>
      </c>
      <c r="AD122" t="n">
        <v>2335992.827292413</v>
      </c>
      <c r="AE122" t="n">
        <v>3196208.443031824</v>
      </c>
      <c r="AF122" t="n">
        <v>2.181483455126502e-06</v>
      </c>
      <c r="AG122" t="n">
        <v>66</v>
      </c>
      <c r="AH122" t="n">
        <v>2891166.79513547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1.7604</v>
      </c>
      <c r="E123" t="n">
        <v>56.8</v>
      </c>
      <c r="F123" t="n">
        <v>53.1</v>
      </c>
      <c r="G123" t="n">
        <v>159.31</v>
      </c>
      <c r="H123" t="n">
        <v>1.85</v>
      </c>
      <c r="I123" t="n">
        <v>20</v>
      </c>
      <c r="J123" t="n">
        <v>300.64</v>
      </c>
      <c r="K123" t="n">
        <v>58.47</v>
      </c>
      <c r="L123" t="n">
        <v>31.25</v>
      </c>
      <c r="M123" t="n">
        <v>18</v>
      </c>
      <c r="N123" t="n">
        <v>85.91</v>
      </c>
      <c r="O123" t="n">
        <v>37312.88</v>
      </c>
      <c r="P123" t="n">
        <v>813.41</v>
      </c>
      <c r="Q123" t="n">
        <v>1367.16</v>
      </c>
      <c r="R123" t="n">
        <v>123.78</v>
      </c>
      <c r="S123" t="n">
        <v>104.26</v>
      </c>
      <c r="T123" t="n">
        <v>8847.99</v>
      </c>
      <c r="U123" t="n">
        <v>0.84</v>
      </c>
      <c r="V123" t="n">
        <v>0.9</v>
      </c>
      <c r="W123" t="n">
        <v>20.67</v>
      </c>
      <c r="X123" t="n">
        <v>0.53</v>
      </c>
      <c r="Y123" t="n">
        <v>1</v>
      </c>
      <c r="Z123" t="n">
        <v>10</v>
      </c>
      <c r="AA123" t="n">
        <v>2336.151019162474</v>
      </c>
      <c r="AB123" t="n">
        <v>3196.424888127373</v>
      </c>
      <c r="AC123" t="n">
        <v>2891.362583014883</v>
      </c>
      <c r="AD123" t="n">
        <v>2336151.019162474</v>
      </c>
      <c r="AE123" t="n">
        <v>3196424.888127373</v>
      </c>
      <c r="AF123" t="n">
        <v>2.181731322806893e-06</v>
      </c>
      <c r="AG123" t="n">
        <v>66</v>
      </c>
      <c r="AH123" t="n">
        <v>2891362.583014883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1.7599</v>
      </c>
      <c r="E124" t="n">
        <v>56.82</v>
      </c>
      <c r="F124" t="n">
        <v>53.12</v>
      </c>
      <c r="G124" t="n">
        <v>159.36</v>
      </c>
      <c r="H124" t="n">
        <v>1.86</v>
      </c>
      <c r="I124" t="n">
        <v>20</v>
      </c>
      <c r="J124" t="n">
        <v>301.17</v>
      </c>
      <c r="K124" t="n">
        <v>58.47</v>
      </c>
      <c r="L124" t="n">
        <v>31.5</v>
      </c>
      <c r="M124" t="n">
        <v>18</v>
      </c>
      <c r="N124" t="n">
        <v>86.19</v>
      </c>
      <c r="O124" t="n">
        <v>37377.94</v>
      </c>
      <c r="P124" t="n">
        <v>812.9</v>
      </c>
      <c r="Q124" t="n">
        <v>1367.28</v>
      </c>
      <c r="R124" t="n">
        <v>124.15</v>
      </c>
      <c r="S124" t="n">
        <v>104.26</v>
      </c>
      <c r="T124" t="n">
        <v>9031.65</v>
      </c>
      <c r="U124" t="n">
        <v>0.84</v>
      </c>
      <c r="V124" t="n">
        <v>0.9</v>
      </c>
      <c r="W124" t="n">
        <v>20.67</v>
      </c>
      <c r="X124" t="n">
        <v>0.54</v>
      </c>
      <c r="Y124" t="n">
        <v>1</v>
      </c>
      <c r="Z124" t="n">
        <v>10</v>
      </c>
      <c r="AA124" t="n">
        <v>2336.135893069995</v>
      </c>
      <c r="AB124" t="n">
        <v>3196.404191940327</v>
      </c>
      <c r="AC124" t="n">
        <v>2891.343862042881</v>
      </c>
      <c r="AD124" t="n">
        <v>2336135.893069995</v>
      </c>
      <c r="AE124" t="n">
        <v>3196404.191940327</v>
      </c>
      <c r="AF124" t="n">
        <v>2.181111653605914e-06</v>
      </c>
      <c r="AG124" t="n">
        <v>66</v>
      </c>
      <c r="AH124" t="n">
        <v>2891343.862042881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1.7599</v>
      </c>
      <c r="E125" t="n">
        <v>56.82</v>
      </c>
      <c r="F125" t="n">
        <v>53.12</v>
      </c>
      <c r="G125" t="n">
        <v>159.36</v>
      </c>
      <c r="H125" t="n">
        <v>1.87</v>
      </c>
      <c r="I125" t="n">
        <v>20</v>
      </c>
      <c r="J125" t="n">
        <v>301.69</v>
      </c>
      <c r="K125" t="n">
        <v>58.47</v>
      </c>
      <c r="L125" t="n">
        <v>31.75</v>
      </c>
      <c r="M125" t="n">
        <v>18</v>
      </c>
      <c r="N125" t="n">
        <v>86.47</v>
      </c>
      <c r="O125" t="n">
        <v>37443.11</v>
      </c>
      <c r="P125" t="n">
        <v>811.99</v>
      </c>
      <c r="Q125" t="n">
        <v>1367.2</v>
      </c>
      <c r="R125" t="n">
        <v>124.15</v>
      </c>
      <c r="S125" t="n">
        <v>104.26</v>
      </c>
      <c r="T125" t="n">
        <v>9031.26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2334.885270927087</v>
      </c>
      <c r="AB125" t="n">
        <v>3194.693035550846</v>
      </c>
      <c r="AC125" t="n">
        <v>2889.796016017588</v>
      </c>
      <c r="AD125" t="n">
        <v>2334885.270927087</v>
      </c>
      <c r="AE125" t="n">
        <v>3194693.035550846</v>
      </c>
      <c r="AF125" t="n">
        <v>2.181111653605914e-06</v>
      </c>
      <c r="AG125" t="n">
        <v>66</v>
      </c>
      <c r="AH125" t="n">
        <v>2889796.016017588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1.7595</v>
      </c>
      <c r="E126" t="n">
        <v>56.83</v>
      </c>
      <c r="F126" t="n">
        <v>53.13</v>
      </c>
      <c r="G126" t="n">
        <v>159.4</v>
      </c>
      <c r="H126" t="n">
        <v>1.89</v>
      </c>
      <c r="I126" t="n">
        <v>20</v>
      </c>
      <c r="J126" t="n">
        <v>302.22</v>
      </c>
      <c r="K126" t="n">
        <v>58.47</v>
      </c>
      <c r="L126" t="n">
        <v>32</v>
      </c>
      <c r="M126" t="n">
        <v>18</v>
      </c>
      <c r="N126" t="n">
        <v>86.75</v>
      </c>
      <c r="O126" t="n">
        <v>37508.41</v>
      </c>
      <c r="P126" t="n">
        <v>809.16</v>
      </c>
      <c r="Q126" t="n">
        <v>1367.22</v>
      </c>
      <c r="R126" t="n">
        <v>124.54</v>
      </c>
      <c r="S126" t="n">
        <v>104.26</v>
      </c>
      <c r="T126" t="n">
        <v>9224.08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2331.48054558687</v>
      </c>
      <c r="AB126" t="n">
        <v>3190.03454013448</v>
      </c>
      <c r="AC126" t="n">
        <v>2885.582120865522</v>
      </c>
      <c r="AD126" t="n">
        <v>2331480.54558687</v>
      </c>
      <c r="AE126" t="n">
        <v>3190034.54013448</v>
      </c>
      <c r="AF126" t="n">
        <v>2.180615918245131e-06</v>
      </c>
      <c r="AG126" t="n">
        <v>66</v>
      </c>
      <c r="AH126" t="n">
        <v>2885582.120865521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1.7623</v>
      </c>
      <c r="E127" t="n">
        <v>56.74</v>
      </c>
      <c r="F127" t="n">
        <v>53.09</v>
      </c>
      <c r="G127" t="n">
        <v>167.65</v>
      </c>
      <c r="H127" t="n">
        <v>1.9</v>
      </c>
      <c r="I127" t="n">
        <v>19</v>
      </c>
      <c r="J127" t="n">
        <v>302.75</v>
      </c>
      <c r="K127" t="n">
        <v>58.47</v>
      </c>
      <c r="L127" t="n">
        <v>32.25</v>
      </c>
      <c r="M127" t="n">
        <v>17</v>
      </c>
      <c r="N127" t="n">
        <v>87.03</v>
      </c>
      <c r="O127" t="n">
        <v>37573.82</v>
      </c>
      <c r="P127" t="n">
        <v>808.4299999999999</v>
      </c>
      <c r="Q127" t="n">
        <v>1367.18</v>
      </c>
      <c r="R127" t="n">
        <v>123.28</v>
      </c>
      <c r="S127" t="n">
        <v>104.26</v>
      </c>
      <c r="T127" t="n">
        <v>8603.690000000001</v>
      </c>
      <c r="U127" t="n">
        <v>0.85</v>
      </c>
      <c r="V127" t="n">
        <v>0.9</v>
      </c>
      <c r="W127" t="n">
        <v>20.67</v>
      </c>
      <c r="X127" t="n">
        <v>0.51</v>
      </c>
      <c r="Y127" t="n">
        <v>1</v>
      </c>
      <c r="Z127" t="n">
        <v>10</v>
      </c>
      <c r="AA127" t="n">
        <v>2327.4057714281</v>
      </c>
      <c r="AB127" t="n">
        <v>3184.459254364102</v>
      </c>
      <c r="AC127" t="n">
        <v>2880.538932544107</v>
      </c>
      <c r="AD127" t="n">
        <v>2327405.7714281</v>
      </c>
      <c r="AE127" t="n">
        <v>3184459.254364102</v>
      </c>
      <c r="AF127" t="n">
        <v>2.184086065770613e-06</v>
      </c>
      <c r="AG127" t="n">
        <v>66</v>
      </c>
      <c r="AH127" t="n">
        <v>2880538.932544107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1.7623</v>
      </c>
      <c r="E128" t="n">
        <v>56.74</v>
      </c>
      <c r="F128" t="n">
        <v>53.09</v>
      </c>
      <c r="G128" t="n">
        <v>167.65</v>
      </c>
      <c r="H128" t="n">
        <v>1.91</v>
      </c>
      <c r="I128" t="n">
        <v>19</v>
      </c>
      <c r="J128" t="n">
        <v>303.28</v>
      </c>
      <c r="K128" t="n">
        <v>58.47</v>
      </c>
      <c r="L128" t="n">
        <v>32.5</v>
      </c>
      <c r="M128" t="n">
        <v>17</v>
      </c>
      <c r="N128" t="n">
        <v>87.31</v>
      </c>
      <c r="O128" t="n">
        <v>37639.36</v>
      </c>
      <c r="P128" t="n">
        <v>808.89</v>
      </c>
      <c r="Q128" t="n">
        <v>1367.21</v>
      </c>
      <c r="R128" t="n">
        <v>123.32</v>
      </c>
      <c r="S128" t="n">
        <v>104.26</v>
      </c>
      <c r="T128" t="n">
        <v>8622.57</v>
      </c>
      <c r="U128" t="n">
        <v>0.85</v>
      </c>
      <c r="V128" t="n">
        <v>0.9</v>
      </c>
      <c r="W128" t="n">
        <v>20.67</v>
      </c>
      <c r="X128" t="n">
        <v>0.51</v>
      </c>
      <c r="Y128" t="n">
        <v>1</v>
      </c>
      <c r="Z128" t="n">
        <v>10</v>
      </c>
      <c r="AA128" t="n">
        <v>2328.037093107673</v>
      </c>
      <c r="AB128" t="n">
        <v>3185.323056538041</v>
      </c>
      <c r="AC128" t="n">
        <v>2881.320294650918</v>
      </c>
      <c r="AD128" t="n">
        <v>2328037.093107673</v>
      </c>
      <c r="AE128" t="n">
        <v>3185323.056538041</v>
      </c>
      <c r="AF128" t="n">
        <v>2.184086065770613e-06</v>
      </c>
      <c r="AG128" t="n">
        <v>66</v>
      </c>
      <c r="AH128" t="n">
        <v>2881320.294650918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1.762</v>
      </c>
      <c r="E129" t="n">
        <v>56.75</v>
      </c>
      <c r="F129" t="n">
        <v>53.1</v>
      </c>
      <c r="G129" t="n">
        <v>167.69</v>
      </c>
      <c r="H129" t="n">
        <v>1.92</v>
      </c>
      <c r="I129" t="n">
        <v>19</v>
      </c>
      <c r="J129" t="n">
        <v>303.82</v>
      </c>
      <c r="K129" t="n">
        <v>58.47</v>
      </c>
      <c r="L129" t="n">
        <v>32.75</v>
      </c>
      <c r="M129" t="n">
        <v>17</v>
      </c>
      <c r="N129" t="n">
        <v>87.59</v>
      </c>
      <c r="O129" t="n">
        <v>37705.01</v>
      </c>
      <c r="P129" t="n">
        <v>809.26</v>
      </c>
      <c r="Q129" t="n">
        <v>1367.24</v>
      </c>
      <c r="R129" t="n">
        <v>123.67</v>
      </c>
      <c r="S129" t="n">
        <v>104.26</v>
      </c>
      <c r="T129" t="n">
        <v>8797.4</v>
      </c>
      <c r="U129" t="n">
        <v>0.84</v>
      </c>
      <c r="V129" t="n">
        <v>0.9</v>
      </c>
      <c r="W129" t="n">
        <v>20.67</v>
      </c>
      <c r="X129" t="n">
        <v>0.52</v>
      </c>
      <c r="Y129" t="n">
        <v>1</v>
      </c>
      <c r="Z129" t="n">
        <v>10</v>
      </c>
      <c r="AA129" t="n">
        <v>2328.933603482418</v>
      </c>
      <c r="AB129" t="n">
        <v>3186.549701584012</v>
      </c>
      <c r="AC129" t="n">
        <v>2882.429870415309</v>
      </c>
      <c r="AD129" t="n">
        <v>2328933.603482418</v>
      </c>
      <c r="AE129" t="n">
        <v>3186549.701584012</v>
      </c>
      <c r="AF129" t="n">
        <v>2.183714264250026e-06</v>
      </c>
      <c r="AG129" t="n">
        <v>66</v>
      </c>
      <c r="AH129" t="n">
        <v>2882429.870415309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1.7624</v>
      </c>
      <c r="E130" t="n">
        <v>56.74</v>
      </c>
      <c r="F130" t="n">
        <v>53.09</v>
      </c>
      <c r="G130" t="n">
        <v>167.64</v>
      </c>
      <c r="H130" t="n">
        <v>1.93</v>
      </c>
      <c r="I130" t="n">
        <v>19</v>
      </c>
      <c r="J130" t="n">
        <v>304.35</v>
      </c>
      <c r="K130" t="n">
        <v>58.47</v>
      </c>
      <c r="L130" t="n">
        <v>33</v>
      </c>
      <c r="M130" t="n">
        <v>17</v>
      </c>
      <c r="N130" t="n">
        <v>87.88</v>
      </c>
      <c r="O130" t="n">
        <v>37770.79</v>
      </c>
      <c r="P130" t="n">
        <v>808.87</v>
      </c>
      <c r="Q130" t="n">
        <v>1367.2</v>
      </c>
      <c r="R130" t="n">
        <v>123.04</v>
      </c>
      <c r="S130" t="n">
        <v>104.26</v>
      </c>
      <c r="T130" t="n">
        <v>8481.110000000001</v>
      </c>
      <c r="U130" t="n">
        <v>0.85</v>
      </c>
      <c r="V130" t="n">
        <v>0.9</v>
      </c>
      <c r="W130" t="n">
        <v>20.68</v>
      </c>
      <c r="X130" t="n">
        <v>0.51</v>
      </c>
      <c r="Y130" t="n">
        <v>1</v>
      </c>
      <c r="Z130" t="n">
        <v>10</v>
      </c>
      <c r="AA130" t="n">
        <v>2327.915076208081</v>
      </c>
      <c r="AB130" t="n">
        <v>3185.156107633013</v>
      </c>
      <c r="AC130" t="n">
        <v>2881.169279115072</v>
      </c>
      <c r="AD130" t="n">
        <v>2327915.076208081</v>
      </c>
      <c r="AE130" t="n">
        <v>3185156.107633013</v>
      </c>
      <c r="AF130" t="n">
        <v>2.184209999610809e-06</v>
      </c>
      <c r="AG130" t="n">
        <v>66</v>
      </c>
      <c r="AH130" t="n">
        <v>2881169.279115072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1.7624</v>
      </c>
      <c r="E131" t="n">
        <v>56.74</v>
      </c>
      <c r="F131" t="n">
        <v>53.09</v>
      </c>
      <c r="G131" t="n">
        <v>167.64</v>
      </c>
      <c r="H131" t="n">
        <v>1.94</v>
      </c>
      <c r="I131" t="n">
        <v>19</v>
      </c>
      <c r="J131" t="n">
        <v>304.88</v>
      </c>
      <c r="K131" t="n">
        <v>58.47</v>
      </c>
      <c r="L131" t="n">
        <v>33.25</v>
      </c>
      <c r="M131" t="n">
        <v>17</v>
      </c>
      <c r="N131" t="n">
        <v>88.16</v>
      </c>
      <c r="O131" t="n">
        <v>37836.69</v>
      </c>
      <c r="P131" t="n">
        <v>808.1900000000001</v>
      </c>
      <c r="Q131" t="n">
        <v>1367.13</v>
      </c>
      <c r="R131" t="n">
        <v>123.07</v>
      </c>
      <c r="S131" t="n">
        <v>104.26</v>
      </c>
      <c r="T131" t="n">
        <v>8497.18</v>
      </c>
      <c r="U131" t="n">
        <v>0.85</v>
      </c>
      <c r="V131" t="n">
        <v>0.9</v>
      </c>
      <c r="W131" t="n">
        <v>20.68</v>
      </c>
      <c r="X131" t="n">
        <v>0.51</v>
      </c>
      <c r="Y131" t="n">
        <v>1</v>
      </c>
      <c r="Z131" t="n">
        <v>10</v>
      </c>
      <c r="AA131" t="n">
        <v>2326.981871026881</v>
      </c>
      <c r="AB131" t="n">
        <v>3183.879255133987</v>
      </c>
      <c r="AC131" t="n">
        <v>2880.014287626479</v>
      </c>
      <c r="AD131" t="n">
        <v>2326981.871026881</v>
      </c>
      <c r="AE131" t="n">
        <v>3183879.255133987</v>
      </c>
      <c r="AF131" t="n">
        <v>2.184209999610809e-06</v>
      </c>
      <c r="AG131" t="n">
        <v>66</v>
      </c>
      <c r="AH131" t="n">
        <v>2880014.287626479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1.7622</v>
      </c>
      <c r="E132" t="n">
        <v>56.75</v>
      </c>
      <c r="F132" t="n">
        <v>53.09</v>
      </c>
      <c r="G132" t="n">
        <v>167.66</v>
      </c>
      <c r="H132" t="n">
        <v>1.95</v>
      </c>
      <c r="I132" t="n">
        <v>19</v>
      </c>
      <c r="J132" t="n">
        <v>305.42</v>
      </c>
      <c r="K132" t="n">
        <v>58.47</v>
      </c>
      <c r="L132" t="n">
        <v>33.5</v>
      </c>
      <c r="M132" t="n">
        <v>17</v>
      </c>
      <c r="N132" t="n">
        <v>88.45</v>
      </c>
      <c r="O132" t="n">
        <v>37902.71</v>
      </c>
      <c r="P132" t="n">
        <v>808.08</v>
      </c>
      <c r="Q132" t="n">
        <v>1367.2</v>
      </c>
      <c r="R132" t="n">
        <v>123.28</v>
      </c>
      <c r="S132" t="n">
        <v>104.26</v>
      </c>
      <c r="T132" t="n">
        <v>8598.85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2327.019935313268</v>
      </c>
      <c r="AB132" t="n">
        <v>3183.931336369901</v>
      </c>
      <c r="AC132" t="n">
        <v>2880.061398302334</v>
      </c>
      <c r="AD132" t="n">
        <v>2327019.935313268</v>
      </c>
      <c r="AE132" t="n">
        <v>3183931.3363699</v>
      </c>
      <c r="AF132" t="n">
        <v>2.183962131930418e-06</v>
      </c>
      <c r="AG132" t="n">
        <v>66</v>
      </c>
      <c r="AH132" t="n">
        <v>2880061.398302333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1.7622</v>
      </c>
      <c r="E133" t="n">
        <v>56.75</v>
      </c>
      <c r="F133" t="n">
        <v>53.09</v>
      </c>
      <c r="G133" t="n">
        <v>167.66</v>
      </c>
      <c r="H133" t="n">
        <v>1.97</v>
      </c>
      <c r="I133" t="n">
        <v>19</v>
      </c>
      <c r="J133" t="n">
        <v>305.96</v>
      </c>
      <c r="K133" t="n">
        <v>58.47</v>
      </c>
      <c r="L133" t="n">
        <v>33.75</v>
      </c>
      <c r="M133" t="n">
        <v>17</v>
      </c>
      <c r="N133" t="n">
        <v>88.73</v>
      </c>
      <c r="O133" t="n">
        <v>37968.85</v>
      </c>
      <c r="P133" t="n">
        <v>806.83</v>
      </c>
      <c r="Q133" t="n">
        <v>1367.24</v>
      </c>
      <c r="R133" t="n">
        <v>123.3</v>
      </c>
      <c r="S133" t="n">
        <v>104.26</v>
      </c>
      <c r="T133" t="n">
        <v>8613.32</v>
      </c>
      <c r="U133" t="n">
        <v>0.85</v>
      </c>
      <c r="V133" t="n">
        <v>0.9</v>
      </c>
      <c r="W133" t="n">
        <v>20.67</v>
      </c>
      <c r="X133" t="n">
        <v>0.52</v>
      </c>
      <c r="Y133" t="n">
        <v>1</v>
      </c>
      <c r="Z133" t="n">
        <v>10</v>
      </c>
      <c r="AA133" t="n">
        <v>2325.30428991832</v>
      </c>
      <c r="AB133" t="n">
        <v>3181.5839146516</v>
      </c>
      <c r="AC133" t="n">
        <v>2877.9380112182</v>
      </c>
      <c r="AD133" t="n">
        <v>2325304.28991832</v>
      </c>
      <c r="AE133" t="n">
        <v>3181583.9146516</v>
      </c>
      <c r="AF133" t="n">
        <v>2.183962131930418e-06</v>
      </c>
      <c r="AG133" t="n">
        <v>66</v>
      </c>
      <c r="AH133" t="n">
        <v>2877938.0112182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1.7652</v>
      </c>
      <c r="E134" t="n">
        <v>56.65</v>
      </c>
      <c r="F134" t="n">
        <v>53.04</v>
      </c>
      <c r="G134" t="n">
        <v>176.82</v>
      </c>
      <c r="H134" t="n">
        <v>1.98</v>
      </c>
      <c r="I134" t="n">
        <v>18</v>
      </c>
      <c r="J134" t="n">
        <v>306.49</v>
      </c>
      <c r="K134" t="n">
        <v>58.47</v>
      </c>
      <c r="L134" t="n">
        <v>34</v>
      </c>
      <c r="M134" t="n">
        <v>16</v>
      </c>
      <c r="N134" t="n">
        <v>89.02</v>
      </c>
      <c r="O134" t="n">
        <v>38035.12</v>
      </c>
      <c r="P134" t="n">
        <v>805.4</v>
      </c>
      <c r="Q134" t="n">
        <v>1367.24</v>
      </c>
      <c r="R134" t="n">
        <v>121.81</v>
      </c>
      <c r="S134" t="n">
        <v>104.26</v>
      </c>
      <c r="T134" t="n">
        <v>7869.94</v>
      </c>
      <c r="U134" t="n">
        <v>0.86</v>
      </c>
      <c r="V134" t="n">
        <v>0.9</v>
      </c>
      <c r="W134" t="n">
        <v>20.67</v>
      </c>
      <c r="X134" t="n">
        <v>0.47</v>
      </c>
      <c r="Y134" t="n">
        <v>1</v>
      </c>
      <c r="Z134" t="n">
        <v>10</v>
      </c>
      <c r="AA134" t="n">
        <v>2319.993690548197</v>
      </c>
      <c r="AB134" t="n">
        <v>3174.317718306288</v>
      </c>
      <c r="AC134" t="n">
        <v>2871.365290453915</v>
      </c>
      <c r="AD134" t="n">
        <v>2319993.690548197</v>
      </c>
      <c r="AE134" t="n">
        <v>3174317.718306288</v>
      </c>
      <c r="AF134" t="n">
        <v>2.187680147136292e-06</v>
      </c>
      <c r="AG134" t="n">
        <v>66</v>
      </c>
      <c r="AH134" t="n">
        <v>2871365.290453915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1.7646</v>
      </c>
      <c r="E135" t="n">
        <v>56.67</v>
      </c>
      <c r="F135" t="n">
        <v>53.06</v>
      </c>
      <c r="G135" t="n">
        <v>176.88</v>
      </c>
      <c r="H135" t="n">
        <v>1.99</v>
      </c>
      <c r="I135" t="n">
        <v>18</v>
      </c>
      <c r="J135" t="n">
        <v>307.03</v>
      </c>
      <c r="K135" t="n">
        <v>58.47</v>
      </c>
      <c r="L135" t="n">
        <v>34.25</v>
      </c>
      <c r="M135" t="n">
        <v>16</v>
      </c>
      <c r="N135" t="n">
        <v>89.31</v>
      </c>
      <c r="O135" t="n">
        <v>38101.52</v>
      </c>
      <c r="P135" t="n">
        <v>806.5599999999999</v>
      </c>
      <c r="Q135" t="n">
        <v>1367.17</v>
      </c>
      <c r="R135" t="n">
        <v>122.34</v>
      </c>
      <c r="S135" t="n">
        <v>104.26</v>
      </c>
      <c r="T135" t="n">
        <v>8136.16</v>
      </c>
      <c r="U135" t="n">
        <v>0.85</v>
      </c>
      <c r="V135" t="n">
        <v>0.9</v>
      </c>
      <c r="W135" t="n">
        <v>20.67</v>
      </c>
      <c r="X135" t="n">
        <v>0.49</v>
      </c>
      <c r="Y135" t="n">
        <v>1</v>
      </c>
      <c r="Z135" t="n">
        <v>10</v>
      </c>
      <c r="AA135" t="n">
        <v>2322.357007325312</v>
      </c>
      <c r="AB135" t="n">
        <v>3177.551312582913</v>
      </c>
      <c r="AC135" t="n">
        <v>2874.290275031157</v>
      </c>
      <c r="AD135" t="n">
        <v>2322357.007325312</v>
      </c>
      <c r="AE135" t="n">
        <v>3177551.312582913</v>
      </c>
      <c r="AF135" t="n">
        <v>2.186936544095117e-06</v>
      </c>
      <c r="AG135" t="n">
        <v>66</v>
      </c>
      <c r="AH135" t="n">
        <v>2874290.275031157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1.7644</v>
      </c>
      <c r="E136" t="n">
        <v>56.68</v>
      </c>
      <c r="F136" t="n">
        <v>53.07</v>
      </c>
      <c r="G136" t="n">
        <v>176.9</v>
      </c>
      <c r="H136" t="n">
        <v>2</v>
      </c>
      <c r="I136" t="n">
        <v>18</v>
      </c>
      <c r="J136" t="n">
        <v>307.57</v>
      </c>
      <c r="K136" t="n">
        <v>58.47</v>
      </c>
      <c r="L136" t="n">
        <v>34.5</v>
      </c>
      <c r="M136" t="n">
        <v>16</v>
      </c>
      <c r="N136" t="n">
        <v>89.59999999999999</v>
      </c>
      <c r="O136" t="n">
        <v>38168.04</v>
      </c>
      <c r="P136" t="n">
        <v>807.38</v>
      </c>
      <c r="Q136" t="n">
        <v>1367.17</v>
      </c>
      <c r="R136" t="n">
        <v>122.78</v>
      </c>
      <c r="S136" t="n">
        <v>104.26</v>
      </c>
      <c r="T136" t="n">
        <v>8357.360000000001</v>
      </c>
      <c r="U136" t="n">
        <v>0.85</v>
      </c>
      <c r="V136" t="n">
        <v>0.9</v>
      </c>
      <c r="W136" t="n">
        <v>20.67</v>
      </c>
      <c r="X136" t="n">
        <v>0.49</v>
      </c>
      <c r="Y136" t="n">
        <v>1</v>
      </c>
      <c r="Z136" t="n">
        <v>10</v>
      </c>
      <c r="AA136" t="n">
        <v>2323.774054116137</v>
      </c>
      <c r="AB136" t="n">
        <v>3179.490178517813</v>
      </c>
      <c r="AC136" t="n">
        <v>2876.044098322444</v>
      </c>
      <c r="AD136" t="n">
        <v>2323774.054116136</v>
      </c>
      <c r="AE136" t="n">
        <v>3179490.178517813</v>
      </c>
      <c r="AF136" t="n">
        <v>2.186688676414725e-06</v>
      </c>
      <c r="AG136" t="n">
        <v>66</v>
      </c>
      <c r="AH136" t="n">
        <v>2876044.098322445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1.7642</v>
      </c>
      <c r="E137" t="n">
        <v>56.68</v>
      </c>
      <c r="F137" t="n">
        <v>53.07</v>
      </c>
      <c r="G137" t="n">
        <v>176.92</v>
      </c>
      <c r="H137" t="n">
        <v>2.01</v>
      </c>
      <c r="I137" t="n">
        <v>18</v>
      </c>
      <c r="J137" t="n">
        <v>308.11</v>
      </c>
      <c r="K137" t="n">
        <v>58.47</v>
      </c>
      <c r="L137" t="n">
        <v>34.75</v>
      </c>
      <c r="M137" t="n">
        <v>16</v>
      </c>
      <c r="N137" t="n">
        <v>89.89</v>
      </c>
      <c r="O137" t="n">
        <v>38234.68</v>
      </c>
      <c r="P137" t="n">
        <v>807.12</v>
      </c>
      <c r="Q137" t="n">
        <v>1367.25</v>
      </c>
      <c r="R137" t="n">
        <v>122.95</v>
      </c>
      <c r="S137" t="n">
        <v>104.26</v>
      </c>
      <c r="T137" t="n">
        <v>8440.459999999999</v>
      </c>
      <c r="U137" t="n">
        <v>0.85</v>
      </c>
      <c r="V137" t="n">
        <v>0.9</v>
      </c>
      <c r="W137" t="n">
        <v>20.67</v>
      </c>
      <c r="X137" t="n">
        <v>0.5</v>
      </c>
      <c r="Y137" t="n">
        <v>1</v>
      </c>
      <c r="Z137" t="n">
        <v>10</v>
      </c>
      <c r="AA137" t="n">
        <v>2323.606067541083</v>
      </c>
      <c r="AB137" t="n">
        <v>3179.260331874781</v>
      </c>
      <c r="AC137" t="n">
        <v>2875.836187920432</v>
      </c>
      <c r="AD137" t="n">
        <v>2323606.067541083</v>
      </c>
      <c r="AE137" t="n">
        <v>3179260.331874781</v>
      </c>
      <c r="AF137" t="n">
        <v>2.186440808734334e-06</v>
      </c>
      <c r="AG137" t="n">
        <v>66</v>
      </c>
      <c r="AH137" t="n">
        <v>2875836.187920432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1.7647</v>
      </c>
      <c r="E138" t="n">
        <v>56.67</v>
      </c>
      <c r="F138" t="n">
        <v>53.06</v>
      </c>
      <c r="G138" t="n">
        <v>176.87</v>
      </c>
      <c r="H138" t="n">
        <v>2.02</v>
      </c>
      <c r="I138" t="n">
        <v>18</v>
      </c>
      <c r="J138" t="n">
        <v>308.65</v>
      </c>
      <c r="K138" t="n">
        <v>58.47</v>
      </c>
      <c r="L138" t="n">
        <v>35</v>
      </c>
      <c r="M138" t="n">
        <v>16</v>
      </c>
      <c r="N138" t="n">
        <v>90.18000000000001</v>
      </c>
      <c r="O138" t="n">
        <v>38301.46</v>
      </c>
      <c r="P138" t="n">
        <v>807.08</v>
      </c>
      <c r="Q138" t="n">
        <v>1367.2</v>
      </c>
      <c r="R138" t="n">
        <v>122.41</v>
      </c>
      <c r="S138" t="n">
        <v>104.26</v>
      </c>
      <c r="T138" t="n">
        <v>8169.03</v>
      </c>
      <c r="U138" t="n">
        <v>0.85</v>
      </c>
      <c r="V138" t="n">
        <v>0.9</v>
      </c>
      <c r="W138" t="n">
        <v>20.67</v>
      </c>
      <c r="X138" t="n">
        <v>0.49</v>
      </c>
      <c r="Y138" t="n">
        <v>1</v>
      </c>
      <c r="Z138" t="n">
        <v>10</v>
      </c>
      <c r="AA138" t="n">
        <v>2322.975580159678</v>
      </c>
      <c r="AB138" t="n">
        <v>3178.3976712244</v>
      </c>
      <c r="AC138" t="n">
        <v>2875.055858391772</v>
      </c>
      <c r="AD138" t="n">
        <v>2322975.580159678</v>
      </c>
      <c r="AE138" t="n">
        <v>3178397.6712244</v>
      </c>
      <c r="AF138" t="n">
        <v>2.187060477935313e-06</v>
      </c>
      <c r="AG138" t="n">
        <v>66</v>
      </c>
      <c r="AH138" t="n">
        <v>2875055.858391772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1.765</v>
      </c>
      <c r="E139" t="n">
        <v>56.66</v>
      </c>
      <c r="F139" t="n">
        <v>53.05</v>
      </c>
      <c r="G139" t="n">
        <v>176.83</v>
      </c>
      <c r="H139" t="n">
        <v>2.03</v>
      </c>
      <c r="I139" t="n">
        <v>18</v>
      </c>
      <c r="J139" t="n">
        <v>309.2</v>
      </c>
      <c r="K139" t="n">
        <v>58.47</v>
      </c>
      <c r="L139" t="n">
        <v>35.25</v>
      </c>
      <c r="M139" t="n">
        <v>16</v>
      </c>
      <c r="N139" t="n">
        <v>90.47</v>
      </c>
      <c r="O139" t="n">
        <v>38368.36</v>
      </c>
      <c r="P139" t="n">
        <v>806</v>
      </c>
      <c r="Q139" t="n">
        <v>1367.17</v>
      </c>
      <c r="R139" t="n">
        <v>121.95</v>
      </c>
      <c r="S139" t="n">
        <v>104.26</v>
      </c>
      <c r="T139" t="n">
        <v>7940.66</v>
      </c>
      <c r="U139" t="n">
        <v>0.85</v>
      </c>
      <c r="V139" t="n">
        <v>0.9</v>
      </c>
      <c r="W139" t="n">
        <v>20.67</v>
      </c>
      <c r="X139" t="n">
        <v>0.47</v>
      </c>
      <c r="Y139" t="n">
        <v>1</v>
      </c>
      <c r="Z139" t="n">
        <v>10</v>
      </c>
      <c r="AA139" t="n">
        <v>2321.108513255812</v>
      </c>
      <c r="AB139" t="n">
        <v>3175.843067917354</v>
      </c>
      <c r="AC139" t="n">
        <v>2872.745062838942</v>
      </c>
      <c r="AD139" t="n">
        <v>2321108.513255812</v>
      </c>
      <c r="AE139" t="n">
        <v>3175843.067917354</v>
      </c>
      <c r="AF139" t="n">
        <v>2.1874322794559e-06</v>
      </c>
      <c r="AG139" t="n">
        <v>66</v>
      </c>
      <c r="AH139" t="n">
        <v>2872745.062838942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1.7645</v>
      </c>
      <c r="E140" t="n">
        <v>56.67</v>
      </c>
      <c r="F140" t="n">
        <v>53.07</v>
      </c>
      <c r="G140" t="n">
        <v>176.88</v>
      </c>
      <c r="H140" t="n">
        <v>2.04</v>
      </c>
      <c r="I140" t="n">
        <v>18</v>
      </c>
      <c r="J140" t="n">
        <v>309.74</v>
      </c>
      <c r="K140" t="n">
        <v>58.47</v>
      </c>
      <c r="L140" t="n">
        <v>35.5</v>
      </c>
      <c r="M140" t="n">
        <v>16</v>
      </c>
      <c r="N140" t="n">
        <v>90.77</v>
      </c>
      <c r="O140" t="n">
        <v>38435.39</v>
      </c>
      <c r="P140" t="n">
        <v>805.47</v>
      </c>
      <c r="Q140" t="n">
        <v>1367.2</v>
      </c>
      <c r="R140" t="n">
        <v>122.39</v>
      </c>
      <c r="S140" t="n">
        <v>104.26</v>
      </c>
      <c r="T140" t="n">
        <v>8162.63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2321.061749510759</v>
      </c>
      <c r="AB140" t="n">
        <v>3175.7790836983</v>
      </c>
      <c r="AC140" t="n">
        <v>2872.687185183952</v>
      </c>
      <c r="AD140" t="n">
        <v>2321061.749510759</v>
      </c>
      <c r="AE140" t="n">
        <v>3175779.0836983</v>
      </c>
      <c r="AF140" t="n">
        <v>2.186812610254921e-06</v>
      </c>
      <c r="AG140" t="n">
        <v>66</v>
      </c>
      <c r="AH140" t="n">
        <v>2872687.185183953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1.7643</v>
      </c>
      <c r="E141" t="n">
        <v>56.68</v>
      </c>
      <c r="F141" t="n">
        <v>53.07</v>
      </c>
      <c r="G141" t="n">
        <v>176.91</v>
      </c>
      <c r="H141" t="n">
        <v>2.05</v>
      </c>
      <c r="I141" t="n">
        <v>18</v>
      </c>
      <c r="J141" t="n">
        <v>310.28</v>
      </c>
      <c r="K141" t="n">
        <v>58.47</v>
      </c>
      <c r="L141" t="n">
        <v>35.75</v>
      </c>
      <c r="M141" t="n">
        <v>16</v>
      </c>
      <c r="N141" t="n">
        <v>91.06</v>
      </c>
      <c r="O141" t="n">
        <v>38502.55</v>
      </c>
      <c r="P141" t="n">
        <v>804.4</v>
      </c>
      <c r="Q141" t="n">
        <v>1367.21</v>
      </c>
      <c r="R141" t="n">
        <v>122.82</v>
      </c>
      <c r="S141" t="n">
        <v>104.26</v>
      </c>
      <c r="T141" t="n">
        <v>8376.17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2319.7830500488</v>
      </c>
      <c r="AB141" t="n">
        <v>3174.02951068221</v>
      </c>
      <c r="AC141" t="n">
        <v>2871.104588960977</v>
      </c>
      <c r="AD141" t="n">
        <v>2319783.0500488</v>
      </c>
      <c r="AE141" t="n">
        <v>3174029.51068221</v>
      </c>
      <c r="AF141" t="n">
        <v>2.186564742574529e-06</v>
      </c>
      <c r="AG141" t="n">
        <v>66</v>
      </c>
      <c r="AH141" t="n">
        <v>2871104.588960977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1.7666</v>
      </c>
      <c r="E142" t="n">
        <v>56.61</v>
      </c>
      <c r="F142" t="n">
        <v>53.05</v>
      </c>
      <c r="G142" t="n">
        <v>187.22</v>
      </c>
      <c r="H142" t="n">
        <v>2.06</v>
      </c>
      <c r="I142" t="n">
        <v>17</v>
      </c>
      <c r="J142" t="n">
        <v>310.83</v>
      </c>
      <c r="K142" t="n">
        <v>58.47</v>
      </c>
      <c r="L142" t="n">
        <v>36</v>
      </c>
      <c r="M142" t="n">
        <v>15</v>
      </c>
      <c r="N142" t="n">
        <v>91.36</v>
      </c>
      <c r="O142" t="n">
        <v>38569.84</v>
      </c>
      <c r="P142" t="n">
        <v>803.66</v>
      </c>
      <c r="Q142" t="n">
        <v>1367.15</v>
      </c>
      <c r="R142" t="n">
        <v>121.9</v>
      </c>
      <c r="S142" t="n">
        <v>104.26</v>
      </c>
      <c r="T142" t="n">
        <v>7921.8</v>
      </c>
      <c r="U142" t="n">
        <v>0.86</v>
      </c>
      <c r="V142" t="n">
        <v>0.9</v>
      </c>
      <c r="W142" t="n">
        <v>20.67</v>
      </c>
      <c r="X142" t="n">
        <v>0.47</v>
      </c>
      <c r="Y142" t="n">
        <v>1</v>
      </c>
      <c r="Z142" t="n">
        <v>10</v>
      </c>
      <c r="AA142" t="n">
        <v>2316.40158181535</v>
      </c>
      <c r="AB142" t="n">
        <v>3169.402836665352</v>
      </c>
      <c r="AC142" t="n">
        <v>2866.919478218711</v>
      </c>
      <c r="AD142" t="n">
        <v>2316401.58181535</v>
      </c>
      <c r="AE142" t="n">
        <v>3169402.836665352</v>
      </c>
      <c r="AF142" t="n">
        <v>2.189415220899033e-06</v>
      </c>
      <c r="AG142" t="n">
        <v>66</v>
      </c>
      <c r="AH142" t="n">
        <v>2866919.478218711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1.7669</v>
      </c>
      <c r="E143" t="n">
        <v>56.6</v>
      </c>
      <c r="F143" t="n">
        <v>53.04</v>
      </c>
      <c r="G143" t="n">
        <v>187.18</v>
      </c>
      <c r="H143" t="n">
        <v>2.07</v>
      </c>
      <c r="I143" t="n">
        <v>17</v>
      </c>
      <c r="J143" t="n">
        <v>311.38</v>
      </c>
      <c r="K143" t="n">
        <v>58.47</v>
      </c>
      <c r="L143" t="n">
        <v>36.25</v>
      </c>
      <c r="M143" t="n">
        <v>15</v>
      </c>
      <c r="N143" t="n">
        <v>91.65000000000001</v>
      </c>
      <c r="O143" t="n">
        <v>38637.26</v>
      </c>
      <c r="P143" t="n">
        <v>803.48</v>
      </c>
      <c r="Q143" t="n">
        <v>1367.13</v>
      </c>
      <c r="R143" t="n">
        <v>121.5</v>
      </c>
      <c r="S143" t="n">
        <v>104.26</v>
      </c>
      <c r="T143" t="n">
        <v>7722.27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2315.769617663991</v>
      </c>
      <c r="AB143" t="n">
        <v>3168.538155433173</v>
      </c>
      <c r="AC143" t="n">
        <v>2866.137320949743</v>
      </c>
      <c r="AD143" t="n">
        <v>2315769.617663991</v>
      </c>
      <c r="AE143" t="n">
        <v>3168538.155433173</v>
      </c>
      <c r="AF143" t="n">
        <v>2.18978702241962e-06</v>
      </c>
      <c r="AG143" t="n">
        <v>66</v>
      </c>
      <c r="AH143" t="n">
        <v>2866137.320949743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1.7671</v>
      </c>
      <c r="E144" t="n">
        <v>56.59</v>
      </c>
      <c r="F144" t="n">
        <v>53.03</v>
      </c>
      <c r="G144" t="n">
        <v>187.17</v>
      </c>
      <c r="H144" t="n">
        <v>2.08</v>
      </c>
      <c r="I144" t="n">
        <v>17</v>
      </c>
      <c r="J144" t="n">
        <v>311.92</v>
      </c>
      <c r="K144" t="n">
        <v>58.47</v>
      </c>
      <c r="L144" t="n">
        <v>36.5</v>
      </c>
      <c r="M144" t="n">
        <v>15</v>
      </c>
      <c r="N144" t="n">
        <v>91.95</v>
      </c>
      <c r="O144" t="n">
        <v>38704.93</v>
      </c>
      <c r="P144" t="n">
        <v>804.04</v>
      </c>
      <c r="Q144" t="n">
        <v>1367.18</v>
      </c>
      <c r="R144" t="n">
        <v>121.1</v>
      </c>
      <c r="S144" t="n">
        <v>104.26</v>
      </c>
      <c r="T144" t="n">
        <v>7521.41</v>
      </c>
      <c r="U144" t="n">
        <v>0.86</v>
      </c>
      <c r="V144" t="n">
        <v>0.9</v>
      </c>
      <c r="W144" t="n">
        <v>20.68</v>
      </c>
      <c r="X144" t="n">
        <v>0.46</v>
      </c>
      <c r="Y144" t="n">
        <v>1</v>
      </c>
      <c r="Z144" t="n">
        <v>10</v>
      </c>
      <c r="AA144" t="n">
        <v>2316.244302010059</v>
      </c>
      <c r="AB144" t="n">
        <v>3169.187639497058</v>
      </c>
      <c r="AC144" t="n">
        <v>2866.724819166127</v>
      </c>
      <c r="AD144" t="n">
        <v>2316244.302010059</v>
      </c>
      <c r="AE144" t="n">
        <v>3169187.639497058</v>
      </c>
      <c r="AF144" t="n">
        <v>2.190034890100012e-06</v>
      </c>
      <c r="AG144" t="n">
        <v>66</v>
      </c>
      <c r="AH144" t="n">
        <v>2866724.819166128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1.7676</v>
      </c>
      <c r="E145" t="n">
        <v>56.57</v>
      </c>
      <c r="F145" t="n">
        <v>53.01</v>
      </c>
      <c r="G145" t="n">
        <v>187.11</v>
      </c>
      <c r="H145" t="n">
        <v>2.1</v>
      </c>
      <c r="I145" t="n">
        <v>17</v>
      </c>
      <c r="J145" t="n">
        <v>312.47</v>
      </c>
      <c r="K145" t="n">
        <v>58.47</v>
      </c>
      <c r="L145" t="n">
        <v>36.75</v>
      </c>
      <c r="M145" t="n">
        <v>15</v>
      </c>
      <c r="N145" t="n">
        <v>92.25</v>
      </c>
      <c r="O145" t="n">
        <v>38772.62</v>
      </c>
      <c r="P145" t="n">
        <v>804.48</v>
      </c>
      <c r="Q145" t="n">
        <v>1367.18</v>
      </c>
      <c r="R145" t="n">
        <v>120.81</v>
      </c>
      <c r="S145" t="n">
        <v>104.26</v>
      </c>
      <c r="T145" t="n">
        <v>7374.4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2316.169210581619</v>
      </c>
      <c r="AB145" t="n">
        <v>3169.084896091868</v>
      </c>
      <c r="AC145" t="n">
        <v>2866.631881447327</v>
      </c>
      <c r="AD145" t="n">
        <v>2316169.210581619</v>
      </c>
      <c r="AE145" t="n">
        <v>3169084.896091868</v>
      </c>
      <c r="AF145" t="n">
        <v>2.190654559300991e-06</v>
      </c>
      <c r="AG145" t="n">
        <v>66</v>
      </c>
      <c r="AH145" t="n">
        <v>2866631.881447327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1.7671</v>
      </c>
      <c r="E146" t="n">
        <v>56.59</v>
      </c>
      <c r="F146" t="n">
        <v>53.03</v>
      </c>
      <c r="G146" t="n">
        <v>187.17</v>
      </c>
      <c r="H146" t="n">
        <v>2.11</v>
      </c>
      <c r="I146" t="n">
        <v>17</v>
      </c>
      <c r="J146" t="n">
        <v>313.02</v>
      </c>
      <c r="K146" t="n">
        <v>58.47</v>
      </c>
      <c r="L146" t="n">
        <v>37</v>
      </c>
      <c r="M146" t="n">
        <v>15</v>
      </c>
      <c r="N146" t="n">
        <v>92.55</v>
      </c>
      <c r="O146" t="n">
        <v>38840.44</v>
      </c>
      <c r="P146" t="n">
        <v>804.05</v>
      </c>
      <c r="Q146" t="n">
        <v>1367.27</v>
      </c>
      <c r="R146" t="n">
        <v>121.29</v>
      </c>
      <c r="S146" t="n">
        <v>104.26</v>
      </c>
      <c r="T146" t="n">
        <v>7616.18</v>
      </c>
      <c r="U146" t="n">
        <v>0.86</v>
      </c>
      <c r="V146" t="n">
        <v>0.9</v>
      </c>
      <c r="W146" t="n">
        <v>20.67</v>
      </c>
      <c r="X146" t="n">
        <v>0.46</v>
      </c>
      <c r="Y146" t="n">
        <v>1</v>
      </c>
      <c r="Z146" t="n">
        <v>10</v>
      </c>
      <c r="AA146" t="n">
        <v>2316.257989114648</v>
      </c>
      <c r="AB146" t="n">
        <v>3169.20636679739</v>
      </c>
      <c r="AC146" t="n">
        <v>2866.7417591592</v>
      </c>
      <c r="AD146" t="n">
        <v>2316257.989114648</v>
      </c>
      <c r="AE146" t="n">
        <v>3169206.36679739</v>
      </c>
      <c r="AF146" t="n">
        <v>2.190034890100012e-06</v>
      </c>
      <c r="AG146" t="n">
        <v>66</v>
      </c>
      <c r="AH146" t="n">
        <v>2866741.7591592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1.7669</v>
      </c>
      <c r="E147" t="n">
        <v>56.6</v>
      </c>
      <c r="F147" t="n">
        <v>53.04</v>
      </c>
      <c r="G147" t="n">
        <v>187.19</v>
      </c>
      <c r="H147" t="n">
        <v>2.12</v>
      </c>
      <c r="I147" t="n">
        <v>17</v>
      </c>
      <c r="J147" t="n">
        <v>313.57</v>
      </c>
      <c r="K147" t="n">
        <v>58.47</v>
      </c>
      <c r="L147" t="n">
        <v>37.25</v>
      </c>
      <c r="M147" t="n">
        <v>15</v>
      </c>
      <c r="N147" t="n">
        <v>92.84999999999999</v>
      </c>
      <c r="O147" t="n">
        <v>38908.39</v>
      </c>
      <c r="P147" t="n">
        <v>804.27</v>
      </c>
      <c r="Q147" t="n">
        <v>1367.19</v>
      </c>
      <c r="R147" t="n">
        <v>121.59</v>
      </c>
      <c r="S147" t="n">
        <v>104.26</v>
      </c>
      <c r="T147" t="n">
        <v>7764.34</v>
      </c>
      <c r="U147" t="n">
        <v>0.86</v>
      </c>
      <c r="V147" t="n">
        <v>0.9</v>
      </c>
      <c r="W147" t="n">
        <v>20.67</v>
      </c>
      <c r="X147" t="n">
        <v>0.46</v>
      </c>
      <c r="Y147" t="n">
        <v>1</v>
      </c>
      <c r="Z147" t="n">
        <v>10</v>
      </c>
      <c r="AA147" t="n">
        <v>2316.851021319584</v>
      </c>
      <c r="AB147" t="n">
        <v>3170.017779622917</v>
      </c>
      <c r="AC147" t="n">
        <v>2867.475731883483</v>
      </c>
      <c r="AD147" t="n">
        <v>2316851.021319584</v>
      </c>
      <c r="AE147" t="n">
        <v>3170017.779622917</v>
      </c>
      <c r="AF147" t="n">
        <v>2.18978702241962e-06</v>
      </c>
      <c r="AG147" t="n">
        <v>66</v>
      </c>
      <c r="AH147" t="n">
        <v>2867475.731883483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1.7673</v>
      </c>
      <c r="E148" t="n">
        <v>56.58</v>
      </c>
      <c r="F148" t="n">
        <v>53.02</v>
      </c>
      <c r="G148" t="n">
        <v>187.15</v>
      </c>
      <c r="H148" t="n">
        <v>2.13</v>
      </c>
      <c r="I148" t="n">
        <v>17</v>
      </c>
      <c r="J148" t="n">
        <v>314.13</v>
      </c>
      <c r="K148" t="n">
        <v>58.47</v>
      </c>
      <c r="L148" t="n">
        <v>37.5</v>
      </c>
      <c r="M148" t="n">
        <v>15</v>
      </c>
      <c r="N148" t="n">
        <v>93.15000000000001</v>
      </c>
      <c r="O148" t="n">
        <v>38976.48</v>
      </c>
      <c r="P148" t="n">
        <v>802.85</v>
      </c>
      <c r="Q148" t="n">
        <v>1367.22</v>
      </c>
      <c r="R148" t="n">
        <v>121.04</v>
      </c>
      <c r="S148" t="n">
        <v>104.26</v>
      </c>
      <c r="T148" t="n">
        <v>7489.64</v>
      </c>
      <c r="U148" t="n">
        <v>0.86</v>
      </c>
      <c r="V148" t="n">
        <v>0.9</v>
      </c>
      <c r="W148" t="n">
        <v>20.67</v>
      </c>
      <c r="X148" t="n">
        <v>0.45</v>
      </c>
      <c r="Y148" t="n">
        <v>1</v>
      </c>
      <c r="Z148" t="n">
        <v>10</v>
      </c>
      <c r="AA148" t="n">
        <v>2314.323906678252</v>
      </c>
      <c r="AB148" t="n">
        <v>3166.560069882217</v>
      </c>
      <c r="AC148" t="n">
        <v>2864.34802110751</v>
      </c>
      <c r="AD148" t="n">
        <v>2314323.906678252</v>
      </c>
      <c r="AE148" t="n">
        <v>3166560.069882217</v>
      </c>
      <c r="AF148" t="n">
        <v>2.190282757780404e-06</v>
      </c>
      <c r="AG148" t="n">
        <v>66</v>
      </c>
      <c r="AH148" t="n">
        <v>2864348.02110751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1.7672</v>
      </c>
      <c r="E149" t="n">
        <v>56.59</v>
      </c>
      <c r="F149" t="n">
        <v>53.03</v>
      </c>
      <c r="G149" t="n">
        <v>187.15</v>
      </c>
      <c r="H149" t="n">
        <v>2.14</v>
      </c>
      <c r="I149" t="n">
        <v>17</v>
      </c>
      <c r="J149" t="n">
        <v>314.68</v>
      </c>
      <c r="K149" t="n">
        <v>58.47</v>
      </c>
      <c r="L149" t="n">
        <v>37.75</v>
      </c>
      <c r="M149" t="n">
        <v>15</v>
      </c>
      <c r="N149" t="n">
        <v>93.45999999999999</v>
      </c>
      <c r="O149" t="n">
        <v>39044.7</v>
      </c>
      <c r="P149" t="n">
        <v>801.1900000000001</v>
      </c>
      <c r="Q149" t="n">
        <v>1367.18</v>
      </c>
      <c r="R149" t="n">
        <v>121.28</v>
      </c>
      <c r="S149" t="n">
        <v>104.26</v>
      </c>
      <c r="T149" t="n">
        <v>7611.95</v>
      </c>
      <c r="U149" t="n">
        <v>0.86</v>
      </c>
      <c r="V149" t="n">
        <v>0.9</v>
      </c>
      <c r="W149" t="n">
        <v>20.67</v>
      </c>
      <c r="X149" t="n">
        <v>0.45</v>
      </c>
      <c r="Y149" t="n">
        <v>1</v>
      </c>
      <c r="Z149" t="n">
        <v>10</v>
      </c>
      <c r="AA149" t="n">
        <v>2312.250052430022</v>
      </c>
      <c r="AB149" t="n">
        <v>3163.722531007797</v>
      </c>
      <c r="AC149" t="n">
        <v>2861.781292960753</v>
      </c>
      <c r="AD149" t="n">
        <v>2312250.052430022</v>
      </c>
      <c r="AE149" t="n">
        <v>3163722.531007797</v>
      </c>
      <c r="AF149" t="n">
        <v>2.190158823940208e-06</v>
      </c>
      <c r="AG149" t="n">
        <v>66</v>
      </c>
      <c r="AH149" t="n">
        <v>2861781.292960753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1.7669</v>
      </c>
      <c r="E150" t="n">
        <v>56.6</v>
      </c>
      <c r="F150" t="n">
        <v>53.04</v>
      </c>
      <c r="G150" t="n">
        <v>187.19</v>
      </c>
      <c r="H150" t="n">
        <v>2.15</v>
      </c>
      <c r="I150" t="n">
        <v>17</v>
      </c>
      <c r="J150" t="n">
        <v>315.23</v>
      </c>
      <c r="K150" t="n">
        <v>58.47</v>
      </c>
      <c r="L150" t="n">
        <v>38</v>
      </c>
      <c r="M150" t="n">
        <v>15</v>
      </c>
      <c r="N150" t="n">
        <v>93.76000000000001</v>
      </c>
      <c r="O150" t="n">
        <v>39113.07</v>
      </c>
      <c r="P150" t="n">
        <v>800</v>
      </c>
      <c r="Q150" t="n">
        <v>1367.16</v>
      </c>
      <c r="R150" t="n">
        <v>121.62</v>
      </c>
      <c r="S150" t="n">
        <v>104.26</v>
      </c>
      <c r="T150" t="n">
        <v>7779.25</v>
      </c>
      <c r="U150" t="n">
        <v>0.86</v>
      </c>
      <c r="V150" t="n">
        <v>0.9</v>
      </c>
      <c r="W150" t="n">
        <v>20.67</v>
      </c>
      <c r="X150" t="n">
        <v>0.46</v>
      </c>
      <c r="Y150" t="n">
        <v>1</v>
      </c>
      <c r="Z150" t="n">
        <v>10</v>
      </c>
      <c r="AA150" t="n">
        <v>2311.005966117839</v>
      </c>
      <c r="AB150" t="n">
        <v>3162.020317230254</v>
      </c>
      <c r="AC150" t="n">
        <v>2860.241536077067</v>
      </c>
      <c r="AD150" t="n">
        <v>2311005.966117839</v>
      </c>
      <c r="AE150" t="n">
        <v>3162020.317230254</v>
      </c>
      <c r="AF150" t="n">
        <v>2.18978702241962e-06</v>
      </c>
      <c r="AG150" t="n">
        <v>66</v>
      </c>
      <c r="AH150" t="n">
        <v>2860241.536077067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1.7692</v>
      </c>
      <c r="E151" t="n">
        <v>56.52</v>
      </c>
      <c r="F151" t="n">
        <v>53.01</v>
      </c>
      <c r="G151" t="n">
        <v>198.79</v>
      </c>
      <c r="H151" t="n">
        <v>2.16</v>
      </c>
      <c r="I151" t="n">
        <v>16</v>
      </c>
      <c r="J151" t="n">
        <v>315.79</v>
      </c>
      <c r="K151" t="n">
        <v>58.47</v>
      </c>
      <c r="L151" t="n">
        <v>38.25</v>
      </c>
      <c r="M151" t="n">
        <v>14</v>
      </c>
      <c r="N151" t="n">
        <v>94.06999999999999</v>
      </c>
      <c r="O151" t="n">
        <v>39181.56</v>
      </c>
      <c r="P151" t="n">
        <v>799.95</v>
      </c>
      <c r="Q151" t="n">
        <v>1367.15</v>
      </c>
      <c r="R151" t="n">
        <v>120.73</v>
      </c>
      <c r="S151" t="n">
        <v>104.26</v>
      </c>
      <c r="T151" t="n">
        <v>7339.28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2308.479745359891</v>
      </c>
      <c r="AB151" t="n">
        <v>3158.563830540235</v>
      </c>
      <c r="AC151" t="n">
        <v>2857.114931625534</v>
      </c>
      <c r="AD151" t="n">
        <v>2308479.745359891</v>
      </c>
      <c r="AE151" t="n">
        <v>3158563.830540235</v>
      </c>
      <c r="AF151" t="n">
        <v>2.192637500744124e-06</v>
      </c>
      <c r="AG151" t="n">
        <v>66</v>
      </c>
      <c r="AH151" t="n">
        <v>2857114.931625534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1.7697</v>
      </c>
      <c r="E152" t="n">
        <v>56.51</v>
      </c>
      <c r="F152" t="n">
        <v>53</v>
      </c>
      <c r="G152" t="n">
        <v>198.73</v>
      </c>
      <c r="H152" t="n">
        <v>2.17</v>
      </c>
      <c r="I152" t="n">
        <v>16</v>
      </c>
      <c r="J152" t="n">
        <v>316.35</v>
      </c>
      <c r="K152" t="n">
        <v>58.47</v>
      </c>
      <c r="L152" t="n">
        <v>38.5</v>
      </c>
      <c r="M152" t="n">
        <v>14</v>
      </c>
      <c r="N152" t="n">
        <v>94.37</v>
      </c>
      <c r="O152" t="n">
        <v>39250.2</v>
      </c>
      <c r="P152" t="n">
        <v>800.38</v>
      </c>
      <c r="Q152" t="n">
        <v>1367.17</v>
      </c>
      <c r="R152" t="n">
        <v>120.26</v>
      </c>
      <c r="S152" t="n">
        <v>104.26</v>
      </c>
      <c r="T152" t="n">
        <v>7105.75</v>
      </c>
      <c r="U152" t="n">
        <v>0.87</v>
      </c>
      <c r="V152" t="n">
        <v>0.9</v>
      </c>
      <c r="W152" t="n">
        <v>20.66</v>
      </c>
      <c r="X152" t="n">
        <v>0.42</v>
      </c>
      <c r="Y152" t="n">
        <v>1</v>
      </c>
      <c r="Z152" t="n">
        <v>10</v>
      </c>
      <c r="AA152" t="n">
        <v>2308.497661818926</v>
      </c>
      <c r="AB152" t="n">
        <v>3158.588344629905</v>
      </c>
      <c r="AC152" t="n">
        <v>2857.137106124892</v>
      </c>
      <c r="AD152" t="n">
        <v>2308497.661818926</v>
      </c>
      <c r="AE152" t="n">
        <v>3158588.344629905</v>
      </c>
      <c r="AF152" t="n">
        <v>2.193257169945103e-06</v>
      </c>
      <c r="AG152" t="n">
        <v>66</v>
      </c>
      <c r="AH152" t="n">
        <v>2857137.106124892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1.7695</v>
      </c>
      <c r="E153" t="n">
        <v>56.51</v>
      </c>
      <c r="F153" t="n">
        <v>53</v>
      </c>
      <c r="G153" t="n">
        <v>198.75</v>
      </c>
      <c r="H153" t="n">
        <v>2.18</v>
      </c>
      <c r="I153" t="n">
        <v>16</v>
      </c>
      <c r="J153" t="n">
        <v>316.9</v>
      </c>
      <c r="K153" t="n">
        <v>58.47</v>
      </c>
      <c r="L153" t="n">
        <v>38.75</v>
      </c>
      <c r="M153" t="n">
        <v>14</v>
      </c>
      <c r="N153" t="n">
        <v>94.68000000000001</v>
      </c>
      <c r="O153" t="n">
        <v>39318.97</v>
      </c>
      <c r="P153" t="n">
        <v>800.98</v>
      </c>
      <c r="Q153" t="n">
        <v>1367.17</v>
      </c>
      <c r="R153" t="n">
        <v>120.39</v>
      </c>
      <c r="S153" t="n">
        <v>104.26</v>
      </c>
      <c r="T153" t="n">
        <v>7171.07</v>
      </c>
      <c r="U153" t="n">
        <v>0.87</v>
      </c>
      <c r="V153" t="n">
        <v>0.9</v>
      </c>
      <c r="W153" t="n">
        <v>20.67</v>
      </c>
      <c r="X153" t="n">
        <v>0.42</v>
      </c>
      <c r="Y153" t="n">
        <v>1</v>
      </c>
      <c r="Z153" t="n">
        <v>10</v>
      </c>
      <c r="AA153" t="n">
        <v>2309.503946250989</v>
      </c>
      <c r="AB153" t="n">
        <v>3159.965187383991</v>
      </c>
      <c r="AC153" t="n">
        <v>2858.382544938939</v>
      </c>
      <c r="AD153" t="n">
        <v>2309503.94625099</v>
      </c>
      <c r="AE153" t="n">
        <v>3159965.187383991</v>
      </c>
      <c r="AF153" t="n">
        <v>2.193009302264711e-06</v>
      </c>
      <c r="AG153" t="n">
        <v>66</v>
      </c>
      <c r="AH153" t="n">
        <v>2858382.544938939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1.7693</v>
      </c>
      <c r="E154" t="n">
        <v>56.52</v>
      </c>
      <c r="F154" t="n">
        <v>53.01</v>
      </c>
      <c r="G154" t="n">
        <v>198.78</v>
      </c>
      <c r="H154" t="n">
        <v>2.19</v>
      </c>
      <c r="I154" t="n">
        <v>16</v>
      </c>
      <c r="J154" t="n">
        <v>317.46</v>
      </c>
      <c r="K154" t="n">
        <v>58.47</v>
      </c>
      <c r="L154" t="n">
        <v>39</v>
      </c>
      <c r="M154" t="n">
        <v>14</v>
      </c>
      <c r="N154" t="n">
        <v>94.98999999999999</v>
      </c>
      <c r="O154" t="n">
        <v>39387.89</v>
      </c>
      <c r="P154" t="n">
        <v>801.3099999999999</v>
      </c>
      <c r="Q154" t="n">
        <v>1367.28</v>
      </c>
      <c r="R154" t="n">
        <v>120.49</v>
      </c>
      <c r="S154" t="n">
        <v>104.26</v>
      </c>
      <c r="T154" t="n">
        <v>7218.99</v>
      </c>
      <c r="U154" t="n">
        <v>0.87</v>
      </c>
      <c r="V154" t="n">
        <v>0.9</v>
      </c>
      <c r="W154" t="n">
        <v>20.67</v>
      </c>
      <c r="X154" t="n">
        <v>0.43</v>
      </c>
      <c r="Y154" t="n">
        <v>1</v>
      </c>
      <c r="Z154" t="n">
        <v>10</v>
      </c>
      <c r="AA154" t="n">
        <v>2310.245781497724</v>
      </c>
      <c r="AB154" t="n">
        <v>3160.980199096033</v>
      </c>
      <c r="AC154" t="n">
        <v>2859.300685357762</v>
      </c>
      <c r="AD154" t="n">
        <v>2310245.781497724</v>
      </c>
      <c r="AE154" t="n">
        <v>3160980.199096033</v>
      </c>
      <c r="AF154" t="n">
        <v>2.192761434584319e-06</v>
      </c>
      <c r="AG154" t="n">
        <v>66</v>
      </c>
      <c r="AH154" t="n">
        <v>2859300.685357762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1.7695</v>
      </c>
      <c r="E155" t="n">
        <v>56.51</v>
      </c>
      <c r="F155" t="n">
        <v>53</v>
      </c>
      <c r="G155" t="n">
        <v>198.76</v>
      </c>
      <c r="H155" t="n">
        <v>2.2</v>
      </c>
      <c r="I155" t="n">
        <v>16</v>
      </c>
      <c r="J155" t="n">
        <v>318.02</v>
      </c>
      <c r="K155" t="n">
        <v>58.47</v>
      </c>
      <c r="L155" t="n">
        <v>39.25</v>
      </c>
      <c r="M155" t="n">
        <v>14</v>
      </c>
      <c r="N155" t="n">
        <v>95.3</v>
      </c>
      <c r="O155" t="n">
        <v>39456.94</v>
      </c>
      <c r="P155" t="n">
        <v>801.9400000000001</v>
      </c>
      <c r="Q155" t="n">
        <v>1367.17</v>
      </c>
      <c r="R155" t="n">
        <v>120.45</v>
      </c>
      <c r="S155" t="n">
        <v>104.26</v>
      </c>
      <c r="T155" t="n">
        <v>7200.91</v>
      </c>
      <c r="U155" t="n">
        <v>0.87</v>
      </c>
      <c r="V155" t="n">
        <v>0.9</v>
      </c>
      <c r="W155" t="n">
        <v>20.67</v>
      </c>
      <c r="X155" t="n">
        <v>0.43</v>
      </c>
      <c r="Y155" t="n">
        <v>1</v>
      </c>
      <c r="Z155" t="n">
        <v>10</v>
      </c>
      <c r="AA155" t="n">
        <v>2310.81612614469</v>
      </c>
      <c r="AB155" t="n">
        <v>3161.760569803842</v>
      </c>
      <c r="AC155" t="n">
        <v>2860.006578580475</v>
      </c>
      <c r="AD155" t="n">
        <v>2310816.12614469</v>
      </c>
      <c r="AE155" t="n">
        <v>3161760.569803842</v>
      </c>
      <c r="AF155" t="n">
        <v>2.193009302264711e-06</v>
      </c>
      <c r="AG155" t="n">
        <v>66</v>
      </c>
      <c r="AH155" t="n">
        <v>2860006.578580475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1.7693</v>
      </c>
      <c r="E156" t="n">
        <v>56.52</v>
      </c>
      <c r="F156" t="n">
        <v>53.01</v>
      </c>
      <c r="G156" t="n">
        <v>198.78</v>
      </c>
      <c r="H156" t="n">
        <v>2.21</v>
      </c>
      <c r="I156" t="n">
        <v>16</v>
      </c>
      <c r="J156" t="n">
        <v>318.58</v>
      </c>
      <c r="K156" t="n">
        <v>58.47</v>
      </c>
      <c r="L156" t="n">
        <v>39.5</v>
      </c>
      <c r="M156" t="n">
        <v>14</v>
      </c>
      <c r="N156" t="n">
        <v>95.61</v>
      </c>
      <c r="O156" t="n">
        <v>39526.14</v>
      </c>
      <c r="P156" t="n">
        <v>800.1</v>
      </c>
      <c r="Q156" t="n">
        <v>1367.22</v>
      </c>
      <c r="R156" t="n">
        <v>120.59</v>
      </c>
      <c r="S156" t="n">
        <v>104.26</v>
      </c>
      <c r="T156" t="n">
        <v>7273.63</v>
      </c>
      <c r="U156" t="n">
        <v>0.86</v>
      </c>
      <c r="V156" t="n">
        <v>0.9</v>
      </c>
      <c r="W156" t="n">
        <v>20.67</v>
      </c>
      <c r="X156" t="n">
        <v>0.43</v>
      </c>
      <c r="Y156" t="n">
        <v>1</v>
      </c>
      <c r="Z156" t="n">
        <v>10</v>
      </c>
      <c r="AA156" t="n">
        <v>2308.591701135491</v>
      </c>
      <c r="AB156" t="n">
        <v>3158.717013371551</v>
      </c>
      <c r="AC156" t="n">
        <v>2857.253494902423</v>
      </c>
      <c r="AD156" t="n">
        <v>2308591.701135491</v>
      </c>
      <c r="AE156" t="n">
        <v>3158717.013371551</v>
      </c>
      <c r="AF156" t="n">
        <v>2.192761434584319e-06</v>
      </c>
      <c r="AG156" t="n">
        <v>66</v>
      </c>
      <c r="AH156" t="n">
        <v>2857253.494902423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1.7697</v>
      </c>
      <c r="E157" t="n">
        <v>56.51</v>
      </c>
      <c r="F157" t="n">
        <v>52.99</v>
      </c>
      <c r="G157" t="n">
        <v>198.73</v>
      </c>
      <c r="H157" t="n">
        <v>2.22</v>
      </c>
      <c r="I157" t="n">
        <v>16</v>
      </c>
      <c r="J157" t="n">
        <v>319.14</v>
      </c>
      <c r="K157" t="n">
        <v>58.47</v>
      </c>
      <c r="L157" t="n">
        <v>39.75</v>
      </c>
      <c r="M157" t="n">
        <v>14</v>
      </c>
      <c r="N157" t="n">
        <v>95.92</v>
      </c>
      <c r="O157" t="n">
        <v>39595.48</v>
      </c>
      <c r="P157" t="n">
        <v>800.1799999999999</v>
      </c>
      <c r="Q157" t="n">
        <v>1367.19</v>
      </c>
      <c r="R157" t="n">
        <v>120.23</v>
      </c>
      <c r="S157" t="n">
        <v>104.26</v>
      </c>
      <c r="T157" t="n">
        <v>7091.66</v>
      </c>
      <c r="U157" t="n">
        <v>0.87</v>
      </c>
      <c r="V157" t="n">
        <v>0.9</v>
      </c>
      <c r="W157" t="n">
        <v>20.66</v>
      </c>
      <c r="X157" t="n">
        <v>0.42</v>
      </c>
      <c r="Y157" t="n">
        <v>1</v>
      </c>
      <c r="Z157" t="n">
        <v>10</v>
      </c>
      <c r="AA157" t="n">
        <v>2308.119929875064</v>
      </c>
      <c r="AB157" t="n">
        <v>3158.071515119956</v>
      </c>
      <c r="AC157" t="n">
        <v>2856.669602097997</v>
      </c>
      <c r="AD157" t="n">
        <v>2308119.929875064</v>
      </c>
      <c r="AE157" t="n">
        <v>3158071.515119955</v>
      </c>
      <c r="AF157" t="n">
        <v>2.193257169945103e-06</v>
      </c>
      <c r="AG157" t="n">
        <v>66</v>
      </c>
      <c r="AH157" t="n">
        <v>2856669.602097997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1.7696</v>
      </c>
      <c r="E158" t="n">
        <v>56.51</v>
      </c>
      <c r="F158" t="n">
        <v>53</v>
      </c>
      <c r="G158" t="n">
        <v>198.74</v>
      </c>
      <c r="H158" t="n">
        <v>2.23</v>
      </c>
      <c r="I158" t="n">
        <v>16</v>
      </c>
      <c r="J158" t="n">
        <v>319.71</v>
      </c>
      <c r="K158" t="n">
        <v>58.47</v>
      </c>
      <c r="L158" t="n">
        <v>40</v>
      </c>
      <c r="M158" t="n">
        <v>14</v>
      </c>
      <c r="N158" t="n">
        <v>96.23</v>
      </c>
      <c r="O158" t="n">
        <v>39664.96</v>
      </c>
      <c r="P158" t="n">
        <v>799.88</v>
      </c>
      <c r="Q158" t="n">
        <v>1367.2</v>
      </c>
      <c r="R158" t="n">
        <v>120.36</v>
      </c>
      <c r="S158" t="n">
        <v>104.26</v>
      </c>
      <c r="T158" t="n">
        <v>7157.17</v>
      </c>
      <c r="U158" t="n">
        <v>0.87</v>
      </c>
      <c r="V158" t="n">
        <v>0.9</v>
      </c>
      <c r="W158" t="n">
        <v>20.66</v>
      </c>
      <c r="X158" t="n">
        <v>0.42</v>
      </c>
      <c r="Y158" t="n">
        <v>1</v>
      </c>
      <c r="Z158" t="n">
        <v>10</v>
      </c>
      <c r="AA158" t="n">
        <v>2307.907354150348</v>
      </c>
      <c r="AB158" t="n">
        <v>3157.78065963522</v>
      </c>
      <c r="AC158" t="n">
        <v>2856.406505452506</v>
      </c>
      <c r="AD158" t="n">
        <v>2307907.354150347</v>
      </c>
      <c r="AE158" t="n">
        <v>3157780.65963522</v>
      </c>
      <c r="AF158" t="n">
        <v>2.193133236104907e-06</v>
      </c>
      <c r="AG158" t="n">
        <v>66</v>
      </c>
      <c r="AH158" t="n">
        <v>2856406.505452506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1.4545</v>
      </c>
      <c r="E2" t="n">
        <v>68.75</v>
      </c>
      <c r="F2" t="n">
        <v>61.91</v>
      </c>
      <c r="G2" t="n">
        <v>11.57</v>
      </c>
      <c r="H2" t="n">
        <v>0.24</v>
      </c>
      <c r="I2" t="n">
        <v>321</v>
      </c>
      <c r="J2" t="n">
        <v>71.52</v>
      </c>
      <c r="K2" t="n">
        <v>32.27</v>
      </c>
      <c r="L2" t="n">
        <v>1</v>
      </c>
      <c r="M2" t="n">
        <v>319</v>
      </c>
      <c r="N2" t="n">
        <v>8.25</v>
      </c>
      <c r="O2" t="n">
        <v>9054.6</v>
      </c>
      <c r="P2" t="n">
        <v>444.79</v>
      </c>
      <c r="Q2" t="n">
        <v>1368.53</v>
      </c>
      <c r="R2" t="n">
        <v>409.81</v>
      </c>
      <c r="S2" t="n">
        <v>104.26</v>
      </c>
      <c r="T2" t="n">
        <v>150355.78</v>
      </c>
      <c r="U2" t="n">
        <v>0.25</v>
      </c>
      <c r="V2" t="n">
        <v>0.77</v>
      </c>
      <c r="W2" t="n">
        <v>21.17</v>
      </c>
      <c r="X2" t="n">
        <v>9.31</v>
      </c>
      <c r="Y2" t="n">
        <v>1</v>
      </c>
      <c r="Z2" t="n">
        <v>10</v>
      </c>
      <c r="AA2" t="n">
        <v>1935.206548524689</v>
      </c>
      <c r="AB2" t="n">
        <v>2647.834974978914</v>
      </c>
      <c r="AC2" t="n">
        <v>2395.129321226653</v>
      </c>
      <c r="AD2" t="n">
        <v>1935206.548524688</v>
      </c>
      <c r="AE2" t="n">
        <v>2647834.974978914</v>
      </c>
      <c r="AF2" t="n">
        <v>3.205579786069585e-06</v>
      </c>
      <c r="AG2" t="n">
        <v>80</v>
      </c>
      <c r="AH2" t="n">
        <v>2395129.321226653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1.5291</v>
      </c>
      <c r="E3" t="n">
        <v>65.40000000000001</v>
      </c>
      <c r="F3" t="n">
        <v>59.73</v>
      </c>
      <c r="G3" t="n">
        <v>14.57</v>
      </c>
      <c r="H3" t="n">
        <v>0.3</v>
      </c>
      <c r="I3" t="n">
        <v>246</v>
      </c>
      <c r="J3" t="n">
        <v>71.81</v>
      </c>
      <c r="K3" t="n">
        <v>32.27</v>
      </c>
      <c r="L3" t="n">
        <v>1.25</v>
      </c>
      <c r="M3" t="n">
        <v>244</v>
      </c>
      <c r="N3" t="n">
        <v>8.289999999999999</v>
      </c>
      <c r="O3" t="n">
        <v>9090.98</v>
      </c>
      <c r="P3" t="n">
        <v>425.8</v>
      </c>
      <c r="Q3" t="n">
        <v>1368.22</v>
      </c>
      <c r="R3" t="n">
        <v>338.89</v>
      </c>
      <c r="S3" t="n">
        <v>104.26</v>
      </c>
      <c r="T3" t="n">
        <v>115269.54</v>
      </c>
      <c r="U3" t="n">
        <v>0.31</v>
      </c>
      <c r="V3" t="n">
        <v>0.8</v>
      </c>
      <c r="W3" t="n">
        <v>21.05</v>
      </c>
      <c r="X3" t="n">
        <v>7.13</v>
      </c>
      <c r="Y3" t="n">
        <v>1</v>
      </c>
      <c r="Z3" t="n">
        <v>10</v>
      </c>
      <c r="AA3" t="n">
        <v>1795.075049465669</v>
      </c>
      <c r="AB3" t="n">
        <v>2456.10087580094</v>
      </c>
      <c r="AC3" t="n">
        <v>2221.694055373727</v>
      </c>
      <c r="AD3" t="n">
        <v>1795075.049465669</v>
      </c>
      <c r="AE3" t="n">
        <v>2456100.87580094</v>
      </c>
      <c r="AF3" t="n">
        <v>3.369991097201101e-06</v>
      </c>
      <c r="AG3" t="n">
        <v>76</v>
      </c>
      <c r="AH3" t="n">
        <v>2221694.055373727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1.5821</v>
      </c>
      <c r="E4" t="n">
        <v>63.21</v>
      </c>
      <c r="F4" t="n">
        <v>58.28</v>
      </c>
      <c r="G4" t="n">
        <v>17.66</v>
      </c>
      <c r="H4" t="n">
        <v>0.36</v>
      </c>
      <c r="I4" t="n">
        <v>198</v>
      </c>
      <c r="J4" t="n">
        <v>72.11</v>
      </c>
      <c r="K4" t="n">
        <v>32.27</v>
      </c>
      <c r="L4" t="n">
        <v>1.5</v>
      </c>
      <c r="M4" t="n">
        <v>196</v>
      </c>
      <c r="N4" t="n">
        <v>8.34</v>
      </c>
      <c r="O4" t="n">
        <v>9127.379999999999</v>
      </c>
      <c r="P4" t="n">
        <v>412.12</v>
      </c>
      <c r="Q4" t="n">
        <v>1367.97</v>
      </c>
      <c r="R4" t="n">
        <v>291.63</v>
      </c>
      <c r="S4" t="n">
        <v>104.26</v>
      </c>
      <c r="T4" t="n">
        <v>91879.05</v>
      </c>
      <c r="U4" t="n">
        <v>0.36</v>
      </c>
      <c r="V4" t="n">
        <v>0.82</v>
      </c>
      <c r="W4" t="n">
        <v>20.98</v>
      </c>
      <c r="X4" t="n">
        <v>5.69</v>
      </c>
      <c r="Y4" t="n">
        <v>1</v>
      </c>
      <c r="Z4" t="n">
        <v>10</v>
      </c>
      <c r="AA4" t="n">
        <v>1709.670580132758</v>
      </c>
      <c r="AB4" t="n">
        <v>2339.246713080381</v>
      </c>
      <c r="AC4" t="n">
        <v>2115.992289937371</v>
      </c>
      <c r="AD4" t="n">
        <v>1709670.580132758</v>
      </c>
      <c r="AE4" t="n">
        <v>2339246.713080381</v>
      </c>
      <c r="AF4" t="n">
        <v>3.486798060873626e-06</v>
      </c>
      <c r="AG4" t="n">
        <v>74</v>
      </c>
      <c r="AH4" t="n">
        <v>2115992.289937371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1.6184</v>
      </c>
      <c r="E5" t="n">
        <v>61.79</v>
      </c>
      <c r="F5" t="n">
        <v>57.36</v>
      </c>
      <c r="G5" t="n">
        <v>20.73</v>
      </c>
      <c r="H5" t="n">
        <v>0.42</v>
      </c>
      <c r="I5" t="n">
        <v>166</v>
      </c>
      <c r="J5" t="n">
        <v>72.40000000000001</v>
      </c>
      <c r="K5" t="n">
        <v>32.27</v>
      </c>
      <c r="L5" t="n">
        <v>1.75</v>
      </c>
      <c r="M5" t="n">
        <v>164</v>
      </c>
      <c r="N5" t="n">
        <v>8.380000000000001</v>
      </c>
      <c r="O5" t="n">
        <v>9163.799999999999</v>
      </c>
      <c r="P5" t="n">
        <v>402.16</v>
      </c>
      <c r="Q5" t="n">
        <v>1367.98</v>
      </c>
      <c r="R5" t="n">
        <v>261.82</v>
      </c>
      <c r="S5" t="n">
        <v>104.26</v>
      </c>
      <c r="T5" t="n">
        <v>77136</v>
      </c>
      <c r="U5" t="n">
        <v>0.4</v>
      </c>
      <c r="V5" t="n">
        <v>0.84</v>
      </c>
      <c r="W5" t="n">
        <v>20.92</v>
      </c>
      <c r="X5" t="n">
        <v>4.77</v>
      </c>
      <c r="Y5" t="n">
        <v>1</v>
      </c>
      <c r="Z5" t="n">
        <v>10</v>
      </c>
      <c r="AA5" t="n">
        <v>1647.352207025739</v>
      </c>
      <c r="AB5" t="n">
        <v>2253.979965702772</v>
      </c>
      <c r="AC5" t="n">
        <v>2038.863281256849</v>
      </c>
      <c r="AD5" t="n">
        <v>1647352.207025739</v>
      </c>
      <c r="AE5" t="n">
        <v>2253979.965702772</v>
      </c>
      <c r="AF5" t="n">
        <v>3.566799811464432e-06</v>
      </c>
      <c r="AG5" t="n">
        <v>72</v>
      </c>
      <c r="AH5" t="n">
        <v>2038863.281256849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1.6471</v>
      </c>
      <c r="E6" t="n">
        <v>60.71</v>
      </c>
      <c r="F6" t="n">
        <v>56.66</v>
      </c>
      <c r="G6" t="n">
        <v>23.94</v>
      </c>
      <c r="H6" t="n">
        <v>0.48</v>
      </c>
      <c r="I6" t="n">
        <v>142</v>
      </c>
      <c r="J6" t="n">
        <v>72.7</v>
      </c>
      <c r="K6" t="n">
        <v>32.27</v>
      </c>
      <c r="L6" t="n">
        <v>2</v>
      </c>
      <c r="M6" t="n">
        <v>140</v>
      </c>
      <c r="N6" t="n">
        <v>8.43</v>
      </c>
      <c r="O6" t="n">
        <v>9200.25</v>
      </c>
      <c r="P6" t="n">
        <v>393.52</v>
      </c>
      <c r="Q6" t="n">
        <v>1367.68</v>
      </c>
      <c r="R6" t="n">
        <v>239.27</v>
      </c>
      <c r="S6" t="n">
        <v>104.26</v>
      </c>
      <c r="T6" t="n">
        <v>65981.92999999999</v>
      </c>
      <c r="U6" t="n">
        <v>0.44</v>
      </c>
      <c r="V6" t="n">
        <v>0.85</v>
      </c>
      <c r="W6" t="n">
        <v>20.87</v>
      </c>
      <c r="X6" t="n">
        <v>4.07</v>
      </c>
      <c r="Y6" t="n">
        <v>1</v>
      </c>
      <c r="Z6" t="n">
        <v>10</v>
      </c>
      <c r="AA6" t="n">
        <v>1603.955218313903</v>
      </c>
      <c r="AB6" t="n">
        <v>2194.602291207217</v>
      </c>
      <c r="AC6" t="n">
        <v>1985.15252867806</v>
      </c>
      <c r="AD6" t="n">
        <v>1603955.218313903</v>
      </c>
      <c r="AE6" t="n">
        <v>2194602.291207217</v>
      </c>
      <c r="AF6" t="n">
        <v>3.630051884245591e-06</v>
      </c>
      <c r="AG6" t="n">
        <v>71</v>
      </c>
      <c r="AH6" t="n">
        <v>1985152.52867806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1.668</v>
      </c>
      <c r="E7" t="n">
        <v>59.95</v>
      </c>
      <c r="F7" t="n">
        <v>56.16</v>
      </c>
      <c r="G7" t="n">
        <v>26.96</v>
      </c>
      <c r="H7" t="n">
        <v>0.54</v>
      </c>
      <c r="I7" t="n">
        <v>125</v>
      </c>
      <c r="J7" t="n">
        <v>73</v>
      </c>
      <c r="K7" t="n">
        <v>32.27</v>
      </c>
      <c r="L7" t="n">
        <v>2.25</v>
      </c>
      <c r="M7" t="n">
        <v>123</v>
      </c>
      <c r="N7" t="n">
        <v>8.48</v>
      </c>
      <c r="O7" t="n">
        <v>9236.709999999999</v>
      </c>
      <c r="P7" t="n">
        <v>386.96</v>
      </c>
      <c r="Q7" t="n">
        <v>1367.74</v>
      </c>
      <c r="R7" t="n">
        <v>223.16</v>
      </c>
      <c r="S7" t="n">
        <v>104.26</v>
      </c>
      <c r="T7" t="n">
        <v>58010.04</v>
      </c>
      <c r="U7" t="n">
        <v>0.47</v>
      </c>
      <c r="V7" t="n">
        <v>0.85</v>
      </c>
      <c r="W7" t="n">
        <v>20.84</v>
      </c>
      <c r="X7" t="n">
        <v>3.58</v>
      </c>
      <c r="Y7" t="n">
        <v>1</v>
      </c>
      <c r="Z7" t="n">
        <v>10</v>
      </c>
      <c r="AA7" t="n">
        <v>1570.204063721569</v>
      </c>
      <c r="AB7" t="n">
        <v>2148.422472498134</v>
      </c>
      <c r="AC7" t="n">
        <v>1943.380047052789</v>
      </c>
      <c r="AD7" t="n">
        <v>1570204.063721569</v>
      </c>
      <c r="AE7" t="n">
        <v>2148422.472498134</v>
      </c>
      <c r="AF7" t="n">
        <v>3.676113498222115e-06</v>
      </c>
      <c r="AG7" t="n">
        <v>70</v>
      </c>
      <c r="AH7" t="n">
        <v>1943380.047052789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1.687</v>
      </c>
      <c r="E8" t="n">
        <v>59.28</v>
      </c>
      <c r="F8" t="n">
        <v>55.72</v>
      </c>
      <c r="G8" t="n">
        <v>30.39</v>
      </c>
      <c r="H8" t="n">
        <v>0.6</v>
      </c>
      <c r="I8" t="n">
        <v>110</v>
      </c>
      <c r="J8" t="n">
        <v>73.29000000000001</v>
      </c>
      <c r="K8" t="n">
        <v>32.27</v>
      </c>
      <c r="L8" t="n">
        <v>2.5</v>
      </c>
      <c r="M8" t="n">
        <v>108</v>
      </c>
      <c r="N8" t="n">
        <v>8.52</v>
      </c>
      <c r="O8" t="n">
        <v>9273.200000000001</v>
      </c>
      <c r="P8" t="n">
        <v>379.89</v>
      </c>
      <c r="Q8" t="n">
        <v>1367.64</v>
      </c>
      <c r="R8" t="n">
        <v>208.67</v>
      </c>
      <c r="S8" t="n">
        <v>104.26</v>
      </c>
      <c r="T8" t="n">
        <v>50840.31</v>
      </c>
      <c r="U8" t="n">
        <v>0.5</v>
      </c>
      <c r="V8" t="n">
        <v>0.86</v>
      </c>
      <c r="W8" t="n">
        <v>20.82</v>
      </c>
      <c r="X8" t="n">
        <v>3.13</v>
      </c>
      <c r="Y8" t="n">
        <v>1</v>
      </c>
      <c r="Z8" t="n">
        <v>10</v>
      </c>
      <c r="AA8" t="n">
        <v>1537.692889990091</v>
      </c>
      <c r="AB8" t="n">
        <v>2103.939250306968</v>
      </c>
      <c r="AC8" t="n">
        <v>1903.142241154954</v>
      </c>
      <c r="AD8" t="n">
        <v>1537692.889990091</v>
      </c>
      <c r="AE8" t="n">
        <v>2103939.250306968</v>
      </c>
      <c r="AF8" t="n">
        <v>3.717987692746228e-06</v>
      </c>
      <c r="AG8" t="n">
        <v>69</v>
      </c>
      <c r="AH8" t="n">
        <v>1903142.241154954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1.7011</v>
      </c>
      <c r="E9" t="n">
        <v>58.79</v>
      </c>
      <c r="F9" t="n">
        <v>55.4</v>
      </c>
      <c r="G9" t="n">
        <v>33.58</v>
      </c>
      <c r="H9" t="n">
        <v>0.65</v>
      </c>
      <c r="I9" t="n">
        <v>99</v>
      </c>
      <c r="J9" t="n">
        <v>73.59</v>
      </c>
      <c r="K9" t="n">
        <v>32.27</v>
      </c>
      <c r="L9" t="n">
        <v>2.75</v>
      </c>
      <c r="M9" t="n">
        <v>97</v>
      </c>
      <c r="N9" t="n">
        <v>8.57</v>
      </c>
      <c r="O9" t="n">
        <v>9309.700000000001</v>
      </c>
      <c r="P9" t="n">
        <v>374.23</v>
      </c>
      <c r="Q9" t="n">
        <v>1367.59</v>
      </c>
      <c r="R9" t="n">
        <v>198.1</v>
      </c>
      <c r="S9" t="n">
        <v>104.26</v>
      </c>
      <c r="T9" t="n">
        <v>45611.37</v>
      </c>
      <c r="U9" t="n">
        <v>0.53</v>
      </c>
      <c r="V9" t="n">
        <v>0.87</v>
      </c>
      <c r="W9" t="n">
        <v>20.81</v>
      </c>
      <c r="X9" t="n">
        <v>2.82</v>
      </c>
      <c r="Y9" t="n">
        <v>1</v>
      </c>
      <c r="Z9" t="n">
        <v>10</v>
      </c>
      <c r="AA9" t="n">
        <v>1520.332574798402</v>
      </c>
      <c r="AB9" t="n">
        <v>2080.186101178645</v>
      </c>
      <c r="AC9" t="n">
        <v>1881.656059241684</v>
      </c>
      <c r="AD9" t="n">
        <v>1520332.574798402</v>
      </c>
      <c r="AE9" t="n">
        <v>2080186.101178645</v>
      </c>
      <c r="AF9" t="n">
        <v>3.749062752893071e-06</v>
      </c>
      <c r="AG9" t="n">
        <v>69</v>
      </c>
      <c r="AH9" t="n">
        <v>1881656.059241684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1.7126</v>
      </c>
      <c r="E10" t="n">
        <v>58.39</v>
      </c>
      <c r="F10" t="n">
        <v>55.15</v>
      </c>
      <c r="G10" t="n">
        <v>36.77</v>
      </c>
      <c r="H10" t="n">
        <v>0.71</v>
      </c>
      <c r="I10" t="n">
        <v>90</v>
      </c>
      <c r="J10" t="n">
        <v>73.88</v>
      </c>
      <c r="K10" t="n">
        <v>32.27</v>
      </c>
      <c r="L10" t="n">
        <v>3</v>
      </c>
      <c r="M10" t="n">
        <v>88</v>
      </c>
      <c r="N10" t="n">
        <v>8.609999999999999</v>
      </c>
      <c r="O10" t="n">
        <v>9346.23</v>
      </c>
      <c r="P10" t="n">
        <v>369.12</v>
      </c>
      <c r="Q10" t="n">
        <v>1367.51</v>
      </c>
      <c r="R10" t="n">
        <v>190</v>
      </c>
      <c r="S10" t="n">
        <v>104.26</v>
      </c>
      <c r="T10" t="n">
        <v>41607.81</v>
      </c>
      <c r="U10" t="n">
        <v>0.55</v>
      </c>
      <c r="V10" t="n">
        <v>0.87</v>
      </c>
      <c r="W10" t="n">
        <v>20.79</v>
      </c>
      <c r="X10" t="n">
        <v>2.57</v>
      </c>
      <c r="Y10" t="n">
        <v>1</v>
      </c>
      <c r="Z10" t="n">
        <v>10</v>
      </c>
      <c r="AA10" t="n">
        <v>1496.348126602685</v>
      </c>
      <c r="AB10" t="n">
        <v>2047.369521038089</v>
      </c>
      <c r="AC10" t="n">
        <v>1851.971447451383</v>
      </c>
      <c r="AD10" t="n">
        <v>1496348.126602685</v>
      </c>
      <c r="AE10" t="n">
        <v>2047369.521038089</v>
      </c>
      <c r="AF10" t="n">
        <v>3.774407660105033e-06</v>
      </c>
      <c r="AG10" t="n">
        <v>68</v>
      </c>
      <c r="AH10" t="n">
        <v>1851971.447451383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1.7245</v>
      </c>
      <c r="E11" t="n">
        <v>57.99</v>
      </c>
      <c r="F11" t="n">
        <v>54.89</v>
      </c>
      <c r="G11" t="n">
        <v>40.66</v>
      </c>
      <c r="H11" t="n">
        <v>0.77</v>
      </c>
      <c r="I11" t="n">
        <v>81</v>
      </c>
      <c r="J11" t="n">
        <v>74.18000000000001</v>
      </c>
      <c r="K11" t="n">
        <v>32.27</v>
      </c>
      <c r="L11" t="n">
        <v>3.25</v>
      </c>
      <c r="M11" t="n">
        <v>79</v>
      </c>
      <c r="N11" t="n">
        <v>8.66</v>
      </c>
      <c r="O11" t="n">
        <v>9382.780000000001</v>
      </c>
      <c r="P11" t="n">
        <v>363.02</v>
      </c>
      <c r="Q11" t="n">
        <v>1367.35</v>
      </c>
      <c r="R11" t="n">
        <v>181.69</v>
      </c>
      <c r="S11" t="n">
        <v>104.26</v>
      </c>
      <c r="T11" t="n">
        <v>37494.36</v>
      </c>
      <c r="U11" t="n">
        <v>0.57</v>
      </c>
      <c r="V11" t="n">
        <v>0.87</v>
      </c>
      <c r="W11" t="n">
        <v>20.77</v>
      </c>
      <c r="X11" t="n">
        <v>2.3</v>
      </c>
      <c r="Y11" t="n">
        <v>1</v>
      </c>
      <c r="Z11" t="n">
        <v>10</v>
      </c>
      <c r="AA11" t="n">
        <v>1480.320679499838</v>
      </c>
      <c r="AB11" t="n">
        <v>2025.440060830912</v>
      </c>
      <c r="AC11" t="n">
        <v>1832.134904148189</v>
      </c>
      <c r="AD11" t="n">
        <v>1480320.679499839</v>
      </c>
      <c r="AE11" t="n">
        <v>2025440.060830912</v>
      </c>
      <c r="AF11" t="n">
        <v>3.800634129306977e-06</v>
      </c>
      <c r="AG11" t="n">
        <v>68</v>
      </c>
      <c r="AH11" t="n">
        <v>1832134.904148188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1.7332</v>
      </c>
      <c r="E12" t="n">
        <v>57.7</v>
      </c>
      <c r="F12" t="n">
        <v>54.69</v>
      </c>
      <c r="G12" t="n">
        <v>43.75</v>
      </c>
      <c r="H12" t="n">
        <v>0.82</v>
      </c>
      <c r="I12" t="n">
        <v>75</v>
      </c>
      <c r="J12" t="n">
        <v>74.48</v>
      </c>
      <c r="K12" t="n">
        <v>32.27</v>
      </c>
      <c r="L12" t="n">
        <v>3.5</v>
      </c>
      <c r="M12" t="n">
        <v>73</v>
      </c>
      <c r="N12" t="n">
        <v>8.710000000000001</v>
      </c>
      <c r="O12" t="n">
        <v>9419.35</v>
      </c>
      <c r="P12" t="n">
        <v>357.29</v>
      </c>
      <c r="Q12" t="n">
        <v>1367.39</v>
      </c>
      <c r="R12" t="n">
        <v>175.09</v>
      </c>
      <c r="S12" t="n">
        <v>104.26</v>
      </c>
      <c r="T12" t="n">
        <v>34226.44</v>
      </c>
      <c r="U12" t="n">
        <v>0.6</v>
      </c>
      <c r="V12" t="n">
        <v>0.88</v>
      </c>
      <c r="W12" t="n">
        <v>20.76</v>
      </c>
      <c r="X12" t="n">
        <v>2.11</v>
      </c>
      <c r="Y12" t="n">
        <v>1</v>
      </c>
      <c r="Z12" t="n">
        <v>10</v>
      </c>
      <c r="AA12" t="n">
        <v>1457.503795279526</v>
      </c>
      <c r="AB12" t="n">
        <v>1994.220993230792</v>
      </c>
      <c r="AC12" t="n">
        <v>1803.895340543588</v>
      </c>
      <c r="AD12" t="n">
        <v>1457503.795279526</v>
      </c>
      <c r="AE12" t="n">
        <v>1994220.993230792</v>
      </c>
      <c r="AF12" t="n">
        <v>3.819808102589071e-06</v>
      </c>
      <c r="AG12" t="n">
        <v>67</v>
      </c>
      <c r="AH12" t="n">
        <v>1803895.340543588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1.7402</v>
      </c>
      <c r="E13" t="n">
        <v>57.46</v>
      </c>
      <c r="F13" t="n">
        <v>54.55</v>
      </c>
      <c r="G13" t="n">
        <v>47.43</v>
      </c>
      <c r="H13" t="n">
        <v>0.88</v>
      </c>
      <c r="I13" t="n">
        <v>69</v>
      </c>
      <c r="J13" t="n">
        <v>74.77</v>
      </c>
      <c r="K13" t="n">
        <v>32.27</v>
      </c>
      <c r="L13" t="n">
        <v>3.75</v>
      </c>
      <c r="M13" t="n">
        <v>67</v>
      </c>
      <c r="N13" t="n">
        <v>8.75</v>
      </c>
      <c r="O13" t="n">
        <v>9455.940000000001</v>
      </c>
      <c r="P13" t="n">
        <v>353.22</v>
      </c>
      <c r="Q13" t="n">
        <v>1367.37</v>
      </c>
      <c r="R13" t="n">
        <v>170.56</v>
      </c>
      <c r="S13" t="n">
        <v>104.26</v>
      </c>
      <c r="T13" t="n">
        <v>31989.15</v>
      </c>
      <c r="U13" t="n">
        <v>0.61</v>
      </c>
      <c r="V13" t="n">
        <v>0.88</v>
      </c>
      <c r="W13" t="n">
        <v>20.76</v>
      </c>
      <c r="X13" t="n">
        <v>1.97</v>
      </c>
      <c r="Y13" t="n">
        <v>1</v>
      </c>
      <c r="Z13" t="n">
        <v>10</v>
      </c>
      <c r="AA13" t="n">
        <v>1447.687025849315</v>
      </c>
      <c r="AB13" t="n">
        <v>1980.789256211076</v>
      </c>
      <c r="AC13" t="n">
        <v>1791.745509653471</v>
      </c>
      <c r="AD13" t="n">
        <v>1447687.025849315</v>
      </c>
      <c r="AE13" t="n">
        <v>1980789.256211076</v>
      </c>
      <c r="AF13" t="n">
        <v>3.835235437413744e-06</v>
      </c>
      <c r="AG13" t="n">
        <v>67</v>
      </c>
      <c r="AH13" t="n">
        <v>1791745.509653471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1.7482</v>
      </c>
      <c r="E14" t="n">
        <v>57.2</v>
      </c>
      <c r="F14" t="n">
        <v>54.36</v>
      </c>
      <c r="G14" t="n">
        <v>50.97</v>
      </c>
      <c r="H14" t="n">
        <v>0.93</v>
      </c>
      <c r="I14" t="n">
        <v>64</v>
      </c>
      <c r="J14" t="n">
        <v>75.06999999999999</v>
      </c>
      <c r="K14" t="n">
        <v>32.27</v>
      </c>
      <c r="L14" t="n">
        <v>4</v>
      </c>
      <c r="M14" t="n">
        <v>62</v>
      </c>
      <c r="N14" t="n">
        <v>8.800000000000001</v>
      </c>
      <c r="O14" t="n">
        <v>9492.549999999999</v>
      </c>
      <c r="P14" t="n">
        <v>348.11</v>
      </c>
      <c r="Q14" t="n">
        <v>1367.53</v>
      </c>
      <c r="R14" t="n">
        <v>164.41</v>
      </c>
      <c r="S14" t="n">
        <v>104.26</v>
      </c>
      <c r="T14" t="n">
        <v>28939.78</v>
      </c>
      <c r="U14" t="n">
        <v>0.63</v>
      </c>
      <c r="V14" t="n">
        <v>0.88</v>
      </c>
      <c r="W14" t="n">
        <v>20.74</v>
      </c>
      <c r="X14" t="n">
        <v>1.78</v>
      </c>
      <c r="Y14" t="n">
        <v>1</v>
      </c>
      <c r="Z14" t="n">
        <v>10</v>
      </c>
      <c r="AA14" t="n">
        <v>1435.751410419459</v>
      </c>
      <c r="AB14" t="n">
        <v>1964.458420617757</v>
      </c>
      <c r="AC14" t="n">
        <v>1776.973266088707</v>
      </c>
      <c r="AD14" t="n">
        <v>1435751.410419459</v>
      </c>
      <c r="AE14" t="n">
        <v>1964458.420617757</v>
      </c>
      <c r="AF14" t="n">
        <v>3.852866677213371e-06</v>
      </c>
      <c r="AG14" t="n">
        <v>67</v>
      </c>
      <c r="AH14" t="n">
        <v>1776973.266088707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1.7549</v>
      </c>
      <c r="E15" t="n">
        <v>56.98</v>
      </c>
      <c r="F15" t="n">
        <v>54.22</v>
      </c>
      <c r="G15" t="n">
        <v>55.14</v>
      </c>
      <c r="H15" t="n">
        <v>0.99</v>
      </c>
      <c r="I15" t="n">
        <v>59</v>
      </c>
      <c r="J15" t="n">
        <v>75.37</v>
      </c>
      <c r="K15" t="n">
        <v>32.27</v>
      </c>
      <c r="L15" t="n">
        <v>4.25</v>
      </c>
      <c r="M15" t="n">
        <v>57</v>
      </c>
      <c r="N15" t="n">
        <v>8.85</v>
      </c>
      <c r="O15" t="n">
        <v>9529.18</v>
      </c>
      <c r="P15" t="n">
        <v>343.15</v>
      </c>
      <c r="Q15" t="n">
        <v>1367.3</v>
      </c>
      <c r="R15" t="n">
        <v>160.26</v>
      </c>
      <c r="S15" t="n">
        <v>104.26</v>
      </c>
      <c r="T15" t="n">
        <v>26889.72</v>
      </c>
      <c r="U15" t="n">
        <v>0.65</v>
      </c>
      <c r="V15" t="n">
        <v>0.88</v>
      </c>
      <c r="W15" t="n">
        <v>20.73</v>
      </c>
      <c r="X15" t="n">
        <v>1.64</v>
      </c>
      <c r="Y15" t="n">
        <v>1</v>
      </c>
      <c r="Z15" t="n">
        <v>10</v>
      </c>
      <c r="AA15" t="n">
        <v>1415.608130564807</v>
      </c>
      <c r="AB15" t="n">
        <v>1936.897496461833</v>
      </c>
      <c r="AC15" t="n">
        <v>1752.042717852225</v>
      </c>
      <c r="AD15" t="n">
        <v>1415608.130564807</v>
      </c>
      <c r="AE15" t="n">
        <v>1936897.496461833</v>
      </c>
      <c r="AF15" t="n">
        <v>3.867632840545558e-06</v>
      </c>
      <c r="AG15" t="n">
        <v>66</v>
      </c>
      <c r="AH15" t="n">
        <v>1752042.717852225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1.7598</v>
      </c>
      <c r="E16" t="n">
        <v>56.82</v>
      </c>
      <c r="F16" t="n">
        <v>54.12</v>
      </c>
      <c r="G16" t="n">
        <v>59.04</v>
      </c>
      <c r="H16" t="n">
        <v>1.04</v>
      </c>
      <c r="I16" t="n">
        <v>55</v>
      </c>
      <c r="J16" t="n">
        <v>75.66</v>
      </c>
      <c r="K16" t="n">
        <v>32.27</v>
      </c>
      <c r="L16" t="n">
        <v>4.5</v>
      </c>
      <c r="M16" t="n">
        <v>52</v>
      </c>
      <c r="N16" t="n">
        <v>8.890000000000001</v>
      </c>
      <c r="O16" t="n">
        <v>9565.83</v>
      </c>
      <c r="P16" t="n">
        <v>338.89</v>
      </c>
      <c r="Q16" t="n">
        <v>1367.4</v>
      </c>
      <c r="R16" t="n">
        <v>156.9</v>
      </c>
      <c r="S16" t="n">
        <v>104.26</v>
      </c>
      <c r="T16" t="n">
        <v>25228.78</v>
      </c>
      <c r="U16" t="n">
        <v>0.66</v>
      </c>
      <c r="V16" t="n">
        <v>0.89</v>
      </c>
      <c r="W16" t="n">
        <v>20.73</v>
      </c>
      <c r="X16" t="n">
        <v>1.55</v>
      </c>
      <c r="Y16" t="n">
        <v>1</v>
      </c>
      <c r="Z16" t="n">
        <v>10</v>
      </c>
      <c r="AA16" t="n">
        <v>1406.952321643943</v>
      </c>
      <c r="AB16" t="n">
        <v>1925.054236828968</v>
      </c>
      <c r="AC16" t="n">
        <v>1741.329762296601</v>
      </c>
      <c r="AD16" t="n">
        <v>1406952.321643943</v>
      </c>
      <c r="AE16" t="n">
        <v>1925054.236828968</v>
      </c>
      <c r="AF16" t="n">
        <v>3.878431974922829e-06</v>
      </c>
      <c r="AG16" t="n">
        <v>66</v>
      </c>
      <c r="AH16" t="n">
        <v>1741329.762296601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1.7633</v>
      </c>
      <c r="E17" t="n">
        <v>56.71</v>
      </c>
      <c r="F17" t="n">
        <v>54.06</v>
      </c>
      <c r="G17" t="n">
        <v>62.37</v>
      </c>
      <c r="H17" t="n">
        <v>1.09</v>
      </c>
      <c r="I17" t="n">
        <v>52</v>
      </c>
      <c r="J17" t="n">
        <v>75.95999999999999</v>
      </c>
      <c r="K17" t="n">
        <v>32.27</v>
      </c>
      <c r="L17" t="n">
        <v>4.75</v>
      </c>
      <c r="M17" t="n">
        <v>45</v>
      </c>
      <c r="N17" t="n">
        <v>8.94</v>
      </c>
      <c r="O17" t="n">
        <v>9602.5</v>
      </c>
      <c r="P17" t="n">
        <v>334.04</v>
      </c>
      <c r="Q17" t="n">
        <v>1367.28</v>
      </c>
      <c r="R17" t="n">
        <v>154.35</v>
      </c>
      <c r="S17" t="n">
        <v>104.26</v>
      </c>
      <c r="T17" t="n">
        <v>23971.79</v>
      </c>
      <c r="U17" t="n">
        <v>0.68</v>
      </c>
      <c r="V17" t="n">
        <v>0.89</v>
      </c>
      <c r="W17" t="n">
        <v>20.74</v>
      </c>
      <c r="X17" t="n">
        <v>1.48</v>
      </c>
      <c r="Y17" t="n">
        <v>1</v>
      </c>
      <c r="Z17" t="n">
        <v>10</v>
      </c>
      <c r="AA17" t="n">
        <v>1398.38760173006</v>
      </c>
      <c r="AB17" t="n">
        <v>1913.335609194017</v>
      </c>
      <c r="AC17" t="n">
        <v>1730.729544035933</v>
      </c>
      <c r="AD17" t="n">
        <v>1398387.60173006</v>
      </c>
      <c r="AE17" t="n">
        <v>1913335.609194017</v>
      </c>
      <c r="AF17" t="n">
        <v>3.886145642335166e-06</v>
      </c>
      <c r="AG17" t="n">
        <v>66</v>
      </c>
      <c r="AH17" t="n">
        <v>1730729.544035933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1.7667</v>
      </c>
      <c r="E18" t="n">
        <v>56.6</v>
      </c>
      <c r="F18" t="n">
        <v>54</v>
      </c>
      <c r="G18" t="n">
        <v>66.12</v>
      </c>
      <c r="H18" t="n">
        <v>1.15</v>
      </c>
      <c r="I18" t="n">
        <v>49</v>
      </c>
      <c r="J18" t="n">
        <v>76.26000000000001</v>
      </c>
      <c r="K18" t="n">
        <v>32.27</v>
      </c>
      <c r="L18" t="n">
        <v>5</v>
      </c>
      <c r="M18" t="n">
        <v>35</v>
      </c>
      <c r="N18" t="n">
        <v>8.99</v>
      </c>
      <c r="O18" t="n">
        <v>9639.200000000001</v>
      </c>
      <c r="P18" t="n">
        <v>330.53</v>
      </c>
      <c r="Q18" t="n">
        <v>1367.54</v>
      </c>
      <c r="R18" t="n">
        <v>152</v>
      </c>
      <c r="S18" t="n">
        <v>104.26</v>
      </c>
      <c r="T18" t="n">
        <v>22810.36</v>
      </c>
      <c r="U18" t="n">
        <v>0.6899999999999999</v>
      </c>
      <c r="V18" t="n">
        <v>0.89</v>
      </c>
      <c r="W18" t="n">
        <v>20.74</v>
      </c>
      <c r="X18" t="n">
        <v>1.42</v>
      </c>
      <c r="Y18" t="n">
        <v>1</v>
      </c>
      <c r="Z18" t="n">
        <v>10</v>
      </c>
      <c r="AA18" t="n">
        <v>1391.734782242532</v>
      </c>
      <c r="AB18" t="n">
        <v>1904.232928069501</v>
      </c>
      <c r="AC18" t="n">
        <v>1722.495610022247</v>
      </c>
      <c r="AD18" t="n">
        <v>1391734.782242532</v>
      </c>
      <c r="AE18" t="n">
        <v>1904232.928069501</v>
      </c>
      <c r="AF18" t="n">
        <v>3.893638919250007e-06</v>
      </c>
      <c r="AG18" t="n">
        <v>66</v>
      </c>
      <c r="AH18" t="n">
        <v>1722495.610022247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1.7675</v>
      </c>
      <c r="E19" t="n">
        <v>56.58</v>
      </c>
      <c r="F19" t="n">
        <v>53.99</v>
      </c>
      <c r="G19" t="n">
        <v>67.48</v>
      </c>
      <c r="H19" t="n">
        <v>1.2</v>
      </c>
      <c r="I19" t="n">
        <v>48</v>
      </c>
      <c r="J19" t="n">
        <v>76.56</v>
      </c>
      <c r="K19" t="n">
        <v>32.27</v>
      </c>
      <c r="L19" t="n">
        <v>5.25</v>
      </c>
      <c r="M19" t="n">
        <v>15</v>
      </c>
      <c r="N19" t="n">
        <v>9.039999999999999</v>
      </c>
      <c r="O19" t="n">
        <v>9675.91</v>
      </c>
      <c r="P19" t="n">
        <v>328.47</v>
      </c>
      <c r="Q19" t="n">
        <v>1367.64</v>
      </c>
      <c r="R19" t="n">
        <v>150.59</v>
      </c>
      <c r="S19" t="n">
        <v>104.26</v>
      </c>
      <c r="T19" t="n">
        <v>22111.9</v>
      </c>
      <c r="U19" t="n">
        <v>0.6899999999999999</v>
      </c>
      <c r="V19" t="n">
        <v>0.89</v>
      </c>
      <c r="W19" t="n">
        <v>20.77</v>
      </c>
      <c r="X19" t="n">
        <v>1.41</v>
      </c>
      <c r="Y19" t="n">
        <v>1</v>
      </c>
      <c r="Z19" t="n">
        <v>10</v>
      </c>
      <c r="AA19" t="n">
        <v>1388.508567315643</v>
      </c>
      <c r="AB19" t="n">
        <v>1899.818678475974</v>
      </c>
      <c r="AC19" t="n">
        <v>1718.502650214489</v>
      </c>
      <c r="AD19" t="n">
        <v>1388508.567315643</v>
      </c>
      <c r="AE19" t="n">
        <v>1899818.678475974</v>
      </c>
      <c r="AF19" t="n">
        <v>3.895402043229969e-06</v>
      </c>
      <c r="AG19" t="n">
        <v>66</v>
      </c>
      <c r="AH19" t="n">
        <v>1718502.650214489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1.7684</v>
      </c>
      <c r="E20" t="n">
        <v>56.55</v>
      </c>
      <c r="F20" t="n">
        <v>53.97</v>
      </c>
      <c r="G20" t="n">
        <v>68.90000000000001</v>
      </c>
      <c r="H20" t="n">
        <v>1.25</v>
      </c>
      <c r="I20" t="n">
        <v>47</v>
      </c>
      <c r="J20" t="n">
        <v>76.84999999999999</v>
      </c>
      <c r="K20" t="n">
        <v>32.27</v>
      </c>
      <c r="L20" t="n">
        <v>5.5</v>
      </c>
      <c r="M20" t="n">
        <v>6</v>
      </c>
      <c r="N20" t="n">
        <v>9.08</v>
      </c>
      <c r="O20" t="n">
        <v>9712.65</v>
      </c>
      <c r="P20" t="n">
        <v>328.98</v>
      </c>
      <c r="Q20" t="n">
        <v>1367.58</v>
      </c>
      <c r="R20" t="n">
        <v>149.97</v>
      </c>
      <c r="S20" t="n">
        <v>104.26</v>
      </c>
      <c r="T20" t="n">
        <v>21806.31</v>
      </c>
      <c r="U20" t="n">
        <v>0.7</v>
      </c>
      <c r="V20" t="n">
        <v>0.89</v>
      </c>
      <c r="W20" t="n">
        <v>20.78</v>
      </c>
      <c r="X20" t="n">
        <v>1.39</v>
      </c>
      <c r="Y20" t="n">
        <v>1</v>
      </c>
      <c r="Z20" t="n">
        <v>10</v>
      </c>
      <c r="AA20" t="n">
        <v>1388.698345118849</v>
      </c>
      <c r="AB20" t="n">
        <v>1900.078340838725</v>
      </c>
      <c r="AC20" t="n">
        <v>1718.737530765777</v>
      </c>
      <c r="AD20" t="n">
        <v>1388698.345118849</v>
      </c>
      <c r="AE20" t="n">
        <v>1900078.340838725</v>
      </c>
      <c r="AF20" t="n">
        <v>3.897385557707428e-06</v>
      </c>
      <c r="AG20" t="n">
        <v>66</v>
      </c>
      <c r="AH20" t="n">
        <v>1718737.530765777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1.7684</v>
      </c>
      <c r="E21" t="n">
        <v>56.55</v>
      </c>
      <c r="F21" t="n">
        <v>53.97</v>
      </c>
      <c r="G21" t="n">
        <v>68.90000000000001</v>
      </c>
      <c r="H21" t="n">
        <v>1.3</v>
      </c>
      <c r="I21" t="n">
        <v>47</v>
      </c>
      <c r="J21" t="n">
        <v>77.15000000000001</v>
      </c>
      <c r="K21" t="n">
        <v>32.27</v>
      </c>
      <c r="L21" t="n">
        <v>5.75</v>
      </c>
      <c r="M21" t="n">
        <v>0</v>
      </c>
      <c r="N21" t="n">
        <v>9.130000000000001</v>
      </c>
      <c r="O21" t="n">
        <v>9749.41</v>
      </c>
      <c r="P21" t="n">
        <v>330.14</v>
      </c>
      <c r="Q21" t="n">
        <v>1367.78</v>
      </c>
      <c r="R21" t="n">
        <v>149.77</v>
      </c>
      <c r="S21" t="n">
        <v>104.26</v>
      </c>
      <c r="T21" t="n">
        <v>21705.27</v>
      </c>
      <c r="U21" t="n">
        <v>0.7</v>
      </c>
      <c r="V21" t="n">
        <v>0.89</v>
      </c>
      <c r="W21" t="n">
        <v>20.78</v>
      </c>
      <c r="X21" t="n">
        <v>1.39</v>
      </c>
      <c r="Y21" t="n">
        <v>1</v>
      </c>
      <c r="Z21" t="n">
        <v>10</v>
      </c>
      <c r="AA21" t="n">
        <v>1390.284882085767</v>
      </c>
      <c r="AB21" t="n">
        <v>1902.249110709934</v>
      </c>
      <c r="AC21" t="n">
        <v>1720.701125407172</v>
      </c>
      <c r="AD21" t="n">
        <v>1390284.882085767</v>
      </c>
      <c r="AE21" t="n">
        <v>1902249.110709934</v>
      </c>
      <c r="AF21" t="n">
        <v>3.897385557707428e-06</v>
      </c>
      <c r="AG21" t="n">
        <v>66</v>
      </c>
      <c r="AH21" t="n">
        <v>1720701.125407172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1.6217</v>
      </c>
      <c r="E2" t="n">
        <v>61.66</v>
      </c>
      <c r="F2" t="n">
        <v>57.91</v>
      </c>
      <c r="G2" t="n">
        <v>18.78</v>
      </c>
      <c r="H2" t="n">
        <v>0.43</v>
      </c>
      <c r="I2" t="n">
        <v>185</v>
      </c>
      <c r="J2" t="n">
        <v>39.78</v>
      </c>
      <c r="K2" t="n">
        <v>19.54</v>
      </c>
      <c r="L2" t="n">
        <v>1</v>
      </c>
      <c r="M2" t="n">
        <v>183</v>
      </c>
      <c r="N2" t="n">
        <v>4.24</v>
      </c>
      <c r="O2" t="n">
        <v>5140</v>
      </c>
      <c r="P2" t="n">
        <v>256.07</v>
      </c>
      <c r="Q2" t="n">
        <v>1367.74</v>
      </c>
      <c r="R2" t="n">
        <v>279.94</v>
      </c>
      <c r="S2" t="n">
        <v>104.26</v>
      </c>
      <c r="T2" t="n">
        <v>86100.07000000001</v>
      </c>
      <c r="U2" t="n">
        <v>0.37</v>
      </c>
      <c r="V2" t="n">
        <v>0.83</v>
      </c>
      <c r="W2" t="n">
        <v>20.94</v>
      </c>
      <c r="X2" t="n">
        <v>5.32</v>
      </c>
      <c r="Y2" t="n">
        <v>1</v>
      </c>
      <c r="Z2" t="n">
        <v>10</v>
      </c>
      <c r="AA2" t="n">
        <v>1326.981878258636</v>
      </c>
      <c r="AB2" t="n">
        <v>1815.635148142226</v>
      </c>
      <c r="AC2" t="n">
        <v>1642.353477863467</v>
      </c>
      <c r="AD2" t="n">
        <v>1326981.878258636</v>
      </c>
      <c r="AE2" t="n">
        <v>1815635.148142226</v>
      </c>
      <c r="AF2" t="n">
        <v>4.727039729122241e-06</v>
      </c>
      <c r="AG2" t="n">
        <v>72</v>
      </c>
      <c r="AH2" t="n">
        <v>1642353.477863467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1.6698</v>
      </c>
      <c r="E3" t="n">
        <v>59.89</v>
      </c>
      <c r="F3" t="n">
        <v>56.62</v>
      </c>
      <c r="G3" t="n">
        <v>24.09</v>
      </c>
      <c r="H3" t="n">
        <v>0.53</v>
      </c>
      <c r="I3" t="n">
        <v>141</v>
      </c>
      <c r="J3" t="n">
        <v>40.06</v>
      </c>
      <c r="K3" t="n">
        <v>19.54</v>
      </c>
      <c r="L3" t="n">
        <v>1.25</v>
      </c>
      <c r="M3" t="n">
        <v>139</v>
      </c>
      <c r="N3" t="n">
        <v>4.26</v>
      </c>
      <c r="O3" t="n">
        <v>5174.29</v>
      </c>
      <c r="P3" t="n">
        <v>243.26</v>
      </c>
      <c r="Q3" t="n">
        <v>1367.88</v>
      </c>
      <c r="R3" t="n">
        <v>238.24</v>
      </c>
      <c r="S3" t="n">
        <v>104.26</v>
      </c>
      <c r="T3" t="n">
        <v>65469.45</v>
      </c>
      <c r="U3" t="n">
        <v>0.44</v>
      </c>
      <c r="V3" t="n">
        <v>0.85</v>
      </c>
      <c r="W3" t="n">
        <v>20.86</v>
      </c>
      <c r="X3" t="n">
        <v>4.03</v>
      </c>
      <c r="Y3" t="n">
        <v>1</v>
      </c>
      <c r="Z3" t="n">
        <v>10</v>
      </c>
      <c r="AA3" t="n">
        <v>1264.841342976242</v>
      </c>
      <c r="AB3" t="n">
        <v>1730.611726321919</v>
      </c>
      <c r="AC3" t="n">
        <v>1565.444572090568</v>
      </c>
      <c r="AD3" t="n">
        <v>1264841.342976242</v>
      </c>
      <c r="AE3" t="n">
        <v>1730611.726321919</v>
      </c>
      <c r="AF3" t="n">
        <v>4.867244829307713e-06</v>
      </c>
      <c r="AG3" t="n">
        <v>70</v>
      </c>
      <c r="AH3" t="n">
        <v>1565444.572090568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1.7026</v>
      </c>
      <c r="E4" t="n">
        <v>58.73</v>
      </c>
      <c r="F4" t="n">
        <v>55.79</v>
      </c>
      <c r="G4" t="n">
        <v>29.89</v>
      </c>
      <c r="H4" t="n">
        <v>0.64</v>
      </c>
      <c r="I4" t="n">
        <v>112</v>
      </c>
      <c r="J4" t="n">
        <v>40.34</v>
      </c>
      <c r="K4" t="n">
        <v>19.54</v>
      </c>
      <c r="L4" t="n">
        <v>1.5</v>
      </c>
      <c r="M4" t="n">
        <v>108</v>
      </c>
      <c r="N4" t="n">
        <v>4.29</v>
      </c>
      <c r="O4" t="n">
        <v>5208.6</v>
      </c>
      <c r="P4" t="n">
        <v>232.05</v>
      </c>
      <c r="Q4" t="n">
        <v>1367.69</v>
      </c>
      <c r="R4" t="n">
        <v>210.88</v>
      </c>
      <c r="S4" t="n">
        <v>104.26</v>
      </c>
      <c r="T4" t="n">
        <v>51934.51</v>
      </c>
      <c r="U4" t="n">
        <v>0.49</v>
      </c>
      <c r="V4" t="n">
        <v>0.86</v>
      </c>
      <c r="W4" t="n">
        <v>20.83</v>
      </c>
      <c r="X4" t="n">
        <v>3.2</v>
      </c>
      <c r="Y4" t="n">
        <v>1</v>
      </c>
      <c r="Z4" t="n">
        <v>10</v>
      </c>
      <c r="AA4" t="n">
        <v>1214.732300080363</v>
      </c>
      <c r="AB4" t="n">
        <v>1662.050323176826</v>
      </c>
      <c r="AC4" t="n">
        <v>1503.426573035109</v>
      </c>
      <c r="AD4" t="n">
        <v>1214732.300080363</v>
      </c>
      <c r="AE4" t="n">
        <v>1662050.323176826</v>
      </c>
      <c r="AF4" t="n">
        <v>4.962852465193024e-06</v>
      </c>
      <c r="AG4" t="n">
        <v>68</v>
      </c>
      <c r="AH4" t="n">
        <v>1503426.573035108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1.7221</v>
      </c>
      <c r="E5" t="n">
        <v>58.07</v>
      </c>
      <c r="F5" t="n">
        <v>55.31</v>
      </c>
      <c r="G5" t="n">
        <v>34.93</v>
      </c>
      <c r="H5" t="n">
        <v>0.74</v>
      </c>
      <c r="I5" t="n">
        <v>95</v>
      </c>
      <c r="J5" t="n">
        <v>40.61</v>
      </c>
      <c r="K5" t="n">
        <v>19.54</v>
      </c>
      <c r="L5" t="n">
        <v>1.75</v>
      </c>
      <c r="M5" t="n">
        <v>44</v>
      </c>
      <c r="N5" t="n">
        <v>4.32</v>
      </c>
      <c r="O5" t="n">
        <v>5242.92</v>
      </c>
      <c r="P5" t="n">
        <v>223.51</v>
      </c>
      <c r="Q5" t="n">
        <v>1367.62</v>
      </c>
      <c r="R5" t="n">
        <v>193.43</v>
      </c>
      <c r="S5" t="n">
        <v>104.26</v>
      </c>
      <c r="T5" t="n">
        <v>43297.98</v>
      </c>
      <c r="U5" t="n">
        <v>0.54</v>
      </c>
      <c r="V5" t="n">
        <v>0.87</v>
      </c>
      <c r="W5" t="n">
        <v>20.86</v>
      </c>
      <c r="X5" t="n">
        <v>2.73</v>
      </c>
      <c r="Y5" t="n">
        <v>1</v>
      </c>
      <c r="Z5" t="n">
        <v>10</v>
      </c>
      <c r="AA5" t="n">
        <v>1193.901579358276</v>
      </c>
      <c r="AB5" t="n">
        <v>1633.548812098326</v>
      </c>
      <c r="AC5" t="n">
        <v>1477.645206171818</v>
      </c>
      <c r="AD5" t="n">
        <v>1193901.579358276</v>
      </c>
      <c r="AE5" t="n">
        <v>1633548.812098326</v>
      </c>
      <c r="AF5" t="n">
        <v>5.01969237067362e-06</v>
      </c>
      <c r="AG5" t="n">
        <v>68</v>
      </c>
      <c r="AH5" t="n">
        <v>1477645.206171818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1.7214</v>
      </c>
      <c r="E6" t="n">
        <v>58.09</v>
      </c>
      <c r="F6" t="n">
        <v>55.36</v>
      </c>
      <c r="G6" t="n">
        <v>35.72</v>
      </c>
      <c r="H6" t="n">
        <v>0.84</v>
      </c>
      <c r="I6" t="n">
        <v>93</v>
      </c>
      <c r="J6" t="n">
        <v>40.89</v>
      </c>
      <c r="K6" t="n">
        <v>19.54</v>
      </c>
      <c r="L6" t="n">
        <v>2</v>
      </c>
      <c r="M6" t="n">
        <v>1</v>
      </c>
      <c r="N6" t="n">
        <v>4.35</v>
      </c>
      <c r="O6" t="n">
        <v>5277.26</v>
      </c>
      <c r="P6" t="n">
        <v>224</v>
      </c>
      <c r="Q6" t="n">
        <v>1368.08</v>
      </c>
      <c r="R6" t="n">
        <v>192.67</v>
      </c>
      <c r="S6" t="n">
        <v>104.26</v>
      </c>
      <c r="T6" t="n">
        <v>42924.25</v>
      </c>
      <c r="U6" t="n">
        <v>0.54</v>
      </c>
      <c r="V6" t="n">
        <v>0.87</v>
      </c>
      <c r="W6" t="n">
        <v>20.92</v>
      </c>
      <c r="X6" t="n">
        <v>2.77</v>
      </c>
      <c r="Y6" t="n">
        <v>1</v>
      </c>
      <c r="Z6" t="n">
        <v>10</v>
      </c>
      <c r="AA6" t="n">
        <v>1195.048446294145</v>
      </c>
      <c r="AB6" t="n">
        <v>1635.118006036181</v>
      </c>
      <c r="AC6" t="n">
        <v>1479.064638442622</v>
      </c>
      <c r="AD6" t="n">
        <v>1195048.446294145</v>
      </c>
      <c r="AE6" t="n">
        <v>1635118.006036181</v>
      </c>
      <c r="AF6" t="n">
        <v>5.017651963810215e-06</v>
      </c>
      <c r="AG6" t="n">
        <v>68</v>
      </c>
      <c r="AH6" t="n">
        <v>1479064.638442622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1.7217</v>
      </c>
      <c r="E7" t="n">
        <v>58.08</v>
      </c>
      <c r="F7" t="n">
        <v>55.35</v>
      </c>
      <c r="G7" t="n">
        <v>35.71</v>
      </c>
      <c r="H7" t="n">
        <v>0.9399999999999999</v>
      </c>
      <c r="I7" t="n">
        <v>93</v>
      </c>
      <c r="J7" t="n">
        <v>41.17</v>
      </c>
      <c r="K7" t="n">
        <v>19.54</v>
      </c>
      <c r="L7" t="n">
        <v>2.25</v>
      </c>
      <c r="M7" t="n">
        <v>0</v>
      </c>
      <c r="N7" t="n">
        <v>4.38</v>
      </c>
      <c r="O7" t="n">
        <v>5311.62</v>
      </c>
      <c r="P7" t="n">
        <v>225.29</v>
      </c>
      <c r="Q7" t="n">
        <v>1368.03</v>
      </c>
      <c r="R7" t="n">
        <v>192.34</v>
      </c>
      <c r="S7" t="n">
        <v>104.26</v>
      </c>
      <c r="T7" t="n">
        <v>42759.32</v>
      </c>
      <c r="U7" t="n">
        <v>0.54</v>
      </c>
      <c r="V7" t="n">
        <v>0.87</v>
      </c>
      <c r="W7" t="n">
        <v>20.92</v>
      </c>
      <c r="X7" t="n">
        <v>2.76</v>
      </c>
      <c r="Y7" t="n">
        <v>1</v>
      </c>
      <c r="Z7" t="n">
        <v>10</v>
      </c>
      <c r="AA7" t="n">
        <v>1196.716161456722</v>
      </c>
      <c r="AB7" t="n">
        <v>1637.39984749602</v>
      </c>
      <c r="AC7" t="n">
        <v>1481.128704156118</v>
      </c>
      <c r="AD7" t="n">
        <v>1196716.161456722</v>
      </c>
      <c r="AE7" t="n">
        <v>1637399.84749602</v>
      </c>
      <c r="AF7" t="n">
        <v>5.018526423894532e-06</v>
      </c>
      <c r="AG7" t="n">
        <v>68</v>
      </c>
      <c r="AH7" t="n">
        <v>1481128.704156118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7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1.1263</v>
      </c>
      <c r="E2" t="n">
        <v>88.79000000000001</v>
      </c>
      <c r="F2" t="n">
        <v>69.78</v>
      </c>
      <c r="G2" t="n">
        <v>7.21</v>
      </c>
      <c r="H2" t="n">
        <v>0.12</v>
      </c>
      <c r="I2" t="n">
        <v>581</v>
      </c>
      <c r="J2" t="n">
        <v>141.81</v>
      </c>
      <c r="K2" t="n">
        <v>47.83</v>
      </c>
      <c r="L2" t="n">
        <v>1</v>
      </c>
      <c r="M2" t="n">
        <v>579</v>
      </c>
      <c r="N2" t="n">
        <v>22.98</v>
      </c>
      <c r="O2" t="n">
        <v>17723.39</v>
      </c>
      <c r="P2" t="n">
        <v>804.47</v>
      </c>
      <c r="Q2" t="n">
        <v>1370.05</v>
      </c>
      <c r="R2" t="n">
        <v>666.3099999999999</v>
      </c>
      <c r="S2" t="n">
        <v>104.26</v>
      </c>
      <c r="T2" t="n">
        <v>277307.62</v>
      </c>
      <c r="U2" t="n">
        <v>0.16</v>
      </c>
      <c r="V2" t="n">
        <v>0.6899999999999999</v>
      </c>
      <c r="W2" t="n">
        <v>21.6</v>
      </c>
      <c r="X2" t="n">
        <v>17.14</v>
      </c>
      <c r="Y2" t="n">
        <v>1</v>
      </c>
      <c r="Z2" t="n">
        <v>10</v>
      </c>
      <c r="AA2" t="n">
        <v>3635.545632324954</v>
      </c>
      <c r="AB2" t="n">
        <v>4974.3139231009</v>
      </c>
      <c r="AC2" t="n">
        <v>4499.572383773401</v>
      </c>
      <c r="AD2" t="n">
        <v>3635545.632324954</v>
      </c>
      <c r="AE2" t="n">
        <v>4974313.9231009</v>
      </c>
      <c r="AF2" t="n">
        <v>1.763668204798179e-06</v>
      </c>
      <c r="AG2" t="n">
        <v>103</v>
      </c>
      <c r="AH2" t="n">
        <v>4499572.383773401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1.2487</v>
      </c>
      <c r="E3" t="n">
        <v>80.08</v>
      </c>
      <c r="F3" t="n">
        <v>65.31999999999999</v>
      </c>
      <c r="G3" t="n">
        <v>9.029999999999999</v>
      </c>
      <c r="H3" t="n">
        <v>0.16</v>
      </c>
      <c r="I3" t="n">
        <v>434</v>
      </c>
      <c r="J3" t="n">
        <v>142.15</v>
      </c>
      <c r="K3" t="n">
        <v>47.83</v>
      </c>
      <c r="L3" t="n">
        <v>1.25</v>
      </c>
      <c r="M3" t="n">
        <v>432</v>
      </c>
      <c r="N3" t="n">
        <v>23.07</v>
      </c>
      <c r="O3" t="n">
        <v>17765.46</v>
      </c>
      <c r="P3" t="n">
        <v>752.05</v>
      </c>
      <c r="Q3" t="n">
        <v>1369.36</v>
      </c>
      <c r="R3" t="n">
        <v>520.6</v>
      </c>
      <c r="S3" t="n">
        <v>104.26</v>
      </c>
      <c r="T3" t="n">
        <v>205186.1</v>
      </c>
      <c r="U3" t="n">
        <v>0.2</v>
      </c>
      <c r="V3" t="n">
        <v>0.73</v>
      </c>
      <c r="W3" t="n">
        <v>21.36</v>
      </c>
      <c r="X3" t="n">
        <v>12.7</v>
      </c>
      <c r="Y3" t="n">
        <v>1</v>
      </c>
      <c r="Z3" t="n">
        <v>10</v>
      </c>
      <c r="AA3" t="n">
        <v>3126.445275803917</v>
      </c>
      <c r="AB3" t="n">
        <v>4277.74035538619</v>
      </c>
      <c r="AC3" t="n">
        <v>3869.478819714266</v>
      </c>
      <c r="AD3" t="n">
        <v>3126445.275803917</v>
      </c>
      <c r="AE3" t="n">
        <v>4277740.35538619</v>
      </c>
      <c r="AF3" t="n">
        <v>1.955333825207747e-06</v>
      </c>
      <c r="AG3" t="n">
        <v>93</v>
      </c>
      <c r="AH3" t="n">
        <v>3869478.819714266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1.3353</v>
      </c>
      <c r="E4" t="n">
        <v>74.89</v>
      </c>
      <c r="F4" t="n">
        <v>62.66</v>
      </c>
      <c r="G4" t="n">
        <v>10.87</v>
      </c>
      <c r="H4" t="n">
        <v>0.19</v>
      </c>
      <c r="I4" t="n">
        <v>346</v>
      </c>
      <c r="J4" t="n">
        <v>142.49</v>
      </c>
      <c r="K4" t="n">
        <v>47.83</v>
      </c>
      <c r="L4" t="n">
        <v>1.5</v>
      </c>
      <c r="M4" t="n">
        <v>344</v>
      </c>
      <c r="N4" t="n">
        <v>23.16</v>
      </c>
      <c r="O4" t="n">
        <v>17807.56</v>
      </c>
      <c r="P4" t="n">
        <v>720.3099999999999</v>
      </c>
      <c r="Q4" t="n">
        <v>1368.68</v>
      </c>
      <c r="R4" t="n">
        <v>434.41</v>
      </c>
      <c r="S4" t="n">
        <v>104.26</v>
      </c>
      <c r="T4" t="n">
        <v>162529.65</v>
      </c>
      <c r="U4" t="n">
        <v>0.24</v>
      </c>
      <c r="V4" t="n">
        <v>0.77</v>
      </c>
      <c r="W4" t="n">
        <v>21.21</v>
      </c>
      <c r="X4" t="n">
        <v>10.05</v>
      </c>
      <c r="Y4" t="n">
        <v>1</v>
      </c>
      <c r="Z4" t="n">
        <v>10</v>
      </c>
      <c r="AA4" t="n">
        <v>2837.425706755747</v>
      </c>
      <c r="AB4" t="n">
        <v>3882.29103037097</v>
      </c>
      <c r="AC4" t="n">
        <v>3511.770623261902</v>
      </c>
      <c r="AD4" t="n">
        <v>2837425.706755748</v>
      </c>
      <c r="AE4" t="n">
        <v>3882291.03037097</v>
      </c>
      <c r="AF4" t="n">
        <v>2.090940383438701e-06</v>
      </c>
      <c r="AG4" t="n">
        <v>87</v>
      </c>
      <c r="AH4" t="n">
        <v>3511770.623261902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1.3985</v>
      </c>
      <c r="E5" t="n">
        <v>71.5</v>
      </c>
      <c r="F5" t="n">
        <v>60.96</v>
      </c>
      <c r="G5" t="n">
        <v>12.7</v>
      </c>
      <c r="H5" t="n">
        <v>0.22</v>
      </c>
      <c r="I5" t="n">
        <v>288</v>
      </c>
      <c r="J5" t="n">
        <v>142.83</v>
      </c>
      <c r="K5" t="n">
        <v>47.83</v>
      </c>
      <c r="L5" t="n">
        <v>1.75</v>
      </c>
      <c r="M5" t="n">
        <v>286</v>
      </c>
      <c r="N5" t="n">
        <v>23.25</v>
      </c>
      <c r="O5" t="n">
        <v>17849.7</v>
      </c>
      <c r="P5" t="n">
        <v>699.36</v>
      </c>
      <c r="Q5" t="n">
        <v>1368.52</v>
      </c>
      <c r="R5" t="n">
        <v>378.12</v>
      </c>
      <c r="S5" t="n">
        <v>104.26</v>
      </c>
      <c r="T5" t="n">
        <v>134676.25</v>
      </c>
      <c r="U5" t="n">
        <v>0.28</v>
      </c>
      <c r="V5" t="n">
        <v>0.79</v>
      </c>
      <c r="W5" t="n">
        <v>21.13</v>
      </c>
      <c r="X5" t="n">
        <v>8.35</v>
      </c>
      <c r="Y5" t="n">
        <v>1</v>
      </c>
      <c r="Z5" t="n">
        <v>10</v>
      </c>
      <c r="AA5" t="n">
        <v>2654.567643064272</v>
      </c>
      <c r="AB5" t="n">
        <v>3632.096560499859</v>
      </c>
      <c r="AC5" t="n">
        <v>3285.454362445155</v>
      </c>
      <c r="AD5" t="n">
        <v>2654567.643064273</v>
      </c>
      <c r="AE5" t="n">
        <v>3632096.560499859</v>
      </c>
      <c r="AF5" t="n">
        <v>2.189904984826648e-06</v>
      </c>
      <c r="AG5" t="n">
        <v>83</v>
      </c>
      <c r="AH5" t="n">
        <v>3285454.362445155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1.4476</v>
      </c>
      <c r="E6" t="n">
        <v>69.08</v>
      </c>
      <c r="F6" t="n">
        <v>59.71</v>
      </c>
      <c r="G6" t="n">
        <v>14.51</v>
      </c>
      <c r="H6" t="n">
        <v>0.25</v>
      </c>
      <c r="I6" t="n">
        <v>247</v>
      </c>
      <c r="J6" t="n">
        <v>143.17</v>
      </c>
      <c r="K6" t="n">
        <v>47.83</v>
      </c>
      <c r="L6" t="n">
        <v>2</v>
      </c>
      <c r="M6" t="n">
        <v>245</v>
      </c>
      <c r="N6" t="n">
        <v>23.34</v>
      </c>
      <c r="O6" t="n">
        <v>17891.86</v>
      </c>
      <c r="P6" t="n">
        <v>683.6799999999999</v>
      </c>
      <c r="Q6" t="n">
        <v>1367.98</v>
      </c>
      <c r="R6" t="n">
        <v>338.6</v>
      </c>
      <c r="S6" t="n">
        <v>104.26</v>
      </c>
      <c r="T6" t="n">
        <v>115119.66</v>
      </c>
      <c r="U6" t="n">
        <v>0.31</v>
      </c>
      <c r="V6" t="n">
        <v>0.8</v>
      </c>
      <c r="W6" t="n">
        <v>21.04</v>
      </c>
      <c r="X6" t="n">
        <v>7.12</v>
      </c>
      <c r="Y6" t="n">
        <v>1</v>
      </c>
      <c r="Z6" t="n">
        <v>10</v>
      </c>
      <c r="AA6" t="n">
        <v>2523.938826943379</v>
      </c>
      <c r="AB6" t="n">
        <v>3453.364451346603</v>
      </c>
      <c r="AC6" t="n">
        <v>3123.780194937401</v>
      </c>
      <c r="AD6" t="n">
        <v>2523938.826943379</v>
      </c>
      <c r="AE6" t="n">
        <v>3453364.451346603</v>
      </c>
      <c r="AF6" t="n">
        <v>2.266790458373296e-06</v>
      </c>
      <c r="AG6" t="n">
        <v>80</v>
      </c>
      <c r="AH6" t="n">
        <v>3123780.194937401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1.4862</v>
      </c>
      <c r="E7" t="n">
        <v>67.29000000000001</v>
      </c>
      <c r="F7" t="n">
        <v>58.82</v>
      </c>
      <c r="G7" t="n">
        <v>16.34</v>
      </c>
      <c r="H7" t="n">
        <v>0.28</v>
      </c>
      <c r="I7" t="n">
        <v>216</v>
      </c>
      <c r="J7" t="n">
        <v>143.51</v>
      </c>
      <c r="K7" t="n">
        <v>47.83</v>
      </c>
      <c r="L7" t="n">
        <v>2.25</v>
      </c>
      <c r="M7" t="n">
        <v>214</v>
      </c>
      <c r="N7" t="n">
        <v>23.44</v>
      </c>
      <c r="O7" t="n">
        <v>17934.06</v>
      </c>
      <c r="P7" t="n">
        <v>672.04</v>
      </c>
      <c r="Q7" t="n">
        <v>1368.16</v>
      </c>
      <c r="R7" t="n">
        <v>308.87</v>
      </c>
      <c r="S7" t="n">
        <v>104.26</v>
      </c>
      <c r="T7" t="n">
        <v>100410.45</v>
      </c>
      <c r="U7" t="n">
        <v>0.34</v>
      </c>
      <c r="V7" t="n">
        <v>0.82</v>
      </c>
      <c r="W7" t="n">
        <v>21.01</v>
      </c>
      <c r="X7" t="n">
        <v>6.23</v>
      </c>
      <c r="Y7" t="n">
        <v>1</v>
      </c>
      <c r="Z7" t="n">
        <v>10</v>
      </c>
      <c r="AA7" t="n">
        <v>2431.466084488437</v>
      </c>
      <c r="AB7" t="n">
        <v>3326.839165510272</v>
      </c>
      <c r="AC7" t="n">
        <v>3009.33030480194</v>
      </c>
      <c r="AD7" t="n">
        <v>2431466.084488438</v>
      </c>
      <c r="AE7" t="n">
        <v>3326839.165510272</v>
      </c>
      <c r="AF7" t="n">
        <v>2.32723402820834e-06</v>
      </c>
      <c r="AG7" t="n">
        <v>78</v>
      </c>
      <c r="AH7" t="n">
        <v>3009330.30480194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1.5194</v>
      </c>
      <c r="E8" t="n">
        <v>65.81999999999999</v>
      </c>
      <c r="F8" t="n">
        <v>58.07</v>
      </c>
      <c r="G8" t="n">
        <v>18.24</v>
      </c>
      <c r="H8" t="n">
        <v>0.31</v>
      </c>
      <c r="I8" t="n">
        <v>191</v>
      </c>
      <c r="J8" t="n">
        <v>143.86</v>
      </c>
      <c r="K8" t="n">
        <v>47.83</v>
      </c>
      <c r="L8" t="n">
        <v>2.5</v>
      </c>
      <c r="M8" t="n">
        <v>189</v>
      </c>
      <c r="N8" t="n">
        <v>23.53</v>
      </c>
      <c r="O8" t="n">
        <v>17976.29</v>
      </c>
      <c r="P8" t="n">
        <v>662.09</v>
      </c>
      <c r="Q8" t="n">
        <v>1368.27</v>
      </c>
      <c r="R8" t="n">
        <v>285.04</v>
      </c>
      <c r="S8" t="n">
        <v>104.26</v>
      </c>
      <c r="T8" t="n">
        <v>88619</v>
      </c>
      <c r="U8" t="n">
        <v>0.37</v>
      </c>
      <c r="V8" t="n">
        <v>0.83</v>
      </c>
      <c r="W8" t="n">
        <v>20.95</v>
      </c>
      <c r="X8" t="n">
        <v>5.47</v>
      </c>
      <c r="Y8" t="n">
        <v>1</v>
      </c>
      <c r="Z8" t="n">
        <v>10</v>
      </c>
      <c r="AA8" t="n">
        <v>2362.146480294923</v>
      </c>
      <c r="AB8" t="n">
        <v>3231.993024887598</v>
      </c>
      <c r="AC8" t="n">
        <v>2923.536146722904</v>
      </c>
      <c r="AD8" t="n">
        <v>2362146.480294923</v>
      </c>
      <c r="AE8" t="n">
        <v>3231993.024887598</v>
      </c>
      <c r="AF8" t="n">
        <v>2.379221761848844e-06</v>
      </c>
      <c r="AG8" t="n">
        <v>77</v>
      </c>
      <c r="AH8" t="n">
        <v>2923536.146722903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1.5453</v>
      </c>
      <c r="E9" t="n">
        <v>64.70999999999999</v>
      </c>
      <c r="F9" t="n">
        <v>57.51</v>
      </c>
      <c r="G9" t="n">
        <v>20.06</v>
      </c>
      <c r="H9" t="n">
        <v>0.34</v>
      </c>
      <c r="I9" t="n">
        <v>172</v>
      </c>
      <c r="J9" t="n">
        <v>144.2</v>
      </c>
      <c r="K9" t="n">
        <v>47.83</v>
      </c>
      <c r="L9" t="n">
        <v>2.75</v>
      </c>
      <c r="M9" t="n">
        <v>170</v>
      </c>
      <c r="N9" t="n">
        <v>23.62</v>
      </c>
      <c r="O9" t="n">
        <v>18018.55</v>
      </c>
      <c r="P9" t="n">
        <v>654.4</v>
      </c>
      <c r="Q9" t="n">
        <v>1367.82</v>
      </c>
      <c r="R9" t="n">
        <v>266.57</v>
      </c>
      <c r="S9" t="n">
        <v>104.26</v>
      </c>
      <c r="T9" t="n">
        <v>79479.22</v>
      </c>
      <c r="U9" t="n">
        <v>0.39</v>
      </c>
      <c r="V9" t="n">
        <v>0.83</v>
      </c>
      <c r="W9" t="n">
        <v>20.93</v>
      </c>
      <c r="X9" t="n">
        <v>4.92</v>
      </c>
      <c r="Y9" t="n">
        <v>1</v>
      </c>
      <c r="Z9" t="n">
        <v>10</v>
      </c>
      <c r="AA9" t="n">
        <v>2298.339075356882</v>
      </c>
      <c r="AB9" t="n">
        <v>3144.688918467331</v>
      </c>
      <c r="AC9" t="n">
        <v>2844.564221687308</v>
      </c>
      <c r="AD9" t="n">
        <v>2298339.075356882</v>
      </c>
      <c r="AE9" t="n">
        <v>3144688.918467331</v>
      </c>
      <c r="AF9" t="n">
        <v>2.419778457670803e-06</v>
      </c>
      <c r="AG9" t="n">
        <v>75</v>
      </c>
      <c r="AH9" t="n">
        <v>2844564.221687308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1.5675</v>
      </c>
      <c r="E10" t="n">
        <v>63.8</v>
      </c>
      <c r="F10" t="n">
        <v>57.06</v>
      </c>
      <c r="G10" t="n">
        <v>21.95</v>
      </c>
      <c r="H10" t="n">
        <v>0.37</v>
      </c>
      <c r="I10" t="n">
        <v>156</v>
      </c>
      <c r="J10" t="n">
        <v>144.54</v>
      </c>
      <c r="K10" t="n">
        <v>47.83</v>
      </c>
      <c r="L10" t="n">
        <v>3</v>
      </c>
      <c r="M10" t="n">
        <v>154</v>
      </c>
      <c r="N10" t="n">
        <v>23.71</v>
      </c>
      <c r="O10" t="n">
        <v>18060.85</v>
      </c>
      <c r="P10" t="n">
        <v>647.8099999999999</v>
      </c>
      <c r="Q10" t="n">
        <v>1367.77</v>
      </c>
      <c r="R10" t="n">
        <v>251.85</v>
      </c>
      <c r="S10" t="n">
        <v>104.26</v>
      </c>
      <c r="T10" t="n">
        <v>72199.5</v>
      </c>
      <c r="U10" t="n">
        <v>0.41</v>
      </c>
      <c r="V10" t="n">
        <v>0.84</v>
      </c>
      <c r="W10" t="n">
        <v>20.91</v>
      </c>
      <c r="X10" t="n">
        <v>4.47</v>
      </c>
      <c r="Y10" t="n">
        <v>1</v>
      </c>
      <c r="Z10" t="n">
        <v>10</v>
      </c>
      <c r="AA10" t="n">
        <v>2252.039472605248</v>
      </c>
      <c r="AB10" t="n">
        <v>3081.339759388227</v>
      </c>
      <c r="AC10" t="n">
        <v>2787.261017439612</v>
      </c>
      <c r="AD10" t="n">
        <v>2252039.472605248</v>
      </c>
      <c r="AE10" t="n">
        <v>3081339.759388227</v>
      </c>
      <c r="AF10" t="n">
        <v>2.454541339803911e-06</v>
      </c>
      <c r="AG10" t="n">
        <v>74</v>
      </c>
      <c r="AH10" t="n">
        <v>2787261.017439612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1.5863</v>
      </c>
      <c r="E11" t="n">
        <v>63.04</v>
      </c>
      <c r="F11" t="n">
        <v>56.68</v>
      </c>
      <c r="G11" t="n">
        <v>23.78</v>
      </c>
      <c r="H11" t="n">
        <v>0.4</v>
      </c>
      <c r="I11" t="n">
        <v>143</v>
      </c>
      <c r="J11" t="n">
        <v>144.89</v>
      </c>
      <c r="K11" t="n">
        <v>47.83</v>
      </c>
      <c r="L11" t="n">
        <v>3.25</v>
      </c>
      <c r="M11" t="n">
        <v>141</v>
      </c>
      <c r="N11" t="n">
        <v>23.81</v>
      </c>
      <c r="O11" t="n">
        <v>18103.18</v>
      </c>
      <c r="P11" t="n">
        <v>642.04</v>
      </c>
      <c r="Q11" t="n">
        <v>1367.71</v>
      </c>
      <c r="R11" t="n">
        <v>239.5</v>
      </c>
      <c r="S11" t="n">
        <v>104.26</v>
      </c>
      <c r="T11" t="n">
        <v>66089.21000000001</v>
      </c>
      <c r="U11" t="n">
        <v>0.44</v>
      </c>
      <c r="V11" t="n">
        <v>0.85</v>
      </c>
      <c r="W11" t="n">
        <v>20.88</v>
      </c>
      <c r="X11" t="n">
        <v>4.09</v>
      </c>
      <c r="Y11" t="n">
        <v>1</v>
      </c>
      <c r="Z11" t="n">
        <v>10</v>
      </c>
      <c r="AA11" t="n">
        <v>2211.864010254862</v>
      </c>
      <c r="AB11" t="n">
        <v>3026.369919384117</v>
      </c>
      <c r="AC11" t="n">
        <v>2737.537421814842</v>
      </c>
      <c r="AD11" t="n">
        <v>2211864.010254862</v>
      </c>
      <c r="AE11" t="n">
        <v>3026369.919384117</v>
      </c>
      <c r="AF11" t="n">
        <v>2.483980176925643e-06</v>
      </c>
      <c r="AG11" t="n">
        <v>73</v>
      </c>
      <c r="AH11" t="n">
        <v>2737537.421814842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1.6022</v>
      </c>
      <c r="E12" t="n">
        <v>62.41</v>
      </c>
      <c r="F12" t="n">
        <v>56.37</v>
      </c>
      <c r="G12" t="n">
        <v>25.62</v>
      </c>
      <c r="H12" t="n">
        <v>0.43</v>
      </c>
      <c r="I12" t="n">
        <v>132</v>
      </c>
      <c r="J12" t="n">
        <v>145.23</v>
      </c>
      <c r="K12" t="n">
        <v>47.83</v>
      </c>
      <c r="L12" t="n">
        <v>3.5</v>
      </c>
      <c r="M12" t="n">
        <v>130</v>
      </c>
      <c r="N12" t="n">
        <v>23.9</v>
      </c>
      <c r="O12" t="n">
        <v>18145.54</v>
      </c>
      <c r="P12" t="n">
        <v>637.12</v>
      </c>
      <c r="Q12" t="n">
        <v>1367.55</v>
      </c>
      <c r="R12" t="n">
        <v>229.16</v>
      </c>
      <c r="S12" t="n">
        <v>104.26</v>
      </c>
      <c r="T12" t="n">
        <v>60977.17</v>
      </c>
      <c r="U12" t="n">
        <v>0.45</v>
      </c>
      <c r="V12" t="n">
        <v>0.85</v>
      </c>
      <c r="W12" t="n">
        <v>20.88</v>
      </c>
      <c r="X12" t="n">
        <v>3.79</v>
      </c>
      <c r="Y12" t="n">
        <v>1</v>
      </c>
      <c r="Z12" t="n">
        <v>10</v>
      </c>
      <c r="AA12" t="n">
        <v>2186.708483987945</v>
      </c>
      <c r="AB12" t="n">
        <v>2991.951018562053</v>
      </c>
      <c r="AC12" t="n">
        <v>2706.403412580119</v>
      </c>
      <c r="AD12" t="n">
        <v>2186708.483987945</v>
      </c>
      <c r="AE12" t="n">
        <v>2991951.018562053</v>
      </c>
      <c r="AF12" t="n">
        <v>2.508877916831787e-06</v>
      </c>
      <c r="AG12" t="n">
        <v>73</v>
      </c>
      <c r="AH12" t="n">
        <v>2706403.412580119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1.6176</v>
      </c>
      <c r="E13" t="n">
        <v>61.82</v>
      </c>
      <c r="F13" t="n">
        <v>56.07</v>
      </c>
      <c r="G13" t="n">
        <v>27.57</v>
      </c>
      <c r="H13" t="n">
        <v>0.46</v>
      </c>
      <c r="I13" t="n">
        <v>122</v>
      </c>
      <c r="J13" t="n">
        <v>145.57</v>
      </c>
      <c r="K13" t="n">
        <v>47.83</v>
      </c>
      <c r="L13" t="n">
        <v>3.75</v>
      </c>
      <c r="M13" t="n">
        <v>120</v>
      </c>
      <c r="N13" t="n">
        <v>23.99</v>
      </c>
      <c r="O13" t="n">
        <v>18187.93</v>
      </c>
      <c r="P13" t="n">
        <v>632.15</v>
      </c>
      <c r="Q13" t="n">
        <v>1367.59</v>
      </c>
      <c r="R13" t="n">
        <v>219.66</v>
      </c>
      <c r="S13" t="n">
        <v>104.26</v>
      </c>
      <c r="T13" t="n">
        <v>56276.44</v>
      </c>
      <c r="U13" t="n">
        <v>0.47</v>
      </c>
      <c r="V13" t="n">
        <v>0.85</v>
      </c>
      <c r="W13" t="n">
        <v>20.85</v>
      </c>
      <c r="X13" t="n">
        <v>3.48</v>
      </c>
      <c r="Y13" t="n">
        <v>1</v>
      </c>
      <c r="Z13" t="n">
        <v>10</v>
      </c>
      <c r="AA13" t="n">
        <v>2152.790726249561</v>
      </c>
      <c r="AB13" t="n">
        <v>2945.543246078534</v>
      </c>
      <c r="AC13" t="n">
        <v>2664.424732768708</v>
      </c>
      <c r="AD13" t="n">
        <v>2152790.726249562</v>
      </c>
      <c r="AE13" t="n">
        <v>2945543.246078534</v>
      </c>
      <c r="AF13" t="n">
        <v>2.532992708942142e-06</v>
      </c>
      <c r="AG13" t="n">
        <v>72</v>
      </c>
      <c r="AH13" t="n">
        <v>2664424.732768708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1.6295</v>
      </c>
      <c r="E14" t="n">
        <v>61.37</v>
      </c>
      <c r="F14" t="n">
        <v>55.85</v>
      </c>
      <c r="G14" t="n">
        <v>29.39</v>
      </c>
      <c r="H14" t="n">
        <v>0.49</v>
      </c>
      <c r="I14" t="n">
        <v>114</v>
      </c>
      <c r="J14" t="n">
        <v>145.92</v>
      </c>
      <c r="K14" t="n">
        <v>47.83</v>
      </c>
      <c r="L14" t="n">
        <v>4</v>
      </c>
      <c r="M14" t="n">
        <v>112</v>
      </c>
      <c r="N14" t="n">
        <v>24.09</v>
      </c>
      <c r="O14" t="n">
        <v>18230.35</v>
      </c>
      <c r="P14" t="n">
        <v>628.28</v>
      </c>
      <c r="Q14" t="n">
        <v>1367.72</v>
      </c>
      <c r="R14" t="n">
        <v>212.14</v>
      </c>
      <c r="S14" t="n">
        <v>104.26</v>
      </c>
      <c r="T14" t="n">
        <v>52555.82</v>
      </c>
      <c r="U14" t="n">
        <v>0.49</v>
      </c>
      <c r="V14" t="n">
        <v>0.86</v>
      </c>
      <c r="W14" t="n">
        <v>20.84</v>
      </c>
      <c r="X14" t="n">
        <v>3.26</v>
      </c>
      <c r="Y14" t="n">
        <v>1</v>
      </c>
      <c r="Z14" t="n">
        <v>10</v>
      </c>
      <c r="AA14" t="n">
        <v>2134.468604302001</v>
      </c>
      <c r="AB14" t="n">
        <v>2920.474110514908</v>
      </c>
      <c r="AC14" t="n">
        <v>2641.748160318523</v>
      </c>
      <c r="AD14" t="n">
        <v>2134468.604302001</v>
      </c>
      <c r="AE14" t="n">
        <v>2920474.110514908</v>
      </c>
      <c r="AF14" t="n">
        <v>2.551626866481961e-06</v>
      </c>
      <c r="AG14" t="n">
        <v>72</v>
      </c>
      <c r="AH14" t="n">
        <v>2641748.160318523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1.6407</v>
      </c>
      <c r="E15" t="n">
        <v>60.95</v>
      </c>
      <c r="F15" t="n">
        <v>55.63</v>
      </c>
      <c r="G15" t="n">
        <v>31.2</v>
      </c>
      <c r="H15" t="n">
        <v>0.51</v>
      </c>
      <c r="I15" t="n">
        <v>107</v>
      </c>
      <c r="J15" t="n">
        <v>146.26</v>
      </c>
      <c r="K15" t="n">
        <v>47.83</v>
      </c>
      <c r="L15" t="n">
        <v>4.25</v>
      </c>
      <c r="M15" t="n">
        <v>105</v>
      </c>
      <c r="N15" t="n">
        <v>24.18</v>
      </c>
      <c r="O15" t="n">
        <v>18272.81</v>
      </c>
      <c r="P15" t="n">
        <v>624.28</v>
      </c>
      <c r="Q15" t="n">
        <v>1367.45</v>
      </c>
      <c r="R15" t="n">
        <v>205.85</v>
      </c>
      <c r="S15" t="n">
        <v>104.26</v>
      </c>
      <c r="T15" t="n">
        <v>49445.13</v>
      </c>
      <c r="U15" t="n">
        <v>0.51</v>
      </c>
      <c r="V15" t="n">
        <v>0.86</v>
      </c>
      <c r="W15" t="n">
        <v>20.82</v>
      </c>
      <c r="X15" t="n">
        <v>3.05</v>
      </c>
      <c r="Y15" t="n">
        <v>1</v>
      </c>
      <c r="Z15" t="n">
        <v>10</v>
      </c>
      <c r="AA15" t="n">
        <v>2107.103577489691</v>
      </c>
      <c r="AB15" t="n">
        <v>2883.032073570528</v>
      </c>
      <c r="AC15" t="n">
        <v>2607.879538829885</v>
      </c>
      <c r="AD15" t="n">
        <v>2107103.577489691</v>
      </c>
      <c r="AE15" t="n">
        <v>2883032.073570528</v>
      </c>
      <c r="AF15" t="n">
        <v>2.569164897107673e-06</v>
      </c>
      <c r="AG15" t="n">
        <v>71</v>
      </c>
      <c r="AH15" t="n">
        <v>2607879.538829885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1.6516</v>
      </c>
      <c r="E16" t="n">
        <v>60.55</v>
      </c>
      <c r="F16" t="n">
        <v>55.43</v>
      </c>
      <c r="G16" t="n">
        <v>33.26</v>
      </c>
      <c r="H16" t="n">
        <v>0.54</v>
      </c>
      <c r="I16" t="n">
        <v>100</v>
      </c>
      <c r="J16" t="n">
        <v>146.61</v>
      </c>
      <c r="K16" t="n">
        <v>47.83</v>
      </c>
      <c r="L16" t="n">
        <v>4.5</v>
      </c>
      <c r="M16" t="n">
        <v>98</v>
      </c>
      <c r="N16" t="n">
        <v>24.28</v>
      </c>
      <c r="O16" t="n">
        <v>18315.3</v>
      </c>
      <c r="P16" t="n">
        <v>620.5</v>
      </c>
      <c r="Q16" t="n">
        <v>1367.66</v>
      </c>
      <c r="R16" t="n">
        <v>199.25</v>
      </c>
      <c r="S16" t="n">
        <v>104.26</v>
      </c>
      <c r="T16" t="n">
        <v>46181.65</v>
      </c>
      <c r="U16" t="n">
        <v>0.52</v>
      </c>
      <c r="V16" t="n">
        <v>0.86</v>
      </c>
      <c r="W16" t="n">
        <v>20.81</v>
      </c>
      <c r="X16" t="n">
        <v>2.84</v>
      </c>
      <c r="Y16" t="n">
        <v>1</v>
      </c>
      <c r="Z16" t="n">
        <v>10</v>
      </c>
      <c r="AA16" t="n">
        <v>2090.452002937201</v>
      </c>
      <c r="AB16" t="n">
        <v>2860.248654652188</v>
      </c>
      <c r="AC16" t="n">
        <v>2587.270537436382</v>
      </c>
      <c r="AD16" t="n">
        <v>2090452.002937201</v>
      </c>
      <c r="AE16" t="n">
        <v>2860248.654652188</v>
      </c>
      <c r="AF16" t="n">
        <v>2.586233159055911e-06</v>
      </c>
      <c r="AG16" t="n">
        <v>71</v>
      </c>
      <c r="AH16" t="n">
        <v>2587270.537436382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1.6615</v>
      </c>
      <c r="E17" t="n">
        <v>60.19</v>
      </c>
      <c r="F17" t="n">
        <v>55.24</v>
      </c>
      <c r="G17" t="n">
        <v>35.26</v>
      </c>
      <c r="H17" t="n">
        <v>0.57</v>
      </c>
      <c r="I17" t="n">
        <v>94</v>
      </c>
      <c r="J17" t="n">
        <v>146.95</v>
      </c>
      <c r="K17" t="n">
        <v>47.83</v>
      </c>
      <c r="L17" t="n">
        <v>4.75</v>
      </c>
      <c r="M17" t="n">
        <v>92</v>
      </c>
      <c r="N17" t="n">
        <v>24.37</v>
      </c>
      <c r="O17" t="n">
        <v>18357.82</v>
      </c>
      <c r="P17" t="n">
        <v>616.97</v>
      </c>
      <c r="Q17" t="n">
        <v>1367.44</v>
      </c>
      <c r="R17" t="n">
        <v>193.38</v>
      </c>
      <c r="S17" t="n">
        <v>104.26</v>
      </c>
      <c r="T17" t="n">
        <v>43275.59</v>
      </c>
      <c r="U17" t="n">
        <v>0.54</v>
      </c>
      <c r="V17" t="n">
        <v>0.87</v>
      </c>
      <c r="W17" t="n">
        <v>20.79</v>
      </c>
      <c r="X17" t="n">
        <v>2.66</v>
      </c>
      <c r="Y17" t="n">
        <v>1</v>
      </c>
      <c r="Z17" t="n">
        <v>10</v>
      </c>
      <c r="AA17" t="n">
        <v>2065.582154026634</v>
      </c>
      <c r="AB17" t="n">
        <v>2826.220630192452</v>
      </c>
      <c r="AC17" t="n">
        <v>2556.490099872451</v>
      </c>
      <c r="AD17" t="n">
        <v>2065582.154026634</v>
      </c>
      <c r="AE17" t="n">
        <v>2826220.630192452</v>
      </c>
      <c r="AF17" t="n">
        <v>2.601735525412567e-06</v>
      </c>
      <c r="AG17" t="n">
        <v>70</v>
      </c>
      <c r="AH17" t="n">
        <v>2556490.099872451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1.6691</v>
      </c>
      <c r="E18" t="n">
        <v>59.91</v>
      </c>
      <c r="F18" t="n">
        <v>55.11</v>
      </c>
      <c r="G18" t="n">
        <v>37.15</v>
      </c>
      <c r="H18" t="n">
        <v>0.6</v>
      </c>
      <c r="I18" t="n">
        <v>89</v>
      </c>
      <c r="J18" t="n">
        <v>147.3</v>
      </c>
      <c r="K18" t="n">
        <v>47.83</v>
      </c>
      <c r="L18" t="n">
        <v>5</v>
      </c>
      <c r="M18" t="n">
        <v>87</v>
      </c>
      <c r="N18" t="n">
        <v>24.47</v>
      </c>
      <c r="O18" t="n">
        <v>18400.38</v>
      </c>
      <c r="P18" t="n">
        <v>614.15</v>
      </c>
      <c r="Q18" t="n">
        <v>1367.56</v>
      </c>
      <c r="R18" t="n">
        <v>188.72</v>
      </c>
      <c r="S18" t="n">
        <v>104.26</v>
      </c>
      <c r="T18" t="n">
        <v>40968.88</v>
      </c>
      <c r="U18" t="n">
        <v>0.55</v>
      </c>
      <c r="V18" t="n">
        <v>0.87</v>
      </c>
      <c r="W18" t="n">
        <v>20.79</v>
      </c>
      <c r="X18" t="n">
        <v>2.53</v>
      </c>
      <c r="Y18" t="n">
        <v>1</v>
      </c>
      <c r="Z18" t="n">
        <v>10</v>
      </c>
      <c r="AA18" t="n">
        <v>2054.053975931012</v>
      </c>
      <c r="AB18" t="n">
        <v>2810.447268334698</v>
      </c>
      <c r="AC18" t="n">
        <v>2542.222125532348</v>
      </c>
      <c r="AD18" t="n">
        <v>2054053.975931012</v>
      </c>
      <c r="AE18" t="n">
        <v>2810447.268334697</v>
      </c>
      <c r="AF18" t="n">
        <v>2.613636331908586e-06</v>
      </c>
      <c r="AG18" t="n">
        <v>70</v>
      </c>
      <c r="AH18" t="n">
        <v>2542222.125532348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1.676</v>
      </c>
      <c r="E19" t="n">
        <v>59.66</v>
      </c>
      <c r="F19" t="n">
        <v>54.98</v>
      </c>
      <c r="G19" t="n">
        <v>38.81</v>
      </c>
      <c r="H19" t="n">
        <v>0.63</v>
      </c>
      <c r="I19" t="n">
        <v>85</v>
      </c>
      <c r="J19" t="n">
        <v>147.64</v>
      </c>
      <c r="K19" t="n">
        <v>47.83</v>
      </c>
      <c r="L19" t="n">
        <v>5.25</v>
      </c>
      <c r="M19" t="n">
        <v>83</v>
      </c>
      <c r="N19" t="n">
        <v>24.56</v>
      </c>
      <c r="O19" t="n">
        <v>18442.97</v>
      </c>
      <c r="P19" t="n">
        <v>610.89</v>
      </c>
      <c r="Q19" t="n">
        <v>1367.5</v>
      </c>
      <c r="R19" t="n">
        <v>184.61</v>
      </c>
      <c r="S19" t="n">
        <v>104.26</v>
      </c>
      <c r="T19" t="n">
        <v>38934.9</v>
      </c>
      <c r="U19" t="n">
        <v>0.5600000000000001</v>
      </c>
      <c r="V19" t="n">
        <v>0.87</v>
      </c>
      <c r="W19" t="n">
        <v>20.78</v>
      </c>
      <c r="X19" t="n">
        <v>2.4</v>
      </c>
      <c r="Y19" t="n">
        <v>1</v>
      </c>
      <c r="Z19" t="n">
        <v>10</v>
      </c>
      <c r="AA19" t="n">
        <v>2042.563899066447</v>
      </c>
      <c r="AB19" t="n">
        <v>2794.726038262184</v>
      </c>
      <c r="AC19" t="n">
        <v>2528.001307593071</v>
      </c>
      <c r="AD19" t="n">
        <v>2042563.899066447</v>
      </c>
      <c r="AE19" t="n">
        <v>2794726.038262184</v>
      </c>
      <c r="AF19" t="n">
        <v>2.624441011490498e-06</v>
      </c>
      <c r="AG19" t="n">
        <v>70</v>
      </c>
      <c r="AH19" t="n">
        <v>2528001.307593071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1.6828</v>
      </c>
      <c r="E20" t="n">
        <v>59.43</v>
      </c>
      <c r="F20" t="n">
        <v>54.86</v>
      </c>
      <c r="G20" t="n">
        <v>40.64</v>
      </c>
      <c r="H20" t="n">
        <v>0.66</v>
      </c>
      <c r="I20" t="n">
        <v>81</v>
      </c>
      <c r="J20" t="n">
        <v>147.99</v>
      </c>
      <c r="K20" t="n">
        <v>47.83</v>
      </c>
      <c r="L20" t="n">
        <v>5.5</v>
      </c>
      <c r="M20" t="n">
        <v>79</v>
      </c>
      <c r="N20" t="n">
        <v>24.66</v>
      </c>
      <c r="O20" t="n">
        <v>18485.59</v>
      </c>
      <c r="P20" t="n">
        <v>608.17</v>
      </c>
      <c r="Q20" t="n">
        <v>1367.5</v>
      </c>
      <c r="R20" t="n">
        <v>180.46</v>
      </c>
      <c r="S20" t="n">
        <v>104.26</v>
      </c>
      <c r="T20" t="n">
        <v>36883.72</v>
      </c>
      <c r="U20" t="n">
        <v>0.58</v>
      </c>
      <c r="V20" t="n">
        <v>0.87</v>
      </c>
      <c r="W20" t="n">
        <v>20.78</v>
      </c>
      <c r="X20" t="n">
        <v>2.28</v>
      </c>
      <c r="Y20" t="n">
        <v>1</v>
      </c>
      <c r="Z20" t="n">
        <v>10</v>
      </c>
      <c r="AA20" t="n">
        <v>2022.390364009221</v>
      </c>
      <c r="AB20" t="n">
        <v>2767.123717603334</v>
      </c>
      <c r="AC20" t="n">
        <v>2503.033313677801</v>
      </c>
      <c r="AD20" t="n">
        <v>2022390.364009222</v>
      </c>
      <c r="AE20" t="n">
        <v>2767123.717603334</v>
      </c>
      <c r="AF20" t="n">
        <v>2.635089101513252e-06</v>
      </c>
      <c r="AG20" t="n">
        <v>69</v>
      </c>
      <c r="AH20" t="n">
        <v>2503033.313677801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1.6889</v>
      </c>
      <c r="E21" t="n">
        <v>59.21</v>
      </c>
      <c r="F21" t="n">
        <v>54.76</v>
      </c>
      <c r="G21" t="n">
        <v>42.67</v>
      </c>
      <c r="H21" t="n">
        <v>0.6899999999999999</v>
      </c>
      <c r="I21" t="n">
        <v>77</v>
      </c>
      <c r="J21" t="n">
        <v>148.33</v>
      </c>
      <c r="K21" t="n">
        <v>47.83</v>
      </c>
      <c r="L21" t="n">
        <v>5.75</v>
      </c>
      <c r="M21" t="n">
        <v>75</v>
      </c>
      <c r="N21" t="n">
        <v>24.75</v>
      </c>
      <c r="O21" t="n">
        <v>18528.25</v>
      </c>
      <c r="P21" t="n">
        <v>605.5</v>
      </c>
      <c r="Q21" t="n">
        <v>1367.4</v>
      </c>
      <c r="R21" t="n">
        <v>177.48</v>
      </c>
      <c r="S21" t="n">
        <v>104.26</v>
      </c>
      <c r="T21" t="n">
        <v>35410.47</v>
      </c>
      <c r="U21" t="n">
        <v>0.59</v>
      </c>
      <c r="V21" t="n">
        <v>0.88</v>
      </c>
      <c r="W21" t="n">
        <v>20.77</v>
      </c>
      <c r="X21" t="n">
        <v>2.18</v>
      </c>
      <c r="Y21" t="n">
        <v>1</v>
      </c>
      <c r="Z21" t="n">
        <v>10</v>
      </c>
      <c r="AA21" t="n">
        <v>2012.822188075959</v>
      </c>
      <c r="AB21" t="n">
        <v>2754.032117173314</v>
      </c>
      <c r="AC21" t="n">
        <v>2491.191157218645</v>
      </c>
      <c r="AD21" t="n">
        <v>2012822.188075959</v>
      </c>
      <c r="AE21" t="n">
        <v>2754032.117173314</v>
      </c>
      <c r="AF21" t="n">
        <v>2.644641064621899e-06</v>
      </c>
      <c r="AG21" t="n">
        <v>69</v>
      </c>
      <c r="AH21" t="n">
        <v>2491191.157218644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1.696</v>
      </c>
      <c r="E22" t="n">
        <v>58.96</v>
      </c>
      <c r="F22" t="n">
        <v>54.63</v>
      </c>
      <c r="G22" t="n">
        <v>44.9</v>
      </c>
      <c r="H22" t="n">
        <v>0.71</v>
      </c>
      <c r="I22" t="n">
        <v>73</v>
      </c>
      <c r="J22" t="n">
        <v>148.68</v>
      </c>
      <c r="K22" t="n">
        <v>47.83</v>
      </c>
      <c r="L22" t="n">
        <v>6</v>
      </c>
      <c r="M22" t="n">
        <v>71</v>
      </c>
      <c r="N22" t="n">
        <v>24.85</v>
      </c>
      <c r="O22" t="n">
        <v>18570.94</v>
      </c>
      <c r="P22" t="n">
        <v>602.34</v>
      </c>
      <c r="Q22" t="n">
        <v>1367.49</v>
      </c>
      <c r="R22" t="n">
        <v>173.4</v>
      </c>
      <c r="S22" t="n">
        <v>104.26</v>
      </c>
      <c r="T22" t="n">
        <v>33392.53</v>
      </c>
      <c r="U22" t="n">
        <v>0.6</v>
      </c>
      <c r="V22" t="n">
        <v>0.88</v>
      </c>
      <c r="W22" t="n">
        <v>20.75</v>
      </c>
      <c r="X22" t="n">
        <v>2.05</v>
      </c>
      <c r="Y22" t="n">
        <v>1</v>
      </c>
      <c r="Z22" t="n">
        <v>10</v>
      </c>
      <c r="AA22" t="n">
        <v>2001.580253611471</v>
      </c>
      <c r="AB22" t="n">
        <v>2738.650406479856</v>
      </c>
      <c r="AC22" t="n">
        <v>2477.277455405405</v>
      </c>
      <c r="AD22" t="n">
        <v>2001580.253611471</v>
      </c>
      <c r="AE22" t="n">
        <v>2738650.406479856</v>
      </c>
      <c r="AF22" t="n">
        <v>2.655758923322127e-06</v>
      </c>
      <c r="AG22" t="n">
        <v>69</v>
      </c>
      <c r="AH22" t="n">
        <v>2477277.455405405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1.7013</v>
      </c>
      <c r="E23" t="n">
        <v>58.78</v>
      </c>
      <c r="F23" t="n">
        <v>54.53</v>
      </c>
      <c r="G23" t="n">
        <v>46.74</v>
      </c>
      <c r="H23" t="n">
        <v>0.74</v>
      </c>
      <c r="I23" t="n">
        <v>70</v>
      </c>
      <c r="J23" t="n">
        <v>149.02</v>
      </c>
      <c r="K23" t="n">
        <v>47.83</v>
      </c>
      <c r="L23" t="n">
        <v>6.25</v>
      </c>
      <c r="M23" t="n">
        <v>68</v>
      </c>
      <c r="N23" t="n">
        <v>24.95</v>
      </c>
      <c r="O23" t="n">
        <v>18613.66</v>
      </c>
      <c r="P23" t="n">
        <v>599.86</v>
      </c>
      <c r="Q23" t="n">
        <v>1367.54</v>
      </c>
      <c r="R23" t="n">
        <v>169.74</v>
      </c>
      <c r="S23" t="n">
        <v>104.26</v>
      </c>
      <c r="T23" t="n">
        <v>31576.52</v>
      </c>
      <c r="U23" t="n">
        <v>0.61</v>
      </c>
      <c r="V23" t="n">
        <v>0.88</v>
      </c>
      <c r="W23" t="n">
        <v>20.76</v>
      </c>
      <c r="X23" t="n">
        <v>1.95</v>
      </c>
      <c r="Y23" t="n">
        <v>1</v>
      </c>
      <c r="Z23" t="n">
        <v>10</v>
      </c>
      <c r="AA23" t="n">
        <v>1993.051932100594</v>
      </c>
      <c r="AB23" t="n">
        <v>2726.981580745683</v>
      </c>
      <c r="AC23" t="n">
        <v>2466.722286022001</v>
      </c>
      <c r="AD23" t="n">
        <v>1993051.932100594</v>
      </c>
      <c r="AE23" t="n">
        <v>2726981.580745683</v>
      </c>
      <c r="AF23" t="n">
        <v>2.664058169957509e-06</v>
      </c>
      <c r="AG23" t="n">
        <v>69</v>
      </c>
      <c r="AH23" t="n">
        <v>2466722.286022001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1.7056</v>
      </c>
      <c r="E24" t="n">
        <v>58.63</v>
      </c>
      <c r="F24" t="n">
        <v>54.47</v>
      </c>
      <c r="G24" t="n">
        <v>48.77</v>
      </c>
      <c r="H24" t="n">
        <v>0.77</v>
      </c>
      <c r="I24" t="n">
        <v>67</v>
      </c>
      <c r="J24" t="n">
        <v>149.37</v>
      </c>
      <c r="K24" t="n">
        <v>47.83</v>
      </c>
      <c r="L24" t="n">
        <v>6.5</v>
      </c>
      <c r="M24" t="n">
        <v>65</v>
      </c>
      <c r="N24" t="n">
        <v>25.04</v>
      </c>
      <c r="O24" t="n">
        <v>18656.42</v>
      </c>
      <c r="P24" t="n">
        <v>598.2</v>
      </c>
      <c r="Q24" t="n">
        <v>1367.44</v>
      </c>
      <c r="R24" t="n">
        <v>167.63</v>
      </c>
      <c r="S24" t="n">
        <v>104.26</v>
      </c>
      <c r="T24" t="n">
        <v>30538.25</v>
      </c>
      <c r="U24" t="n">
        <v>0.62</v>
      </c>
      <c r="V24" t="n">
        <v>0.88</v>
      </c>
      <c r="W24" t="n">
        <v>20.76</v>
      </c>
      <c r="X24" t="n">
        <v>1.88</v>
      </c>
      <c r="Y24" t="n">
        <v>1</v>
      </c>
      <c r="Z24" t="n">
        <v>10</v>
      </c>
      <c r="AA24" t="n">
        <v>1977.131187171752</v>
      </c>
      <c r="AB24" t="n">
        <v>2705.198115160346</v>
      </c>
      <c r="AC24" t="n">
        <v>2447.017803818843</v>
      </c>
      <c r="AD24" t="n">
        <v>1977131.187171752</v>
      </c>
      <c r="AE24" t="n">
        <v>2705198.115160346</v>
      </c>
      <c r="AF24" t="n">
        <v>2.670791521001309e-06</v>
      </c>
      <c r="AG24" t="n">
        <v>68</v>
      </c>
      <c r="AH24" t="n">
        <v>2447017.803818843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1.7092</v>
      </c>
      <c r="E25" t="n">
        <v>58.51</v>
      </c>
      <c r="F25" t="n">
        <v>54.4</v>
      </c>
      <c r="G25" t="n">
        <v>50.22</v>
      </c>
      <c r="H25" t="n">
        <v>0.8</v>
      </c>
      <c r="I25" t="n">
        <v>65</v>
      </c>
      <c r="J25" t="n">
        <v>149.72</v>
      </c>
      <c r="K25" t="n">
        <v>47.83</v>
      </c>
      <c r="L25" t="n">
        <v>6.75</v>
      </c>
      <c r="M25" t="n">
        <v>63</v>
      </c>
      <c r="N25" t="n">
        <v>25.14</v>
      </c>
      <c r="O25" t="n">
        <v>18699.2</v>
      </c>
      <c r="P25" t="n">
        <v>595.73</v>
      </c>
      <c r="Q25" t="n">
        <v>1367.46</v>
      </c>
      <c r="R25" t="n">
        <v>166.02</v>
      </c>
      <c r="S25" t="n">
        <v>104.26</v>
      </c>
      <c r="T25" t="n">
        <v>29742.51</v>
      </c>
      <c r="U25" t="n">
        <v>0.63</v>
      </c>
      <c r="V25" t="n">
        <v>0.88</v>
      </c>
      <c r="W25" t="n">
        <v>20.74</v>
      </c>
      <c r="X25" t="n">
        <v>1.82</v>
      </c>
      <c r="Y25" t="n">
        <v>1</v>
      </c>
      <c r="Z25" t="n">
        <v>10</v>
      </c>
      <c r="AA25" t="n">
        <v>1970.26690365752</v>
      </c>
      <c r="AB25" t="n">
        <v>2695.806099625358</v>
      </c>
      <c r="AC25" t="n">
        <v>2438.522149064737</v>
      </c>
      <c r="AD25" t="n">
        <v>1970266.90365752</v>
      </c>
      <c r="AE25" t="n">
        <v>2695806.099625358</v>
      </c>
      <c r="AF25" t="n">
        <v>2.676428745131002e-06</v>
      </c>
      <c r="AG25" t="n">
        <v>68</v>
      </c>
      <c r="AH25" t="n">
        <v>2438522.149064737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1.714</v>
      </c>
      <c r="E26" t="n">
        <v>58.34</v>
      </c>
      <c r="F26" t="n">
        <v>54.32</v>
      </c>
      <c r="G26" t="n">
        <v>52.57</v>
      </c>
      <c r="H26" t="n">
        <v>0.83</v>
      </c>
      <c r="I26" t="n">
        <v>62</v>
      </c>
      <c r="J26" t="n">
        <v>150.07</v>
      </c>
      <c r="K26" t="n">
        <v>47.83</v>
      </c>
      <c r="L26" t="n">
        <v>7</v>
      </c>
      <c r="M26" t="n">
        <v>60</v>
      </c>
      <c r="N26" t="n">
        <v>25.24</v>
      </c>
      <c r="O26" t="n">
        <v>18742.03</v>
      </c>
      <c r="P26" t="n">
        <v>593.1799999999999</v>
      </c>
      <c r="Q26" t="n">
        <v>1367.43</v>
      </c>
      <c r="R26" t="n">
        <v>163.19</v>
      </c>
      <c r="S26" t="n">
        <v>104.26</v>
      </c>
      <c r="T26" t="n">
        <v>28341.09</v>
      </c>
      <c r="U26" t="n">
        <v>0.64</v>
      </c>
      <c r="V26" t="n">
        <v>0.88</v>
      </c>
      <c r="W26" t="n">
        <v>20.74</v>
      </c>
      <c r="X26" t="n">
        <v>1.74</v>
      </c>
      <c r="Y26" t="n">
        <v>1</v>
      </c>
      <c r="Z26" t="n">
        <v>10</v>
      </c>
      <c r="AA26" t="n">
        <v>1962.32204964397</v>
      </c>
      <c r="AB26" t="n">
        <v>2684.935599861798</v>
      </c>
      <c r="AC26" t="n">
        <v>2428.689114541769</v>
      </c>
      <c r="AD26" t="n">
        <v>1962322.04964397</v>
      </c>
      <c r="AE26" t="n">
        <v>2684935.599861797</v>
      </c>
      <c r="AF26" t="n">
        <v>2.683945043970592e-06</v>
      </c>
      <c r="AG26" t="n">
        <v>68</v>
      </c>
      <c r="AH26" t="n">
        <v>2428689.114541769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1.7172</v>
      </c>
      <c r="E27" t="n">
        <v>58.23</v>
      </c>
      <c r="F27" t="n">
        <v>54.27</v>
      </c>
      <c r="G27" t="n">
        <v>54.27</v>
      </c>
      <c r="H27" t="n">
        <v>0.85</v>
      </c>
      <c r="I27" t="n">
        <v>60</v>
      </c>
      <c r="J27" t="n">
        <v>150.41</v>
      </c>
      <c r="K27" t="n">
        <v>47.83</v>
      </c>
      <c r="L27" t="n">
        <v>7.25</v>
      </c>
      <c r="M27" t="n">
        <v>58</v>
      </c>
      <c r="N27" t="n">
        <v>25.33</v>
      </c>
      <c r="O27" t="n">
        <v>18784.88</v>
      </c>
      <c r="P27" t="n">
        <v>590.9299999999999</v>
      </c>
      <c r="Q27" t="n">
        <v>1367.28</v>
      </c>
      <c r="R27" t="n">
        <v>161.55</v>
      </c>
      <c r="S27" t="n">
        <v>104.26</v>
      </c>
      <c r="T27" t="n">
        <v>27529.06</v>
      </c>
      <c r="U27" t="n">
        <v>0.65</v>
      </c>
      <c r="V27" t="n">
        <v>0.88</v>
      </c>
      <c r="W27" t="n">
        <v>20.74</v>
      </c>
      <c r="X27" t="n">
        <v>1.69</v>
      </c>
      <c r="Y27" t="n">
        <v>1</v>
      </c>
      <c r="Z27" t="n">
        <v>10</v>
      </c>
      <c r="AA27" t="n">
        <v>1956.303872213908</v>
      </c>
      <c r="AB27" t="n">
        <v>2676.701263998735</v>
      </c>
      <c r="AC27" t="n">
        <v>2421.240652136515</v>
      </c>
      <c r="AD27" t="n">
        <v>1956303.872213908</v>
      </c>
      <c r="AE27" t="n">
        <v>2676701.263998735</v>
      </c>
      <c r="AF27" t="n">
        <v>2.688955909863653e-06</v>
      </c>
      <c r="AG27" t="n">
        <v>68</v>
      </c>
      <c r="AH27" t="n">
        <v>2421240.652136514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1.721</v>
      </c>
      <c r="E28" t="n">
        <v>58.1</v>
      </c>
      <c r="F28" t="n">
        <v>54.2</v>
      </c>
      <c r="G28" t="n">
        <v>56.07</v>
      </c>
      <c r="H28" t="n">
        <v>0.88</v>
      </c>
      <c r="I28" t="n">
        <v>58</v>
      </c>
      <c r="J28" t="n">
        <v>150.76</v>
      </c>
      <c r="K28" t="n">
        <v>47.83</v>
      </c>
      <c r="L28" t="n">
        <v>7.5</v>
      </c>
      <c r="M28" t="n">
        <v>56</v>
      </c>
      <c r="N28" t="n">
        <v>25.43</v>
      </c>
      <c r="O28" t="n">
        <v>18827.77</v>
      </c>
      <c r="P28" t="n">
        <v>589.08</v>
      </c>
      <c r="Q28" t="n">
        <v>1367.43</v>
      </c>
      <c r="R28" t="n">
        <v>159.16</v>
      </c>
      <c r="S28" t="n">
        <v>104.26</v>
      </c>
      <c r="T28" t="n">
        <v>26348.47</v>
      </c>
      <c r="U28" t="n">
        <v>0.66</v>
      </c>
      <c r="V28" t="n">
        <v>0.88</v>
      </c>
      <c r="W28" t="n">
        <v>20.74</v>
      </c>
      <c r="X28" t="n">
        <v>1.62</v>
      </c>
      <c r="Y28" t="n">
        <v>1</v>
      </c>
      <c r="Z28" t="n">
        <v>10</v>
      </c>
      <c r="AA28" t="n">
        <v>1950.251126389079</v>
      </c>
      <c r="AB28" t="n">
        <v>2668.419630132906</v>
      </c>
      <c r="AC28" t="n">
        <v>2413.749405783493</v>
      </c>
      <c r="AD28" t="n">
        <v>1950251.126389079</v>
      </c>
      <c r="AE28" t="n">
        <v>2668419.630132906</v>
      </c>
      <c r="AF28" t="n">
        <v>2.694906313111663e-06</v>
      </c>
      <c r="AG28" t="n">
        <v>68</v>
      </c>
      <c r="AH28" t="n">
        <v>2413749.405783494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1.7236</v>
      </c>
      <c r="E29" t="n">
        <v>58.02</v>
      </c>
      <c r="F29" t="n">
        <v>54.17</v>
      </c>
      <c r="G29" t="n">
        <v>58.04</v>
      </c>
      <c r="H29" t="n">
        <v>0.91</v>
      </c>
      <c r="I29" t="n">
        <v>56</v>
      </c>
      <c r="J29" t="n">
        <v>151.11</v>
      </c>
      <c r="K29" t="n">
        <v>47.83</v>
      </c>
      <c r="L29" t="n">
        <v>7.75</v>
      </c>
      <c r="M29" t="n">
        <v>54</v>
      </c>
      <c r="N29" t="n">
        <v>25.53</v>
      </c>
      <c r="O29" t="n">
        <v>18870.7</v>
      </c>
      <c r="P29" t="n">
        <v>587.03</v>
      </c>
      <c r="Q29" t="n">
        <v>1367.46</v>
      </c>
      <c r="R29" t="n">
        <v>158.49</v>
      </c>
      <c r="S29" t="n">
        <v>104.26</v>
      </c>
      <c r="T29" t="n">
        <v>26021.68</v>
      </c>
      <c r="U29" t="n">
        <v>0.66</v>
      </c>
      <c r="V29" t="n">
        <v>0.88</v>
      </c>
      <c r="W29" t="n">
        <v>20.73</v>
      </c>
      <c r="X29" t="n">
        <v>1.59</v>
      </c>
      <c r="Y29" t="n">
        <v>1</v>
      </c>
      <c r="Z29" t="n">
        <v>10</v>
      </c>
      <c r="AA29" t="n">
        <v>1945.176508974718</v>
      </c>
      <c r="AB29" t="n">
        <v>2661.476314710257</v>
      </c>
      <c r="AC29" t="n">
        <v>2407.468750639778</v>
      </c>
      <c r="AD29" t="n">
        <v>1945176.508974718</v>
      </c>
      <c r="AE29" t="n">
        <v>2661476.314710257</v>
      </c>
      <c r="AF29" t="n">
        <v>2.698977641649775e-06</v>
      </c>
      <c r="AG29" t="n">
        <v>68</v>
      </c>
      <c r="AH29" t="n">
        <v>2407468.750639778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1.7279</v>
      </c>
      <c r="E30" t="n">
        <v>57.87</v>
      </c>
      <c r="F30" t="n">
        <v>54.09</v>
      </c>
      <c r="G30" t="n">
        <v>60.1</v>
      </c>
      <c r="H30" t="n">
        <v>0.9399999999999999</v>
      </c>
      <c r="I30" t="n">
        <v>54</v>
      </c>
      <c r="J30" t="n">
        <v>151.46</v>
      </c>
      <c r="K30" t="n">
        <v>47.83</v>
      </c>
      <c r="L30" t="n">
        <v>8</v>
      </c>
      <c r="M30" t="n">
        <v>52</v>
      </c>
      <c r="N30" t="n">
        <v>25.63</v>
      </c>
      <c r="O30" t="n">
        <v>18913.66</v>
      </c>
      <c r="P30" t="n">
        <v>584.61</v>
      </c>
      <c r="Q30" t="n">
        <v>1367.48</v>
      </c>
      <c r="R30" t="n">
        <v>155.59</v>
      </c>
      <c r="S30" t="n">
        <v>104.26</v>
      </c>
      <c r="T30" t="n">
        <v>24582.63</v>
      </c>
      <c r="U30" t="n">
        <v>0.67</v>
      </c>
      <c r="V30" t="n">
        <v>0.89</v>
      </c>
      <c r="W30" t="n">
        <v>20.73</v>
      </c>
      <c r="X30" t="n">
        <v>1.5</v>
      </c>
      <c r="Y30" t="n">
        <v>1</v>
      </c>
      <c r="Z30" t="n">
        <v>10</v>
      </c>
      <c r="AA30" t="n">
        <v>1928.19766844784</v>
      </c>
      <c r="AB30" t="n">
        <v>2638.245116047803</v>
      </c>
      <c r="AC30" t="n">
        <v>2386.454704972477</v>
      </c>
      <c r="AD30" t="n">
        <v>1928197.66844784</v>
      </c>
      <c r="AE30" t="n">
        <v>2638245.116047803</v>
      </c>
      <c r="AF30" t="n">
        <v>2.705710992693575e-06</v>
      </c>
      <c r="AG30" t="n">
        <v>67</v>
      </c>
      <c r="AH30" t="n">
        <v>2386454.704972477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1.7307</v>
      </c>
      <c r="E31" t="n">
        <v>57.78</v>
      </c>
      <c r="F31" t="n">
        <v>54.05</v>
      </c>
      <c r="G31" t="n">
        <v>62.37</v>
      </c>
      <c r="H31" t="n">
        <v>0.96</v>
      </c>
      <c r="I31" t="n">
        <v>52</v>
      </c>
      <c r="J31" t="n">
        <v>151.81</v>
      </c>
      <c r="K31" t="n">
        <v>47.83</v>
      </c>
      <c r="L31" t="n">
        <v>8.25</v>
      </c>
      <c r="M31" t="n">
        <v>50</v>
      </c>
      <c r="N31" t="n">
        <v>25.73</v>
      </c>
      <c r="O31" t="n">
        <v>18956.65</v>
      </c>
      <c r="P31" t="n">
        <v>582.88</v>
      </c>
      <c r="Q31" t="n">
        <v>1367.36</v>
      </c>
      <c r="R31" t="n">
        <v>154.34</v>
      </c>
      <c r="S31" t="n">
        <v>104.26</v>
      </c>
      <c r="T31" t="n">
        <v>23966.41</v>
      </c>
      <c r="U31" t="n">
        <v>0.68</v>
      </c>
      <c r="V31" t="n">
        <v>0.89</v>
      </c>
      <c r="W31" t="n">
        <v>20.73</v>
      </c>
      <c r="X31" t="n">
        <v>1.47</v>
      </c>
      <c r="Y31" t="n">
        <v>1</v>
      </c>
      <c r="Z31" t="n">
        <v>10</v>
      </c>
      <c r="AA31" t="n">
        <v>1923.377653651108</v>
      </c>
      <c r="AB31" t="n">
        <v>2631.65015915887</v>
      </c>
      <c r="AC31" t="n">
        <v>2380.489161512943</v>
      </c>
      <c r="AD31" t="n">
        <v>1923377.653651108</v>
      </c>
      <c r="AE31" t="n">
        <v>2631650.15915887</v>
      </c>
      <c r="AF31" t="n">
        <v>2.710095500350003e-06</v>
      </c>
      <c r="AG31" t="n">
        <v>67</v>
      </c>
      <c r="AH31" t="n">
        <v>2380489.161512943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1.735</v>
      </c>
      <c r="E32" t="n">
        <v>57.64</v>
      </c>
      <c r="F32" t="n">
        <v>53.96</v>
      </c>
      <c r="G32" t="n">
        <v>64.76000000000001</v>
      </c>
      <c r="H32" t="n">
        <v>0.99</v>
      </c>
      <c r="I32" t="n">
        <v>50</v>
      </c>
      <c r="J32" t="n">
        <v>152.15</v>
      </c>
      <c r="K32" t="n">
        <v>47.83</v>
      </c>
      <c r="L32" t="n">
        <v>8.5</v>
      </c>
      <c r="M32" t="n">
        <v>48</v>
      </c>
      <c r="N32" t="n">
        <v>25.83</v>
      </c>
      <c r="O32" t="n">
        <v>18999.67</v>
      </c>
      <c r="P32" t="n">
        <v>580.1799999999999</v>
      </c>
      <c r="Q32" t="n">
        <v>1367.24</v>
      </c>
      <c r="R32" t="n">
        <v>151.48</v>
      </c>
      <c r="S32" t="n">
        <v>104.26</v>
      </c>
      <c r="T32" t="n">
        <v>22544.49</v>
      </c>
      <c r="U32" t="n">
        <v>0.6899999999999999</v>
      </c>
      <c r="V32" t="n">
        <v>0.89</v>
      </c>
      <c r="W32" t="n">
        <v>20.72</v>
      </c>
      <c r="X32" t="n">
        <v>1.38</v>
      </c>
      <c r="Y32" t="n">
        <v>1</v>
      </c>
      <c r="Z32" t="n">
        <v>10</v>
      </c>
      <c r="AA32" t="n">
        <v>1915.704753775938</v>
      </c>
      <c r="AB32" t="n">
        <v>2621.151759045211</v>
      </c>
      <c r="AC32" t="n">
        <v>2370.992713971534</v>
      </c>
      <c r="AD32" t="n">
        <v>1915704.753775938</v>
      </c>
      <c r="AE32" t="n">
        <v>2621151.759045211</v>
      </c>
      <c r="AF32" t="n">
        <v>2.716828851393804e-06</v>
      </c>
      <c r="AG32" t="n">
        <v>67</v>
      </c>
      <c r="AH32" t="n">
        <v>2370992.713971534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1.7364</v>
      </c>
      <c r="E33" t="n">
        <v>57.59</v>
      </c>
      <c r="F33" t="n">
        <v>53.95</v>
      </c>
      <c r="G33" t="n">
        <v>66.06</v>
      </c>
      <c r="H33" t="n">
        <v>1.02</v>
      </c>
      <c r="I33" t="n">
        <v>49</v>
      </c>
      <c r="J33" t="n">
        <v>152.5</v>
      </c>
      <c r="K33" t="n">
        <v>47.83</v>
      </c>
      <c r="L33" t="n">
        <v>8.75</v>
      </c>
      <c r="M33" t="n">
        <v>47</v>
      </c>
      <c r="N33" t="n">
        <v>25.93</v>
      </c>
      <c r="O33" t="n">
        <v>19042.73</v>
      </c>
      <c r="P33" t="n">
        <v>578.4299999999999</v>
      </c>
      <c r="Q33" t="n">
        <v>1367.4</v>
      </c>
      <c r="R33" t="n">
        <v>150.88</v>
      </c>
      <c r="S33" t="n">
        <v>104.26</v>
      </c>
      <c r="T33" t="n">
        <v>22251.61</v>
      </c>
      <c r="U33" t="n">
        <v>0.6899999999999999</v>
      </c>
      <c r="V33" t="n">
        <v>0.89</v>
      </c>
      <c r="W33" t="n">
        <v>20.73</v>
      </c>
      <c r="X33" t="n">
        <v>1.37</v>
      </c>
      <c r="Y33" t="n">
        <v>1</v>
      </c>
      <c r="Z33" t="n">
        <v>10</v>
      </c>
      <c r="AA33" t="n">
        <v>1912.164211447075</v>
      </c>
      <c r="AB33" t="n">
        <v>2616.307432833156</v>
      </c>
      <c r="AC33" t="n">
        <v>2366.610723454103</v>
      </c>
      <c r="AD33" t="n">
        <v>1912164.211447075</v>
      </c>
      <c r="AE33" t="n">
        <v>2616307.432833156</v>
      </c>
      <c r="AF33" t="n">
        <v>2.719021105222017e-06</v>
      </c>
      <c r="AG33" t="n">
        <v>67</v>
      </c>
      <c r="AH33" t="n">
        <v>2366610.723454103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1.7393</v>
      </c>
      <c r="E34" t="n">
        <v>57.49</v>
      </c>
      <c r="F34" t="n">
        <v>53.91</v>
      </c>
      <c r="G34" t="n">
        <v>68.81999999999999</v>
      </c>
      <c r="H34" t="n">
        <v>1.04</v>
      </c>
      <c r="I34" t="n">
        <v>47</v>
      </c>
      <c r="J34" t="n">
        <v>152.85</v>
      </c>
      <c r="K34" t="n">
        <v>47.83</v>
      </c>
      <c r="L34" t="n">
        <v>9</v>
      </c>
      <c r="M34" t="n">
        <v>45</v>
      </c>
      <c r="N34" t="n">
        <v>26.03</v>
      </c>
      <c r="O34" t="n">
        <v>19085.83</v>
      </c>
      <c r="P34" t="n">
        <v>576.12</v>
      </c>
      <c r="Q34" t="n">
        <v>1367.35</v>
      </c>
      <c r="R34" t="n">
        <v>149.77</v>
      </c>
      <c r="S34" t="n">
        <v>104.26</v>
      </c>
      <c r="T34" t="n">
        <v>21704.75</v>
      </c>
      <c r="U34" t="n">
        <v>0.7</v>
      </c>
      <c r="V34" t="n">
        <v>0.89</v>
      </c>
      <c r="W34" t="n">
        <v>20.72</v>
      </c>
      <c r="X34" t="n">
        <v>1.33</v>
      </c>
      <c r="Y34" t="n">
        <v>1</v>
      </c>
      <c r="Z34" t="n">
        <v>10</v>
      </c>
      <c r="AA34" t="n">
        <v>1906.514857536793</v>
      </c>
      <c r="AB34" t="n">
        <v>2608.577737581203</v>
      </c>
      <c r="AC34" t="n">
        <v>2359.618739468302</v>
      </c>
      <c r="AD34" t="n">
        <v>1906514.857536793</v>
      </c>
      <c r="AE34" t="n">
        <v>2608577.737581203</v>
      </c>
      <c r="AF34" t="n">
        <v>2.723562202437603e-06</v>
      </c>
      <c r="AG34" t="n">
        <v>67</v>
      </c>
      <c r="AH34" t="n">
        <v>2359618.739468302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1.7409</v>
      </c>
      <c r="E35" t="n">
        <v>57.44</v>
      </c>
      <c r="F35" t="n">
        <v>53.88</v>
      </c>
      <c r="G35" t="n">
        <v>70.28</v>
      </c>
      <c r="H35" t="n">
        <v>1.07</v>
      </c>
      <c r="I35" t="n">
        <v>46</v>
      </c>
      <c r="J35" t="n">
        <v>153.2</v>
      </c>
      <c r="K35" t="n">
        <v>47.83</v>
      </c>
      <c r="L35" t="n">
        <v>9.25</v>
      </c>
      <c r="M35" t="n">
        <v>44</v>
      </c>
      <c r="N35" t="n">
        <v>26.12</v>
      </c>
      <c r="O35" t="n">
        <v>19128.96</v>
      </c>
      <c r="P35" t="n">
        <v>574.61</v>
      </c>
      <c r="Q35" t="n">
        <v>1367.34</v>
      </c>
      <c r="R35" t="n">
        <v>148.81</v>
      </c>
      <c r="S35" t="n">
        <v>104.26</v>
      </c>
      <c r="T35" t="n">
        <v>21230.52</v>
      </c>
      <c r="U35" t="n">
        <v>0.7</v>
      </c>
      <c r="V35" t="n">
        <v>0.89</v>
      </c>
      <c r="W35" t="n">
        <v>20.72</v>
      </c>
      <c r="X35" t="n">
        <v>1.3</v>
      </c>
      <c r="Y35" t="n">
        <v>1</v>
      </c>
      <c r="Z35" t="n">
        <v>10</v>
      </c>
      <c r="AA35" t="n">
        <v>1903.012211474639</v>
      </c>
      <c r="AB35" t="n">
        <v>2603.785262713126</v>
      </c>
      <c r="AC35" t="n">
        <v>2355.283651675353</v>
      </c>
      <c r="AD35" t="n">
        <v>1903012.211474639</v>
      </c>
      <c r="AE35" t="n">
        <v>2603785.262713126</v>
      </c>
      <c r="AF35" t="n">
        <v>2.726067635384134e-06</v>
      </c>
      <c r="AG35" t="n">
        <v>67</v>
      </c>
      <c r="AH35" t="n">
        <v>2355283.651675353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1.7432</v>
      </c>
      <c r="E36" t="n">
        <v>57.37</v>
      </c>
      <c r="F36" t="n">
        <v>53.84</v>
      </c>
      <c r="G36" t="n">
        <v>71.78</v>
      </c>
      <c r="H36" t="n">
        <v>1.1</v>
      </c>
      <c r="I36" t="n">
        <v>45</v>
      </c>
      <c r="J36" t="n">
        <v>153.55</v>
      </c>
      <c r="K36" t="n">
        <v>47.83</v>
      </c>
      <c r="L36" t="n">
        <v>9.5</v>
      </c>
      <c r="M36" t="n">
        <v>43</v>
      </c>
      <c r="N36" t="n">
        <v>26.22</v>
      </c>
      <c r="O36" t="n">
        <v>19172.12</v>
      </c>
      <c r="P36" t="n">
        <v>572.01</v>
      </c>
      <c r="Q36" t="n">
        <v>1367.37</v>
      </c>
      <c r="R36" t="n">
        <v>147.43</v>
      </c>
      <c r="S36" t="n">
        <v>104.26</v>
      </c>
      <c r="T36" t="n">
        <v>20543.84</v>
      </c>
      <c r="U36" t="n">
        <v>0.71</v>
      </c>
      <c r="V36" t="n">
        <v>0.89</v>
      </c>
      <c r="W36" t="n">
        <v>20.72</v>
      </c>
      <c r="X36" t="n">
        <v>1.26</v>
      </c>
      <c r="Y36" t="n">
        <v>1</v>
      </c>
      <c r="Z36" t="n">
        <v>10</v>
      </c>
      <c r="AA36" t="n">
        <v>1897.41888678219</v>
      </c>
      <c r="AB36" t="n">
        <v>2596.132229108848</v>
      </c>
      <c r="AC36" t="n">
        <v>2348.361012857167</v>
      </c>
      <c r="AD36" t="n">
        <v>1897418.88678219</v>
      </c>
      <c r="AE36" t="n">
        <v>2596132.229108848</v>
      </c>
      <c r="AF36" t="n">
        <v>2.729669195244771e-06</v>
      </c>
      <c r="AG36" t="n">
        <v>67</v>
      </c>
      <c r="AH36" t="n">
        <v>2348361.012857167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1.7468</v>
      </c>
      <c r="E37" t="n">
        <v>57.25</v>
      </c>
      <c r="F37" t="n">
        <v>53.78</v>
      </c>
      <c r="G37" t="n">
        <v>75.04000000000001</v>
      </c>
      <c r="H37" t="n">
        <v>1.12</v>
      </c>
      <c r="I37" t="n">
        <v>43</v>
      </c>
      <c r="J37" t="n">
        <v>153.9</v>
      </c>
      <c r="K37" t="n">
        <v>47.83</v>
      </c>
      <c r="L37" t="n">
        <v>9.75</v>
      </c>
      <c r="M37" t="n">
        <v>41</v>
      </c>
      <c r="N37" t="n">
        <v>26.32</v>
      </c>
      <c r="O37" t="n">
        <v>19215.32</v>
      </c>
      <c r="P37" t="n">
        <v>570.58</v>
      </c>
      <c r="Q37" t="n">
        <v>1367.36</v>
      </c>
      <c r="R37" t="n">
        <v>145.35</v>
      </c>
      <c r="S37" t="n">
        <v>104.26</v>
      </c>
      <c r="T37" t="n">
        <v>19514.18</v>
      </c>
      <c r="U37" t="n">
        <v>0.72</v>
      </c>
      <c r="V37" t="n">
        <v>0.89</v>
      </c>
      <c r="W37" t="n">
        <v>20.72</v>
      </c>
      <c r="X37" t="n">
        <v>1.2</v>
      </c>
      <c r="Y37" t="n">
        <v>1</v>
      </c>
      <c r="Z37" t="n">
        <v>10</v>
      </c>
      <c r="AA37" t="n">
        <v>1892.370309689286</v>
      </c>
      <c r="AB37" t="n">
        <v>2589.224543202834</v>
      </c>
      <c r="AC37" t="n">
        <v>2342.112586799025</v>
      </c>
      <c r="AD37" t="n">
        <v>1892370.309689286</v>
      </c>
      <c r="AE37" t="n">
        <v>2589224.543202834</v>
      </c>
      <c r="AF37" t="n">
        <v>2.735306419374464e-06</v>
      </c>
      <c r="AG37" t="n">
        <v>67</v>
      </c>
      <c r="AH37" t="n">
        <v>2342112.586799025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1.7489</v>
      </c>
      <c r="E38" t="n">
        <v>57.18</v>
      </c>
      <c r="F38" t="n">
        <v>53.74</v>
      </c>
      <c r="G38" t="n">
        <v>76.77</v>
      </c>
      <c r="H38" t="n">
        <v>1.15</v>
      </c>
      <c r="I38" t="n">
        <v>42</v>
      </c>
      <c r="J38" t="n">
        <v>154.25</v>
      </c>
      <c r="K38" t="n">
        <v>47.83</v>
      </c>
      <c r="L38" t="n">
        <v>10</v>
      </c>
      <c r="M38" t="n">
        <v>40</v>
      </c>
      <c r="N38" t="n">
        <v>26.43</v>
      </c>
      <c r="O38" t="n">
        <v>19258.55</v>
      </c>
      <c r="P38" t="n">
        <v>568.45</v>
      </c>
      <c r="Q38" t="n">
        <v>1367.3</v>
      </c>
      <c r="R38" t="n">
        <v>144.24</v>
      </c>
      <c r="S38" t="n">
        <v>104.26</v>
      </c>
      <c r="T38" t="n">
        <v>18966.89</v>
      </c>
      <c r="U38" t="n">
        <v>0.72</v>
      </c>
      <c r="V38" t="n">
        <v>0.89</v>
      </c>
      <c r="W38" t="n">
        <v>20.71</v>
      </c>
      <c r="X38" t="n">
        <v>1.16</v>
      </c>
      <c r="Y38" t="n">
        <v>1</v>
      </c>
      <c r="Z38" t="n">
        <v>10</v>
      </c>
      <c r="AA38" t="n">
        <v>1887.601024624453</v>
      </c>
      <c r="AB38" t="n">
        <v>2582.698996971123</v>
      </c>
      <c r="AC38" t="n">
        <v>2336.209829541007</v>
      </c>
      <c r="AD38" t="n">
        <v>1887601.024624453</v>
      </c>
      <c r="AE38" t="n">
        <v>2582698.996971123</v>
      </c>
      <c r="AF38" t="n">
        <v>2.738594800116785e-06</v>
      </c>
      <c r="AG38" t="n">
        <v>67</v>
      </c>
      <c r="AH38" t="n">
        <v>2336209.829541007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1.7507</v>
      </c>
      <c r="E39" t="n">
        <v>57.12</v>
      </c>
      <c r="F39" t="n">
        <v>53.71</v>
      </c>
      <c r="G39" t="n">
        <v>78.59</v>
      </c>
      <c r="H39" t="n">
        <v>1.17</v>
      </c>
      <c r="I39" t="n">
        <v>41</v>
      </c>
      <c r="J39" t="n">
        <v>154.6</v>
      </c>
      <c r="K39" t="n">
        <v>47.83</v>
      </c>
      <c r="L39" t="n">
        <v>10.25</v>
      </c>
      <c r="M39" t="n">
        <v>39</v>
      </c>
      <c r="N39" t="n">
        <v>26.53</v>
      </c>
      <c r="O39" t="n">
        <v>19301.82</v>
      </c>
      <c r="P39" t="n">
        <v>566.23</v>
      </c>
      <c r="Q39" t="n">
        <v>1367.28</v>
      </c>
      <c r="R39" t="n">
        <v>143.36</v>
      </c>
      <c r="S39" t="n">
        <v>104.26</v>
      </c>
      <c r="T39" t="n">
        <v>18533.35</v>
      </c>
      <c r="U39" t="n">
        <v>0.73</v>
      </c>
      <c r="V39" t="n">
        <v>0.89</v>
      </c>
      <c r="W39" t="n">
        <v>20.7</v>
      </c>
      <c r="X39" t="n">
        <v>1.13</v>
      </c>
      <c r="Y39" t="n">
        <v>1</v>
      </c>
      <c r="Z39" t="n">
        <v>10</v>
      </c>
      <c r="AA39" t="n">
        <v>1883.013247906403</v>
      </c>
      <c r="AB39" t="n">
        <v>2576.421798467062</v>
      </c>
      <c r="AC39" t="n">
        <v>2330.53171805207</v>
      </c>
      <c r="AD39" t="n">
        <v>1883013.247906403</v>
      </c>
      <c r="AE39" t="n">
        <v>2576421.798467062</v>
      </c>
      <c r="AF39" t="n">
        <v>2.741413412181631e-06</v>
      </c>
      <c r="AG39" t="n">
        <v>67</v>
      </c>
      <c r="AH39" t="n">
        <v>2330531.71805207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1.7521</v>
      </c>
      <c r="E40" t="n">
        <v>57.08</v>
      </c>
      <c r="F40" t="n">
        <v>53.69</v>
      </c>
      <c r="G40" t="n">
        <v>80.54000000000001</v>
      </c>
      <c r="H40" t="n">
        <v>1.2</v>
      </c>
      <c r="I40" t="n">
        <v>40</v>
      </c>
      <c r="J40" t="n">
        <v>154.95</v>
      </c>
      <c r="K40" t="n">
        <v>47.83</v>
      </c>
      <c r="L40" t="n">
        <v>10.5</v>
      </c>
      <c r="M40" t="n">
        <v>38</v>
      </c>
      <c r="N40" t="n">
        <v>26.63</v>
      </c>
      <c r="O40" t="n">
        <v>19345.12</v>
      </c>
      <c r="P40" t="n">
        <v>565.3</v>
      </c>
      <c r="Q40" t="n">
        <v>1367.26</v>
      </c>
      <c r="R40" t="n">
        <v>142.92</v>
      </c>
      <c r="S40" t="n">
        <v>104.26</v>
      </c>
      <c r="T40" t="n">
        <v>18315.35</v>
      </c>
      <c r="U40" t="n">
        <v>0.73</v>
      </c>
      <c r="V40" t="n">
        <v>0.89</v>
      </c>
      <c r="W40" t="n">
        <v>20.71</v>
      </c>
      <c r="X40" t="n">
        <v>1.11</v>
      </c>
      <c r="Y40" t="n">
        <v>1</v>
      </c>
      <c r="Z40" t="n">
        <v>10</v>
      </c>
      <c r="AA40" t="n">
        <v>1880.579052511178</v>
      </c>
      <c r="AB40" t="n">
        <v>2573.091224938193</v>
      </c>
      <c r="AC40" t="n">
        <v>2327.519009786308</v>
      </c>
      <c r="AD40" t="n">
        <v>1880579.052511178</v>
      </c>
      <c r="AE40" t="n">
        <v>2573091.224938193</v>
      </c>
      <c r="AF40" t="n">
        <v>2.743605666009846e-06</v>
      </c>
      <c r="AG40" t="n">
        <v>67</v>
      </c>
      <c r="AH40" t="n">
        <v>2327519.009786308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1.753</v>
      </c>
      <c r="E41" t="n">
        <v>57.04</v>
      </c>
      <c r="F41" t="n">
        <v>53.69</v>
      </c>
      <c r="G41" t="n">
        <v>82.59999999999999</v>
      </c>
      <c r="H41" t="n">
        <v>1.23</v>
      </c>
      <c r="I41" t="n">
        <v>39</v>
      </c>
      <c r="J41" t="n">
        <v>155.31</v>
      </c>
      <c r="K41" t="n">
        <v>47.83</v>
      </c>
      <c r="L41" t="n">
        <v>10.75</v>
      </c>
      <c r="M41" t="n">
        <v>37</v>
      </c>
      <c r="N41" t="n">
        <v>26.73</v>
      </c>
      <c r="O41" t="n">
        <v>19388.45</v>
      </c>
      <c r="P41" t="n">
        <v>563.36</v>
      </c>
      <c r="Q41" t="n">
        <v>1367.28</v>
      </c>
      <c r="R41" t="n">
        <v>142.52</v>
      </c>
      <c r="S41" t="n">
        <v>104.26</v>
      </c>
      <c r="T41" t="n">
        <v>18123.27</v>
      </c>
      <c r="U41" t="n">
        <v>0.73</v>
      </c>
      <c r="V41" t="n">
        <v>0.89</v>
      </c>
      <c r="W41" t="n">
        <v>20.72</v>
      </c>
      <c r="X41" t="n">
        <v>1.11</v>
      </c>
      <c r="Y41" t="n">
        <v>1</v>
      </c>
      <c r="Z41" t="n">
        <v>10</v>
      </c>
      <c r="AA41" t="n">
        <v>1877.27172505315</v>
      </c>
      <c r="AB41" t="n">
        <v>2568.565993601129</v>
      </c>
      <c r="AC41" t="n">
        <v>2323.425660176851</v>
      </c>
      <c r="AD41" t="n">
        <v>1877271.72505315</v>
      </c>
      <c r="AE41" t="n">
        <v>2568565.993601129</v>
      </c>
      <c r="AF41" t="n">
        <v>2.745014972042269e-06</v>
      </c>
      <c r="AG41" t="n">
        <v>67</v>
      </c>
      <c r="AH41" t="n">
        <v>2323425.660176851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1.7562</v>
      </c>
      <c r="E42" t="n">
        <v>56.94</v>
      </c>
      <c r="F42" t="n">
        <v>53.61</v>
      </c>
      <c r="G42" t="n">
        <v>84.65000000000001</v>
      </c>
      <c r="H42" t="n">
        <v>1.25</v>
      </c>
      <c r="I42" t="n">
        <v>38</v>
      </c>
      <c r="J42" t="n">
        <v>155.66</v>
      </c>
      <c r="K42" t="n">
        <v>47.83</v>
      </c>
      <c r="L42" t="n">
        <v>11</v>
      </c>
      <c r="M42" t="n">
        <v>36</v>
      </c>
      <c r="N42" t="n">
        <v>26.83</v>
      </c>
      <c r="O42" t="n">
        <v>19431.82</v>
      </c>
      <c r="P42" t="n">
        <v>560.66</v>
      </c>
      <c r="Q42" t="n">
        <v>1367.41</v>
      </c>
      <c r="R42" t="n">
        <v>140.34</v>
      </c>
      <c r="S42" t="n">
        <v>104.26</v>
      </c>
      <c r="T42" t="n">
        <v>17033.93</v>
      </c>
      <c r="U42" t="n">
        <v>0.74</v>
      </c>
      <c r="V42" t="n">
        <v>0.89</v>
      </c>
      <c r="W42" t="n">
        <v>20.7</v>
      </c>
      <c r="X42" t="n">
        <v>1.03</v>
      </c>
      <c r="Y42" t="n">
        <v>1</v>
      </c>
      <c r="Z42" t="n">
        <v>10</v>
      </c>
      <c r="AA42" t="n">
        <v>1860.93402996303</v>
      </c>
      <c r="AB42" t="n">
        <v>2546.212038410589</v>
      </c>
      <c r="AC42" t="n">
        <v>2303.205135095723</v>
      </c>
      <c r="AD42" t="n">
        <v>1860934.02996303</v>
      </c>
      <c r="AE42" t="n">
        <v>2546212.038410589</v>
      </c>
      <c r="AF42" t="n">
        <v>2.75002583793533e-06</v>
      </c>
      <c r="AG42" t="n">
        <v>66</v>
      </c>
      <c r="AH42" t="n">
        <v>2303205.135095723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1.7569</v>
      </c>
      <c r="E43" t="n">
        <v>56.92</v>
      </c>
      <c r="F43" t="n">
        <v>53.62</v>
      </c>
      <c r="G43" t="n">
        <v>86.95</v>
      </c>
      <c r="H43" t="n">
        <v>1.28</v>
      </c>
      <c r="I43" t="n">
        <v>37</v>
      </c>
      <c r="J43" t="n">
        <v>156.01</v>
      </c>
      <c r="K43" t="n">
        <v>47.83</v>
      </c>
      <c r="L43" t="n">
        <v>11.25</v>
      </c>
      <c r="M43" t="n">
        <v>35</v>
      </c>
      <c r="N43" t="n">
        <v>26.93</v>
      </c>
      <c r="O43" t="n">
        <v>19475.23</v>
      </c>
      <c r="P43" t="n">
        <v>559.13</v>
      </c>
      <c r="Q43" t="n">
        <v>1367.35</v>
      </c>
      <c r="R43" t="n">
        <v>140.17</v>
      </c>
      <c r="S43" t="n">
        <v>104.26</v>
      </c>
      <c r="T43" t="n">
        <v>16957.77</v>
      </c>
      <c r="U43" t="n">
        <v>0.74</v>
      </c>
      <c r="V43" t="n">
        <v>0.89</v>
      </c>
      <c r="W43" t="n">
        <v>20.71</v>
      </c>
      <c r="X43" t="n">
        <v>1.04</v>
      </c>
      <c r="Y43" t="n">
        <v>1</v>
      </c>
      <c r="Z43" t="n">
        <v>10</v>
      </c>
      <c r="AA43" t="n">
        <v>1858.42548935491</v>
      </c>
      <c r="AB43" t="n">
        <v>2542.779742481559</v>
      </c>
      <c r="AC43" t="n">
        <v>2300.100412672902</v>
      </c>
      <c r="AD43" t="n">
        <v>1858425.48935491</v>
      </c>
      <c r="AE43" t="n">
        <v>2542779.742481559</v>
      </c>
      <c r="AF43" t="n">
        <v>2.751121964849437e-06</v>
      </c>
      <c r="AG43" t="n">
        <v>66</v>
      </c>
      <c r="AH43" t="n">
        <v>2300100.412672902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1.7594</v>
      </c>
      <c r="E44" t="n">
        <v>56.84</v>
      </c>
      <c r="F44" t="n">
        <v>53.57</v>
      </c>
      <c r="G44" t="n">
        <v>89.28</v>
      </c>
      <c r="H44" t="n">
        <v>1.3</v>
      </c>
      <c r="I44" t="n">
        <v>36</v>
      </c>
      <c r="J44" t="n">
        <v>156.36</v>
      </c>
      <c r="K44" t="n">
        <v>47.83</v>
      </c>
      <c r="L44" t="n">
        <v>11.5</v>
      </c>
      <c r="M44" t="n">
        <v>34</v>
      </c>
      <c r="N44" t="n">
        <v>27.03</v>
      </c>
      <c r="O44" t="n">
        <v>19518.67</v>
      </c>
      <c r="P44" t="n">
        <v>556.86</v>
      </c>
      <c r="Q44" t="n">
        <v>1367.24</v>
      </c>
      <c r="R44" t="n">
        <v>138.94</v>
      </c>
      <c r="S44" t="n">
        <v>104.26</v>
      </c>
      <c r="T44" t="n">
        <v>16345.47</v>
      </c>
      <c r="U44" t="n">
        <v>0.75</v>
      </c>
      <c r="V44" t="n">
        <v>0.89</v>
      </c>
      <c r="W44" t="n">
        <v>20.7</v>
      </c>
      <c r="X44" t="n">
        <v>0.99</v>
      </c>
      <c r="Y44" t="n">
        <v>1</v>
      </c>
      <c r="Z44" t="n">
        <v>10</v>
      </c>
      <c r="AA44" t="n">
        <v>1853.161564631889</v>
      </c>
      <c r="AB44" t="n">
        <v>2535.577408447553</v>
      </c>
      <c r="AC44" t="n">
        <v>2293.585459290561</v>
      </c>
      <c r="AD44" t="n">
        <v>1853161.564631889</v>
      </c>
      <c r="AE44" t="n">
        <v>2535577.408447553</v>
      </c>
      <c r="AF44" t="n">
        <v>2.755036703828391e-06</v>
      </c>
      <c r="AG44" t="n">
        <v>66</v>
      </c>
      <c r="AH44" t="n">
        <v>2293585.459290561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1.7606</v>
      </c>
      <c r="E45" t="n">
        <v>56.8</v>
      </c>
      <c r="F45" t="n">
        <v>53.56</v>
      </c>
      <c r="G45" t="n">
        <v>91.81</v>
      </c>
      <c r="H45" t="n">
        <v>1.33</v>
      </c>
      <c r="I45" t="n">
        <v>35</v>
      </c>
      <c r="J45" t="n">
        <v>156.71</v>
      </c>
      <c r="K45" t="n">
        <v>47.83</v>
      </c>
      <c r="L45" t="n">
        <v>11.75</v>
      </c>
      <c r="M45" t="n">
        <v>33</v>
      </c>
      <c r="N45" t="n">
        <v>27.14</v>
      </c>
      <c r="O45" t="n">
        <v>19562.15</v>
      </c>
      <c r="P45" t="n">
        <v>554.22</v>
      </c>
      <c r="Q45" t="n">
        <v>1367.22</v>
      </c>
      <c r="R45" t="n">
        <v>138.57</v>
      </c>
      <c r="S45" t="n">
        <v>104.26</v>
      </c>
      <c r="T45" t="n">
        <v>16166.53</v>
      </c>
      <c r="U45" t="n">
        <v>0.75</v>
      </c>
      <c r="V45" t="n">
        <v>0.89</v>
      </c>
      <c r="W45" t="n">
        <v>20.7</v>
      </c>
      <c r="X45" t="n">
        <v>0.98</v>
      </c>
      <c r="Y45" t="n">
        <v>1</v>
      </c>
      <c r="Z45" t="n">
        <v>10</v>
      </c>
      <c r="AA45" t="n">
        <v>1848.626575924559</v>
      </c>
      <c r="AB45" t="n">
        <v>2529.372436828603</v>
      </c>
      <c r="AC45" t="n">
        <v>2287.972681454192</v>
      </c>
      <c r="AD45" t="n">
        <v>1848626.575924559</v>
      </c>
      <c r="AE45" t="n">
        <v>2529372.436828603</v>
      </c>
      <c r="AF45" t="n">
        <v>2.756915778538288e-06</v>
      </c>
      <c r="AG45" t="n">
        <v>66</v>
      </c>
      <c r="AH45" t="n">
        <v>2287972.681454192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1.7628</v>
      </c>
      <c r="E46" t="n">
        <v>56.73</v>
      </c>
      <c r="F46" t="n">
        <v>53.52</v>
      </c>
      <c r="G46" t="n">
        <v>94.44</v>
      </c>
      <c r="H46" t="n">
        <v>1.35</v>
      </c>
      <c r="I46" t="n">
        <v>34</v>
      </c>
      <c r="J46" t="n">
        <v>157.07</v>
      </c>
      <c r="K46" t="n">
        <v>47.83</v>
      </c>
      <c r="L46" t="n">
        <v>12</v>
      </c>
      <c r="M46" t="n">
        <v>32</v>
      </c>
      <c r="N46" t="n">
        <v>27.24</v>
      </c>
      <c r="O46" t="n">
        <v>19605.66</v>
      </c>
      <c r="P46" t="n">
        <v>552.04</v>
      </c>
      <c r="Q46" t="n">
        <v>1367.24</v>
      </c>
      <c r="R46" t="n">
        <v>137.05</v>
      </c>
      <c r="S46" t="n">
        <v>104.26</v>
      </c>
      <c r="T46" t="n">
        <v>15410.13</v>
      </c>
      <c r="U46" t="n">
        <v>0.76</v>
      </c>
      <c r="V46" t="n">
        <v>0.9</v>
      </c>
      <c r="W46" t="n">
        <v>20.7</v>
      </c>
      <c r="X46" t="n">
        <v>0.9399999999999999</v>
      </c>
      <c r="Y46" t="n">
        <v>1</v>
      </c>
      <c r="Z46" t="n">
        <v>10</v>
      </c>
      <c r="AA46" t="n">
        <v>1843.798402110408</v>
      </c>
      <c r="AB46" t="n">
        <v>2522.766316412086</v>
      </c>
      <c r="AC46" t="n">
        <v>2281.997039898479</v>
      </c>
      <c r="AD46" t="n">
        <v>1843798.402110409</v>
      </c>
      <c r="AE46" t="n">
        <v>2522766.316412086</v>
      </c>
      <c r="AF46" t="n">
        <v>2.760360748839767e-06</v>
      </c>
      <c r="AG46" t="n">
        <v>66</v>
      </c>
      <c r="AH46" t="n">
        <v>2281997.039898479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1.7624</v>
      </c>
      <c r="E47" t="n">
        <v>56.74</v>
      </c>
      <c r="F47" t="n">
        <v>53.53</v>
      </c>
      <c r="G47" t="n">
        <v>94.47</v>
      </c>
      <c r="H47" t="n">
        <v>1.38</v>
      </c>
      <c r="I47" t="n">
        <v>34</v>
      </c>
      <c r="J47" t="n">
        <v>157.42</v>
      </c>
      <c r="K47" t="n">
        <v>47.83</v>
      </c>
      <c r="L47" t="n">
        <v>12.25</v>
      </c>
      <c r="M47" t="n">
        <v>32</v>
      </c>
      <c r="N47" t="n">
        <v>27.34</v>
      </c>
      <c r="O47" t="n">
        <v>19649.2</v>
      </c>
      <c r="P47" t="n">
        <v>551.42</v>
      </c>
      <c r="Q47" t="n">
        <v>1367.3</v>
      </c>
      <c r="R47" t="n">
        <v>137.54</v>
      </c>
      <c r="S47" t="n">
        <v>104.26</v>
      </c>
      <c r="T47" t="n">
        <v>15658.53</v>
      </c>
      <c r="U47" t="n">
        <v>0.76</v>
      </c>
      <c r="V47" t="n">
        <v>0.9</v>
      </c>
      <c r="W47" t="n">
        <v>20.7</v>
      </c>
      <c r="X47" t="n">
        <v>0.95</v>
      </c>
      <c r="Y47" t="n">
        <v>1</v>
      </c>
      <c r="Z47" t="n">
        <v>10</v>
      </c>
      <c r="AA47" t="n">
        <v>1843.303164488063</v>
      </c>
      <c r="AB47" t="n">
        <v>2522.088710448852</v>
      </c>
      <c r="AC47" t="n">
        <v>2281.38410369735</v>
      </c>
      <c r="AD47" t="n">
        <v>1843303.164488063</v>
      </c>
      <c r="AE47" t="n">
        <v>2522088.710448851</v>
      </c>
      <c r="AF47" t="n">
        <v>2.759734390603135e-06</v>
      </c>
      <c r="AG47" t="n">
        <v>66</v>
      </c>
      <c r="AH47" t="n">
        <v>2281384.10369735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1.7651</v>
      </c>
      <c r="E48" t="n">
        <v>56.65</v>
      </c>
      <c r="F48" t="n">
        <v>53.47</v>
      </c>
      <c r="G48" t="n">
        <v>97.22</v>
      </c>
      <c r="H48" t="n">
        <v>1.4</v>
      </c>
      <c r="I48" t="n">
        <v>33</v>
      </c>
      <c r="J48" t="n">
        <v>157.77</v>
      </c>
      <c r="K48" t="n">
        <v>47.83</v>
      </c>
      <c r="L48" t="n">
        <v>12.5</v>
      </c>
      <c r="M48" t="n">
        <v>31</v>
      </c>
      <c r="N48" t="n">
        <v>27.45</v>
      </c>
      <c r="O48" t="n">
        <v>19692.79</v>
      </c>
      <c r="P48" t="n">
        <v>549.55</v>
      </c>
      <c r="Q48" t="n">
        <v>1367.28</v>
      </c>
      <c r="R48" t="n">
        <v>135.9</v>
      </c>
      <c r="S48" t="n">
        <v>104.26</v>
      </c>
      <c r="T48" t="n">
        <v>14838.93</v>
      </c>
      <c r="U48" t="n">
        <v>0.77</v>
      </c>
      <c r="V48" t="n">
        <v>0.9</v>
      </c>
      <c r="W48" t="n">
        <v>20.69</v>
      </c>
      <c r="X48" t="n">
        <v>0.9</v>
      </c>
      <c r="Y48" t="n">
        <v>1</v>
      </c>
      <c r="Z48" t="n">
        <v>10</v>
      </c>
      <c r="AA48" t="n">
        <v>1838.406858088432</v>
      </c>
      <c r="AB48" t="n">
        <v>2515.389368023082</v>
      </c>
      <c r="AC48" t="n">
        <v>2275.324137110109</v>
      </c>
      <c r="AD48" t="n">
        <v>1838406.858088432</v>
      </c>
      <c r="AE48" t="n">
        <v>2515389.368023082</v>
      </c>
      <c r="AF48" t="n">
        <v>2.763962308700404e-06</v>
      </c>
      <c r="AG48" t="n">
        <v>66</v>
      </c>
      <c r="AH48" t="n">
        <v>2275324.137110109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1.7661</v>
      </c>
      <c r="E49" t="n">
        <v>56.62</v>
      </c>
      <c r="F49" t="n">
        <v>53.47</v>
      </c>
      <c r="G49" t="n">
        <v>100.25</v>
      </c>
      <c r="H49" t="n">
        <v>1.43</v>
      </c>
      <c r="I49" t="n">
        <v>32</v>
      </c>
      <c r="J49" t="n">
        <v>158.13</v>
      </c>
      <c r="K49" t="n">
        <v>47.83</v>
      </c>
      <c r="L49" t="n">
        <v>12.75</v>
      </c>
      <c r="M49" t="n">
        <v>30</v>
      </c>
      <c r="N49" t="n">
        <v>27.55</v>
      </c>
      <c r="O49" t="n">
        <v>19736.4</v>
      </c>
      <c r="P49" t="n">
        <v>547.6799999999999</v>
      </c>
      <c r="Q49" t="n">
        <v>1367.28</v>
      </c>
      <c r="R49" t="n">
        <v>135.43</v>
      </c>
      <c r="S49" t="n">
        <v>104.26</v>
      </c>
      <c r="T49" t="n">
        <v>14610.27</v>
      </c>
      <c r="U49" t="n">
        <v>0.77</v>
      </c>
      <c r="V49" t="n">
        <v>0.9</v>
      </c>
      <c r="W49" t="n">
        <v>20.7</v>
      </c>
      <c r="X49" t="n">
        <v>0.89</v>
      </c>
      <c r="Y49" t="n">
        <v>1</v>
      </c>
      <c r="Z49" t="n">
        <v>10</v>
      </c>
      <c r="AA49" t="n">
        <v>1835.168746318849</v>
      </c>
      <c r="AB49" t="n">
        <v>2510.95884064453</v>
      </c>
      <c r="AC49" t="n">
        <v>2271.316453046282</v>
      </c>
      <c r="AD49" t="n">
        <v>1835168.746318849</v>
      </c>
      <c r="AE49" t="n">
        <v>2510958.84064453</v>
      </c>
      <c r="AF49" t="n">
        <v>2.765528204291986e-06</v>
      </c>
      <c r="AG49" t="n">
        <v>66</v>
      </c>
      <c r="AH49" t="n">
        <v>2271316.453046282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1.7681</v>
      </c>
      <c r="E50" t="n">
        <v>56.56</v>
      </c>
      <c r="F50" t="n">
        <v>53.44</v>
      </c>
      <c r="G50" t="n">
        <v>103.42</v>
      </c>
      <c r="H50" t="n">
        <v>1.45</v>
      </c>
      <c r="I50" t="n">
        <v>31</v>
      </c>
      <c r="J50" t="n">
        <v>158.48</v>
      </c>
      <c r="K50" t="n">
        <v>47.83</v>
      </c>
      <c r="L50" t="n">
        <v>13</v>
      </c>
      <c r="M50" t="n">
        <v>29</v>
      </c>
      <c r="N50" t="n">
        <v>27.65</v>
      </c>
      <c r="O50" t="n">
        <v>19780.06</v>
      </c>
      <c r="P50" t="n">
        <v>544.7</v>
      </c>
      <c r="Q50" t="n">
        <v>1367.24</v>
      </c>
      <c r="R50" t="n">
        <v>134.27</v>
      </c>
      <c r="S50" t="n">
        <v>104.26</v>
      </c>
      <c r="T50" t="n">
        <v>14037.05</v>
      </c>
      <c r="U50" t="n">
        <v>0.78</v>
      </c>
      <c r="V50" t="n">
        <v>0.9</v>
      </c>
      <c r="W50" t="n">
        <v>20.7</v>
      </c>
      <c r="X50" t="n">
        <v>0.86</v>
      </c>
      <c r="Y50" t="n">
        <v>1</v>
      </c>
      <c r="Z50" t="n">
        <v>10</v>
      </c>
      <c r="AA50" t="n">
        <v>1829.495053270716</v>
      </c>
      <c r="AB50" t="n">
        <v>2503.195843510402</v>
      </c>
      <c r="AC50" t="n">
        <v>2264.294345463201</v>
      </c>
      <c r="AD50" t="n">
        <v>1829495.053270716</v>
      </c>
      <c r="AE50" t="n">
        <v>2503195.843510402</v>
      </c>
      <c r="AF50" t="n">
        <v>2.768659995475149e-06</v>
      </c>
      <c r="AG50" t="n">
        <v>66</v>
      </c>
      <c r="AH50" t="n">
        <v>2264294.345463201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1.7684</v>
      </c>
      <c r="E51" t="n">
        <v>56.55</v>
      </c>
      <c r="F51" t="n">
        <v>53.42</v>
      </c>
      <c r="G51" t="n">
        <v>103.4</v>
      </c>
      <c r="H51" t="n">
        <v>1.48</v>
      </c>
      <c r="I51" t="n">
        <v>31</v>
      </c>
      <c r="J51" t="n">
        <v>158.84</v>
      </c>
      <c r="K51" t="n">
        <v>47.83</v>
      </c>
      <c r="L51" t="n">
        <v>13.25</v>
      </c>
      <c r="M51" t="n">
        <v>29</v>
      </c>
      <c r="N51" t="n">
        <v>27.76</v>
      </c>
      <c r="O51" t="n">
        <v>19823.75</v>
      </c>
      <c r="P51" t="n">
        <v>544.26</v>
      </c>
      <c r="Q51" t="n">
        <v>1367.21</v>
      </c>
      <c r="R51" t="n">
        <v>134.32</v>
      </c>
      <c r="S51" t="n">
        <v>104.26</v>
      </c>
      <c r="T51" t="n">
        <v>14063.65</v>
      </c>
      <c r="U51" t="n">
        <v>0.78</v>
      </c>
      <c r="V51" t="n">
        <v>0.9</v>
      </c>
      <c r="W51" t="n">
        <v>20.69</v>
      </c>
      <c r="X51" t="n">
        <v>0.85</v>
      </c>
      <c r="Y51" t="n">
        <v>1</v>
      </c>
      <c r="Z51" t="n">
        <v>10</v>
      </c>
      <c r="AA51" t="n">
        <v>1828.52652226365</v>
      </c>
      <c r="AB51" t="n">
        <v>2501.870656657963</v>
      </c>
      <c r="AC51" t="n">
        <v>2263.095632584047</v>
      </c>
      <c r="AD51" t="n">
        <v>1828526.52226365</v>
      </c>
      <c r="AE51" t="n">
        <v>2501870.656657963</v>
      </c>
      <c r="AF51" t="n">
        <v>2.769129764152623e-06</v>
      </c>
      <c r="AG51" t="n">
        <v>66</v>
      </c>
      <c r="AH51" t="n">
        <v>2263095.632584047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1.7701</v>
      </c>
      <c r="E52" t="n">
        <v>56.5</v>
      </c>
      <c r="F52" t="n">
        <v>53.4</v>
      </c>
      <c r="G52" t="n">
        <v>106.8</v>
      </c>
      <c r="H52" t="n">
        <v>1.5</v>
      </c>
      <c r="I52" t="n">
        <v>30</v>
      </c>
      <c r="J52" t="n">
        <v>159.19</v>
      </c>
      <c r="K52" t="n">
        <v>47.83</v>
      </c>
      <c r="L52" t="n">
        <v>13.5</v>
      </c>
      <c r="M52" t="n">
        <v>28</v>
      </c>
      <c r="N52" t="n">
        <v>27.86</v>
      </c>
      <c r="O52" t="n">
        <v>19867.59</v>
      </c>
      <c r="P52" t="n">
        <v>541.6900000000001</v>
      </c>
      <c r="Q52" t="n">
        <v>1367.22</v>
      </c>
      <c r="R52" t="n">
        <v>133.22</v>
      </c>
      <c r="S52" t="n">
        <v>104.26</v>
      </c>
      <c r="T52" t="n">
        <v>13516.39</v>
      </c>
      <c r="U52" t="n">
        <v>0.78</v>
      </c>
      <c r="V52" t="n">
        <v>0.9</v>
      </c>
      <c r="W52" t="n">
        <v>20.69</v>
      </c>
      <c r="X52" t="n">
        <v>0.82</v>
      </c>
      <c r="Y52" t="n">
        <v>1</v>
      </c>
      <c r="Z52" t="n">
        <v>10</v>
      </c>
      <c r="AA52" t="n">
        <v>1823.71058659265</v>
      </c>
      <c r="AB52" t="n">
        <v>2495.281281008814</v>
      </c>
      <c r="AC52" t="n">
        <v>2257.135137698606</v>
      </c>
      <c r="AD52" t="n">
        <v>1823710.58659265</v>
      </c>
      <c r="AE52" t="n">
        <v>2495281.281008814</v>
      </c>
      <c r="AF52" t="n">
        <v>2.771791786658312e-06</v>
      </c>
      <c r="AG52" t="n">
        <v>66</v>
      </c>
      <c r="AH52" t="n">
        <v>2257135.137698606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1.7701</v>
      </c>
      <c r="E53" t="n">
        <v>56.49</v>
      </c>
      <c r="F53" t="n">
        <v>53.4</v>
      </c>
      <c r="G53" t="n">
        <v>106.8</v>
      </c>
      <c r="H53" t="n">
        <v>1.53</v>
      </c>
      <c r="I53" t="n">
        <v>30</v>
      </c>
      <c r="J53" t="n">
        <v>159.55</v>
      </c>
      <c r="K53" t="n">
        <v>47.83</v>
      </c>
      <c r="L53" t="n">
        <v>13.75</v>
      </c>
      <c r="M53" t="n">
        <v>28</v>
      </c>
      <c r="N53" t="n">
        <v>27.97</v>
      </c>
      <c r="O53" t="n">
        <v>19911.36</v>
      </c>
      <c r="P53" t="n">
        <v>539.15</v>
      </c>
      <c r="Q53" t="n">
        <v>1367.25</v>
      </c>
      <c r="R53" t="n">
        <v>133.18</v>
      </c>
      <c r="S53" t="n">
        <v>104.26</v>
      </c>
      <c r="T53" t="n">
        <v>13494.54</v>
      </c>
      <c r="U53" t="n">
        <v>0.78</v>
      </c>
      <c r="V53" t="n">
        <v>0.9</v>
      </c>
      <c r="W53" t="n">
        <v>20.69</v>
      </c>
      <c r="X53" t="n">
        <v>0.82</v>
      </c>
      <c r="Y53" t="n">
        <v>1</v>
      </c>
      <c r="Z53" t="n">
        <v>10</v>
      </c>
      <c r="AA53" t="n">
        <v>1820.239954108591</v>
      </c>
      <c r="AB53" t="n">
        <v>2490.532608530625</v>
      </c>
      <c r="AC53" t="n">
        <v>2252.839671856932</v>
      </c>
      <c r="AD53" t="n">
        <v>1820239.954108591</v>
      </c>
      <c r="AE53" t="n">
        <v>2490532.608530625</v>
      </c>
      <c r="AF53" t="n">
        <v>2.771791786658312e-06</v>
      </c>
      <c r="AG53" t="n">
        <v>66</v>
      </c>
      <c r="AH53" t="n">
        <v>2252839.671856932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1.7715</v>
      </c>
      <c r="E54" t="n">
        <v>56.45</v>
      </c>
      <c r="F54" t="n">
        <v>53.38</v>
      </c>
      <c r="G54" t="n">
        <v>110.45</v>
      </c>
      <c r="H54" t="n">
        <v>1.55</v>
      </c>
      <c r="I54" t="n">
        <v>29</v>
      </c>
      <c r="J54" t="n">
        <v>159.9</v>
      </c>
      <c r="K54" t="n">
        <v>47.83</v>
      </c>
      <c r="L54" t="n">
        <v>14</v>
      </c>
      <c r="M54" t="n">
        <v>27</v>
      </c>
      <c r="N54" t="n">
        <v>28.07</v>
      </c>
      <c r="O54" t="n">
        <v>19955.16</v>
      </c>
      <c r="P54" t="n">
        <v>538.71</v>
      </c>
      <c r="Q54" t="n">
        <v>1367.17</v>
      </c>
      <c r="R54" t="n">
        <v>132.56</v>
      </c>
      <c r="S54" t="n">
        <v>104.26</v>
      </c>
      <c r="T54" t="n">
        <v>13188.88</v>
      </c>
      <c r="U54" t="n">
        <v>0.79</v>
      </c>
      <c r="V54" t="n">
        <v>0.9</v>
      </c>
      <c r="W54" t="n">
        <v>20.7</v>
      </c>
      <c r="X54" t="n">
        <v>0.8100000000000001</v>
      </c>
      <c r="Y54" t="n">
        <v>1</v>
      </c>
      <c r="Z54" t="n">
        <v>10</v>
      </c>
      <c r="AA54" t="n">
        <v>1818.543345149896</v>
      </c>
      <c r="AB54" t="n">
        <v>2488.211233304234</v>
      </c>
      <c r="AC54" t="n">
        <v>2250.739845424077</v>
      </c>
      <c r="AD54" t="n">
        <v>1818543.345149896</v>
      </c>
      <c r="AE54" t="n">
        <v>2488211.233304234</v>
      </c>
      <c r="AF54" t="n">
        <v>2.773984040486526e-06</v>
      </c>
      <c r="AG54" t="n">
        <v>66</v>
      </c>
      <c r="AH54" t="n">
        <v>2250739.845424077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1.7727</v>
      </c>
      <c r="E55" t="n">
        <v>56.41</v>
      </c>
      <c r="F55" t="n">
        <v>53.37</v>
      </c>
      <c r="G55" t="n">
        <v>114.37</v>
      </c>
      <c r="H55" t="n">
        <v>1.58</v>
      </c>
      <c r="I55" t="n">
        <v>28</v>
      </c>
      <c r="J55" t="n">
        <v>160.26</v>
      </c>
      <c r="K55" t="n">
        <v>47.83</v>
      </c>
      <c r="L55" t="n">
        <v>14.25</v>
      </c>
      <c r="M55" t="n">
        <v>26</v>
      </c>
      <c r="N55" t="n">
        <v>28.18</v>
      </c>
      <c r="O55" t="n">
        <v>19998.99</v>
      </c>
      <c r="P55" t="n">
        <v>536.21</v>
      </c>
      <c r="Q55" t="n">
        <v>1367.18</v>
      </c>
      <c r="R55" t="n">
        <v>132.28</v>
      </c>
      <c r="S55" t="n">
        <v>104.26</v>
      </c>
      <c r="T55" t="n">
        <v>13055.46</v>
      </c>
      <c r="U55" t="n">
        <v>0.79</v>
      </c>
      <c r="V55" t="n">
        <v>0.9</v>
      </c>
      <c r="W55" t="n">
        <v>20.7</v>
      </c>
      <c r="X55" t="n">
        <v>0.8</v>
      </c>
      <c r="Y55" t="n">
        <v>1</v>
      </c>
      <c r="Z55" t="n">
        <v>10</v>
      </c>
      <c r="AA55" t="n">
        <v>1814.253759489902</v>
      </c>
      <c r="AB55" t="n">
        <v>2482.342032961068</v>
      </c>
      <c r="AC55" t="n">
        <v>2245.430793324188</v>
      </c>
      <c r="AD55" t="n">
        <v>1814253.759489903</v>
      </c>
      <c r="AE55" t="n">
        <v>2482342.032961068</v>
      </c>
      <c r="AF55" t="n">
        <v>2.775863115196424e-06</v>
      </c>
      <c r="AG55" t="n">
        <v>66</v>
      </c>
      <c r="AH55" t="n">
        <v>2245430.793324188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1.7739</v>
      </c>
      <c r="E56" t="n">
        <v>56.37</v>
      </c>
      <c r="F56" t="n">
        <v>53.34</v>
      </c>
      <c r="G56" t="n">
        <v>114.29</v>
      </c>
      <c r="H56" t="n">
        <v>1.6</v>
      </c>
      <c r="I56" t="n">
        <v>28</v>
      </c>
      <c r="J56" t="n">
        <v>160.61</v>
      </c>
      <c r="K56" t="n">
        <v>47.83</v>
      </c>
      <c r="L56" t="n">
        <v>14.5</v>
      </c>
      <c r="M56" t="n">
        <v>26</v>
      </c>
      <c r="N56" t="n">
        <v>28.28</v>
      </c>
      <c r="O56" t="n">
        <v>20042.86</v>
      </c>
      <c r="P56" t="n">
        <v>534.15</v>
      </c>
      <c r="Q56" t="n">
        <v>1367.22</v>
      </c>
      <c r="R56" t="n">
        <v>131.23</v>
      </c>
      <c r="S56" t="n">
        <v>104.26</v>
      </c>
      <c r="T56" t="n">
        <v>12530.28</v>
      </c>
      <c r="U56" t="n">
        <v>0.79</v>
      </c>
      <c r="V56" t="n">
        <v>0.9</v>
      </c>
      <c r="W56" t="n">
        <v>20.69</v>
      </c>
      <c r="X56" t="n">
        <v>0.76</v>
      </c>
      <c r="Y56" t="n">
        <v>1</v>
      </c>
      <c r="Z56" t="n">
        <v>10</v>
      </c>
      <c r="AA56" t="n">
        <v>1810.405049179424</v>
      </c>
      <c r="AB56" t="n">
        <v>2477.076057721156</v>
      </c>
      <c r="AC56" t="n">
        <v>2240.667395370331</v>
      </c>
      <c r="AD56" t="n">
        <v>1810405.049179424</v>
      </c>
      <c r="AE56" t="n">
        <v>2477076.057721156</v>
      </c>
      <c r="AF56" t="n">
        <v>2.777742189906321e-06</v>
      </c>
      <c r="AG56" t="n">
        <v>66</v>
      </c>
      <c r="AH56" t="n">
        <v>2240667.395370331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1.7747</v>
      </c>
      <c r="E57" t="n">
        <v>56.35</v>
      </c>
      <c r="F57" t="n">
        <v>53.34</v>
      </c>
      <c r="G57" t="n">
        <v>118.53</v>
      </c>
      <c r="H57" t="n">
        <v>1.62</v>
      </c>
      <c r="I57" t="n">
        <v>27</v>
      </c>
      <c r="J57" t="n">
        <v>160.97</v>
      </c>
      <c r="K57" t="n">
        <v>47.83</v>
      </c>
      <c r="L57" t="n">
        <v>14.75</v>
      </c>
      <c r="M57" t="n">
        <v>25</v>
      </c>
      <c r="N57" t="n">
        <v>28.39</v>
      </c>
      <c r="O57" t="n">
        <v>20086.77</v>
      </c>
      <c r="P57" t="n">
        <v>532.47</v>
      </c>
      <c r="Q57" t="n">
        <v>1367.18</v>
      </c>
      <c r="R57" t="n">
        <v>131.27</v>
      </c>
      <c r="S57" t="n">
        <v>104.26</v>
      </c>
      <c r="T57" t="n">
        <v>12554.92</v>
      </c>
      <c r="U57" t="n">
        <v>0.79</v>
      </c>
      <c r="V57" t="n">
        <v>0.9</v>
      </c>
      <c r="W57" t="n">
        <v>20.69</v>
      </c>
      <c r="X57" t="n">
        <v>0.76</v>
      </c>
      <c r="Y57" t="n">
        <v>1</v>
      </c>
      <c r="Z57" t="n">
        <v>10</v>
      </c>
      <c r="AA57" t="n">
        <v>1807.588971426426</v>
      </c>
      <c r="AB57" t="n">
        <v>2473.222975902921</v>
      </c>
      <c r="AC57" t="n">
        <v>2237.182046272994</v>
      </c>
      <c r="AD57" t="n">
        <v>1807588.971426426</v>
      </c>
      <c r="AE57" t="n">
        <v>2473222.975902922</v>
      </c>
      <c r="AF57" t="n">
        <v>2.778994906379586e-06</v>
      </c>
      <c r="AG57" t="n">
        <v>66</v>
      </c>
      <c r="AH57" t="n">
        <v>2237182.046272994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1.7756</v>
      </c>
      <c r="E58" t="n">
        <v>56.32</v>
      </c>
      <c r="F58" t="n">
        <v>53.31</v>
      </c>
      <c r="G58" t="n">
        <v>118.47</v>
      </c>
      <c r="H58" t="n">
        <v>1.65</v>
      </c>
      <c r="I58" t="n">
        <v>27</v>
      </c>
      <c r="J58" t="n">
        <v>161.32</v>
      </c>
      <c r="K58" t="n">
        <v>47.83</v>
      </c>
      <c r="L58" t="n">
        <v>15</v>
      </c>
      <c r="M58" t="n">
        <v>25</v>
      </c>
      <c r="N58" t="n">
        <v>28.5</v>
      </c>
      <c r="O58" t="n">
        <v>20130.71</v>
      </c>
      <c r="P58" t="n">
        <v>528.9</v>
      </c>
      <c r="Q58" t="n">
        <v>1367.23</v>
      </c>
      <c r="R58" t="n">
        <v>130.41</v>
      </c>
      <c r="S58" t="n">
        <v>104.26</v>
      </c>
      <c r="T58" t="n">
        <v>12127.09</v>
      </c>
      <c r="U58" t="n">
        <v>0.8</v>
      </c>
      <c r="V58" t="n">
        <v>0.9</v>
      </c>
      <c r="W58" t="n">
        <v>20.68</v>
      </c>
      <c r="X58" t="n">
        <v>0.73</v>
      </c>
      <c r="Y58" t="n">
        <v>1</v>
      </c>
      <c r="Z58" t="n">
        <v>10</v>
      </c>
      <c r="AA58" t="n">
        <v>1801.88844956843</v>
      </c>
      <c r="AB58" t="n">
        <v>2465.423270407537</v>
      </c>
      <c r="AC58" t="n">
        <v>2230.126733723133</v>
      </c>
      <c r="AD58" t="n">
        <v>1801888.44956843</v>
      </c>
      <c r="AE58" t="n">
        <v>2465423.270407537</v>
      </c>
      <c r="AF58" t="n">
        <v>2.78040421241201e-06</v>
      </c>
      <c r="AG58" t="n">
        <v>66</v>
      </c>
      <c r="AH58" t="n">
        <v>2230126.733723133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1.7771</v>
      </c>
      <c r="E59" t="n">
        <v>56.27</v>
      </c>
      <c r="F59" t="n">
        <v>53.29</v>
      </c>
      <c r="G59" t="n">
        <v>122.98</v>
      </c>
      <c r="H59" t="n">
        <v>1.67</v>
      </c>
      <c r="I59" t="n">
        <v>26</v>
      </c>
      <c r="J59" t="n">
        <v>161.68</v>
      </c>
      <c r="K59" t="n">
        <v>47.83</v>
      </c>
      <c r="L59" t="n">
        <v>15.25</v>
      </c>
      <c r="M59" t="n">
        <v>24</v>
      </c>
      <c r="N59" t="n">
        <v>28.6</v>
      </c>
      <c r="O59" t="n">
        <v>20174.69</v>
      </c>
      <c r="P59" t="n">
        <v>528.14</v>
      </c>
      <c r="Q59" t="n">
        <v>1367.2</v>
      </c>
      <c r="R59" t="n">
        <v>129.77</v>
      </c>
      <c r="S59" t="n">
        <v>104.26</v>
      </c>
      <c r="T59" t="n">
        <v>11811.91</v>
      </c>
      <c r="U59" t="n">
        <v>0.8</v>
      </c>
      <c r="V59" t="n">
        <v>0.9</v>
      </c>
      <c r="W59" t="n">
        <v>20.69</v>
      </c>
      <c r="X59" t="n">
        <v>0.72</v>
      </c>
      <c r="Y59" t="n">
        <v>1</v>
      </c>
      <c r="Z59" t="n">
        <v>10</v>
      </c>
      <c r="AA59" t="n">
        <v>1799.710878266725</v>
      </c>
      <c r="AB59" t="n">
        <v>2462.443821284878</v>
      </c>
      <c r="AC59" t="n">
        <v>2227.431639043058</v>
      </c>
      <c r="AD59" t="n">
        <v>1799710.878266725</v>
      </c>
      <c r="AE59" t="n">
        <v>2462443.821284878</v>
      </c>
      <c r="AF59" t="n">
        <v>2.782753055799382e-06</v>
      </c>
      <c r="AG59" t="n">
        <v>66</v>
      </c>
      <c r="AH59" t="n">
        <v>2227431.639043058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1.7774</v>
      </c>
      <c r="E60" t="n">
        <v>56.26</v>
      </c>
      <c r="F60" t="n">
        <v>53.28</v>
      </c>
      <c r="G60" t="n">
        <v>122.96</v>
      </c>
      <c r="H60" t="n">
        <v>1.69</v>
      </c>
      <c r="I60" t="n">
        <v>26</v>
      </c>
      <c r="J60" t="n">
        <v>162.04</v>
      </c>
      <c r="K60" t="n">
        <v>47.83</v>
      </c>
      <c r="L60" t="n">
        <v>15.5</v>
      </c>
      <c r="M60" t="n">
        <v>24</v>
      </c>
      <c r="N60" t="n">
        <v>28.71</v>
      </c>
      <c r="O60" t="n">
        <v>20218.71</v>
      </c>
      <c r="P60" t="n">
        <v>526.4400000000001</v>
      </c>
      <c r="Q60" t="n">
        <v>1367.2</v>
      </c>
      <c r="R60" t="n">
        <v>129.61</v>
      </c>
      <c r="S60" t="n">
        <v>104.26</v>
      </c>
      <c r="T60" t="n">
        <v>11729.33</v>
      </c>
      <c r="U60" t="n">
        <v>0.8</v>
      </c>
      <c r="V60" t="n">
        <v>0.9</v>
      </c>
      <c r="W60" t="n">
        <v>20.68</v>
      </c>
      <c r="X60" t="n">
        <v>0.71</v>
      </c>
      <c r="Y60" t="n">
        <v>1</v>
      </c>
      <c r="Z60" t="n">
        <v>10</v>
      </c>
      <c r="AA60" t="n">
        <v>1797.119961168203</v>
      </c>
      <c r="AB60" t="n">
        <v>2458.898814207484</v>
      </c>
      <c r="AC60" t="n">
        <v>2224.224962465682</v>
      </c>
      <c r="AD60" t="n">
        <v>1797119.961168203</v>
      </c>
      <c r="AE60" t="n">
        <v>2458898.814207484</v>
      </c>
      <c r="AF60" t="n">
        <v>2.783222824476856e-06</v>
      </c>
      <c r="AG60" t="n">
        <v>66</v>
      </c>
      <c r="AH60" t="n">
        <v>2224224.962465682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1.779</v>
      </c>
      <c r="E61" t="n">
        <v>56.21</v>
      </c>
      <c r="F61" t="n">
        <v>53.26</v>
      </c>
      <c r="G61" t="n">
        <v>127.82</v>
      </c>
      <c r="H61" t="n">
        <v>1.72</v>
      </c>
      <c r="I61" t="n">
        <v>25</v>
      </c>
      <c r="J61" t="n">
        <v>162.4</v>
      </c>
      <c r="K61" t="n">
        <v>47.83</v>
      </c>
      <c r="L61" t="n">
        <v>15.75</v>
      </c>
      <c r="M61" t="n">
        <v>23</v>
      </c>
      <c r="N61" t="n">
        <v>28.82</v>
      </c>
      <c r="O61" t="n">
        <v>20262.76</v>
      </c>
      <c r="P61" t="n">
        <v>524.71</v>
      </c>
      <c r="Q61" t="n">
        <v>1367.3</v>
      </c>
      <c r="R61" t="n">
        <v>128.81</v>
      </c>
      <c r="S61" t="n">
        <v>104.26</v>
      </c>
      <c r="T61" t="n">
        <v>11334.93</v>
      </c>
      <c r="U61" t="n">
        <v>0.8100000000000001</v>
      </c>
      <c r="V61" t="n">
        <v>0.9</v>
      </c>
      <c r="W61" t="n">
        <v>20.68</v>
      </c>
      <c r="X61" t="n">
        <v>0.68</v>
      </c>
      <c r="Y61" t="n">
        <v>1</v>
      </c>
      <c r="Z61" t="n">
        <v>10</v>
      </c>
      <c r="AA61" t="n">
        <v>1793.565062326777</v>
      </c>
      <c r="AB61" t="n">
        <v>2454.034844781578</v>
      </c>
      <c r="AC61" t="n">
        <v>2219.82520345516</v>
      </c>
      <c r="AD61" t="n">
        <v>1793565.062326777</v>
      </c>
      <c r="AE61" t="n">
        <v>2454034.844781578</v>
      </c>
      <c r="AF61" t="n">
        <v>2.785728257423386e-06</v>
      </c>
      <c r="AG61" t="n">
        <v>66</v>
      </c>
      <c r="AH61" t="n">
        <v>2219825.20345516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1.7789</v>
      </c>
      <c r="E62" t="n">
        <v>56.21</v>
      </c>
      <c r="F62" t="n">
        <v>53.26</v>
      </c>
      <c r="G62" t="n">
        <v>127.83</v>
      </c>
      <c r="H62" t="n">
        <v>1.74</v>
      </c>
      <c r="I62" t="n">
        <v>25</v>
      </c>
      <c r="J62" t="n">
        <v>162.75</v>
      </c>
      <c r="K62" t="n">
        <v>47.83</v>
      </c>
      <c r="L62" t="n">
        <v>16</v>
      </c>
      <c r="M62" t="n">
        <v>23</v>
      </c>
      <c r="N62" t="n">
        <v>28.92</v>
      </c>
      <c r="O62" t="n">
        <v>20306.85</v>
      </c>
      <c r="P62" t="n">
        <v>521.0599999999999</v>
      </c>
      <c r="Q62" t="n">
        <v>1367.16</v>
      </c>
      <c r="R62" t="n">
        <v>128.96</v>
      </c>
      <c r="S62" t="n">
        <v>104.26</v>
      </c>
      <c r="T62" t="n">
        <v>11410.62</v>
      </c>
      <c r="U62" t="n">
        <v>0.8100000000000001</v>
      </c>
      <c r="V62" t="n">
        <v>0.9</v>
      </c>
      <c r="W62" t="n">
        <v>20.68</v>
      </c>
      <c r="X62" t="n">
        <v>0.6899999999999999</v>
      </c>
      <c r="Y62" t="n">
        <v>1</v>
      </c>
      <c r="Z62" t="n">
        <v>10</v>
      </c>
      <c r="AA62" t="n">
        <v>1788.667117190567</v>
      </c>
      <c r="AB62" t="n">
        <v>2447.333260164126</v>
      </c>
      <c r="AC62" t="n">
        <v>2213.763208667865</v>
      </c>
      <c r="AD62" t="n">
        <v>1788667.117190567</v>
      </c>
      <c r="AE62" t="n">
        <v>2447333.260164126</v>
      </c>
      <c r="AF62" t="n">
        <v>2.785571667864228e-06</v>
      </c>
      <c r="AG62" t="n">
        <v>66</v>
      </c>
      <c r="AH62" t="n">
        <v>2213763.208667865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1.7813</v>
      </c>
      <c r="E63" t="n">
        <v>56.14</v>
      </c>
      <c r="F63" t="n">
        <v>53.22</v>
      </c>
      <c r="G63" t="n">
        <v>133.04</v>
      </c>
      <c r="H63" t="n">
        <v>1.77</v>
      </c>
      <c r="I63" t="n">
        <v>24</v>
      </c>
      <c r="J63" t="n">
        <v>163.11</v>
      </c>
      <c r="K63" t="n">
        <v>47.83</v>
      </c>
      <c r="L63" t="n">
        <v>16.25</v>
      </c>
      <c r="M63" t="n">
        <v>22</v>
      </c>
      <c r="N63" t="n">
        <v>29.03</v>
      </c>
      <c r="O63" t="n">
        <v>20350.97</v>
      </c>
      <c r="P63" t="n">
        <v>519.4400000000001</v>
      </c>
      <c r="Q63" t="n">
        <v>1367.2</v>
      </c>
      <c r="R63" t="n">
        <v>127.47</v>
      </c>
      <c r="S63" t="n">
        <v>104.26</v>
      </c>
      <c r="T63" t="n">
        <v>10671.48</v>
      </c>
      <c r="U63" t="n">
        <v>0.82</v>
      </c>
      <c r="V63" t="n">
        <v>0.9</v>
      </c>
      <c r="W63" t="n">
        <v>20.68</v>
      </c>
      <c r="X63" t="n">
        <v>0.64</v>
      </c>
      <c r="Y63" t="n">
        <v>1</v>
      </c>
      <c r="Z63" t="n">
        <v>10</v>
      </c>
      <c r="AA63" t="n">
        <v>1774.873904195316</v>
      </c>
      <c r="AB63" t="n">
        <v>2428.460777630412</v>
      </c>
      <c r="AC63" t="n">
        <v>2196.691889379473</v>
      </c>
      <c r="AD63" t="n">
        <v>1774873.904195316</v>
      </c>
      <c r="AE63" t="n">
        <v>2428460.777630412</v>
      </c>
      <c r="AF63" t="n">
        <v>2.789329817284024e-06</v>
      </c>
      <c r="AG63" t="n">
        <v>65</v>
      </c>
      <c r="AH63" t="n">
        <v>2196691.889379473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1.7804</v>
      </c>
      <c r="E64" t="n">
        <v>56.17</v>
      </c>
      <c r="F64" t="n">
        <v>53.24</v>
      </c>
      <c r="G64" t="n">
        <v>133.11</v>
      </c>
      <c r="H64" t="n">
        <v>1.79</v>
      </c>
      <c r="I64" t="n">
        <v>24</v>
      </c>
      <c r="J64" t="n">
        <v>163.47</v>
      </c>
      <c r="K64" t="n">
        <v>47.83</v>
      </c>
      <c r="L64" t="n">
        <v>16.5</v>
      </c>
      <c r="M64" t="n">
        <v>22</v>
      </c>
      <c r="N64" t="n">
        <v>29.14</v>
      </c>
      <c r="O64" t="n">
        <v>20395.14</v>
      </c>
      <c r="P64" t="n">
        <v>519.24</v>
      </c>
      <c r="Q64" t="n">
        <v>1367.32</v>
      </c>
      <c r="R64" t="n">
        <v>128.18</v>
      </c>
      <c r="S64" t="n">
        <v>104.26</v>
      </c>
      <c r="T64" t="n">
        <v>11025.52</v>
      </c>
      <c r="U64" t="n">
        <v>0.8100000000000001</v>
      </c>
      <c r="V64" t="n">
        <v>0.9</v>
      </c>
      <c r="W64" t="n">
        <v>20.68</v>
      </c>
      <c r="X64" t="n">
        <v>0.67</v>
      </c>
      <c r="Y64" t="n">
        <v>1</v>
      </c>
      <c r="Z64" t="n">
        <v>10</v>
      </c>
      <c r="AA64" t="n">
        <v>1785.064726093738</v>
      </c>
      <c r="AB64" t="n">
        <v>2442.404309739166</v>
      </c>
      <c r="AC64" t="n">
        <v>2209.304670353637</v>
      </c>
      <c r="AD64" t="n">
        <v>1785064.726093738</v>
      </c>
      <c r="AE64" t="n">
        <v>2442404.309739166</v>
      </c>
      <c r="AF64" t="n">
        <v>2.787920511251601e-06</v>
      </c>
      <c r="AG64" t="n">
        <v>66</v>
      </c>
      <c r="AH64" t="n">
        <v>2209304.670353638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1.7805</v>
      </c>
      <c r="E65" t="n">
        <v>56.16</v>
      </c>
      <c r="F65" t="n">
        <v>53.24</v>
      </c>
      <c r="G65" t="n">
        <v>133.1</v>
      </c>
      <c r="H65" t="n">
        <v>1.81</v>
      </c>
      <c r="I65" t="n">
        <v>24</v>
      </c>
      <c r="J65" t="n">
        <v>163.83</v>
      </c>
      <c r="K65" t="n">
        <v>47.83</v>
      </c>
      <c r="L65" t="n">
        <v>16.75</v>
      </c>
      <c r="M65" t="n">
        <v>22</v>
      </c>
      <c r="N65" t="n">
        <v>29.25</v>
      </c>
      <c r="O65" t="n">
        <v>20439.33</v>
      </c>
      <c r="P65" t="n">
        <v>516.55</v>
      </c>
      <c r="Q65" t="n">
        <v>1367.23</v>
      </c>
      <c r="R65" t="n">
        <v>128.12</v>
      </c>
      <c r="S65" t="n">
        <v>104.26</v>
      </c>
      <c r="T65" t="n">
        <v>10994.22</v>
      </c>
      <c r="U65" t="n">
        <v>0.8100000000000001</v>
      </c>
      <c r="V65" t="n">
        <v>0.9</v>
      </c>
      <c r="W65" t="n">
        <v>20.68</v>
      </c>
      <c r="X65" t="n">
        <v>0.67</v>
      </c>
      <c r="Y65" t="n">
        <v>1</v>
      </c>
      <c r="Z65" t="n">
        <v>10</v>
      </c>
      <c r="AA65" t="n">
        <v>1771.625521124361</v>
      </c>
      <c r="AB65" t="n">
        <v>2424.016196604186</v>
      </c>
      <c r="AC65" t="n">
        <v>2192.671492928381</v>
      </c>
      <c r="AD65" t="n">
        <v>1771625.521124361</v>
      </c>
      <c r="AE65" t="n">
        <v>2424016.196604186</v>
      </c>
      <c r="AF65" t="n">
        <v>2.788077100810759e-06</v>
      </c>
      <c r="AG65" t="n">
        <v>65</v>
      </c>
      <c r="AH65" t="n">
        <v>2192671.492928381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1.7822</v>
      </c>
      <c r="E66" t="n">
        <v>56.11</v>
      </c>
      <c r="F66" t="n">
        <v>53.22</v>
      </c>
      <c r="G66" t="n">
        <v>138.83</v>
      </c>
      <c r="H66" t="n">
        <v>1.83</v>
      </c>
      <c r="I66" t="n">
        <v>23</v>
      </c>
      <c r="J66" t="n">
        <v>164.19</v>
      </c>
      <c r="K66" t="n">
        <v>47.83</v>
      </c>
      <c r="L66" t="n">
        <v>17</v>
      </c>
      <c r="M66" t="n">
        <v>21</v>
      </c>
      <c r="N66" t="n">
        <v>29.36</v>
      </c>
      <c r="O66" t="n">
        <v>20483.57</v>
      </c>
      <c r="P66" t="n">
        <v>515.61</v>
      </c>
      <c r="Q66" t="n">
        <v>1367.28</v>
      </c>
      <c r="R66" t="n">
        <v>127.13</v>
      </c>
      <c r="S66" t="n">
        <v>104.26</v>
      </c>
      <c r="T66" t="n">
        <v>10505.46</v>
      </c>
      <c r="U66" t="n">
        <v>0.82</v>
      </c>
      <c r="V66" t="n">
        <v>0.9</v>
      </c>
      <c r="W66" t="n">
        <v>20.69</v>
      </c>
      <c r="X66" t="n">
        <v>0.64</v>
      </c>
      <c r="Y66" t="n">
        <v>1</v>
      </c>
      <c r="Z66" t="n">
        <v>10</v>
      </c>
      <c r="AA66" t="n">
        <v>1769.099382125074</v>
      </c>
      <c r="AB66" t="n">
        <v>2420.559821779974</v>
      </c>
      <c r="AC66" t="n">
        <v>2189.544989666339</v>
      </c>
      <c r="AD66" t="n">
        <v>1769099.382125074</v>
      </c>
      <c r="AE66" t="n">
        <v>2420559.821779974</v>
      </c>
      <c r="AF66" t="n">
        <v>2.790739123316447e-06</v>
      </c>
      <c r="AG66" t="n">
        <v>65</v>
      </c>
      <c r="AH66" t="n">
        <v>2189544.989666339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1.7816</v>
      </c>
      <c r="E67" t="n">
        <v>56.13</v>
      </c>
      <c r="F67" t="n">
        <v>53.24</v>
      </c>
      <c r="G67" t="n">
        <v>138.87</v>
      </c>
      <c r="H67" t="n">
        <v>1.86</v>
      </c>
      <c r="I67" t="n">
        <v>23</v>
      </c>
      <c r="J67" t="n">
        <v>164.54</v>
      </c>
      <c r="K67" t="n">
        <v>47.83</v>
      </c>
      <c r="L67" t="n">
        <v>17.25</v>
      </c>
      <c r="M67" t="n">
        <v>21</v>
      </c>
      <c r="N67" t="n">
        <v>29.47</v>
      </c>
      <c r="O67" t="n">
        <v>20527.85</v>
      </c>
      <c r="P67" t="n">
        <v>513.38</v>
      </c>
      <c r="Q67" t="n">
        <v>1367.22</v>
      </c>
      <c r="R67" t="n">
        <v>127.99</v>
      </c>
      <c r="S67" t="n">
        <v>104.26</v>
      </c>
      <c r="T67" t="n">
        <v>10938.13</v>
      </c>
      <c r="U67" t="n">
        <v>0.8100000000000001</v>
      </c>
      <c r="V67" t="n">
        <v>0.9</v>
      </c>
      <c r="W67" t="n">
        <v>20.68</v>
      </c>
      <c r="X67" t="n">
        <v>0.66</v>
      </c>
      <c r="Y67" t="n">
        <v>1</v>
      </c>
      <c r="Z67" t="n">
        <v>10</v>
      </c>
      <c r="AA67" t="n">
        <v>1766.618841089556</v>
      </c>
      <c r="AB67" t="n">
        <v>2417.165836101431</v>
      </c>
      <c r="AC67" t="n">
        <v>2186.474921217467</v>
      </c>
      <c r="AD67" t="n">
        <v>1766618.841089556</v>
      </c>
      <c r="AE67" t="n">
        <v>2417165.836101431</v>
      </c>
      <c r="AF67" t="n">
        <v>2.789799585961499e-06</v>
      </c>
      <c r="AG67" t="n">
        <v>65</v>
      </c>
      <c r="AH67" t="n">
        <v>2186474.921217468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1.7849</v>
      </c>
      <c r="E68" t="n">
        <v>56.03</v>
      </c>
      <c r="F68" t="n">
        <v>53.16</v>
      </c>
      <c r="G68" t="n">
        <v>144.99</v>
      </c>
      <c r="H68" t="n">
        <v>1.88</v>
      </c>
      <c r="I68" t="n">
        <v>22</v>
      </c>
      <c r="J68" t="n">
        <v>164.9</v>
      </c>
      <c r="K68" t="n">
        <v>47.83</v>
      </c>
      <c r="L68" t="n">
        <v>17.5</v>
      </c>
      <c r="M68" t="n">
        <v>20</v>
      </c>
      <c r="N68" t="n">
        <v>29.58</v>
      </c>
      <c r="O68" t="n">
        <v>20572.16</v>
      </c>
      <c r="P68" t="n">
        <v>510.6</v>
      </c>
      <c r="Q68" t="n">
        <v>1367.18</v>
      </c>
      <c r="R68" t="n">
        <v>125.65</v>
      </c>
      <c r="S68" t="n">
        <v>104.26</v>
      </c>
      <c r="T68" t="n">
        <v>9770.4</v>
      </c>
      <c r="U68" t="n">
        <v>0.83</v>
      </c>
      <c r="V68" t="n">
        <v>0.9</v>
      </c>
      <c r="W68" t="n">
        <v>20.68</v>
      </c>
      <c r="X68" t="n">
        <v>0.59</v>
      </c>
      <c r="Y68" t="n">
        <v>1</v>
      </c>
      <c r="Z68" t="n">
        <v>10</v>
      </c>
      <c r="AA68" t="n">
        <v>1760.100042005078</v>
      </c>
      <c r="AB68" t="n">
        <v>2408.246527604929</v>
      </c>
      <c r="AC68" t="n">
        <v>2178.406859005544</v>
      </c>
      <c r="AD68" t="n">
        <v>1760100.042005077</v>
      </c>
      <c r="AE68" t="n">
        <v>2408246.527604929</v>
      </c>
      <c r="AF68" t="n">
        <v>2.794967041413717e-06</v>
      </c>
      <c r="AG68" t="n">
        <v>65</v>
      </c>
      <c r="AH68" t="n">
        <v>2178406.859005543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1.7841</v>
      </c>
      <c r="E69" t="n">
        <v>56.05</v>
      </c>
      <c r="F69" t="n">
        <v>53.19</v>
      </c>
      <c r="G69" t="n">
        <v>145.05</v>
      </c>
      <c r="H69" t="n">
        <v>1.9</v>
      </c>
      <c r="I69" t="n">
        <v>22</v>
      </c>
      <c r="J69" t="n">
        <v>165.26</v>
      </c>
      <c r="K69" t="n">
        <v>47.83</v>
      </c>
      <c r="L69" t="n">
        <v>17.75</v>
      </c>
      <c r="M69" t="n">
        <v>17</v>
      </c>
      <c r="N69" t="n">
        <v>29.69</v>
      </c>
      <c r="O69" t="n">
        <v>20616.5</v>
      </c>
      <c r="P69" t="n">
        <v>510.22</v>
      </c>
      <c r="Q69" t="n">
        <v>1367.34</v>
      </c>
      <c r="R69" t="n">
        <v>126.07</v>
      </c>
      <c r="S69" t="n">
        <v>104.26</v>
      </c>
      <c r="T69" t="n">
        <v>9979.700000000001</v>
      </c>
      <c r="U69" t="n">
        <v>0.83</v>
      </c>
      <c r="V69" t="n">
        <v>0.9</v>
      </c>
      <c r="W69" t="n">
        <v>20.69</v>
      </c>
      <c r="X69" t="n">
        <v>0.61</v>
      </c>
      <c r="Y69" t="n">
        <v>1</v>
      </c>
      <c r="Z69" t="n">
        <v>10</v>
      </c>
      <c r="AA69" t="n">
        <v>1760.336271864314</v>
      </c>
      <c r="AB69" t="n">
        <v>2408.569747720062</v>
      </c>
      <c r="AC69" t="n">
        <v>2178.699231446531</v>
      </c>
      <c r="AD69" t="n">
        <v>1760336.271864314</v>
      </c>
      <c r="AE69" t="n">
        <v>2408569.747720062</v>
      </c>
      <c r="AF69" t="n">
        <v>2.793714324940452e-06</v>
      </c>
      <c r="AG69" t="n">
        <v>65</v>
      </c>
      <c r="AH69" t="n">
        <v>2178699.231446531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1.7843</v>
      </c>
      <c r="E70" t="n">
        <v>56.04</v>
      </c>
      <c r="F70" t="n">
        <v>53.18</v>
      </c>
      <c r="G70" t="n">
        <v>145.04</v>
      </c>
      <c r="H70" t="n">
        <v>1.93</v>
      </c>
      <c r="I70" t="n">
        <v>22</v>
      </c>
      <c r="J70" t="n">
        <v>165.62</v>
      </c>
      <c r="K70" t="n">
        <v>47.83</v>
      </c>
      <c r="L70" t="n">
        <v>18</v>
      </c>
      <c r="M70" t="n">
        <v>15</v>
      </c>
      <c r="N70" t="n">
        <v>29.8</v>
      </c>
      <c r="O70" t="n">
        <v>20660.89</v>
      </c>
      <c r="P70" t="n">
        <v>509.23</v>
      </c>
      <c r="Q70" t="n">
        <v>1367.21</v>
      </c>
      <c r="R70" t="n">
        <v>125.99</v>
      </c>
      <c r="S70" t="n">
        <v>104.26</v>
      </c>
      <c r="T70" t="n">
        <v>9943.700000000001</v>
      </c>
      <c r="U70" t="n">
        <v>0.83</v>
      </c>
      <c r="V70" t="n">
        <v>0.9</v>
      </c>
      <c r="W70" t="n">
        <v>20.68</v>
      </c>
      <c r="X70" t="n">
        <v>0.6</v>
      </c>
      <c r="Y70" t="n">
        <v>1</v>
      </c>
      <c r="Z70" t="n">
        <v>10</v>
      </c>
      <c r="AA70" t="n">
        <v>1758.785972613021</v>
      </c>
      <c r="AB70" t="n">
        <v>2406.448559890067</v>
      </c>
      <c r="AC70" t="n">
        <v>2176.780486805925</v>
      </c>
      <c r="AD70" t="n">
        <v>1758785.972613021</v>
      </c>
      <c r="AE70" t="n">
        <v>2406448.559890067</v>
      </c>
      <c r="AF70" t="n">
        <v>2.794027504058769e-06</v>
      </c>
      <c r="AG70" t="n">
        <v>65</v>
      </c>
      <c r="AH70" t="n">
        <v>2176780.486805925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1.784</v>
      </c>
      <c r="E71" t="n">
        <v>56.05</v>
      </c>
      <c r="F71" t="n">
        <v>53.19</v>
      </c>
      <c r="G71" t="n">
        <v>145.06</v>
      </c>
      <c r="H71" t="n">
        <v>1.95</v>
      </c>
      <c r="I71" t="n">
        <v>22</v>
      </c>
      <c r="J71" t="n">
        <v>165.98</v>
      </c>
      <c r="K71" t="n">
        <v>47.83</v>
      </c>
      <c r="L71" t="n">
        <v>18.25</v>
      </c>
      <c r="M71" t="n">
        <v>14</v>
      </c>
      <c r="N71" t="n">
        <v>29.91</v>
      </c>
      <c r="O71" t="n">
        <v>20705.31</v>
      </c>
      <c r="P71" t="n">
        <v>507.77</v>
      </c>
      <c r="Q71" t="n">
        <v>1367.18</v>
      </c>
      <c r="R71" t="n">
        <v>126.24</v>
      </c>
      <c r="S71" t="n">
        <v>104.26</v>
      </c>
      <c r="T71" t="n">
        <v>10068.01</v>
      </c>
      <c r="U71" t="n">
        <v>0.83</v>
      </c>
      <c r="V71" t="n">
        <v>0.9</v>
      </c>
      <c r="W71" t="n">
        <v>20.69</v>
      </c>
      <c r="X71" t="n">
        <v>0.61</v>
      </c>
      <c r="Y71" t="n">
        <v>1</v>
      </c>
      <c r="Z71" t="n">
        <v>10</v>
      </c>
      <c r="AA71" t="n">
        <v>1757.077904438006</v>
      </c>
      <c r="AB71" t="n">
        <v>2404.111505658362</v>
      </c>
      <c r="AC71" t="n">
        <v>2174.666477750017</v>
      </c>
      <c r="AD71" t="n">
        <v>1757077.904438006</v>
      </c>
      <c r="AE71" t="n">
        <v>2404111.505658362</v>
      </c>
      <c r="AF71" t="n">
        <v>2.793557735381294e-06</v>
      </c>
      <c r="AG71" t="n">
        <v>65</v>
      </c>
      <c r="AH71" t="n">
        <v>2174666.477750017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1.7857</v>
      </c>
      <c r="E72" t="n">
        <v>56</v>
      </c>
      <c r="F72" t="n">
        <v>53.17</v>
      </c>
      <c r="G72" t="n">
        <v>151.9</v>
      </c>
      <c r="H72" t="n">
        <v>1.97</v>
      </c>
      <c r="I72" t="n">
        <v>21</v>
      </c>
      <c r="J72" t="n">
        <v>166.34</v>
      </c>
      <c r="K72" t="n">
        <v>47.83</v>
      </c>
      <c r="L72" t="n">
        <v>18.5</v>
      </c>
      <c r="M72" t="n">
        <v>10</v>
      </c>
      <c r="N72" t="n">
        <v>30.02</v>
      </c>
      <c r="O72" t="n">
        <v>20749.77</v>
      </c>
      <c r="P72" t="n">
        <v>507.1</v>
      </c>
      <c r="Q72" t="n">
        <v>1367.22</v>
      </c>
      <c r="R72" t="n">
        <v>125.45</v>
      </c>
      <c r="S72" t="n">
        <v>104.26</v>
      </c>
      <c r="T72" t="n">
        <v>9678.43</v>
      </c>
      <c r="U72" t="n">
        <v>0.83</v>
      </c>
      <c r="V72" t="n">
        <v>0.9</v>
      </c>
      <c r="W72" t="n">
        <v>20.69</v>
      </c>
      <c r="X72" t="n">
        <v>0.59</v>
      </c>
      <c r="Y72" t="n">
        <v>1</v>
      </c>
      <c r="Z72" t="n">
        <v>10</v>
      </c>
      <c r="AA72" t="n">
        <v>1754.936268693968</v>
      </c>
      <c r="AB72" t="n">
        <v>2401.181225151069</v>
      </c>
      <c r="AC72" t="n">
        <v>2172.015859101665</v>
      </c>
      <c r="AD72" t="n">
        <v>1754936.268693968</v>
      </c>
      <c r="AE72" t="n">
        <v>2401181.225151069</v>
      </c>
      <c r="AF72" t="n">
        <v>2.796219757886982e-06</v>
      </c>
      <c r="AG72" t="n">
        <v>65</v>
      </c>
      <c r="AH72" t="n">
        <v>2172015.859101665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1.7863</v>
      </c>
      <c r="E73" t="n">
        <v>55.98</v>
      </c>
      <c r="F73" t="n">
        <v>53.15</v>
      </c>
      <c r="G73" t="n">
        <v>151.85</v>
      </c>
      <c r="H73" t="n">
        <v>1.99</v>
      </c>
      <c r="I73" t="n">
        <v>21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505.97</v>
      </c>
      <c r="Q73" t="n">
        <v>1367.31</v>
      </c>
      <c r="R73" t="n">
        <v>124.51</v>
      </c>
      <c r="S73" t="n">
        <v>104.26</v>
      </c>
      <c r="T73" t="n">
        <v>9205.940000000001</v>
      </c>
      <c r="U73" t="n">
        <v>0.84</v>
      </c>
      <c r="V73" t="n">
        <v>0.9</v>
      </c>
      <c r="W73" t="n">
        <v>20.69</v>
      </c>
      <c r="X73" t="n">
        <v>0.57</v>
      </c>
      <c r="Y73" t="n">
        <v>1</v>
      </c>
      <c r="Z73" t="n">
        <v>10</v>
      </c>
      <c r="AA73" t="n">
        <v>1752.865603996145</v>
      </c>
      <c r="AB73" t="n">
        <v>2398.348050360228</v>
      </c>
      <c r="AC73" t="n">
        <v>2169.453078536477</v>
      </c>
      <c r="AD73" t="n">
        <v>1752865.603996145</v>
      </c>
      <c r="AE73" t="n">
        <v>2398348.050360228</v>
      </c>
      <c r="AF73" t="n">
        <v>2.797159295241931e-06</v>
      </c>
      <c r="AG73" t="n">
        <v>65</v>
      </c>
      <c r="AH73" t="n">
        <v>2169453.078536477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1.7861</v>
      </c>
      <c r="E74" t="n">
        <v>55.99</v>
      </c>
      <c r="F74" t="n">
        <v>53.15</v>
      </c>
      <c r="G74" t="n">
        <v>151.86</v>
      </c>
      <c r="H74" t="n">
        <v>2.02</v>
      </c>
      <c r="I74" t="n">
        <v>21</v>
      </c>
      <c r="J74" t="n">
        <v>167.07</v>
      </c>
      <c r="K74" t="n">
        <v>47.83</v>
      </c>
      <c r="L74" t="n">
        <v>19</v>
      </c>
      <c r="M74" t="n">
        <v>2</v>
      </c>
      <c r="N74" t="n">
        <v>30.24</v>
      </c>
      <c r="O74" t="n">
        <v>20838.81</v>
      </c>
      <c r="P74" t="n">
        <v>507.05</v>
      </c>
      <c r="Q74" t="n">
        <v>1367.31</v>
      </c>
      <c r="R74" t="n">
        <v>124.55</v>
      </c>
      <c r="S74" t="n">
        <v>104.26</v>
      </c>
      <c r="T74" t="n">
        <v>9226.35</v>
      </c>
      <c r="U74" t="n">
        <v>0.84</v>
      </c>
      <c r="V74" t="n">
        <v>0.9</v>
      </c>
      <c r="W74" t="n">
        <v>20.7</v>
      </c>
      <c r="X74" t="n">
        <v>0.58</v>
      </c>
      <c r="Y74" t="n">
        <v>1</v>
      </c>
      <c r="Z74" t="n">
        <v>10</v>
      </c>
      <c r="AA74" t="n">
        <v>1754.453514771696</v>
      </c>
      <c r="AB74" t="n">
        <v>2400.520699937015</v>
      </c>
      <c r="AC74" t="n">
        <v>2171.418373486988</v>
      </c>
      <c r="AD74" t="n">
        <v>1754453.514771696</v>
      </c>
      <c r="AE74" t="n">
        <v>2400520.699937015</v>
      </c>
      <c r="AF74" t="n">
        <v>2.796846116123615e-06</v>
      </c>
      <c r="AG74" t="n">
        <v>65</v>
      </c>
      <c r="AH74" t="n">
        <v>2171418.373486988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1.7861</v>
      </c>
      <c r="E75" t="n">
        <v>55.99</v>
      </c>
      <c r="F75" t="n">
        <v>53.15</v>
      </c>
      <c r="G75" t="n">
        <v>151.86</v>
      </c>
      <c r="H75" t="n">
        <v>2.04</v>
      </c>
      <c r="I75" t="n">
        <v>21</v>
      </c>
      <c r="J75" t="n">
        <v>167.43</v>
      </c>
      <c r="K75" t="n">
        <v>47.83</v>
      </c>
      <c r="L75" t="n">
        <v>19.25</v>
      </c>
      <c r="M75" t="n">
        <v>1</v>
      </c>
      <c r="N75" t="n">
        <v>30.35</v>
      </c>
      <c r="O75" t="n">
        <v>20883.38</v>
      </c>
      <c r="P75" t="n">
        <v>507.65</v>
      </c>
      <c r="Q75" t="n">
        <v>1367.25</v>
      </c>
      <c r="R75" t="n">
        <v>124.37</v>
      </c>
      <c r="S75" t="n">
        <v>104.26</v>
      </c>
      <c r="T75" t="n">
        <v>9136.889999999999</v>
      </c>
      <c r="U75" t="n">
        <v>0.84</v>
      </c>
      <c r="V75" t="n">
        <v>0.9</v>
      </c>
      <c r="W75" t="n">
        <v>20.7</v>
      </c>
      <c r="X75" t="n">
        <v>0.58</v>
      </c>
      <c r="Y75" t="n">
        <v>1</v>
      </c>
      <c r="Z75" t="n">
        <v>10</v>
      </c>
      <c r="AA75" t="n">
        <v>1755.266005086453</v>
      </c>
      <c r="AB75" t="n">
        <v>2401.63238503021</v>
      </c>
      <c r="AC75" t="n">
        <v>2172.423960915148</v>
      </c>
      <c r="AD75" t="n">
        <v>1755266.005086453</v>
      </c>
      <c r="AE75" t="n">
        <v>2401632.38503021</v>
      </c>
      <c r="AF75" t="n">
        <v>2.796846116123615e-06</v>
      </c>
      <c r="AG75" t="n">
        <v>65</v>
      </c>
      <c r="AH75" t="n">
        <v>2172423.960915148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1.786</v>
      </c>
      <c r="E76" t="n">
        <v>55.99</v>
      </c>
      <c r="F76" t="n">
        <v>53.16</v>
      </c>
      <c r="G76" t="n">
        <v>151.87</v>
      </c>
      <c r="H76" t="n">
        <v>2.06</v>
      </c>
      <c r="I76" t="n">
        <v>21</v>
      </c>
      <c r="J76" t="n">
        <v>167.79</v>
      </c>
      <c r="K76" t="n">
        <v>47.83</v>
      </c>
      <c r="L76" t="n">
        <v>19.5</v>
      </c>
      <c r="M76" t="n">
        <v>0</v>
      </c>
      <c r="N76" t="n">
        <v>30.46</v>
      </c>
      <c r="O76" t="n">
        <v>20928</v>
      </c>
      <c r="P76" t="n">
        <v>508.66</v>
      </c>
      <c r="Q76" t="n">
        <v>1367.3</v>
      </c>
      <c r="R76" t="n">
        <v>124.38</v>
      </c>
      <c r="S76" t="n">
        <v>104.26</v>
      </c>
      <c r="T76" t="n">
        <v>9141.870000000001</v>
      </c>
      <c r="U76" t="n">
        <v>0.84</v>
      </c>
      <c r="V76" t="n">
        <v>0.9</v>
      </c>
      <c r="W76" t="n">
        <v>20.7</v>
      </c>
      <c r="X76" t="n">
        <v>0.58</v>
      </c>
      <c r="Y76" t="n">
        <v>1</v>
      </c>
      <c r="Z76" t="n">
        <v>10</v>
      </c>
      <c r="AA76" t="n">
        <v>1756.778493419948</v>
      </c>
      <c r="AB76" t="n">
        <v>2403.701838294374</v>
      </c>
      <c r="AC76" t="n">
        <v>2174.295908464276</v>
      </c>
      <c r="AD76" t="n">
        <v>1756778.493419948</v>
      </c>
      <c r="AE76" t="n">
        <v>2403701.838294374</v>
      </c>
      <c r="AF76" t="n">
        <v>2.796689526564457e-06</v>
      </c>
      <c r="AG76" t="n">
        <v>65</v>
      </c>
      <c r="AH76" t="n">
        <v>2174295.908464276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0.9869</v>
      </c>
      <c r="E2" t="n">
        <v>101.33</v>
      </c>
      <c r="F2" t="n">
        <v>73.73999999999999</v>
      </c>
      <c r="G2" t="n">
        <v>6.25</v>
      </c>
      <c r="H2" t="n">
        <v>0.1</v>
      </c>
      <c r="I2" t="n">
        <v>708</v>
      </c>
      <c r="J2" t="n">
        <v>176.73</v>
      </c>
      <c r="K2" t="n">
        <v>52.44</v>
      </c>
      <c r="L2" t="n">
        <v>1</v>
      </c>
      <c r="M2" t="n">
        <v>706</v>
      </c>
      <c r="N2" t="n">
        <v>33.29</v>
      </c>
      <c r="O2" t="n">
        <v>22031.19</v>
      </c>
      <c r="P2" t="n">
        <v>979.89</v>
      </c>
      <c r="Q2" t="n">
        <v>1370.23</v>
      </c>
      <c r="R2" t="n">
        <v>794.88</v>
      </c>
      <c r="S2" t="n">
        <v>104.26</v>
      </c>
      <c r="T2" t="n">
        <v>340956.98</v>
      </c>
      <c r="U2" t="n">
        <v>0.13</v>
      </c>
      <c r="V2" t="n">
        <v>0.65</v>
      </c>
      <c r="W2" t="n">
        <v>21.83</v>
      </c>
      <c r="X2" t="n">
        <v>21.09</v>
      </c>
      <c r="Y2" t="n">
        <v>1</v>
      </c>
      <c r="Z2" t="n">
        <v>10</v>
      </c>
      <c r="AA2" t="n">
        <v>4772.145570572613</v>
      </c>
      <c r="AB2" t="n">
        <v>6529.460101861778</v>
      </c>
      <c r="AC2" t="n">
        <v>5906.297593894653</v>
      </c>
      <c r="AD2" t="n">
        <v>4772145.570572613</v>
      </c>
      <c r="AE2" t="n">
        <v>6529460.101861778</v>
      </c>
      <c r="AF2" t="n">
        <v>1.396402324037292e-06</v>
      </c>
      <c r="AG2" t="n">
        <v>118</v>
      </c>
      <c r="AH2" t="n">
        <v>5906297.593894653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1.1251</v>
      </c>
      <c r="E3" t="n">
        <v>88.88</v>
      </c>
      <c r="F3" t="n">
        <v>67.93000000000001</v>
      </c>
      <c r="G3" t="n">
        <v>7.82</v>
      </c>
      <c r="H3" t="n">
        <v>0.13</v>
      </c>
      <c r="I3" t="n">
        <v>521</v>
      </c>
      <c r="J3" t="n">
        <v>177.1</v>
      </c>
      <c r="K3" t="n">
        <v>52.44</v>
      </c>
      <c r="L3" t="n">
        <v>1.25</v>
      </c>
      <c r="M3" t="n">
        <v>519</v>
      </c>
      <c r="N3" t="n">
        <v>33.41</v>
      </c>
      <c r="O3" t="n">
        <v>22076.81</v>
      </c>
      <c r="P3" t="n">
        <v>902.36</v>
      </c>
      <c r="Q3" t="n">
        <v>1369.82</v>
      </c>
      <c r="R3" t="n">
        <v>606.25</v>
      </c>
      <c r="S3" t="n">
        <v>104.26</v>
      </c>
      <c r="T3" t="n">
        <v>247575.41</v>
      </c>
      <c r="U3" t="n">
        <v>0.17</v>
      </c>
      <c r="V3" t="n">
        <v>0.71</v>
      </c>
      <c r="W3" t="n">
        <v>21.49</v>
      </c>
      <c r="X3" t="n">
        <v>15.31</v>
      </c>
      <c r="Y3" t="n">
        <v>1</v>
      </c>
      <c r="Z3" t="n">
        <v>10</v>
      </c>
      <c r="AA3" t="n">
        <v>3930.870196286637</v>
      </c>
      <c r="AB3" t="n">
        <v>5378.390020313533</v>
      </c>
      <c r="AC3" t="n">
        <v>4865.084025392411</v>
      </c>
      <c r="AD3" t="n">
        <v>3930870.196286637</v>
      </c>
      <c r="AE3" t="n">
        <v>5378390.020313533</v>
      </c>
      <c r="AF3" t="n">
        <v>1.591946757294921e-06</v>
      </c>
      <c r="AG3" t="n">
        <v>103</v>
      </c>
      <c r="AH3" t="n">
        <v>4865084.02539241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1.2228</v>
      </c>
      <c r="E4" t="n">
        <v>81.78</v>
      </c>
      <c r="F4" t="n">
        <v>64.68000000000001</v>
      </c>
      <c r="G4" t="n">
        <v>9.4</v>
      </c>
      <c r="H4" t="n">
        <v>0.15</v>
      </c>
      <c r="I4" t="n">
        <v>413</v>
      </c>
      <c r="J4" t="n">
        <v>177.47</v>
      </c>
      <c r="K4" t="n">
        <v>52.44</v>
      </c>
      <c r="L4" t="n">
        <v>1.5</v>
      </c>
      <c r="M4" t="n">
        <v>411</v>
      </c>
      <c r="N4" t="n">
        <v>33.53</v>
      </c>
      <c r="O4" t="n">
        <v>22122.46</v>
      </c>
      <c r="P4" t="n">
        <v>858.47</v>
      </c>
      <c r="Q4" t="n">
        <v>1368.91</v>
      </c>
      <c r="R4" t="n">
        <v>499.5</v>
      </c>
      <c r="S4" t="n">
        <v>104.26</v>
      </c>
      <c r="T4" t="n">
        <v>194741.76</v>
      </c>
      <c r="U4" t="n">
        <v>0.21</v>
      </c>
      <c r="V4" t="n">
        <v>0.74</v>
      </c>
      <c r="W4" t="n">
        <v>21.33</v>
      </c>
      <c r="X4" t="n">
        <v>12.06</v>
      </c>
      <c r="Y4" t="n">
        <v>1</v>
      </c>
      <c r="Z4" t="n">
        <v>10</v>
      </c>
      <c r="AA4" t="n">
        <v>3489.306349190952</v>
      </c>
      <c r="AB4" t="n">
        <v>4774.222884295107</v>
      </c>
      <c r="AC4" t="n">
        <v>4318.577752881704</v>
      </c>
      <c r="AD4" t="n">
        <v>3489306.349190951</v>
      </c>
      <c r="AE4" t="n">
        <v>4774222.884295107</v>
      </c>
      <c r="AF4" t="n">
        <v>1.730186201066776e-06</v>
      </c>
      <c r="AG4" t="n">
        <v>95</v>
      </c>
      <c r="AH4" t="n">
        <v>4318577.752881704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1.296</v>
      </c>
      <c r="E5" t="n">
        <v>77.16</v>
      </c>
      <c r="F5" t="n">
        <v>62.58</v>
      </c>
      <c r="G5" t="n">
        <v>10.98</v>
      </c>
      <c r="H5" t="n">
        <v>0.17</v>
      </c>
      <c r="I5" t="n">
        <v>342</v>
      </c>
      <c r="J5" t="n">
        <v>177.84</v>
      </c>
      <c r="K5" t="n">
        <v>52.44</v>
      </c>
      <c r="L5" t="n">
        <v>1.75</v>
      </c>
      <c r="M5" t="n">
        <v>340</v>
      </c>
      <c r="N5" t="n">
        <v>33.65</v>
      </c>
      <c r="O5" t="n">
        <v>22168.15</v>
      </c>
      <c r="P5" t="n">
        <v>829.77</v>
      </c>
      <c r="Q5" t="n">
        <v>1368.84</v>
      </c>
      <c r="R5" t="n">
        <v>430.52</v>
      </c>
      <c r="S5" t="n">
        <v>104.26</v>
      </c>
      <c r="T5" t="n">
        <v>160605.32</v>
      </c>
      <c r="U5" t="n">
        <v>0.24</v>
      </c>
      <c r="V5" t="n">
        <v>0.77</v>
      </c>
      <c r="W5" t="n">
        <v>21.24</v>
      </c>
      <c r="X5" t="n">
        <v>9.970000000000001</v>
      </c>
      <c r="Y5" t="n">
        <v>1</v>
      </c>
      <c r="Z5" t="n">
        <v>10</v>
      </c>
      <c r="AA5" t="n">
        <v>3216.090828477615</v>
      </c>
      <c r="AB5" t="n">
        <v>4400.397355437012</v>
      </c>
      <c r="AC5" t="n">
        <v>3980.429607830415</v>
      </c>
      <c r="AD5" t="n">
        <v>3216090.828477615</v>
      </c>
      <c r="AE5" t="n">
        <v>4400397.355437012</v>
      </c>
      <c r="AF5" t="n">
        <v>1.833759663544767e-06</v>
      </c>
      <c r="AG5" t="n">
        <v>90</v>
      </c>
      <c r="AH5" t="n">
        <v>3980429.607830415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1.3539</v>
      </c>
      <c r="E6" t="n">
        <v>73.86</v>
      </c>
      <c r="F6" t="n">
        <v>61.06</v>
      </c>
      <c r="G6" t="n">
        <v>12.55</v>
      </c>
      <c r="H6" t="n">
        <v>0.2</v>
      </c>
      <c r="I6" t="n">
        <v>292</v>
      </c>
      <c r="J6" t="n">
        <v>178.21</v>
      </c>
      <c r="K6" t="n">
        <v>52.44</v>
      </c>
      <c r="L6" t="n">
        <v>2</v>
      </c>
      <c r="M6" t="n">
        <v>290</v>
      </c>
      <c r="N6" t="n">
        <v>33.77</v>
      </c>
      <c r="O6" t="n">
        <v>22213.89</v>
      </c>
      <c r="P6" t="n">
        <v>808.6900000000001</v>
      </c>
      <c r="Q6" t="n">
        <v>1368.59</v>
      </c>
      <c r="R6" t="n">
        <v>381.92</v>
      </c>
      <c r="S6" t="n">
        <v>104.26</v>
      </c>
      <c r="T6" t="n">
        <v>136554.19</v>
      </c>
      <c r="U6" t="n">
        <v>0.27</v>
      </c>
      <c r="V6" t="n">
        <v>0.79</v>
      </c>
      <c r="W6" t="n">
        <v>21.13</v>
      </c>
      <c r="X6" t="n">
        <v>8.449999999999999</v>
      </c>
      <c r="Y6" t="n">
        <v>1</v>
      </c>
      <c r="Z6" t="n">
        <v>10</v>
      </c>
      <c r="AA6" t="n">
        <v>3021.279595843097</v>
      </c>
      <c r="AB6" t="n">
        <v>4133.848032481434</v>
      </c>
      <c r="AC6" t="n">
        <v>3739.319378153403</v>
      </c>
      <c r="AD6" t="n">
        <v>3021279.595843098</v>
      </c>
      <c r="AE6" t="n">
        <v>4133848.032481434</v>
      </c>
      <c r="AF6" t="n">
        <v>1.915684574439244e-06</v>
      </c>
      <c r="AG6" t="n">
        <v>86</v>
      </c>
      <c r="AH6" t="n">
        <v>3739319.378153403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1.401</v>
      </c>
      <c r="E7" t="n">
        <v>71.38</v>
      </c>
      <c r="F7" t="n">
        <v>59.92</v>
      </c>
      <c r="G7" t="n">
        <v>14.16</v>
      </c>
      <c r="H7" t="n">
        <v>0.22</v>
      </c>
      <c r="I7" t="n">
        <v>254</v>
      </c>
      <c r="J7" t="n">
        <v>178.59</v>
      </c>
      <c r="K7" t="n">
        <v>52.44</v>
      </c>
      <c r="L7" t="n">
        <v>2.25</v>
      </c>
      <c r="M7" t="n">
        <v>252</v>
      </c>
      <c r="N7" t="n">
        <v>33.89</v>
      </c>
      <c r="O7" t="n">
        <v>22259.66</v>
      </c>
      <c r="P7" t="n">
        <v>792.78</v>
      </c>
      <c r="Q7" t="n">
        <v>1368.09</v>
      </c>
      <c r="R7" t="n">
        <v>345.23</v>
      </c>
      <c r="S7" t="n">
        <v>104.26</v>
      </c>
      <c r="T7" t="n">
        <v>118399.58</v>
      </c>
      <c r="U7" t="n">
        <v>0.3</v>
      </c>
      <c r="V7" t="n">
        <v>0.8</v>
      </c>
      <c r="W7" t="n">
        <v>21.06</v>
      </c>
      <c r="X7" t="n">
        <v>7.33</v>
      </c>
      <c r="Y7" t="n">
        <v>1</v>
      </c>
      <c r="Z7" t="n">
        <v>10</v>
      </c>
      <c r="AA7" t="n">
        <v>2878.033300316404</v>
      </c>
      <c r="AB7" t="n">
        <v>3937.852131361255</v>
      </c>
      <c r="AC7" t="n">
        <v>3562.029050754166</v>
      </c>
      <c r="AD7" t="n">
        <v>2878033.300316404</v>
      </c>
      <c r="AE7" t="n">
        <v>3937852.131361255</v>
      </c>
      <c r="AF7" t="n">
        <v>1.982328154804181e-06</v>
      </c>
      <c r="AG7" t="n">
        <v>83</v>
      </c>
      <c r="AH7" t="n">
        <v>3562029.050754166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1.4391</v>
      </c>
      <c r="E8" t="n">
        <v>69.48999999999999</v>
      </c>
      <c r="F8" t="n">
        <v>59.07</v>
      </c>
      <c r="G8" t="n">
        <v>15.75</v>
      </c>
      <c r="H8" t="n">
        <v>0.25</v>
      </c>
      <c r="I8" t="n">
        <v>225</v>
      </c>
      <c r="J8" t="n">
        <v>178.96</v>
      </c>
      <c r="K8" t="n">
        <v>52.44</v>
      </c>
      <c r="L8" t="n">
        <v>2.5</v>
      </c>
      <c r="M8" t="n">
        <v>223</v>
      </c>
      <c r="N8" t="n">
        <v>34.02</v>
      </c>
      <c r="O8" t="n">
        <v>22305.48</v>
      </c>
      <c r="P8" t="n">
        <v>780.45</v>
      </c>
      <c r="Q8" t="n">
        <v>1368.28</v>
      </c>
      <c r="R8" t="n">
        <v>317.36</v>
      </c>
      <c r="S8" t="n">
        <v>104.26</v>
      </c>
      <c r="T8" t="n">
        <v>104610.2</v>
      </c>
      <c r="U8" t="n">
        <v>0.33</v>
      </c>
      <c r="V8" t="n">
        <v>0.8100000000000001</v>
      </c>
      <c r="W8" t="n">
        <v>21.01</v>
      </c>
      <c r="X8" t="n">
        <v>6.47</v>
      </c>
      <c r="Y8" t="n">
        <v>1</v>
      </c>
      <c r="Z8" t="n">
        <v>10</v>
      </c>
      <c r="AA8" t="n">
        <v>2773.522480440036</v>
      </c>
      <c r="AB8" t="n">
        <v>3794.855816914433</v>
      </c>
      <c r="AC8" t="n">
        <v>3432.680103861568</v>
      </c>
      <c r="AD8" t="n">
        <v>2773522.480440036</v>
      </c>
      <c r="AE8" t="n">
        <v>3794855.816914433</v>
      </c>
      <c r="AF8" t="n">
        <v>2.036237293061169e-06</v>
      </c>
      <c r="AG8" t="n">
        <v>81</v>
      </c>
      <c r="AH8" t="n">
        <v>3432680.103861568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1.4682</v>
      </c>
      <c r="E9" t="n">
        <v>68.11</v>
      </c>
      <c r="F9" t="n">
        <v>58.47</v>
      </c>
      <c r="G9" t="n">
        <v>17.28</v>
      </c>
      <c r="H9" t="n">
        <v>0.27</v>
      </c>
      <c r="I9" t="n">
        <v>203</v>
      </c>
      <c r="J9" t="n">
        <v>179.33</v>
      </c>
      <c r="K9" t="n">
        <v>52.44</v>
      </c>
      <c r="L9" t="n">
        <v>2.75</v>
      </c>
      <c r="M9" t="n">
        <v>201</v>
      </c>
      <c r="N9" t="n">
        <v>34.14</v>
      </c>
      <c r="O9" t="n">
        <v>22351.34</v>
      </c>
      <c r="P9" t="n">
        <v>771.62</v>
      </c>
      <c r="Q9" t="n">
        <v>1368.04</v>
      </c>
      <c r="R9" t="n">
        <v>297.29</v>
      </c>
      <c r="S9" t="n">
        <v>104.26</v>
      </c>
      <c r="T9" t="n">
        <v>94687.42</v>
      </c>
      <c r="U9" t="n">
        <v>0.35</v>
      </c>
      <c r="V9" t="n">
        <v>0.82</v>
      </c>
      <c r="W9" t="n">
        <v>21</v>
      </c>
      <c r="X9" t="n">
        <v>5.88</v>
      </c>
      <c r="Y9" t="n">
        <v>1</v>
      </c>
      <c r="Z9" t="n">
        <v>10</v>
      </c>
      <c r="AA9" t="n">
        <v>2693.527772292313</v>
      </c>
      <c r="AB9" t="n">
        <v>3685.403528109263</v>
      </c>
      <c r="AC9" t="n">
        <v>3333.673787882713</v>
      </c>
      <c r="AD9" t="n">
        <v>2693527.772292313</v>
      </c>
      <c r="AE9" t="n">
        <v>3685403.528109263</v>
      </c>
      <c r="AF9" t="n">
        <v>2.077411989210206e-06</v>
      </c>
      <c r="AG9" t="n">
        <v>79</v>
      </c>
      <c r="AH9" t="n">
        <v>3333673.787882713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1.4958</v>
      </c>
      <c r="E10" t="n">
        <v>66.84999999999999</v>
      </c>
      <c r="F10" t="n">
        <v>57.89</v>
      </c>
      <c r="G10" t="n">
        <v>18.88</v>
      </c>
      <c r="H10" t="n">
        <v>0.3</v>
      </c>
      <c r="I10" t="n">
        <v>184</v>
      </c>
      <c r="J10" t="n">
        <v>179.7</v>
      </c>
      <c r="K10" t="n">
        <v>52.44</v>
      </c>
      <c r="L10" t="n">
        <v>3</v>
      </c>
      <c r="M10" t="n">
        <v>182</v>
      </c>
      <c r="N10" t="n">
        <v>34.26</v>
      </c>
      <c r="O10" t="n">
        <v>22397.24</v>
      </c>
      <c r="P10" t="n">
        <v>762.79</v>
      </c>
      <c r="Q10" t="n">
        <v>1367.92</v>
      </c>
      <c r="R10" t="n">
        <v>278.55</v>
      </c>
      <c r="S10" t="n">
        <v>104.26</v>
      </c>
      <c r="T10" t="n">
        <v>85412.14</v>
      </c>
      <c r="U10" t="n">
        <v>0.37</v>
      </c>
      <c r="V10" t="n">
        <v>0.83</v>
      </c>
      <c r="W10" t="n">
        <v>20.95</v>
      </c>
      <c r="X10" t="n">
        <v>5.29</v>
      </c>
      <c r="Y10" t="n">
        <v>1</v>
      </c>
      <c r="Z10" t="n">
        <v>10</v>
      </c>
      <c r="AA10" t="n">
        <v>2627.793695658761</v>
      </c>
      <c r="AB10" t="n">
        <v>3595.463264476441</v>
      </c>
      <c r="AC10" t="n">
        <v>3252.317296779058</v>
      </c>
      <c r="AD10" t="n">
        <v>2627793.695658761</v>
      </c>
      <c r="AE10" t="n">
        <v>3595463.26447644</v>
      </c>
      <c r="AF10" t="n">
        <v>2.116464278341252e-06</v>
      </c>
      <c r="AG10" t="n">
        <v>78</v>
      </c>
      <c r="AH10" t="n">
        <v>3252317.296779058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1.5197</v>
      </c>
      <c r="E11" t="n">
        <v>65.8</v>
      </c>
      <c r="F11" t="n">
        <v>57.41</v>
      </c>
      <c r="G11" t="n">
        <v>20.5</v>
      </c>
      <c r="H11" t="n">
        <v>0.32</v>
      </c>
      <c r="I11" t="n">
        <v>168</v>
      </c>
      <c r="J11" t="n">
        <v>180.07</v>
      </c>
      <c r="K11" t="n">
        <v>52.44</v>
      </c>
      <c r="L11" t="n">
        <v>3.25</v>
      </c>
      <c r="M11" t="n">
        <v>166</v>
      </c>
      <c r="N11" t="n">
        <v>34.38</v>
      </c>
      <c r="O11" t="n">
        <v>22443.18</v>
      </c>
      <c r="P11" t="n">
        <v>755.59</v>
      </c>
      <c r="Q11" t="n">
        <v>1368</v>
      </c>
      <c r="R11" t="n">
        <v>263.3</v>
      </c>
      <c r="S11" t="n">
        <v>104.26</v>
      </c>
      <c r="T11" t="n">
        <v>77865.19</v>
      </c>
      <c r="U11" t="n">
        <v>0.4</v>
      </c>
      <c r="V11" t="n">
        <v>0.84</v>
      </c>
      <c r="W11" t="n">
        <v>20.92</v>
      </c>
      <c r="X11" t="n">
        <v>4.82</v>
      </c>
      <c r="Y11" t="n">
        <v>1</v>
      </c>
      <c r="Z11" t="n">
        <v>10</v>
      </c>
      <c r="AA11" t="n">
        <v>2572.14054002478</v>
      </c>
      <c r="AB11" t="n">
        <v>3519.316161694079</v>
      </c>
      <c r="AC11" t="n">
        <v>3183.437566613118</v>
      </c>
      <c r="AD11" t="n">
        <v>2572140.54002478</v>
      </c>
      <c r="AE11" t="n">
        <v>3519316.161694079</v>
      </c>
      <c r="AF11" t="n">
        <v>2.150281296827919e-06</v>
      </c>
      <c r="AG11" t="n">
        <v>77</v>
      </c>
      <c r="AH11" t="n">
        <v>3183437.566613118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1.5392</v>
      </c>
      <c r="E12" t="n">
        <v>64.97</v>
      </c>
      <c r="F12" t="n">
        <v>57.04</v>
      </c>
      <c r="G12" t="n">
        <v>22.08</v>
      </c>
      <c r="H12" t="n">
        <v>0.34</v>
      </c>
      <c r="I12" t="n">
        <v>155</v>
      </c>
      <c r="J12" t="n">
        <v>180.45</v>
      </c>
      <c r="K12" t="n">
        <v>52.44</v>
      </c>
      <c r="L12" t="n">
        <v>3.5</v>
      </c>
      <c r="M12" t="n">
        <v>153</v>
      </c>
      <c r="N12" t="n">
        <v>34.51</v>
      </c>
      <c r="O12" t="n">
        <v>22489.16</v>
      </c>
      <c r="P12" t="n">
        <v>749.4400000000001</v>
      </c>
      <c r="Q12" t="n">
        <v>1367.98</v>
      </c>
      <c r="R12" t="n">
        <v>251.07</v>
      </c>
      <c r="S12" t="n">
        <v>104.26</v>
      </c>
      <c r="T12" t="n">
        <v>71816.89</v>
      </c>
      <c r="U12" t="n">
        <v>0.42</v>
      </c>
      <c r="V12" t="n">
        <v>0.84</v>
      </c>
      <c r="W12" t="n">
        <v>20.9</v>
      </c>
      <c r="X12" t="n">
        <v>4.45</v>
      </c>
      <c r="Y12" t="n">
        <v>1</v>
      </c>
      <c r="Z12" t="n">
        <v>10</v>
      </c>
      <c r="AA12" t="n">
        <v>2525.770687606582</v>
      </c>
      <c r="AB12" t="n">
        <v>3455.870883921987</v>
      </c>
      <c r="AC12" t="n">
        <v>3126.04741710559</v>
      </c>
      <c r="AD12" t="n">
        <v>2525770.687606582</v>
      </c>
      <c r="AE12" t="n">
        <v>3455870.883921986</v>
      </c>
      <c r="AF12" t="n">
        <v>2.17787258806181e-06</v>
      </c>
      <c r="AG12" t="n">
        <v>76</v>
      </c>
      <c r="AH12" t="n">
        <v>3126047.41710559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1.5565</v>
      </c>
      <c r="E13" t="n">
        <v>64.25</v>
      </c>
      <c r="F13" t="n">
        <v>56.71</v>
      </c>
      <c r="G13" t="n">
        <v>23.63</v>
      </c>
      <c r="H13" t="n">
        <v>0.37</v>
      </c>
      <c r="I13" t="n">
        <v>144</v>
      </c>
      <c r="J13" t="n">
        <v>180.82</v>
      </c>
      <c r="K13" t="n">
        <v>52.44</v>
      </c>
      <c r="L13" t="n">
        <v>3.75</v>
      </c>
      <c r="M13" t="n">
        <v>142</v>
      </c>
      <c r="N13" t="n">
        <v>34.63</v>
      </c>
      <c r="O13" t="n">
        <v>22535.19</v>
      </c>
      <c r="P13" t="n">
        <v>744.25</v>
      </c>
      <c r="Q13" t="n">
        <v>1367.6</v>
      </c>
      <c r="R13" t="n">
        <v>240.83</v>
      </c>
      <c r="S13" t="n">
        <v>104.26</v>
      </c>
      <c r="T13" t="n">
        <v>66750.03</v>
      </c>
      <c r="U13" t="n">
        <v>0.43</v>
      </c>
      <c r="V13" t="n">
        <v>0.85</v>
      </c>
      <c r="W13" t="n">
        <v>20.88</v>
      </c>
      <c r="X13" t="n">
        <v>4.12</v>
      </c>
      <c r="Y13" t="n">
        <v>1</v>
      </c>
      <c r="Z13" t="n">
        <v>10</v>
      </c>
      <c r="AA13" t="n">
        <v>2484.684258196626</v>
      </c>
      <c r="AB13" t="n">
        <v>3399.654618597943</v>
      </c>
      <c r="AC13" t="n">
        <v>3075.196353244052</v>
      </c>
      <c r="AD13" t="n">
        <v>2484684.258196626</v>
      </c>
      <c r="AE13" t="n">
        <v>3399654.618597943</v>
      </c>
      <c r="AF13" t="n">
        <v>2.202351015669313e-06</v>
      </c>
      <c r="AG13" t="n">
        <v>75</v>
      </c>
      <c r="AH13" t="n">
        <v>3075196.353244052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1.5722</v>
      </c>
      <c r="E14" t="n">
        <v>63.61</v>
      </c>
      <c r="F14" t="n">
        <v>56.42</v>
      </c>
      <c r="G14" t="n">
        <v>25.26</v>
      </c>
      <c r="H14" t="n">
        <v>0.39</v>
      </c>
      <c r="I14" t="n">
        <v>134</v>
      </c>
      <c r="J14" t="n">
        <v>181.19</v>
      </c>
      <c r="K14" t="n">
        <v>52.44</v>
      </c>
      <c r="L14" t="n">
        <v>4</v>
      </c>
      <c r="M14" t="n">
        <v>132</v>
      </c>
      <c r="N14" t="n">
        <v>34.75</v>
      </c>
      <c r="O14" t="n">
        <v>22581.25</v>
      </c>
      <c r="P14" t="n">
        <v>739.4299999999999</v>
      </c>
      <c r="Q14" t="n">
        <v>1367.5</v>
      </c>
      <c r="R14" t="n">
        <v>230.88</v>
      </c>
      <c r="S14" t="n">
        <v>104.26</v>
      </c>
      <c r="T14" t="n">
        <v>61825.4</v>
      </c>
      <c r="U14" t="n">
        <v>0.45</v>
      </c>
      <c r="V14" t="n">
        <v>0.85</v>
      </c>
      <c r="W14" t="n">
        <v>20.88</v>
      </c>
      <c r="X14" t="n">
        <v>3.84</v>
      </c>
      <c r="Y14" t="n">
        <v>1</v>
      </c>
      <c r="Z14" t="n">
        <v>10</v>
      </c>
      <c r="AA14" t="n">
        <v>2447.011570818263</v>
      </c>
      <c r="AB14" t="n">
        <v>3348.109185725195</v>
      </c>
      <c r="AC14" t="n">
        <v>3028.570344140211</v>
      </c>
      <c r="AD14" t="n">
        <v>2447011.570818263</v>
      </c>
      <c r="AE14" t="n">
        <v>3348109.185725195</v>
      </c>
      <c r="AF14" t="n">
        <v>2.224565542457626e-06</v>
      </c>
      <c r="AG14" t="n">
        <v>74</v>
      </c>
      <c r="AH14" t="n">
        <v>3028570.344140211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1.5873</v>
      </c>
      <c r="E15" t="n">
        <v>63</v>
      </c>
      <c r="F15" t="n">
        <v>56.14</v>
      </c>
      <c r="G15" t="n">
        <v>26.95</v>
      </c>
      <c r="H15" t="n">
        <v>0.42</v>
      </c>
      <c r="I15" t="n">
        <v>125</v>
      </c>
      <c r="J15" t="n">
        <v>181.57</v>
      </c>
      <c r="K15" t="n">
        <v>52.44</v>
      </c>
      <c r="L15" t="n">
        <v>4.25</v>
      </c>
      <c r="M15" t="n">
        <v>123</v>
      </c>
      <c r="N15" t="n">
        <v>34.88</v>
      </c>
      <c r="O15" t="n">
        <v>22627.36</v>
      </c>
      <c r="P15" t="n">
        <v>734.6</v>
      </c>
      <c r="Q15" t="n">
        <v>1367.51</v>
      </c>
      <c r="R15" t="n">
        <v>222.21</v>
      </c>
      <c r="S15" t="n">
        <v>104.26</v>
      </c>
      <c r="T15" t="n">
        <v>57538.43</v>
      </c>
      <c r="U15" t="n">
        <v>0.47</v>
      </c>
      <c r="V15" t="n">
        <v>0.85</v>
      </c>
      <c r="W15" t="n">
        <v>20.84</v>
      </c>
      <c r="X15" t="n">
        <v>3.55</v>
      </c>
      <c r="Y15" t="n">
        <v>1</v>
      </c>
      <c r="Z15" t="n">
        <v>10</v>
      </c>
      <c r="AA15" t="n">
        <v>2410.615204855123</v>
      </c>
      <c r="AB15" t="n">
        <v>3298.310072120081</v>
      </c>
      <c r="AC15" t="n">
        <v>2983.523988044077</v>
      </c>
      <c r="AD15" t="n">
        <v>2410615.204855123</v>
      </c>
      <c r="AE15" t="n">
        <v>3298310.072120081</v>
      </c>
      <c r="AF15" t="n">
        <v>2.245931106438741e-06</v>
      </c>
      <c r="AG15" t="n">
        <v>73</v>
      </c>
      <c r="AH15" t="n">
        <v>2983523.988044077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1.5985</v>
      </c>
      <c r="E16" t="n">
        <v>62.56</v>
      </c>
      <c r="F16" t="n">
        <v>55.94</v>
      </c>
      <c r="G16" t="n">
        <v>28.44</v>
      </c>
      <c r="H16" t="n">
        <v>0.44</v>
      </c>
      <c r="I16" t="n">
        <v>118</v>
      </c>
      <c r="J16" t="n">
        <v>181.94</v>
      </c>
      <c r="K16" t="n">
        <v>52.44</v>
      </c>
      <c r="L16" t="n">
        <v>4.5</v>
      </c>
      <c r="M16" t="n">
        <v>116</v>
      </c>
      <c r="N16" t="n">
        <v>35</v>
      </c>
      <c r="O16" t="n">
        <v>22673.63</v>
      </c>
      <c r="P16" t="n">
        <v>731.1900000000001</v>
      </c>
      <c r="Q16" t="n">
        <v>1367.78</v>
      </c>
      <c r="R16" t="n">
        <v>215.72</v>
      </c>
      <c r="S16" t="n">
        <v>104.26</v>
      </c>
      <c r="T16" t="n">
        <v>54327.73</v>
      </c>
      <c r="U16" t="n">
        <v>0.48</v>
      </c>
      <c r="V16" t="n">
        <v>0.86</v>
      </c>
      <c r="W16" t="n">
        <v>20.84</v>
      </c>
      <c r="X16" t="n">
        <v>3.36</v>
      </c>
      <c r="Y16" t="n">
        <v>1</v>
      </c>
      <c r="Z16" t="n">
        <v>10</v>
      </c>
      <c r="AA16" t="n">
        <v>2391.578311938285</v>
      </c>
      <c r="AB16" t="n">
        <v>3272.262955382821</v>
      </c>
      <c r="AC16" t="n">
        <v>2959.962771570864</v>
      </c>
      <c r="AD16" t="n">
        <v>2391578.311938285</v>
      </c>
      <c r="AE16" t="n">
        <v>3272262.955382821</v>
      </c>
      <c r="AF16" t="n">
        <v>2.261778412173079e-06</v>
      </c>
      <c r="AG16" t="n">
        <v>73</v>
      </c>
      <c r="AH16" t="n">
        <v>2959962.771570864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1.6097</v>
      </c>
      <c r="E17" t="n">
        <v>62.12</v>
      </c>
      <c r="F17" t="n">
        <v>55.76</v>
      </c>
      <c r="G17" t="n">
        <v>30.14</v>
      </c>
      <c r="H17" t="n">
        <v>0.46</v>
      </c>
      <c r="I17" t="n">
        <v>111</v>
      </c>
      <c r="J17" t="n">
        <v>182.32</v>
      </c>
      <c r="K17" t="n">
        <v>52.44</v>
      </c>
      <c r="L17" t="n">
        <v>4.75</v>
      </c>
      <c r="M17" t="n">
        <v>109</v>
      </c>
      <c r="N17" t="n">
        <v>35.12</v>
      </c>
      <c r="O17" t="n">
        <v>22719.83</v>
      </c>
      <c r="P17" t="n">
        <v>727.6</v>
      </c>
      <c r="Q17" t="n">
        <v>1367.64</v>
      </c>
      <c r="R17" t="n">
        <v>209.82</v>
      </c>
      <c r="S17" t="n">
        <v>104.26</v>
      </c>
      <c r="T17" t="n">
        <v>51412.7</v>
      </c>
      <c r="U17" t="n">
        <v>0.5</v>
      </c>
      <c r="V17" t="n">
        <v>0.86</v>
      </c>
      <c r="W17" t="n">
        <v>20.83</v>
      </c>
      <c r="X17" t="n">
        <v>3.17</v>
      </c>
      <c r="Y17" t="n">
        <v>1</v>
      </c>
      <c r="Z17" t="n">
        <v>10</v>
      </c>
      <c r="AA17" t="n">
        <v>2362.90011844596</v>
      </c>
      <c r="AB17" t="n">
        <v>3233.024185854015</v>
      </c>
      <c r="AC17" t="n">
        <v>2924.468895133929</v>
      </c>
      <c r="AD17" t="n">
        <v>2362900.11844596</v>
      </c>
      <c r="AE17" t="n">
        <v>3233024.185854015</v>
      </c>
      <c r="AF17" t="n">
        <v>2.277625717907416e-06</v>
      </c>
      <c r="AG17" t="n">
        <v>72</v>
      </c>
      <c r="AH17" t="n">
        <v>2924468.895133929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1.6203</v>
      </c>
      <c r="E18" t="n">
        <v>61.72</v>
      </c>
      <c r="F18" t="n">
        <v>55.56</v>
      </c>
      <c r="G18" t="n">
        <v>31.75</v>
      </c>
      <c r="H18" t="n">
        <v>0.49</v>
      </c>
      <c r="I18" t="n">
        <v>105</v>
      </c>
      <c r="J18" t="n">
        <v>182.69</v>
      </c>
      <c r="K18" t="n">
        <v>52.44</v>
      </c>
      <c r="L18" t="n">
        <v>5</v>
      </c>
      <c r="M18" t="n">
        <v>103</v>
      </c>
      <c r="N18" t="n">
        <v>35.25</v>
      </c>
      <c r="O18" t="n">
        <v>22766.06</v>
      </c>
      <c r="P18" t="n">
        <v>723.99</v>
      </c>
      <c r="Q18" t="n">
        <v>1367.64</v>
      </c>
      <c r="R18" t="n">
        <v>203.48</v>
      </c>
      <c r="S18" t="n">
        <v>104.26</v>
      </c>
      <c r="T18" t="n">
        <v>48270.93</v>
      </c>
      <c r="U18" t="n">
        <v>0.51</v>
      </c>
      <c r="V18" t="n">
        <v>0.86</v>
      </c>
      <c r="W18" t="n">
        <v>20.81</v>
      </c>
      <c r="X18" t="n">
        <v>2.98</v>
      </c>
      <c r="Y18" t="n">
        <v>1</v>
      </c>
      <c r="Z18" t="n">
        <v>10</v>
      </c>
      <c r="AA18" t="n">
        <v>2344.695034235773</v>
      </c>
      <c r="AB18" t="n">
        <v>3208.115186486003</v>
      </c>
      <c r="AC18" t="n">
        <v>2901.937175705601</v>
      </c>
      <c r="AD18" t="n">
        <v>2344695.034235773</v>
      </c>
      <c r="AE18" t="n">
        <v>3208115.186486003</v>
      </c>
      <c r="AF18" t="n">
        <v>2.292624060834558e-06</v>
      </c>
      <c r="AG18" t="n">
        <v>72</v>
      </c>
      <c r="AH18" t="n">
        <v>2901937.175705601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1.6283</v>
      </c>
      <c r="E19" t="n">
        <v>61.41</v>
      </c>
      <c r="F19" t="n">
        <v>55.44</v>
      </c>
      <c r="G19" t="n">
        <v>33.26</v>
      </c>
      <c r="H19" t="n">
        <v>0.51</v>
      </c>
      <c r="I19" t="n">
        <v>100</v>
      </c>
      <c r="J19" t="n">
        <v>183.07</v>
      </c>
      <c r="K19" t="n">
        <v>52.44</v>
      </c>
      <c r="L19" t="n">
        <v>5.25</v>
      </c>
      <c r="M19" t="n">
        <v>98</v>
      </c>
      <c r="N19" t="n">
        <v>35.37</v>
      </c>
      <c r="O19" t="n">
        <v>22812.34</v>
      </c>
      <c r="P19" t="n">
        <v>721.41</v>
      </c>
      <c r="Q19" t="n">
        <v>1367.51</v>
      </c>
      <c r="R19" t="n">
        <v>199.32</v>
      </c>
      <c r="S19" t="n">
        <v>104.26</v>
      </c>
      <c r="T19" t="n">
        <v>46214.39</v>
      </c>
      <c r="U19" t="n">
        <v>0.52</v>
      </c>
      <c r="V19" t="n">
        <v>0.86</v>
      </c>
      <c r="W19" t="n">
        <v>20.81</v>
      </c>
      <c r="X19" t="n">
        <v>2.85</v>
      </c>
      <c r="Y19" t="n">
        <v>1</v>
      </c>
      <c r="Z19" t="n">
        <v>10</v>
      </c>
      <c r="AA19" t="n">
        <v>2331.634481281763</v>
      </c>
      <c r="AB19" t="n">
        <v>3190.245161743396</v>
      </c>
      <c r="AC19" t="n">
        <v>2885.772641043692</v>
      </c>
      <c r="AD19" t="n">
        <v>2331634.481281763</v>
      </c>
      <c r="AE19" t="n">
        <v>3190245.161743396</v>
      </c>
      <c r="AF19" t="n">
        <v>2.303943564930513e-06</v>
      </c>
      <c r="AG19" t="n">
        <v>72</v>
      </c>
      <c r="AH19" t="n">
        <v>2885772.641043692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1.6377</v>
      </c>
      <c r="E20" t="n">
        <v>61.06</v>
      </c>
      <c r="F20" t="n">
        <v>55.26</v>
      </c>
      <c r="G20" t="n">
        <v>34.9</v>
      </c>
      <c r="H20" t="n">
        <v>0.53</v>
      </c>
      <c r="I20" t="n">
        <v>95</v>
      </c>
      <c r="J20" t="n">
        <v>183.44</v>
      </c>
      <c r="K20" t="n">
        <v>52.44</v>
      </c>
      <c r="L20" t="n">
        <v>5.5</v>
      </c>
      <c r="M20" t="n">
        <v>93</v>
      </c>
      <c r="N20" t="n">
        <v>35.5</v>
      </c>
      <c r="O20" t="n">
        <v>22858.66</v>
      </c>
      <c r="P20" t="n">
        <v>718.3</v>
      </c>
      <c r="Q20" t="n">
        <v>1367.49</v>
      </c>
      <c r="R20" t="n">
        <v>194</v>
      </c>
      <c r="S20" t="n">
        <v>104.26</v>
      </c>
      <c r="T20" t="n">
        <v>43580.09</v>
      </c>
      <c r="U20" t="n">
        <v>0.54</v>
      </c>
      <c r="V20" t="n">
        <v>0.87</v>
      </c>
      <c r="W20" t="n">
        <v>20.79</v>
      </c>
      <c r="X20" t="n">
        <v>2.68</v>
      </c>
      <c r="Y20" t="n">
        <v>1</v>
      </c>
      <c r="Z20" t="n">
        <v>10</v>
      </c>
      <c r="AA20" t="n">
        <v>2306.113297883893</v>
      </c>
      <c r="AB20" t="n">
        <v>3155.32595270328</v>
      </c>
      <c r="AC20" t="n">
        <v>2854.186072304948</v>
      </c>
      <c r="AD20" t="n">
        <v>2306113.297883893</v>
      </c>
      <c r="AE20" t="n">
        <v>3155325.952703279</v>
      </c>
      <c r="AF20" t="n">
        <v>2.31724398224326e-06</v>
      </c>
      <c r="AG20" t="n">
        <v>71</v>
      </c>
      <c r="AH20" t="n">
        <v>2854186.072304948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1.6439</v>
      </c>
      <c r="E21" t="n">
        <v>60.83</v>
      </c>
      <c r="F21" t="n">
        <v>55.18</v>
      </c>
      <c r="G21" t="n">
        <v>36.38</v>
      </c>
      <c r="H21" t="n">
        <v>0.55</v>
      </c>
      <c r="I21" t="n">
        <v>91</v>
      </c>
      <c r="J21" t="n">
        <v>183.82</v>
      </c>
      <c r="K21" t="n">
        <v>52.44</v>
      </c>
      <c r="L21" t="n">
        <v>5.75</v>
      </c>
      <c r="M21" t="n">
        <v>89</v>
      </c>
      <c r="N21" t="n">
        <v>35.63</v>
      </c>
      <c r="O21" t="n">
        <v>22905.03</v>
      </c>
      <c r="P21" t="n">
        <v>715.89</v>
      </c>
      <c r="Q21" t="n">
        <v>1367.58</v>
      </c>
      <c r="R21" t="n">
        <v>190.98</v>
      </c>
      <c r="S21" t="n">
        <v>104.26</v>
      </c>
      <c r="T21" t="n">
        <v>42089.03</v>
      </c>
      <c r="U21" t="n">
        <v>0.55</v>
      </c>
      <c r="V21" t="n">
        <v>0.87</v>
      </c>
      <c r="W21" t="n">
        <v>20.79</v>
      </c>
      <c r="X21" t="n">
        <v>2.59</v>
      </c>
      <c r="Y21" t="n">
        <v>1</v>
      </c>
      <c r="Z21" t="n">
        <v>10</v>
      </c>
      <c r="AA21" t="n">
        <v>2295.719835432874</v>
      </c>
      <c r="AB21" t="n">
        <v>3141.105158850592</v>
      </c>
      <c r="AC21" t="n">
        <v>2841.322491058552</v>
      </c>
      <c r="AD21" t="n">
        <v>2295719.835432874</v>
      </c>
      <c r="AE21" t="n">
        <v>3141105.158850593</v>
      </c>
      <c r="AF21" t="n">
        <v>2.326016597917626e-06</v>
      </c>
      <c r="AG21" t="n">
        <v>71</v>
      </c>
      <c r="AH21" t="n">
        <v>2841322.491058552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1.6509</v>
      </c>
      <c r="E22" t="n">
        <v>60.57</v>
      </c>
      <c r="F22" t="n">
        <v>55.06</v>
      </c>
      <c r="G22" t="n">
        <v>37.97</v>
      </c>
      <c r="H22" t="n">
        <v>0.58</v>
      </c>
      <c r="I22" t="n">
        <v>87</v>
      </c>
      <c r="J22" t="n">
        <v>184.19</v>
      </c>
      <c r="K22" t="n">
        <v>52.44</v>
      </c>
      <c r="L22" t="n">
        <v>6</v>
      </c>
      <c r="M22" t="n">
        <v>85</v>
      </c>
      <c r="N22" t="n">
        <v>35.75</v>
      </c>
      <c r="O22" t="n">
        <v>22951.43</v>
      </c>
      <c r="P22" t="n">
        <v>713.28</v>
      </c>
      <c r="Q22" t="n">
        <v>1367.52</v>
      </c>
      <c r="R22" t="n">
        <v>187.19</v>
      </c>
      <c r="S22" t="n">
        <v>104.26</v>
      </c>
      <c r="T22" t="n">
        <v>40216.19</v>
      </c>
      <c r="U22" t="n">
        <v>0.5600000000000001</v>
      </c>
      <c r="V22" t="n">
        <v>0.87</v>
      </c>
      <c r="W22" t="n">
        <v>20.78</v>
      </c>
      <c r="X22" t="n">
        <v>2.48</v>
      </c>
      <c r="Y22" t="n">
        <v>1</v>
      </c>
      <c r="Z22" t="n">
        <v>10</v>
      </c>
      <c r="AA22" t="n">
        <v>2283.950792058798</v>
      </c>
      <c r="AB22" t="n">
        <v>3125.00223449263</v>
      </c>
      <c r="AC22" t="n">
        <v>2826.756407200719</v>
      </c>
      <c r="AD22" t="n">
        <v>2283950.792058798</v>
      </c>
      <c r="AE22" t="n">
        <v>3125002.23449263</v>
      </c>
      <c r="AF22" t="n">
        <v>2.335921164001587e-06</v>
      </c>
      <c r="AG22" t="n">
        <v>71</v>
      </c>
      <c r="AH22" t="n">
        <v>2826756.407200719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1.6582</v>
      </c>
      <c r="E23" t="n">
        <v>60.31</v>
      </c>
      <c r="F23" t="n">
        <v>54.93</v>
      </c>
      <c r="G23" t="n">
        <v>39.71</v>
      </c>
      <c r="H23" t="n">
        <v>0.6</v>
      </c>
      <c r="I23" t="n">
        <v>83</v>
      </c>
      <c r="J23" t="n">
        <v>184.57</v>
      </c>
      <c r="K23" t="n">
        <v>52.44</v>
      </c>
      <c r="L23" t="n">
        <v>6.25</v>
      </c>
      <c r="M23" t="n">
        <v>81</v>
      </c>
      <c r="N23" t="n">
        <v>35.88</v>
      </c>
      <c r="O23" t="n">
        <v>22997.88</v>
      </c>
      <c r="P23" t="n">
        <v>710.6</v>
      </c>
      <c r="Q23" t="n">
        <v>1367.46</v>
      </c>
      <c r="R23" t="n">
        <v>183.19</v>
      </c>
      <c r="S23" t="n">
        <v>104.26</v>
      </c>
      <c r="T23" t="n">
        <v>38236.78</v>
      </c>
      <c r="U23" t="n">
        <v>0.57</v>
      </c>
      <c r="V23" t="n">
        <v>0.87</v>
      </c>
      <c r="W23" t="n">
        <v>20.78</v>
      </c>
      <c r="X23" t="n">
        <v>2.35</v>
      </c>
      <c r="Y23" t="n">
        <v>1</v>
      </c>
      <c r="Z23" t="n">
        <v>10</v>
      </c>
      <c r="AA23" t="n">
        <v>2261.960056243127</v>
      </c>
      <c r="AB23" t="n">
        <v>3094.913539586835</v>
      </c>
      <c r="AC23" t="n">
        <v>2799.539335106985</v>
      </c>
      <c r="AD23" t="n">
        <v>2261960.056243127</v>
      </c>
      <c r="AE23" t="n">
        <v>3094913.539586835</v>
      </c>
      <c r="AF23" t="n">
        <v>2.346250211489146e-06</v>
      </c>
      <c r="AG23" t="n">
        <v>70</v>
      </c>
      <c r="AH23" t="n">
        <v>2799539.335106985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1.6656</v>
      </c>
      <c r="E24" t="n">
        <v>60.04</v>
      </c>
      <c r="F24" t="n">
        <v>54.81</v>
      </c>
      <c r="G24" t="n">
        <v>41.63</v>
      </c>
      <c r="H24" t="n">
        <v>0.62</v>
      </c>
      <c r="I24" t="n">
        <v>79</v>
      </c>
      <c r="J24" t="n">
        <v>184.95</v>
      </c>
      <c r="K24" t="n">
        <v>52.44</v>
      </c>
      <c r="L24" t="n">
        <v>6.5</v>
      </c>
      <c r="M24" t="n">
        <v>77</v>
      </c>
      <c r="N24" t="n">
        <v>36.01</v>
      </c>
      <c r="O24" t="n">
        <v>23044.38</v>
      </c>
      <c r="P24" t="n">
        <v>707.9400000000001</v>
      </c>
      <c r="Q24" t="n">
        <v>1367.45</v>
      </c>
      <c r="R24" t="n">
        <v>178.63</v>
      </c>
      <c r="S24" t="n">
        <v>104.26</v>
      </c>
      <c r="T24" t="n">
        <v>35976.41</v>
      </c>
      <c r="U24" t="n">
        <v>0.58</v>
      </c>
      <c r="V24" t="n">
        <v>0.87</v>
      </c>
      <c r="W24" t="n">
        <v>20.78</v>
      </c>
      <c r="X24" t="n">
        <v>2.23</v>
      </c>
      <c r="Y24" t="n">
        <v>1</v>
      </c>
      <c r="Z24" t="n">
        <v>10</v>
      </c>
      <c r="AA24" t="n">
        <v>2249.945172192393</v>
      </c>
      <c r="AB24" t="n">
        <v>3078.474245169346</v>
      </c>
      <c r="AC24" t="n">
        <v>2784.668983876007</v>
      </c>
      <c r="AD24" t="n">
        <v>2249945.172192393</v>
      </c>
      <c r="AE24" t="n">
        <v>3078474.245169346</v>
      </c>
      <c r="AF24" t="n">
        <v>2.356720752777905e-06</v>
      </c>
      <c r="AG24" t="n">
        <v>70</v>
      </c>
      <c r="AH24" t="n">
        <v>2784668.983876007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1.6703</v>
      </c>
      <c r="E25" t="n">
        <v>59.87</v>
      </c>
      <c r="F25" t="n">
        <v>54.75</v>
      </c>
      <c r="G25" t="n">
        <v>43.22</v>
      </c>
      <c r="H25" t="n">
        <v>0.65</v>
      </c>
      <c r="I25" t="n">
        <v>76</v>
      </c>
      <c r="J25" t="n">
        <v>185.33</v>
      </c>
      <c r="K25" t="n">
        <v>52.44</v>
      </c>
      <c r="L25" t="n">
        <v>6.75</v>
      </c>
      <c r="M25" t="n">
        <v>74</v>
      </c>
      <c r="N25" t="n">
        <v>36.13</v>
      </c>
      <c r="O25" t="n">
        <v>23090.91</v>
      </c>
      <c r="P25" t="n">
        <v>705.99</v>
      </c>
      <c r="Q25" t="n">
        <v>1367.59</v>
      </c>
      <c r="R25" t="n">
        <v>177.17</v>
      </c>
      <c r="S25" t="n">
        <v>104.26</v>
      </c>
      <c r="T25" t="n">
        <v>35262.09</v>
      </c>
      <c r="U25" t="n">
        <v>0.59</v>
      </c>
      <c r="V25" t="n">
        <v>0.88</v>
      </c>
      <c r="W25" t="n">
        <v>20.76</v>
      </c>
      <c r="X25" t="n">
        <v>2.17</v>
      </c>
      <c r="Y25" t="n">
        <v>1</v>
      </c>
      <c r="Z25" t="n">
        <v>10</v>
      </c>
      <c r="AA25" t="n">
        <v>2242.149206574095</v>
      </c>
      <c r="AB25" t="n">
        <v>3067.80746107666</v>
      </c>
      <c r="AC25" t="n">
        <v>2775.020222686202</v>
      </c>
      <c r="AD25" t="n">
        <v>2242149.206574095</v>
      </c>
      <c r="AE25" t="n">
        <v>3067807.46107666</v>
      </c>
      <c r="AF25" t="n">
        <v>2.363370961434278e-06</v>
      </c>
      <c r="AG25" t="n">
        <v>70</v>
      </c>
      <c r="AH25" t="n">
        <v>2775020.222686202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1.6761</v>
      </c>
      <c r="E26" t="n">
        <v>59.66</v>
      </c>
      <c r="F26" t="n">
        <v>54.65</v>
      </c>
      <c r="G26" t="n">
        <v>44.91</v>
      </c>
      <c r="H26" t="n">
        <v>0.67</v>
      </c>
      <c r="I26" t="n">
        <v>73</v>
      </c>
      <c r="J26" t="n">
        <v>185.7</v>
      </c>
      <c r="K26" t="n">
        <v>52.44</v>
      </c>
      <c r="L26" t="n">
        <v>7</v>
      </c>
      <c r="M26" t="n">
        <v>71</v>
      </c>
      <c r="N26" t="n">
        <v>36.26</v>
      </c>
      <c r="O26" t="n">
        <v>23137.49</v>
      </c>
      <c r="P26" t="n">
        <v>703.41</v>
      </c>
      <c r="Q26" t="n">
        <v>1367.45</v>
      </c>
      <c r="R26" t="n">
        <v>173.39</v>
      </c>
      <c r="S26" t="n">
        <v>104.26</v>
      </c>
      <c r="T26" t="n">
        <v>33383.83</v>
      </c>
      <c r="U26" t="n">
        <v>0.6</v>
      </c>
      <c r="V26" t="n">
        <v>0.88</v>
      </c>
      <c r="W26" t="n">
        <v>20.77</v>
      </c>
      <c r="X26" t="n">
        <v>2.06</v>
      </c>
      <c r="Y26" t="n">
        <v>1</v>
      </c>
      <c r="Z26" t="n">
        <v>10</v>
      </c>
      <c r="AA26" t="n">
        <v>2232.087788276318</v>
      </c>
      <c r="AB26" t="n">
        <v>3054.040984683193</v>
      </c>
      <c r="AC26" t="n">
        <v>2762.567599478357</v>
      </c>
      <c r="AD26" t="n">
        <v>2232087.788276318</v>
      </c>
      <c r="AE26" t="n">
        <v>3054040.984683193</v>
      </c>
      <c r="AF26" t="n">
        <v>2.371577601903846e-06</v>
      </c>
      <c r="AG26" t="n">
        <v>70</v>
      </c>
      <c r="AH26" t="n">
        <v>2762567.599478357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1.6798</v>
      </c>
      <c r="E27" t="n">
        <v>59.53</v>
      </c>
      <c r="F27" t="n">
        <v>54.59</v>
      </c>
      <c r="G27" t="n">
        <v>46.13</v>
      </c>
      <c r="H27" t="n">
        <v>0.6899999999999999</v>
      </c>
      <c r="I27" t="n">
        <v>71</v>
      </c>
      <c r="J27" t="n">
        <v>186.08</v>
      </c>
      <c r="K27" t="n">
        <v>52.44</v>
      </c>
      <c r="L27" t="n">
        <v>7.25</v>
      </c>
      <c r="M27" t="n">
        <v>69</v>
      </c>
      <c r="N27" t="n">
        <v>36.39</v>
      </c>
      <c r="O27" t="n">
        <v>23184.11</v>
      </c>
      <c r="P27" t="n">
        <v>702.09</v>
      </c>
      <c r="Q27" t="n">
        <v>1367.33</v>
      </c>
      <c r="R27" t="n">
        <v>171.76</v>
      </c>
      <c r="S27" t="n">
        <v>104.26</v>
      </c>
      <c r="T27" t="n">
        <v>32580.58</v>
      </c>
      <c r="U27" t="n">
        <v>0.61</v>
      </c>
      <c r="V27" t="n">
        <v>0.88</v>
      </c>
      <c r="W27" t="n">
        <v>20.76</v>
      </c>
      <c r="X27" t="n">
        <v>2.01</v>
      </c>
      <c r="Y27" t="n">
        <v>1</v>
      </c>
      <c r="Z27" t="n">
        <v>10</v>
      </c>
      <c r="AA27" t="n">
        <v>2216.374522872482</v>
      </c>
      <c r="AB27" t="n">
        <v>3032.541401737319</v>
      </c>
      <c r="AC27" t="n">
        <v>2743.119906553984</v>
      </c>
      <c r="AD27" t="n">
        <v>2216374.522872482</v>
      </c>
      <c r="AE27" t="n">
        <v>3032541.401737319</v>
      </c>
      <c r="AF27" t="n">
        <v>2.376812872548225e-06</v>
      </c>
      <c r="AG27" t="n">
        <v>69</v>
      </c>
      <c r="AH27" t="n">
        <v>2743119.906553984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1.6848</v>
      </c>
      <c r="E28" t="n">
        <v>59.35</v>
      </c>
      <c r="F28" t="n">
        <v>54.52</v>
      </c>
      <c r="G28" t="n">
        <v>48.1</v>
      </c>
      <c r="H28" t="n">
        <v>0.71</v>
      </c>
      <c r="I28" t="n">
        <v>68</v>
      </c>
      <c r="J28" t="n">
        <v>186.46</v>
      </c>
      <c r="K28" t="n">
        <v>52.44</v>
      </c>
      <c r="L28" t="n">
        <v>7.5</v>
      </c>
      <c r="M28" t="n">
        <v>66</v>
      </c>
      <c r="N28" t="n">
        <v>36.52</v>
      </c>
      <c r="O28" t="n">
        <v>23230.78</v>
      </c>
      <c r="P28" t="n">
        <v>699.76</v>
      </c>
      <c r="Q28" t="n">
        <v>1367.41</v>
      </c>
      <c r="R28" t="n">
        <v>169.33</v>
      </c>
      <c r="S28" t="n">
        <v>104.26</v>
      </c>
      <c r="T28" t="n">
        <v>31382.49</v>
      </c>
      <c r="U28" t="n">
        <v>0.62</v>
      </c>
      <c r="V28" t="n">
        <v>0.88</v>
      </c>
      <c r="W28" t="n">
        <v>20.76</v>
      </c>
      <c r="X28" t="n">
        <v>1.93</v>
      </c>
      <c r="Y28" t="n">
        <v>1</v>
      </c>
      <c r="Z28" t="n">
        <v>10</v>
      </c>
      <c r="AA28" t="n">
        <v>2207.796659943227</v>
      </c>
      <c r="AB28" t="n">
        <v>3020.804791248907</v>
      </c>
      <c r="AC28" t="n">
        <v>2732.50342169815</v>
      </c>
      <c r="AD28" t="n">
        <v>2207796.659943228</v>
      </c>
      <c r="AE28" t="n">
        <v>3020804.791248907</v>
      </c>
      <c r="AF28" t="n">
        <v>2.383887562608197e-06</v>
      </c>
      <c r="AG28" t="n">
        <v>69</v>
      </c>
      <c r="AH28" t="n">
        <v>2732503.42169815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1.6889</v>
      </c>
      <c r="E29" t="n">
        <v>59.21</v>
      </c>
      <c r="F29" t="n">
        <v>54.44</v>
      </c>
      <c r="G29" t="n">
        <v>49.49</v>
      </c>
      <c r="H29" t="n">
        <v>0.74</v>
      </c>
      <c r="I29" t="n">
        <v>66</v>
      </c>
      <c r="J29" t="n">
        <v>186.84</v>
      </c>
      <c r="K29" t="n">
        <v>52.44</v>
      </c>
      <c r="L29" t="n">
        <v>7.75</v>
      </c>
      <c r="M29" t="n">
        <v>64</v>
      </c>
      <c r="N29" t="n">
        <v>36.65</v>
      </c>
      <c r="O29" t="n">
        <v>23277.49</v>
      </c>
      <c r="P29" t="n">
        <v>697.9</v>
      </c>
      <c r="Q29" t="n">
        <v>1367.58</v>
      </c>
      <c r="R29" t="n">
        <v>167.15</v>
      </c>
      <c r="S29" t="n">
        <v>104.26</v>
      </c>
      <c r="T29" t="n">
        <v>30303.01</v>
      </c>
      <c r="U29" t="n">
        <v>0.62</v>
      </c>
      <c r="V29" t="n">
        <v>0.88</v>
      </c>
      <c r="W29" t="n">
        <v>20.75</v>
      </c>
      <c r="X29" t="n">
        <v>1.86</v>
      </c>
      <c r="Y29" t="n">
        <v>1</v>
      </c>
      <c r="Z29" t="n">
        <v>10</v>
      </c>
      <c r="AA29" t="n">
        <v>2200.656642128161</v>
      </c>
      <c r="AB29" t="n">
        <v>3011.035503878978</v>
      </c>
      <c r="AC29" t="n">
        <v>2723.666501403526</v>
      </c>
      <c r="AD29" t="n">
        <v>2200656.642128161</v>
      </c>
      <c r="AE29" t="n">
        <v>3011035.503878978</v>
      </c>
      <c r="AF29" t="n">
        <v>2.389688808457375e-06</v>
      </c>
      <c r="AG29" t="n">
        <v>69</v>
      </c>
      <c r="AH29" t="n">
        <v>2723666.501403526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1.6934</v>
      </c>
      <c r="E30" t="n">
        <v>59.05</v>
      </c>
      <c r="F30" t="n">
        <v>54.36</v>
      </c>
      <c r="G30" t="n">
        <v>50.96</v>
      </c>
      <c r="H30" t="n">
        <v>0.76</v>
      </c>
      <c r="I30" t="n">
        <v>64</v>
      </c>
      <c r="J30" t="n">
        <v>187.22</v>
      </c>
      <c r="K30" t="n">
        <v>52.44</v>
      </c>
      <c r="L30" t="n">
        <v>8</v>
      </c>
      <c r="M30" t="n">
        <v>62</v>
      </c>
      <c r="N30" t="n">
        <v>36.78</v>
      </c>
      <c r="O30" t="n">
        <v>23324.24</v>
      </c>
      <c r="P30" t="n">
        <v>695.73</v>
      </c>
      <c r="Q30" t="n">
        <v>1367.3</v>
      </c>
      <c r="R30" t="n">
        <v>164.28</v>
      </c>
      <c r="S30" t="n">
        <v>104.26</v>
      </c>
      <c r="T30" t="n">
        <v>28878</v>
      </c>
      <c r="U30" t="n">
        <v>0.63</v>
      </c>
      <c r="V30" t="n">
        <v>0.88</v>
      </c>
      <c r="W30" t="n">
        <v>20.75</v>
      </c>
      <c r="X30" t="n">
        <v>1.78</v>
      </c>
      <c r="Y30" t="n">
        <v>1</v>
      </c>
      <c r="Z30" t="n">
        <v>10</v>
      </c>
      <c r="AA30" t="n">
        <v>2192.75083020072</v>
      </c>
      <c r="AB30" t="n">
        <v>3000.218423220045</v>
      </c>
      <c r="AC30" t="n">
        <v>2713.881787740815</v>
      </c>
      <c r="AD30" t="n">
        <v>2192750.83020072</v>
      </c>
      <c r="AE30" t="n">
        <v>3000218.423220045</v>
      </c>
      <c r="AF30" t="n">
        <v>2.396056029511349e-06</v>
      </c>
      <c r="AG30" t="n">
        <v>69</v>
      </c>
      <c r="AH30" t="n">
        <v>2713881.787740814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1.6958</v>
      </c>
      <c r="E31" t="n">
        <v>58.97</v>
      </c>
      <c r="F31" t="n">
        <v>54.34</v>
      </c>
      <c r="G31" t="n">
        <v>52.59</v>
      </c>
      <c r="H31" t="n">
        <v>0.78</v>
      </c>
      <c r="I31" t="n">
        <v>62</v>
      </c>
      <c r="J31" t="n">
        <v>187.6</v>
      </c>
      <c r="K31" t="n">
        <v>52.44</v>
      </c>
      <c r="L31" t="n">
        <v>8.25</v>
      </c>
      <c r="M31" t="n">
        <v>60</v>
      </c>
      <c r="N31" t="n">
        <v>36.9</v>
      </c>
      <c r="O31" t="n">
        <v>23371.04</v>
      </c>
      <c r="P31" t="n">
        <v>694.51</v>
      </c>
      <c r="Q31" t="n">
        <v>1367.4</v>
      </c>
      <c r="R31" t="n">
        <v>163.59</v>
      </c>
      <c r="S31" t="n">
        <v>104.26</v>
      </c>
      <c r="T31" t="n">
        <v>28542.19</v>
      </c>
      <c r="U31" t="n">
        <v>0.64</v>
      </c>
      <c r="V31" t="n">
        <v>0.88</v>
      </c>
      <c r="W31" t="n">
        <v>20.76</v>
      </c>
      <c r="X31" t="n">
        <v>1.76</v>
      </c>
      <c r="Y31" t="n">
        <v>1</v>
      </c>
      <c r="Z31" t="n">
        <v>10</v>
      </c>
      <c r="AA31" t="n">
        <v>2188.678462522493</v>
      </c>
      <c r="AB31" t="n">
        <v>2994.646430102342</v>
      </c>
      <c r="AC31" t="n">
        <v>2708.841577826036</v>
      </c>
      <c r="AD31" t="n">
        <v>2188678.462522493</v>
      </c>
      <c r="AE31" t="n">
        <v>2994646.430102342</v>
      </c>
      <c r="AF31" t="n">
        <v>2.399451880740136e-06</v>
      </c>
      <c r="AG31" t="n">
        <v>69</v>
      </c>
      <c r="AH31" t="n">
        <v>2708841.577826036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1.7001</v>
      </c>
      <c r="E32" t="n">
        <v>58.82</v>
      </c>
      <c r="F32" t="n">
        <v>54.27</v>
      </c>
      <c r="G32" t="n">
        <v>54.27</v>
      </c>
      <c r="H32" t="n">
        <v>0.8</v>
      </c>
      <c r="I32" t="n">
        <v>60</v>
      </c>
      <c r="J32" t="n">
        <v>187.98</v>
      </c>
      <c r="K32" t="n">
        <v>52.44</v>
      </c>
      <c r="L32" t="n">
        <v>8.5</v>
      </c>
      <c r="M32" t="n">
        <v>58</v>
      </c>
      <c r="N32" t="n">
        <v>37.03</v>
      </c>
      <c r="O32" t="n">
        <v>23417.88</v>
      </c>
      <c r="P32" t="n">
        <v>692.3200000000001</v>
      </c>
      <c r="Q32" t="n">
        <v>1367.41</v>
      </c>
      <c r="R32" t="n">
        <v>161.37</v>
      </c>
      <c r="S32" t="n">
        <v>104.26</v>
      </c>
      <c r="T32" t="n">
        <v>27442.19</v>
      </c>
      <c r="U32" t="n">
        <v>0.65</v>
      </c>
      <c r="V32" t="n">
        <v>0.88</v>
      </c>
      <c r="W32" t="n">
        <v>20.74</v>
      </c>
      <c r="X32" t="n">
        <v>1.69</v>
      </c>
      <c r="Y32" t="n">
        <v>1</v>
      </c>
      <c r="Z32" t="n">
        <v>10</v>
      </c>
      <c r="AA32" t="n">
        <v>2181.079765988071</v>
      </c>
      <c r="AB32" t="n">
        <v>2984.249558273114</v>
      </c>
      <c r="AC32" t="n">
        <v>2699.436968852089</v>
      </c>
      <c r="AD32" t="n">
        <v>2181079.765988071</v>
      </c>
      <c r="AE32" t="n">
        <v>2984249.558273113</v>
      </c>
      <c r="AF32" t="n">
        <v>2.405536114191712e-06</v>
      </c>
      <c r="AG32" t="n">
        <v>69</v>
      </c>
      <c r="AH32" t="n">
        <v>2699436.968852089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1.7033</v>
      </c>
      <c r="E33" t="n">
        <v>58.71</v>
      </c>
      <c r="F33" t="n">
        <v>54.23</v>
      </c>
      <c r="G33" t="n">
        <v>56.1</v>
      </c>
      <c r="H33" t="n">
        <v>0.82</v>
      </c>
      <c r="I33" t="n">
        <v>58</v>
      </c>
      <c r="J33" t="n">
        <v>188.36</v>
      </c>
      <c r="K33" t="n">
        <v>52.44</v>
      </c>
      <c r="L33" t="n">
        <v>8.75</v>
      </c>
      <c r="M33" t="n">
        <v>56</v>
      </c>
      <c r="N33" t="n">
        <v>37.16</v>
      </c>
      <c r="O33" t="n">
        <v>23464.76</v>
      </c>
      <c r="P33" t="n">
        <v>691.37</v>
      </c>
      <c r="Q33" t="n">
        <v>1367.42</v>
      </c>
      <c r="R33" t="n">
        <v>160.21</v>
      </c>
      <c r="S33" t="n">
        <v>104.26</v>
      </c>
      <c r="T33" t="n">
        <v>26870.1</v>
      </c>
      <c r="U33" t="n">
        <v>0.65</v>
      </c>
      <c r="V33" t="n">
        <v>0.88</v>
      </c>
      <c r="W33" t="n">
        <v>20.73</v>
      </c>
      <c r="X33" t="n">
        <v>1.65</v>
      </c>
      <c r="Y33" t="n">
        <v>1</v>
      </c>
      <c r="Z33" t="n">
        <v>10</v>
      </c>
      <c r="AA33" t="n">
        <v>2166.693158245562</v>
      </c>
      <c r="AB33" t="n">
        <v>2964.565166867473</v>
      </c>
      <c r="AC33" t="n">
        <v>2681.631228134985</v>
      </c>
      <c r="AD33" t="n">
        <v>2166693.158245562</v>
      </c>
      <c r="AE33" t="n">
        <v>2964565.166867473</v>
      </c>
      <c r="AF33" t="n">
        <v>2.410063915830094e-06</v>
      </c>
      <c r="AG33" t="n">
        <v>68</v>
      </c>
      <c r="AH33" t="n">
        <v>2681631.228134985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1.7077</v>
      </c>
      <c r="E34" t="n">
        <v>58.56</v>
      </c>
      <c r="F34" t="n">
        <v>54.15</v>
      </c>
      <c r="G34" t="n">
        <v>58.02</v>
      </c>
      <c r="H34" t="n">
        <v>0.85</v>
      </c>
      <c r="I34" t="n">
        <v>56</v>
      </c>
      <c r="J34" t="n">
        <v>188.74</v>
      </c>
      <c r="K34" t="n">
        <v>52.44</v>
      </c>
      <c r="L34" t="n">
        <v>9</v>
      </c>
      <c r="M34" t="n">
        <v>54</v>
      </c>
      <c r="N34" t="n">
        <v>37.3</v>
      </c>
      <c r="O34" t="n">
        <v>23511.69</v>
      </c>
      <c r="P34" t="n">
        <v>688.92</v>
      </c>
      <c r="Q34" t="n">
        <v>1367.27</v>
      </c>
      <c r="R34" t="n">
        <v>157.64</v>
      </c>
      <c r="S34" t="n">
        <v>104.26</v>
      </c>
      <c r="T34" t="n">
        <v>25596.09</v>
      </c>
      <c r="U34" t="n">
        <v>0.66</v>
      </c>
      <c r="V34" t="n">
        <v>0.89</v>
      </c>
      <c r="W34" t="n">
        <v>20.73</v>
      </c>
      <c r="X34" t="n">
        <v>1.57</v>
      </c>
      <c r="Y34" t="n">
        <v>1</v>
      </c>
      <c r="Z34" t="n">
        <v>10</v>
      </c>
      <c r="AA34" t="n">
        <v>2158.608212824054</v>
      </c>
      <c r="AB34" t="n">
        <v>2953.502987859149</v>
      </c>
      <c r="AC34" t="n">
        <v>2671.624807965349</v>
      </c>
      <c r="AD34" t="n">
        <v>2158608.212824054</v>
      </c>
      <c r="AE34" t="n">
        <v>2953502.987859149</v>
      </c>
      <c r="AF34" t="n">
        <v>2.41628964308287e-06</v>
      </c>
      <c r="AG34" t="n">
        <v>68</v>
      </c>
      <c r="AH34" t="n">
        <v>2671624.807965349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1.7093</v>
      </c>
      <c r="E35" t="n">
        <v>58.5</v>
      </c>
      <c r="F35" t="n">
        <v>54.13</v>
      </c>
      <c r="G35" t="n">
        <v>59.05</v>
      </c>
      <c r="H35" t="n">
        <v>0.87</v>
      </c>
      <c r="I35" t="n">
        <v>55</v>
      </c>
      <c r="J35" t="n">
        <v>189.12</v>
      </c>
      <c r="K35" t="n">
        <v>52.44</v>
      </c>
      <c r="L35" t="n">
        <v>9.25</v>
      </c>
      <c r="M35" t="n">
        <v>53</v>
      </c>
      <c r="N35" t="n">
        <v>37.43</v>
      </c>
      <c r="O35" t="n">
        <v>23558.67</v>
      </c>
      <c r="P35" t="n">
        <v>687.5700000000001</v>
      </c>
      <c r="Q35" t="n">
        <v>1367.36</v>
      </c>
      <c r="R35" t="n">
        <v>156.78</v>
      </c>
      <c r="S35" t="n">
        <v>104.26</v>
      </c>
      <c r="T35" t="n">
        <v>25170.25</v>
      </c>
      <c r="U35" t="n">
        <v>0.67</v>
      </c>
      <c r="V35" t="n">
        <v>0.89</v>
      </c>
      <c r="W35" t="n">
        <v>20.74</v>
      </c>
      <c r="X35" t="n">
        <v>1.55</v>
      </c>
      <c r="Y35" t="n">
        <v>1</v>
      </c>
      <c r="Z35" t="n">
        <v>10</v>
      </c>
      <c r="AA35" t="n">
        <v>2155.115003417847</v>
      </c>
      <c r="AB35" t="n">
        <v>2948.723424640053</v>
      </c>
      <c r="AC35" t="n">
        <v>2667.301399551725</v>
      </c>
      <c r="AD35" t="n">
        <v>2155115.003417847</v>
      </c>
      <c r="AE35" t="n">
        <v>2948723.424640053</v>
      </c>
      <c r="AF35" t="n">
        <v>2.418553543902061e-06</v>
      </c>
      <c r="AG35" t="n">
        <v>68</v>
      </c>
      <c r="AH35" t="n">
        <v>2667301.399551725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1.7129</v>
      </c>
      <c r="E36" t="n">
        <v>58.38</v>
      </c>
      <c r="F36" t="n">
        <v>54.07</v>
      </c>
      <c r="G36" t="n">
        <v>61.22</v>
      </c>
      <c r="H36" t="n">
        <v>0.89</v>
      </c>
      <c r="I36" t="n">
        <v>53</v>
      </c>
      <c r="J36" t="n">
        <v>189.5</v>
      </c>
      <c r="K36" t="n">
        <v>52.44</v>
      </c>
      <c r="L36" t="n">
        <v>9.5</v>
      </c>
      <c r="M36" t="n">
        <v>51</v>
      </c>
      <c r="N36" t="n">
        <v>37.56</v>
      </c>
      <c r="O36" t="n">
        <v>23605.68</v>
      </c>
      <c r="P36" t="n">
        <v>686.04</v>
      </c>
      <c r="Q36" t="n">
        <v>1367.27</v>
      </c>
      <c r="R36" t="n">
        <v>155.18</v>
      </c>
      <c r="S36" t="n">
        <v>104.26</v>
      </c>
      <c r="T36" t="n">
        <v>24382.77</v>
      </c>
      <c r="U36" t="n">
        <v>0.67</v>
      </c>
      <c r="V36" t="n">
        <v>0.89</v>
      </c>
      <c r="W36" t="n">
        <v>20.73</v>
      </c>
      <c r="X36" t="n">
        <v>1.5</v>
      </c>
      <c r="Y36" t="n">
        <v>1</v>
      </c>
      <c r="Z36" t="n">
        <v>10</v>
      </c>
      <c r="AA36" t="n">
        <v>2149.266059240229</v>
      </c>
      <c r="AB36" t="n">
        <v>2940.720641179031</v>
      </c>
      <c r="AC36" t="n">
        <v>2660.062390512246</v>
      </c>
      <c r="AD36" t="n">
        <v>2149266.059240229</v>
      </c>
      <c r="AE36" t="n">
        <v>2940720.641179031</v>
      </c>
      <c r="AF36" t="n">
        <v>2.42364732074524e-06</v>
      </c>
      <c r="AG36" t="n">
        <v>68</v>
      </c>
      <c r="AH36" t="n">
        <v>2660062.390512246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1.7148</v>
      </c>
      <c r="E37" t="n">
        <v>58.31</v>
      </c>
      <c r="F37" t="n">
        <v>54.05</v>
      </c>
      <c r="G37" t="n">
        <v>62.36</v>
      </c>
      <c r="H37" t="n">
        <v>0.91</v>
      </c>
      <c r="I37" t="n">
        <v>52</v>
      </c>
      <c r="J37" t="n">
        <v>189.88</v>
      </c>
      <c r="K37" t="n">
        <v>52.44</v>
      </c>
      <c r="L37" t="n">
        <v>9.75</v>
      </c>
      <c r="M37" t="n">
        <v>50</v>
      </c>
      <c r="N37" t="n">
        <v>37.69</v>
      </c>
      <c r="O37" t="n">
        <v>23652.75</v>
      </c>
      <c r="P37" t="n">
        <v>684.11</v>
      </c>
      <c r="Q37" t="n">
        <v>1367.33</v>
      </c>
      <c r="R37" t="n">
        <v>154.05</v>
      </c>
      <c r="S37" t="n">
        <v>104.26</v>
      </c>
      <c r="T37" t="n">
        <v>23822.41</v>
      </c>
      <c r="U37" t="n">
        <v>0.68</v>
      </c>
      <c r="V37" t="n">
        <v>0.89</v>
      </c>
      <c r="W37" t="n">
        <v>20.73</v>
      </c>
      <c r="X37" t="n">
        <v>1.47</v>
      </c>
      <c r="Y37" t="n">
        <v>1</v>
      </c>
      <c r="Z37" t="n">
        <v>10</v>
      </c>
      <c r="AA37" t="n">
        <v>2144.715872948406</v>
      </c>
      <c r="AB37" t="n">
        <v>2934.494875554506</v>
      </c>
      <c r="AC37" t="n">
        <v>2654.430803221009</v>
      </c>
      <c r="AD37" t="n">
        <v>2144715.872948406</v>
      </c>
      <c r="AE37" t="n">
        <v>2934494.875554506</v>
      </c>
      <c r="AF37" t="n">
        <v>2.42633570296803e-06</v>
      </c>
      <c r="AG37" t="n">
        <v>68</v>
      </c>
      <c r="AH37" t="n">
        <v>2654430.803221009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1.7193</v>
      </c>
      <c r="E38" t="n">
        <v>58.16</v>
      </c>
      <c r="F38" t="n">
        <v>53.96</v>
      </c>
      <c r="G38" t="n">
        <v>64.76000000000001</v>
      </c>
      <c r="H38" t="n">
        <v>0.93</v>
      </c>
      <c r="I38" t="n">
        <v>50</v>
      </c>
      <c r="J38" t="n">
        <v>190.26</v>
      </c>
      <c r="K38" t="n">
        <v>52.44</v>
      </c>
      <c r="L38" t="n">
        <v>10</v>
      </c>
      <c r="M38" t="n">
        <v>48</v>
      </c>
      <c r="N38" t="n">
        <v>37.82</v>
      </c>
      <c r="O38" t="n">
        <v>23699.85</v>
      </c>
      <c r="P38" t="n">
        <v>682.26</v>
      </c>
      <c r="Q38" t="n">
        <v>1367.44</v>
      </c>
      <c r="R38" t="n">
        <v>151.58</v>
      </c>
      <c r="S38" t="n">
        <v>104.26</v>
      </c>
      <c r="T38" t="n">
        <v>22595.16</v>
      </c>
      <c r="U38" t="n">
        <v>0.6899999999999999</v>
      </c>
      <c r="V38" t="n">
        <v>0.89</v>
      </c>
      <c r="W38" t="n">
        <v>20.72</v>
      </c>
      <c r="X38" t="n">
        <v>1.38</v>
      </c>
      <c r="Y38" t="n">
        <v>1</v>
      </c>
      <c r="Z38" t="n">
        <v>10</v>
      </c>
      <c r="AA38" t="n">
        <v>2137.405873594344</v>
      </c>
      <c r="AB38" t="n">
        <v>2924.493011943869</v>
      </c>
      <c r="AC38" t="n">
        <v>2645.383503435667</v>
      </c>
      <c r="AD38" t="n">
        <v>2137405.873594345</v>
      </c>
      <c r="AE38" t="n">
        <v>2924493.011943869</v>
      </c>
      <c r="AF38" t="n">
        <v>2.432702924022005e-06</v>
      </c>
      <c r="AG38" t="n">
        <v>68</v>
      </c>
      <c r="AH38" t="n">
        <v>2645383.503435667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1.721</v>
      </c>
      <c r="E39" t="n">
        <v>58.1</v>
      </c>
      <c r="F39" t="n">
        <v>53.94</v>
      </c>
      <c r="G39" t="n">
        <v>66.05</v>
      </c>
      <c r="H39" t="n">
        <v>0.95</v>
      </c>
      <c r="I39" t="n">
        <v>49</v>
      </c>
      <c r="J39" t="n">
        <v>190.65</v>
      </c>
      <c r="K39" t="n">
        <v>52.44</v>
      </c>
      <c r="L39" t="n">
        <v>10.25</v>
      </c>
      <c r="M39" t="n">
        <v>47</v>
      </c>
      <c r="N39" t="n">
        <v>37.95</v>
      </c>
      <c r="O39" t="n">
        <v>23747</v>
      </c>
      <c r="P39" t="n">
        <v>681</v>
      </c>
      <c r="Q39" t="n">
        <v>1367.28</v>
      </c>
      <c r="R39" t="n">
        <v>151.05</v>
      </c>
      <c r="S39" t="n">
        <v>104.26</v>
      </c>
      <c r="T39" t="n">
        <v>22336.88</v>
      </c>
      <c r="U39" t="n">
        <v>0.6899999999999999</v>
      </c>
      <c r="V39" t="n">
        <v>0.89</v>
      </c>
      <c r="W39" t="n">
        <v>20.72</v>
      </c>
      <c r="X39" t="n">
        <v>1.36</v>
      </c>
      <c r="Y39" t="n">
        <v>1</v>
      </c>
      <c r="Z39" t="n">
        <v>10</v>
      </c>
      <c r="AA39" t="n">
        <v>2133.997329670883</v>
      </c>
      <c r="AB39" t="n">
        <v>2919.829291773443</v>
      </c>
      <c r="AC39" t="n">
        <v>2641.164882172734</v>
      </c>
      <c r="AD39" t="n">
        <v>2133997.329670883</v>
      </c>
      <c r="AE39" t="n">
        <v>2919829.291773443</v>
      </c>
      <c r="AF39" t="n">
        <v>2.435108318642395e-06</v>
      </c>
      <c r="AG39" t="n">
        <v>68</v>
      </c>
      <c r="AH39" t="n">
        <v>2641164.882172734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1.7224</v>
      </c>
      <c r="E40" t="n">
        <v>58.06</v>
      </c>
      <c r="F40" t="n">
        <v>53.93</v>
      </c>
      <c r="G40" t="n">
        <v>67.41</v>
      </c>
      <c r="H40" t="n">
        <v>0.98</v>
      </c>
      <c r="I40" t="n">
        <v>48</v>
      </c>
      <c r="J40" t="n">
        <v>191.03</v>
      </c>
      <c r="K40" t="n">
        <v>52.44</v>
      </c>
      <c r="L40" t="n">
        <v>10.5</v>
      </c>
      <c r="M40" t="n">
        <v>46</v>
      </c>
      <c r="N40" t="n">
        <v>38.09</v>
      </c>
      <c r="O40" t="n">
        <v>23794.2</v>
      </c>
      <c r="P40" t="n">
        <v>679.4299999999999</v>
      </c>
      <c r="Q40" t="n">
        <v>1367.42</v>
      </c>
      <c r="R40" t="n">
        <v>150.49</v>
      </c>
      <c r="S40" t="n">
        <v>104.26</v>
      </c>
      <c r="T40" t="n">
        <v>22059.15</v>
      </c>
      <c r="U40" t="n">
        <v>0.6899999999999999</v>
      </c>
      <c r="V40" t="n">
        <v>0.89</v>
      </c>
      <c r="W40" t="n">
        <v>20.72</v>
      </c>
      <c r="X40" t="n">
        <v>1.35</v>
      </c>
      <c r="Y40" t="n">
        <v>1</v>
      </c>
      <c r="Z40" t="n">
        <v>10</v>
      </c>
      <c r="AA40" t="n">
        <v>2130.508588490075</v>
      </c>
      <c r="AB40" t="n">
        <v>2915.055842177464</v>
      </c>
      <c r="AC40" t="n">
        <v>2636.847003906617</v>
      </c>
      <c r="AD40" t="n">
        <v>2130508.588490075</v>
      </c>
      <c r="AE40" t="n">
        <v>2915055.842177465</v>
      </c>
      <c r="AF40" t="n">
        <v>2.437089231859187e-06</v>
      </c>
      <c r="AG40" t="n">
        <v>68</v>
      </c>
      <c r="AH40" t="n">
        <v>2636847.003906617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1.724</v>
      </c>
      <c r="E41" t="n">
        <v>58</v>
      </c>
      <c r="F41" t="n">
        <v>53.91</v>
      </c>
      <c r="G41" t="n">
        <v>68.81999999999999</v>
      </c>
      <c r="H41" t="n">
        <v>1</v>
      </c>
      <c r="I41" t="n">
        <v>47</v>
      </c>
      <c r="J41" t="n">
        <v>191.41</v>
      </c>
      <c r="K41" t="n">
        <v>52.44</v>
      </c>
      <c r="L41" t="n">
        <v>10.75</v>
      </c>
      <c r="M41" t="n">
        <v>45</v>
      </c>
      <c r="N41" t="n">
        <v>38.22</v>
      </c>
      <c r="O41" t="n">
        <v>23841.44</v>
      </c>
      <c r="P41" t="n">
        <v>677.88</v>
      </c>
      <c r="Q41" t="n">
        <v>1367.42</v>
      </c>
      <c r="R41" t="n">
        <v>149.81</v>
      </c>
      <c r="S41" t="n">
        <v>104.26</v>
      </c>
      <c r="T41" t="n">
        <v>21724.45</v>
      </c>
      <c r="U41" t="n">
        <v>0.7</v>
      </c>
      <c r="V41" t="n">
        <v>0.89</v>
      </c>
      <c r="W41" t="n">
        <v>20.72</v>
      </c>
      <c r="X41" t="n">
        <v>1.33</v>
      </c>
      <c r="Y41" t="n">
        <v>1</v>
      </c>
      <c r="Z41" t="n">
        <v>10</v>
      </c>
      <c r="AA41" t="n">
        <v>2126.790657463689</v>
      </c>
      <c r="AB41" t="n">
        <v>2909.968804923621</v>
      </c>
      <c r="AC41" t="n">
        <v>2632.245466348578</v>
      </c>
      <c r="AD41" t="n">
        <v>2126790.657463688</v>
      </c>
      <c r="AE41" t="n">
        <v>2909968.804923621</v>
      </c>
      <c r="AF41" t="n">
        <v>2.439353132678379e-06</v>
      </c>
      <c r="AG41" t="n">
        <v>68</v>
      </c>
      <c r="AH41" t="n">
        <v>2632245.466348578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1.7292</v>
      </c>
      <c r="E42" t="n">
        <v>57.83</v>
      </c>
      <c r="F42" t="n">
        <v>53.81</v>
      </c>
      <c r="G42" t="n">
        <v>71.75</v>
      </c>
      <c r="H42" t="n">
        <v>1.02</v>
      </c>
      <c r="I42" t="n">
        <v>45</v>
      </c>
      <c r="J42" t="n">
        <v>191.79</v>
      </c>
      <c r="K42" t="n">
        <v>52.44</v>
      </c>
      <c r="L42" t="n">
        <v>11</v>
      </c>
      <c r="M42" t="n">
        <v>43</v>
      </c>
      <c r="N42" t="n">
        <v>38.35</v>
      </c>
      <c r="O42" t="n">
        <v>23888.73</v>
      </c>
      <c r="P42" t="n">
        <v>675.83</v>
      </c>
      <c r="Q42" t="n">
        <v>1367.25</v>
      </c>
      <c r="R42" t="n">
        <v>146.97</v>
      </c>
      <c r="S42" t="n">
        <v>104.26</v>
      </c>
      <c r="T42" t="n">
        <v>20315.03</v>
      </c>
      <c r="U42" t="n">
        <v>0.71</v>
      </c>
      <c r="V42" t="n">
        <v>0.89</v>
      </c>
      <c r="W42" t="n">
        <v>20.7</v>
      </c>
      <c r="X42" t="n">
        <v>1.23</v>
      </c>
      <c r="Y42" t="n">
        <v>1</v>
      </c>
      <c r="Z42" t="n">
        <v>10</v>
      </c>
      <c r="AA42" t="n">
        <v>2108.769216458422</v>
      </c>
      <c r="AB42" t="n">
        <v>2885.31107429035</v>
      </c>
      <c r="AC42" t="n">
        <v>2609.941034919605</v>
      </c>
      <c r="AD42" t="n">
        <v>2108769.216458422</v>
      </c>
      <c r="AE42" t="n">
        <v>2885311.07429035</v>
      </c>
      <c r="AF42" t="n">
        <v>2.44671081034075e-06</v>
      </c>
      <c r="AG42" t="n">
        <v>67</v>
      </c>
      <c r="AH42" t="n">
        <v>2609941.034919605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1.7305</v>
      </c>
      <c r="E43" t="n">
        <v>57.79</v>
      </c>
      <c r="F43" t="n">
        <v>53.8</v>
      </c>
      <c r="G43" t="n">
        <v>73.37</v>
      </c>
      <c r="H43" t="n">
        <v>1.04</v>
      </c>
      <c r="I43" t="n">
        <v>44</v>
      </c>
      <c r="J43" t="n">
        <v>192.18</v>
      </c>
      <c r="K43" t="n">
        <v>52.44</v>
      </c>
      <c r="L43" t="n">
        <v>11.25</v>
      </c>
      <c r="M43" t="n">
        <v>42</v>
      </c>
      <c r="N43" t="n">
        <v>38.49</v>
      </c>
      <c r="O43" t="n">
        <v>23936.06</v>
      </c>
      <c r="P43" t="n">
        <v>674.3</v>
      </c>
      <c r="Q43" t="n">
        <v>1367.35</v>
      </c>
      <c r="R43" t="n">
        <v>146.16</v>
      </c>
      <c r="S43" t="n">
        <v>104.26</v>
      </c>
      <c r="T43" t="n">
        <v>19915.12</v>
      </c>
      <c r="U43" t="n">
        <v>0.71</v>
      </c>
      <c r="V43" t="n">
        <v>0.89</v>
      </c>
      <c r="W43" t="n">
        <v>20.72</v>
      </c>
      <c r="X43" t="n">
        <v>1.22</v>
      </c>
      <c r="Y43" t="n">
        <v>1</v>
      </c>
      <c r="Z43" t="n">
        <v>10</v>
      </c>
      <c r="AA43" t="n">
        <v>2105.448886674456</v>
      </c>
      <c r="AB43" t="n">
        <v>2880.768052597316</v>
      </c>
      <c r="AC43" t="n">
        <v>2605.831592840783</v>
      </c>
      <c r="AD43" t="n">
        <v>2105448.886674456</v>
      </c>
      <c r="AE43" t="n">
        <v>2880768.052597316</v>
      </c>
      <c r="AF43" t="n">
        <v>2.448550229756342e-06</v>
      </c>
      <c r="AG43" t="n">
        <v>67</v>
      </c>
      <c r="AH43" t="n">
        <v>2605831.592840783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1.7325</v>
      </c>
      <c r="E44" t="n">
        <v>57.72</v>
      </c>
      <c r="F44" t="n">
        <v>53.77</v>
      </c>
      <c r="G44" t="n">
        <v>75.03</v>
      </c>
      <c r="H44" t="n">
        <v>1.06</v>
      </c>
      <c r="I44" t="n">
        <v>43</v>
      </c>
      <c r="J44" t="n">
        <v>192.56</v>
      </c>
      <c r="K44" t="n">
        <v>52.44</v>
      </c>
      <c r="L44" t="n">
        <v>11.5</v>
      </c>
      <c r="M44" t="n">
        <v>41</v>
      </c>
      <c r="N44" t="n">
        <v>38.62</v>
      </c>
      <c r="O44" t="n">
        <v>23983.44</v>
      </c>
      <c r="P44" t="n">
        <v>673.59</v>
      </c>
      <c r="Q44" t="n">
        <v>1367.28</v>
      </c>
      <c r="R44" t="n">
        <v>145.28</v>
      </c>
      <c r="S44" t="n">
        <v>104.26</v>
      </c>
      <c r="T44" t="n">
        <v>19480.73</v>
      </c>
      <c r="U44" t="n">
        <v>0.72</v>
      </c>
      <c r="V44" t="n">
        <v>0.89</v>
      </c>
      <c r="W44" t="n">
        <v>20.71</v>
      </c>
      <c r="X44" t="n">
        <v>1.19</v>
      </c>
      <c r="Y44" t="n">
        <v>1</v>
      </c>
      <c r="Z44" t="n">
        <v>10</v>
      </c>
      <c r="AA44" t="n">
        <v>2102.508792899619</v>
      </c>
      <c r="AB44" t="n">
        <v>2876.745286586802</v>
      </c>
      <c r="AC44" t="n">
        <v>2602.192753972325</v>
      </c>
      <c r="AD44" t="n">
        <v>2102508.792899619</v>
      </c>
      <c r="AE44" t="n">
        <v>2876745.286586802</v>
      </c>
      <c r="AF44" t="n">
        <v>2.451380105780331e-06</v>
      </c>
      <c r="AG44" t="n">
        <v>67</v>
      </c>
      <c r="AH44" t="n">
        <v>2602192.753972325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1.7341</v>
      </c>
      <c r="E45" t="n">
        <v>57.67</v>
      </c>
      <c r="F45" t="n">
        <v>53.75</v>
      </c>
      <c r="G45" t="n">
        <v>76.79000000000001</v>
      </c>
      <c r="H45" t="n">
        <v>1.08</v>
      </c>
      <c r="I45" t="n">
        <v>42</v>
      </c>
      <c r="J45" t="n">
        <v>192.95</v>
      </c>
      <c r="K45" t="n">
        <v>52.44</v>
      </c>
      <c r="L45" t="n">
        <v>11.75</v>
      </c>
      <c r="M45" t="n">
        <v>40</v>
      </c>
      <c r="N45" t="n">
        <v>38.75</v>
      </c>
      <c r="O45" t="n">
        <v>24030.86</v>
      </c>
      <c r="P45" t="n">
        <v>671.77</v>
      </c>
      <c r="Q45" t="n">
        <v>1367.29</v>
      </c>
      <c r="R45" t="n">
        <v>144.37</v>
      </c>
      <c r="S45" t="n">
        <v>104.26</v>
      </c>
      <c r="T45" t="n">
        <v>19031.3</v>
      </c>
      <c r="U45" t="n">
        <v>0.72</v>
      </c>
      <c r="V45" t="n">
        <v>0.89</v>
      </c>
      <c r="W45" t="n">
        <v>20.72</v>
      </c>
      <c r="X45" t="n">
        <v>1.18</v>
      </c>
      <c r="Y45" t="n">
        <v>1</v>
      </c>
      <c r="Z45" t="n">
        <v>10</v>
      </c>
      <c r="AA45" t="n">
        <v>2098.452690408779</v>
      </c>
      <c r="AB45" t="n">
        <v>2871.19554821622</v>
      </c>
      <c r="AC45" t="n">
        <v>2597.172674842725</v>
      </c>
      <c r="AD45" t="n">
        <v>2098452.690408779</v>
      </c>
      <c r="AE45" t="n">
        <v>2871195.54821622</v>
      </c>
      <c r="AF45" t="n">
        <v>2.453644006599522e-06</v>
      </c>
      <c r="AG45" t="n">
        <v>67</v>
      </c>
      <c r="AH45" t="n">
        <v>2597172.674842726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1.7361</v>
      </c>
      <c r="E46" t="n">
        <v>57.6</v>
      </c>
      <c r="F46" t="n">
        <v>53.72</v>
      </c>
      <c r="G46" t="n">
        <v>78.62</v>
      </c>
      <c r="H46" t="n">
        <v>1.1</v>
      </c>
      <c r="I46" t="n">
        <v>41</v>
      </c>
      <c r="J46" t="n">
        <v>193.33</v>
      </c>
      <c r="K46" t="n">
        <v>52.44</v>
      </c>
      <c r="L46" t="n">
        <v>12</v>
      </c>
      <c r="M46" t="n">
        <v>39</v>
      </c>
      <c r="N46" t="n">
        <v>38.89</v>
      </c>
      <c r="O46" t="n">
        <v>24078.33</v>
      </c>
      <c r="P46" t="n">
        <v>670.13</v>
      </c>
      <c r="Q46" t="n">
        <v>1367.34</v>
      </c>
      <c r="R46" t="n">
        <v>143.58</v>
      </c>
      <c r="S46" t="n">
        <v>104.26</v>
      </c>
      <c r="T46" t="n">
        <v>18639.6</v>
      </c>
      <c r="U46" t="n">
        <v>0.73</v>
      </c>
      <c r="V46" t="n">
        <v>0.89</v>
      </c>
      <c r="W46" t="n">
        <v>20.71</v>
      </c>
      <c r="X46" t="n">
        <v>1.14</v>
      </c>
      <c r="Y46" t="n">
        <v>1</v>
      </c>
      <c r="Z46" t="n">
        <v>10</v>
      </c>
      <c r="AA46" t="n">
        <v>2094.231123133439</v>
      </c>
      <c r="AB46" t="n">
        <v>2865.419413627696</v>
      </c>
      <c r="AC46" t="n">
        <v>2591.947806432474</v>
      </c>
      <c r="AD46" t="n">
        <v>2094231.123133439</v>
      </c>
      <c r="AE46" t="n">
        <v>2865419.413627697</v>
      </c>
      <c r="AF46" t="n">
        <v>2.456473882623511e-06</v>
      </c>
      <c r="AG46" t="n">
        <v>67</v>
      </c>
      <c r="AH46" t="n">
        <v>2591947.806432474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1.7363</v>
      </c>
      <c r="E47" t="n">
        <v>57.59</v>
      </c>
      <c r="F47" t="n">
        <v>53.72</v>
      </c>
      <c r="G47" t="n">
        <v>78.61</v>
      </c>
      <c r="H47" t="n">
        <v>1.12</v>
      </c>
      <c r="I47" t="n">
        <v>41</v>
      </c>
      <c r="J47" t="n">
        <v>193.72</v>
      </c>
      <c r="K47" t="n">
        <v>52.44</v>
      </c>
      <c r="L47" t="n">
        <v>12.25</v>
      </c>
      <c r="M47" t="n">
        <v>39</v>
      </c>
      <c r="N47" t="n">
        <v>39.02</v>
      </c>
      <c r="O47" t="n">
        <v>24125.85</v>
      </c>
      <c r="P47" t="n">
        <v>669.4400000000001</v>
      </c>
      <c r="Q47" t="n">
        <v>1367.3</v>
      </c>
      <c r="R47" t="n">
        <v>143.23</v>
      </c>
      <c r="S47" t="n">
        <v>104.26</v>
      </c>
      <c r="T47" t="n">
        <v>18465.81</v>
      </c>
      <c r="U47" t="n">
        <v>0.73</v>
      </c>
      <c r="V47" t="n">
        <v>0.89</v>
      </c>
      <c r="W47" t="n">
        <v>20.72</v>
      </c>
      <c r="X47" t="n">
        <v>1.14</v>
      </c>
      <c r="Y47" t="n">
        <v>1</v>
      </c>
      <c r="Z47" t="n">
        <v>10</v>
      </c>
      <c r="AA47" t="n">
        <v>2093.104747286086</v>
      </c>
      <c r="AB47" t="n">
        <v>2863.878256501153</v>
      </c>
      <c r="AC47" t="n">
        <v>2590.553735179061</v>
      </c>
      <c r="AD47" t="n">
        <v>2093104.747286086</v>
      </c>
      <c r="AE47" t="n">
        <v>2863878.256501154</v>
      </c>
      <c r="AF47" t="n">
        <v>2.45675687022591e-06</v>
      </c>
      <c r="AG47" t="n">
        <v>67</v>
      </c>
      <c r="AH47" t="n">
        <v>2590553.735179061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1.7378</v>
      </c>
      <c r="E48" t="n">
        <v>57.54</v>
      </c>
      <c r="F48" t="n">
        <v>53.7</v>
      </c>
      <c r="G48" t="n">
        <v>80.55</v>
      </c>
      <c r="H48" t="n">
        <v>1.14</v>
      </c>
      <c r="I48" t="n">
        <v>40</v>
      </c>
      <c r="J48" t="n">
        <v>194.1</v>
      </c>
      <c r="K48" t="n">
        <v>52.44</v>
      </c>
      <c r="L48" t="n">
        <v>12.5</v>
      </c>
      <c r="M48" t="n">
        <v>38</v>
      </c>
      <c r="N48" t="n">
        <v>39.16</v>
      </c>
      <c r="O48" t="n">
        <v>24173.41</v>
      </c>
      <c r="P48" t="n">
        <v>668.51</v>
      </c>
      <c r="Q48" t="n">
        <v>1367.26</v>
      </c>
      <c r="R48" t="n">
        <v>142.85</v>
      </c>
      <c r="S48" t="n">
        <v>104.26</v>
      </c>
      <c r="T48" t="n">
        <v>18282.95</v>
      </c>
      <c r="U48" t="n">
        <v>0.73</v>
      </c>
      <c r="V48" t="n">
        <v>0.89</v>
      </c>
      <c r="W48" t="n">
        <v>20.71</v>
      </c>
      <c r="X48" t="n">
        <v>1.12</v>
      </c>
      <c r="Y48" t="n">
        <v>1</v>
      </c>
      <c r="Z48" t="n">
        <v>10</v>
      </c>
      <c r="AA48" t="n">
        <v>2090.387100258373</v>
      </c>
      <c r="AB48" t="n">
        <v>2860.159851943712</v>
      </c>
      <c r="AC48" t="n">
        <v>2587.190209933768</v>
      </c>
      <c r="AD48" t="n">
        <v>2090387.100258373</v>
      </c>
      <c r="AE48" t="n">
        <v>2860159.851943712</v>
      </c>
      <c r="AF48" t="n">
        <v>2.458879277243901e-06</v>
      </c>
      <c r="AG48" t="n">
        <v>67</v>
      </c>
      <c r="AH48" t="n">
        <v>2587190.209933768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1.7394</v>
      </c>
      <c r="E49" t="n">
        <v>57.49</v>
      </c>
      <c r="F49" t="n">
        <v>53.68</v>
      </c>
      <c r="G49" t="n">
        <v>82.59</v>
      </c>
      <c r="H49" t="n">
        <v>1.16</v>
      </c>
      <c r="I49" t="n">
        <v>39</v>
      </c>
      <c r="J49" t="n">
        <v>194.49</v>
      </c>
      <c r="K49" t="n">
        <v>52.44</v>
      </c>
      <c r="L49" t="n">
        <v>12.75</v>
      </c>
      <c r="M49" t="n">
        <v>37</v>
      </c>
      <c r="N49" t="n">
        <v>39.3</v>
      </c>
      <c r="O49" t="n">
        <v>24221.02</v>
      </c>
      <c r="P49" t="n">
        <v>667.3099999999999</v>
      </c>
      <c r="Q49" t="n">
        <v>1367.32</v>
      </c>
      <c r="R49" t="n">
        <v>142.49</v>
      </c>
      <c r="S49" t="n">
        <v>104.26</v>
      </c>
      <c r="T49" t="n">
        <v>18108.09</v>
      </c>
      <c r="U49" t="n">
        <v>0.73</v>
      </c>
      <c r="V49" t="n">
        <v>0.89</v>
      </c>
      <c r="W49" t="n">
        <v>20.71</v>
      </c>
      <c r="X49" t="n">
        <v>1.1</v>
      </c>
      <c r="Y49" t="n">
        <v>1</v>
      </c>
      <c r="Z49" t="n">
        <v>10</v>
      </c>
      <c r="AA49" t="n">
        <v>2087.216621527252</v>
      </c>
      <c r="AB49" t="n">
        <v>2855.821863072141</v>
      </c>
      <c r="AC49" t="n">
        <v>2583.266232631694</v>
      </c>
      <c r="AD49" t="n">
        <v>2087216.621527252</v>
      </c>
      <c r="AE49" t="n">
        <v>2855821.863072141</v>
      </c>
      <c r="AF49" t="n">
        <v>2.461143178063093e-06</v>
      </c>
      <c r="AG49" t="n">
        <v>67</v>
      </c>
      <c r="AH49" t="n">
        <v>2583266.232631695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1.7425</v>
      </c>
      <c r="E50" t="n">
        <v>57.39</v>
      </c>
      <c r="F50" t="n">
        <v>53.62</v>
      </c>
      <c r="G50" t="n">
        <v>84.66</v>
      </c>
      <c r="H50" t="n">
        <v>1.18</v>
      </c>
      <c r="I50" t="n">
        <v>38</v>
      </c>
      <c r="J50" t="n">
        <v>194.88</v>
      </c>
      <c r="K50" t="n">
        <v>52.44</v>
      </c>
      <c r="L50" t="n">
        <v>13</v>
      </c>
      <c r="M50" t="n">
        <v>36</v>
      </c>
      <c r="N50" t="n">
        <v>39.43</v>
      </c>
      <c r="O50" t="n">
        <v>24268.67</v>
      </c>
      <c r="P50" t="n">
        <v>665.04</v>
      </c>
      <c r="Q50" t="n">
        <v>1367.25</v>
      </c>
      <c r="R50" t="n">
        <v>140.28</v>
      </c>
      <c r="S50" t="n">
        <v>104.26</v>
      </c>
      <c r="T50" t="n">
        <v>17005.22</v>
      </c>
      <c r="U50" t="n">
        <v>0.74</v>
      </c>
      <c r="V50" t="n">
        <v>0.89</v>
      </c>
      <c r="W50" t="n">
        <v>20.7</v>
      </c>
      <c r="X50" t="n">
        <v>1.04</v>
      </c>
      <c r="Y50" t="n">
        <v>1</v>
      </c>
      <c r="Z50" t="n">
        <v>10</v>
      </c>
      <c r="AA50" t="n">
        <v>2080.969393963214</v>
      </c>
      <c r="AB50" t="n">
        <v>2847.274130710796</v>
      </c>
      <c r="AC50" t="n">
        <v>2575.534283850098</v>
      </c>
      <c r="AD50" t="n">
        <v>2080969.393963214</v>
      </c>
      <c r="AE50" t="n">
        <v>2847274.130710796</v>
      </c>
      <c r="AF50" t="n">
        <v>2.465529485900275e-06</v>
      </c>
      <c r="AG50" t="n">
        <v>67</v>
      </c>
      <c r="AH50" t="n">
        <v>2575534.283850098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1.7444</v>
      </c>
      <c r="E51" t="n">
        <v>57.33</v>
      </c>
      <c r="F51" t="n">
        <v>53.59</v>
      </c>
      <c r="G51" t="n">
        <v>86.90000000000001</v>
      </c>
      <c r="H51" t="n">
        <v>1.2</v>
      </c>
      <c r="I51" t="n">
        <v>37</v>
      </c>
      <c r="J51" t="n">
        <v>195.26</v>
      </c>
      <c r="K51" t="n">
        <v>52.44</v>
      </c>
      <c r="L51" t="n">
        <v>13.25</v>
      </c>
      <c r="M51" t="n">
        <v>35</v>
      </c>
      <c r="N51" t="n">
        <v>39.57</v>
      </c>
      <c r="O51" t="n">
        <v>24316.37</v>
      </c>
      <c r="P51" t="n">
        <v>663.4400000000001</v>
      </c>
      <c r="Q51" t="n">
        <v>1367.3</v>
      </c>
      <c r="R51" t="n">
        <v>139.51</v>
      </c>
      <c r="S51" t="n">
        <v>104.26</v>
      </c>
      <c r="T51" t="n">
        <v>16624.87</v>
      </c>
      <c r="U51" t="n">
        <v>0.75</v>
      </c>
      <c r="V51" t="n">
        <v>0.89</v>
      </c>
      <c r="W51" t="n">
        <v>20.7</v>
      </c>
      <c r="X51" t="n">
        <v>1.01</v>
      </c>
      <c r="Y51" t="n">
        <v>1</v>
      </c>
      <c r="Z51" t="n">
        <v>10</v>
      </c>
      <c r="AA51" t="n">
        <v>2076.92488178039</v>
      </c>
      <c r="AB51" t="n">
        <v>2841.740250710973</v>
      </c>
      <c r="AC51" t="n">
        <v>2570.528549590609</v>
      </c>
      <c r="AD51" t="n">
        <v>2076924.881780391</v>
      </c>
      <c r="AE51" t="n">
        <v>2841740.250710973</v>
      </c>
      <c r="AF51" t="n">
        <v>2.468217868123065e-06</v>
      </c>
      <c r="AG51" t="n">
        <v>67</v>
      </c>
      <c r="AH51" t="n">
        <v>2570528.549590609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1.7432</v>
      </c>
      <c r="E52" t="n">
        <v>57.36</v>
      </c>
      <c r="F52" t="n">
        <v>53.63</v>
      </c>
      <c r="G52" t="n">
        <v>86.97</v>
      </c>
      <c r="H52" t="n">
        <v>1.22</v>
      </c>
      <c r="I52" t="n">
        <v>37</v>
      </c>
      <c r="J52" t="n">
        <v>195.65</v>
      </c>
      <c r="K52" t="n">
        <v>52.44</v>
      </c>
      <c r="L52" t="n">
        <v>13.5</v>
      </c>
      <c r="M52" t="n">
        <v>35</v>
      </c>
      <c r="N52" t="n">
        <v>39.71</v>
      </c>
      <c r="O52" t="n">
        <v>24364.12</v>
      </c>
      <c r="P52" t="n">
        <v>663.01</v>
      </c>
      <c r="Q52" t="n">
        <v>1367.27</v>
      </c>
      <c r="R52" t="n">
        <v>140.66</v>
      </c>
      <c r="S52" t="n">
        <v>104.26</v>
      </c>
      <c r="T52" t="n">
        <v>17201.32</v>
      </c>
      <c r="U52" t="n">
        <v>0.74</v>
      </c>
      <c r="V52" t="n">
        <v>0.89</v>
      </c>
      <c r="W52" t="n">
        <v>20.71</v>
      </c>
      <c r="X52" t="n">
        <v>1.05</v>
      </c>
      <c r="Y52" t="n">
        <v>1</v>
      </c>
      <c r="Z52" t="n">
        <v>10</v>
      </c>
      <c r="AA52" t="n">
        <v>2077.67501334382</v>
      </c>
      <c r="AB52" t="n">
        <v>2842.766613809525</v>
      </c>
      <c r="AC52" t="n">
        <v>2571.456958035545</v>
      </c>
      <c r="AD52" t="n">
        <v>2077675.013343819</v>
      </c>
      <c r="AE52" t="n">
        <v>2842766.613809525</v>
      </c>
      <c r="AF52" t="n">
        <v>2.466519942508672e-06</v>
      </c>
      <c r="AG52" t="n">
        <v>67</v>
      </c>
      <c r="AH52" t="n">
        <v>2571456.958035544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1.7461</v>
      </c>
      <c r="E53" t="n">
        <v>57.27</v>
      </c>
      <c r="F53" t="n">
        <v>53.57</v>
      </c>
      <c r="G53" t="n">
        <v>89.28</v>
      </c>
      <c r="H53" t="n">
        <v>1.25</v>
      </c>
      <c r="I53" t="n">
        <v>36</v>
      </c>
      <c r="J53" t="n">
        <v>196.04</v>
      </c>
      <c r="K53" t="n">
        <v>52.44</v>
      </c>
      <c r="L53" t="n">
        <v>13.75</v>
      </c>
      <c r="M53" t="n">
        <v>34</v>
      </c>
      <c r="N53" t="n">
        <v>39.84</v>
      </c>
      <c r="O53" t="n">
        <v>24411.91</v>
      </c>
      <c r="P53" t="n">
        <v>660.9299999999999</v>
      </c>
      <c r="Q53" t="n">
        <v>1367.19</v>
      </c>
      <c r="R53" t="n">
        <v>138.83</v>
      </c>
      <c r="S53" t="n">
        <v>104.26</v>
      </c>
      <c r="T53" t="n">
        <v>16292.8</v>
      </c>
      <c r="U53" t="n">
        <v>0.75</v>
      </c>
      <c r="V53" t="n">
        <v>0.89</v>
      </c>
      <c r="W53" t="n">
        <v>20.7</v>
      </c>
      <c r="X53" t="n">
        <v>0.99</v>
      </c>
      <c r="Y53" t="n">
        <v>1</v>
      </c>
      <c r="Z53" t="n">
        <v>10</v>
      </c>
      <c r="AA53" t="n">
        <v>2071.883177819419</v>
      </c>
      <c r="AB53" t="n">
        <v>2834.841968927289</v>
      </c>
      <c r="AC53" t="n">
        <v>2564.288630138561</v>
      </c>
      <c r="AD53" t="n">
        <v>2071883.177819418</v>
      </c>
      <c r="AE53" t="n">
        <v>2834841.968927289</v>
      </c>
      <c r="AF53" t="n">
        <v>2.470623262743455e-06</v>
      </c>
      <c r="AG53" t="n">
        <v>67</v>
      </c>
      <c r="AH53" t="n">
        <v>2564288.630138561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1.7475</v>
      </c>
      <c r="E54" t="n">
        <v>57.22</v>
      </c>
      <c r="F54" t="n">
        <v>53.56</v>
      </c>
      <c r="G54" t="n">
        <v>91.81999999999999</v>
      </c>
      <c r="H54" t="n">
        <v>1.27</v>
      </c>
      <c r="I54" t="n">
        <v>35</v>
      </c>
      <c r="J54" t="n">
        <v>196.42</v>
      </c>
      <c r="K54" t="n">
        <v>52.44</v>
      </c>
      <c r="L54" t="n">
        <v>14</v>
      </c>
      <c r="M54" t="n">
        <v>33</v>
      </c>
      <c r="N54" t="n">
        <v>39.98</v>
      </c>
      <c r="O54" t="n">
        <v>24459.75</v>
      </c>
      <c r="P54" t="n">
        <v>659.37</v>
      </c>
      <c r="Q54" t="n">
        <v>1367.28</v>
      </c>
      <c r="R54" t="n">
        <v>138.55</v>
      </c>
      <c r="S54" t="n">
        <v>104.26</v>
      </c>
      <c r="T54" t="n">
        <v>16157.91</v>
      </c>
      <c r="U54" t="n">
        <v>0.75</v>
      </c>
      <c r="V54" t="n">
        <v>0.89</v>
      </c>
      <c r="W54" t="n">
        <v>20.7</v>
      </c>
      <c r="X54" t="n">
        <v>0.98</v>
      </c>
      <c r="Y54" t="n">
        <v>1</v>
      </c>
      <c r="Z54" t="n">
        <v>10</v>
      </c>
      <c r="AA54" t="n">
        <v>2068.500269070408</v>
      </c>
      <c r="AB54" t="n">
        <v>2830.213323933493</v>
      </c>
      <c r="AC54" t="n">
        <v>2560.101736526628</v>
      </c>
      <c r="AD54" t="n">
        <v>2068500.269070408</v>
      </c>
      <c r="AE54" t="n">
        <v>2830213.323933493</v>
      </c>
      <c r="AF54" t="n">
        <v>2.472604175960248e-06</v>
      </c>
      <c r="AG54" t="n">
        <v>67</v>
      </c>
      <c r="AH54" t="n">
        <v>2560101.736526628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1.7473</v>
      </c>
      <c r="E55" t="n">
        <v>57.23</v>
      </c>
      <c r="F55" t="n">
        <v>53.57</v>
      </c>
      <c r="G55" t="n">
        <v>91.83</v>
      </c>
      <c r="H55" t="n">
        <v>1.29</v>
      </c>
      <c r="I55" t="n">
        <v>35</v>
      </c>
      <c r="J55" t="n">
        <v>196.81</v>
      </c>
      <c r="K55" t="n">
        <v>52.44</v>
      </c>
      <c r="L55" t="n">
        <v>14.25</v>
      </c>
      <c r="M55" t="n">
        <v>33</v>
      </c>
      <c r="N55" t="n">
        <v>40.12</v>
      </c>
      <c r="O55" t="n">
        <v>24507.64</v>
      </c>
      <c r="P55" t="n">
        <v>658.11</v>
      </c>
      <c r="Q55" t="n">
        <v>1367.25</v>
      </c>
      <c r="R55" t="n">
        <v>138.77</v>
      </c>
      <c r="S55" t="n">
        <v>104.26</v>
      </c>
      <c r="T55" t="n">
        <v>16268.54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2067.009987711501</v>
      </c>
      <c r="AB55" t="n">
        <v>2828.174255231662</v>
      </c>
      <c r="AC55" t="n">
        <v>2558.257273679849</v>
      </c>
      <c r="AD55" t="n">
        <v>2067009.987711501</v>
      </c>
      <c r="AE55" t="n">
        <v>2828174.255231662</v>
      </c>
      <c r="AF55" t="n">
        <v>2.472321188357849e-06</v>
      </c>
      <c r="AG55" t="n">
        <v>67</v>
      </c>
      <c r="AH55" t="n">
        <v>2558257.273679849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1.7494</v>
      </c>
      <c r="E56" t="n">
        <v>57.16</v>
      </c>
      <c r="F56" t="n">
        <v>53.53</v>
      </c>
      <c r="G56" t="n">
        <v>94.47</v>
      </c>
      <c r="H56" t="n">
        <v>1.31</v>
      </c>
      <c r="I56" t="n">
        <v>34</v>
      </c>
      <c r="J56" t="n">
        <v>197.2</v>
      </c>
      <c r="K56" t="n">
        <v>52.44</v>
      </c>
      <c r="L56" t="n">
        <v>14.5</v>
      </c>
      <c r="M56" t="n">
        <v>32</v>
      </c>
      <c r="N56" t="n">
        <v>40.26</v>
      </c>
      <c r="O56" t="n">
        <v>24555.57</v>
      </c>
      <c r="P56" t="n">
        <v>656.92</v>
      </c>
      <c r="Q56" t="n">
        <v>1367.2</v>
      </c>
      <c r="R56" t="n">
        <v>137.59</v>
      </c>
      <c r="S56" t="n">
        <v>104.26</v>
      </c>
      <c r="T56" t="n">
        <v>15680.66</v>
      </c>
      <c r="U56" t="n">
        <v>0.76</v>
      </c>
      <c r="V56" t="n">
        <v>0.9</v>
      </c>
      <c r="W56" t="n">
        <v>20.7</v>
      </c>
      <c r="X56" t="n">
        <v>0.96</v>
      </c>
      <c r="Y56" t="n">
        <v>1</v>
      </c>
      <c r="Z56" t="n">
        <v>10</v>
      </c>
      <c r="AA56" t="n">
        <v>2063.305684224972</v>
      </c>
      <c r="AB56" t="n">
        <v>2823.105863779058</v>
      </c>
      <c r="AC56" t="n">
        <v>2553.67260239395</v>
      </c>
      <c r="AD56" t="n">
        <v>2063305.684224972</v>
      </c>
      <c r="AE56" t="n">
        <v>2823105.863779058</v>
      </c>
      <c r="AF56" t="n">
        <v>2.475292558183037e-06</v>
      </c>
      <c r="AG56" t="n">
        <v>67</v>
      </c>
      <c r="AH56" t="n">
        <v>2553672.60239395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1.7517</v>
      </c>
      <c r="E57" t="n">
        <v>57.09</v>
      </c>
      <c r="F57" t="n">
        <v>53.49</v>
      </c>
      <c r="G57" t="n">
        <v>97.26000000000001</v>
      </c>
      <c r="H57" t="n">
        <v>1.33</v>
      </c>
      <c r="I57" t="n">
        <v>33</v>
      </c>
      <c r="J57" t="n">
        <v>197.59</v>
      </c>
      <c r="K57" t="n">
        <v>52.44</v>
      </c>
      <c r="L57" t="n">
        <v>14.75</v>
      </c>
      <c r="M57" t="n">
        <v>31</v>
      </c>
      <c r="N57" t="n">
        <v>40.4</v>
      </c>
      <c r="O57" t="n">
        <v>24603.55</v>
      </c>
      <c r="P57" t="n">
        <v>655.51</v>
      </c>
      <c r="Q57" t="n">
        <v>1367.3</v>
      </c>
      <c r="R57" t="n">
        <v>136.4</v>
      </c>
      <c r="S57" t="n">
        <v>104.26</v>
      </c>
      <c r="T57" t="n">
        <v>15091.51</v>
      </c>
      <c r="U57" t="n">
        <v>0.76</v>
      </c>
      <c r="V57" t="n">
        <v>0.9</v>
      </c>
      <c r="W57" t="n">
        <v>20.7</v>
      </c>
      <c r="X57" t="n">
        <v>0.92</v>
      </c>
      <c r="Y57" t="n">
        <v>1</v>
      </c>
      <c r="Z57" t="n">
        <v>10</v>
      </c>
      <c r="AA57" t="n">
        <v>2059.146692331636</v>
      </c>
      <c r="AB57" t="n">
        <v>2817.415347588823</v>
      </c>
      <c r="AC57" t="n">
        <v>2548.525181082221</v>
      </c>
      <c r="AD57" t="n">
        <v>2059146.692331636</v>
      </c>
      <c r="AE57" t="n">
        <v>2817415.347588823</v>
      </c>
      <c r="AF57" t="n">
        <v>2.478546915610624e-06</v>
      </c>
      <c r="AG57" t="n">
        <v>67</v>
      </c>
      <c r="AH57" t="n">
        <v>2548525.181082221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1.752</v>
      </c>
      <c r="E58" t="n">
        <v>57.08</v>
      </c>
      <c r="F58" t="n">
        <v>53.49</v>
      </c>
      <c r="G58" t="n">
        <v>97.25</v>
      </c>
      <c r="H58" t="n">
        <v>1.35</v>
      </c>
      <c r="I58" t="n">
        <v>33</v>
      </c>
      <c r="J58" t="n">
        <v>197.98</v>
      </c>
      <c r="K58" t="n">
        <v>52.44</v>
      </c>
      <c r="L58" t="n">
        <v>15</v>
      </c>
      <c r="M58" t="n">
        <v>31</v>
      </c>
      <c r="N58" t="n">
        <v>40.54</v>
      </c>
      <c r="O58" t="n">
        <v>24651.58</v>
      </c>
      <c r="P58" t="n">
        <v>654.97</v>
      </c>
      <c r="Q58" t="n">
        <v>1367.34</v>
      </c>
      <c r="R58" t="n">
        <v>135.92</v>
      </c>
      <c r="S58" t="n">
        <v>104.26</v>
      </c>
      <c r="T58" t="n">
        <v>14850.29</v>
      </c>
      <c r="U58" t="n">
        <v>0.77</v>
      </c>
      <c r="V58" t="n">
        <v>0.9</v>
      </c>
      <c r="W58" t="n">
        <v>20.7</v>
      </c>
      <c r="X58" t="n">
        <v>0.91</v>
      </c>
      <c r="Y58" t="n">
        <v>1</v>
      </c>
      <c r="Z58" t="n">
        <v>10</v>
      </c>
      <c r="AA58" t="n">
        <v>2058.161627627488</v>
      </c>
      <c r="AB58" t="n">
        <v>2816.06753860262</v>
      </c>
      <c r="AC58" t="n">
        <v>2547.306005093999</v>
      </c>
      <c r="AD58" t="n">
        <v>2058161.627627488</v>
      </c>
      <c r="AE58" t="n">
        <v>2816067.538602619</v>
      </c>
      <c r="AF58" t="n">
        <v>2.478971397014222e-06</v>
      </c>
      <c r="AG58" t="n">
        <v>67</v>
      </c>
      <c r="AH58" t="n">
        <v>2547306.005093999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1.7539</v>
      </c>
      <c r="E59" t="n">
        <v>57.02</v>
      </c>
      <c r="F59" t="n">
        <v>53.46</v>
      </c>
      <c r="G59" t="n">
        <v>100.23</v>
      </c>
      <c r="H59" t="n">
        <v>1.36</v>
      </c>
      <c r="I59" t="n">
        <v>32</v>
      </c>
      <c r="J59" t="n">
        <v>198.37</v>
      </c>
      <c r="K59" t="n">
        <v>52.44</v>
      </c>
      <c r="L59" t="n">
        <v>15.25</v>
      </c>
      <c r="M59" t="n">
        <v>30</v>
      </c>
      <c r="N59" t="n">
        <v>40.68</v>
      </c>
      <c r="O59" t="n">
        <v>24699.65</v>
      </c>
      <c r="P59" t="n">
        <v>653.3200000000001</v>
      </c>
      <c r="Q59" t="n">
        <v>1367.28</v>
      </c>
      <c r="R59" t="n">
        <v>135.11</v>
      </c>
      <c r="S59" t="n">
        <v>104.26</v>
      </c>
      <c r="T59" t="n">
        <v>14449.9</v>
      </c>
      <c r="U59" t="n">
        <v>0.77</v>
      </c>
      <c r="V59" t="n">
        <v>0.9</v>
      </c>
      <c r="W59" t="n">
        <v>20.7</v>
      </c>
      <c r="X59" t="n">
        <v>0.88</v>
      </c>
      <c r="Y59" t="n">
        <v>1</v>
      </c>
      <c r="Z59" t="n">
        <v>10</v>
      </c>
      <c r="AA59" t="n">
        <v>2044.257976637286</v>
      </c>
      <c r="AB59" t="n">
        <v>2797.043949932033</v>
      </c>
      <c r="AC59" t="n">
        <v>2530.098001026359</v>
      </c>
      <c r="AD59" t="n">
        <v>2044257.976637285</v>
      </c>
      <c r="AE59" t="n">
        <v>2797043.949932033</v>
      </c>
      <c r="AF59" t="n">
        <v>2.481659779237012e-06</v>
      </c>
      <c r="AG59" t="n">
        <v>66</v>
      </c>
      <c r="AH59" t="n">
        <v>2530098.001026359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1.7537</v>
      </c>
      <c r="E60" t="n">
        <v>57.02</v>
      </c>
      <c r="F60" t="n">
        <v>53.47</v>
      </c>
      <c r="G60" t="n">
        <v>100.25</v>
      </c>
      <c r="H60" t="n">
        <v>1.38</v>
      </c>
      <c r="I60" t="n">
        <v>32</v>
      </c>
      <c r="J60" t="n">
        <v>198.76</v>
      </c>
      <c r="K60" t="n">
        <v>52.44</v>
      </c>
      <c r="L60" t="n">
        <v>15.5</v>
      </c>
      <c r="M60" t="n">
        <v>30</v>
      </c>
      <c r="N60" t="n">
        <v>40.82</v>
      </c>
      <c r="O60" t="n">
        <v>24747.78</v>
      </c>
      <c r="P60" t="n">
        <v>651.26</v>
      </c>
      <c r="Q60" t="n">
        <v>1367.37</v>
      </c>
      <c r="R60" t="n">
        <v>135.47</v>
      </c>
      <c r="S60" t="n">
        <v>104.26</v>
      </c>
      <c r="T60" t="n">
        <v>14628.95</v>
      </c>
      <c r="U60" t="n">
        <v>0.77</v>
      </c>
      <c r="V60" t="n">
        <v>0.9</v>
      </c>
      <c r="W60" t="n">
        <v>20.69</v>
      </c>
      <c r="X60" t="n">
        <v>0.89</v>
      </c>
      <c r="Y60" t="n">
        <v>1</v>
      </c>
      <c r="Z60" t="n">
        <v>10</v>
      </c>
      <c r="AA60" t="n">
        <v>2041.668156076247</v>
      </c>
      <c r="AB60" t="n">
        <v>2793.5004431856</v>
      </c>
      <c r="AC60" t="n">
        <v>2526.892681590463</v>
      </c>
      <c r="AD60" t="n">
        <v>2041668.156076247</v>
      </c>
      <c r="AE60" t="n">
        <v>2793500.4431856</v>
      </c>
      <c r="AF60" t="n">
        <v>2.481376791634613e-06</v>
      </c>
      <c r="AG60" t="n">
        <v>66</v>
      </c>
      <c r="AH60" t="n">
        <v>2526892.681590463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1.756</v>
      </c>
      <c r="E61" t="n">
        <v>56.95</v>
      </c>
      <c r="F61" t="n">
        <v>53.42</v>
      </c>
      <c r="G61" t="n">
        <v>103.4</v>
      </c>
      <c r="H61" t="n">
        <v>1.4</v>
      </c>
      <c r="I61" t="n">
        <v>31</v>
      </c>
      <c r="J61" t="n">
        <v>199.15</v>
      </c>
      <c r="K61" t="n">
        <v>52.44</v>
      </c>
      <c r="L61" t="n">
        <v>15.75</v>
      </c>
      <c r="M61" t="n">
        <v>29</v>
      </c>
      <c r="N61" t="n">
        <v>40.96</v>
      </c>
      <c r="O61" t="n">
        <v>24795.95</v>
      </c>
      <c r="P61" t="n">
        <v>650.9299999999999</v>
      </c>
      <c r="Q61" t="n">
        <v>1367.26</v>
      </c>
      <c r="R61" t="n">
        <v>134.27</v>
      </c>
      <c r="S61" t="n">
        <v>104.26</v>
      </c>
      <c r="T61" t="n">
        <v>14037.5</v>
      </c>
      <c r="U61" t="n">
        <v>0.78</v>
      </c>
      <c r="V61" t="n">
        <v>0.9</v>
      </c>
      <c r="W61" t="n">
        <v>20.69</v>
      </c>
      <c r="X61" t="n">
        <v>0.85</v>
      </c>
      <c r="Y61" t="n">
        <v>1</v>
      </c>
      <c r="Z61" t="n">
        <v>10</v>
      </c>
      <c r="AA61" t="n">
        <v>2038.930206429579</v>
      </c>
      <c r="AB61" t="n">
        <v>2789.754259689216</v>
      </c>
      <c r="AC61" t="n">
        <v>2523.504028589172</v>
      </c>
      <c r="AD61" t="n">
        <v>2038930.206429579</v>
      </c>
      <c r="AE61" t="n">
        <v>2789754.259689216</v>
      </c>
      <c r="AF61" t="n">
        <v>2.4846311490622e-06</v>
      </c>
      <c r="AG61" t="n">
        <v>66</v>
      </c>
      <c r="AH61" t="n">
        <v>2523504.028589172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1.7576</v>
      </c>
      <c r="E62" t="n">
        <v>56.9</v>
      </c>
      <c r="F62" t="n">
        <v>53.41</v>
      </c>
      <c r="G62" t="n">
        <v>106.82</v>
      </c>
      <c r="H62" t="n">
        <v>1.42</v>
      </c>
      <c r="I62" t="n">
        <v>30</v>
      </c>
      <c r="J62" t="n">
        <v>199.54</v>
      </c>
      <c r="K62" t="n">
        <v>52.44</v>
      </c>
      <c r="L62" t="n">
        <v>16</v>
      </c>
      <c r="M62" t="n">
        <v>28</v>
      </c>
      <c r="N62" t="n">
        <v>41.1</v>
      </c>
      <c r="O62" t="n">
        <v>24844.17</v>
      </c>
      <c r="P62" t="n">
        <v>648.15</v>
      </c>
      <c r="Q62" t="n">
        <v>1367.26</v>
      </c>
      <c r="R62" t="n">
        <v>133.33</v>
      </c>
      <c r="S62" t="n">
        <v>104.26</v>
      </c>
      <c r="T62" t="n">
        <v>13572.49</v>
      </c>
      <c r="U62" t="n">
        <v>0.78</v>
      </c>
      <c r="V62" t="n">
        <v>0.9</v>
      </c>
      <c r="W62" t="n">
        <v>20.7</v>
      </c>
      <c r="X62" t="n">
        <v>0.83</v>
      </c>
      <c r="Y62" t="n">
        <v>1</v>
      </c>
      <c r="Z62" t="n">
        <v>10</v>
      </c>
      <c r="AA62" t="n">
        <v>2033.748260857377</v>
      </c>
      <c r="AB62" t="n">
        <v>2782.664093146025</v>
      </c>
      <c r="AC62" t="n">
        <v>2517.090537589752</v>
      </c>
      <c r="AD62" t="n">
        <v>2033748.260857377</v>
      </c>
      <c r="AE62" t="n">
        <v>2782664.093146025</v>
      </c>
      <c r="AF62" t="n">
        <v>2.486895049881391e-06</v>
      </c>
      <c r="AG62" t="n">
        <v>66</v>
      </c>
      <c r="AH62" t="n">
        <v>2517090.537589752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1.7579</v>
      </c>
      <c r="E63" t="n">
        <v>56.89</v>
      </c>
      <c r="F63" t="n">
        <v>53.4</v>
      </c>
      <c r="G63" t="n">
        <v>106.8</v>
      </c>
      <c r="H63" t="n">
        <v>1.44</v>
      </c>
      <c r="I63" t="n">
        <v>30</v>
      </c>
      <c r="J63" t="n">
        <v>199.93</v>
      </c>
      <c r="K63" t="n">
        <v>52.44</v>
      </c>
      <c r="L63" t="n">
        <v>16.25</v>
      </c>
      <c r="M63" t="n">
        <v>28</v>
      </c>
      <c r="N63" t="n">
        <v>41.24</v>
      </c>
      <c r="O63" t="n">
        <v>24892.44</v>
      </c>
      <c r="P63" t="n">
        <v>648.29</v>
      </c>
      <c r="Q63" t="n">
        <v>1367.3</v>
      </c>
      <c r="R63" t="n">
        <v>133.06</v>
      </c>
      <c r="S63" t="n">
        <v>104.26</v>
      </c>
      <c r="T63" t="n">
        <v>13434.99</v>
      </c>
      <c r="U63" t="n">
        <v>0.78</v>
      </c>
      <c r="V63" t="n">
        <v>0.9</v>
      </c>
      <c r="W63" t="n">
        <v>20.7</v>
      </c>
      <c r="X63" t="n">
        <v>0.82</v>
      </c>
      <c r="Y63" t="n">
        <v>1</v>
      </c>
      <c r="Z63" t="n">
        <v>10</v>
      </c>
      <c r="AA63" t="n">
        <v>2033.612701768821</v>
      </c>
      <c r="AB63" t="n">
        <v>2782.478615220618</v>
      </c>
      <c r="AC63" t="n">
        <v>2516.922761417226</v>
      </c>
      <c r="AD63" t="n">
        <v>2033612.701768821</v>
      </c>
      <c r="AE63" t="n">
        <v>2782478.615220618</v>
      </c>
      <c r="AF63" t="n">
        <v>2.487319531284989e-06</v>
      </c>
      <c r="AG63" t="n">
        <v>66</v>
      </c>
      <c r="AH63" t="n">
        <v>2516922.761417225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1.7602</v>
      </c>
      <c r="E64" t="n">
        <v>56.81</v>
      </c>
      <c r="F64" t="n">
        <v>53.36</v>
      </c>
      <c r="G64" t="n">
        <v>110.4</v>
      </c>
      <c r="H64" t="n">
        <v>1.46</v>
      </c>
      <c r="I64" t="n">
        <v>29</v>
      </c>
      <c r="J64" t="n">
        <v>200.32</v>
      </c>
      <c r="K64" t="n">
        <v>52.44</v>
      </c>
      <c r="L64" t="n">
        <v>16.5</v>
      </c>
      <c r="M64" t="n">
        <v>27</v>
      </c>
      <c r="N64" t="n">
        <v>41.38</v>
      </c>
      <c r="O64" t="n">
        <v>24940.75</v>
      </c>
      <c r="P64" t="n">
        <v>645.6900000000001</v>
      </c>
      <c r="Q64" t="n">
        <v>1367.28</v>
      </c>
      <c r="R64" t="n">
        <v>132</v>
      </c>
      <c r="S64" t="n">
        <v>104.26</v>
      </c>
      <c r="T64" t="n">
        <v>12909.13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2027.864588880147</v>
      </c>
      <c r="AB64" t="n">
        <v>2774.613793577492</v>
      </c>
      <c r="AC64" t="n">
        <v>2509.808547313373</v>
      </c>
      <c r="AD64" t="n">
        <v>2027864.588880148</v>
      </c>
      <c r="AE64" t="n">
        <v>2774613.793577492</v>
      </c>
      <c r="AF64" t="n">
        <v>2.490573888712577e-06</v>
      </c>
      <c r="AG64" t="n">
        <v>66</v>
      </c>
      <c r="AH64" t="n">
        <v>2509808.547313374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1.7598</v>
      </c>
      <c r="E65" t="n">
        <v>56.82</v>
      </c>
      <c r="F65" t="n">
        <v>53.37</v>
      </c>
      <c r="G65" t="n">
        <v>110.43</v>
      </c>
      <c r="H65" t="n">
        <v>1.48</v>
      </c>
      <c r="I65" t="n">
        <v>29</v>
      </c>
      <c r="J65" t="n">
        <v>200.72</v>
      </c>
      <c r="K65" t="n">
        <v>52.44</v>
      </c>
      <c r="L65" t="n">
        <v>16.75</v>
      </c>
      <c r="M65" t="n">
        <v>27</v>
      </c>
      <c r="N65" t="n">
        <v>41.52</v>
      </c>
      <c r="O65" t="n">
        <v>24989.11</v>
      </c>
      <c r="P65" t="n">
        <v>645.86</v>
      </c>
      <c r="Q65" t="n">
        <v>1367.17</v>
      </c>
      <c r="R65" t="n">
        <v>132.4</v>
      </c>
      <c r="S65" t="n">
        <v>104.26</v>
      </c>
      <c r="T65" t="n">
        <v>13108.8</v>
      </c>
      <c r="U65" t="n">
        <v>0.79</v>
      </c>
      <c r="V65" t="n">
        <v>0.9</v>
      </c>
      <c r="W65" t="n">
        <v>20.69</v>
      </c>
      <c r="X65" t="n">
        <v>0.8</v>
      </c>
      <c r="Y65" t="n">
        <v>1</v>
      </c>
      <c r="Z65" t="n">
        <v>10</v>
      </c>
      <c r="AA65" t="n">
        <v>2028.503349961017</v>
      </c>
      <c r="AB65" t="n">
        <v>2775.487774668488</v>
      </c>
      <c r="AC65" t="n">
        <v>2510.599116875685</v>
      </c>
      <c r="AD65" t="n">
        <v>2028503.349961017</v>
      </c>
      <c r="AE65" t="n">
        <v>2775487.774668488</v>
      </c>
      <c r="AF65" t="n">
        <v>2.490007913507779e-06</v>
      </c>
      <c r="AG65" t="n">
        <v>66</v>
      </c>
      <c r="AH65" t="n">
        <v>2510599.116875685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1.7593</v>
      </c>
      <c r="E66" t="n">
        <v>56.84</v>
      </c>
      <c r="F66" t="n">
        <v>53.39</v>
      </c>
      <c r="G66" t="n">
        <v>110.46</v>
      </c>
      <c r="H66" t="n">
        <v>1.5</v>
      </c>
      <c r="I66" t="n">
        <v>29</v>
      </c>
      <c r="J66" t="n">
        <v>201.11</v>
      </c>
      <c r="K66" t="n">
        <v>52.44</v>
      </c>
      <c r="L66" t="n">
        <v>17</v>
      </c>
      <c r="M66" t="n">
        <v>27</v>
      </c>
      <c r="N66" t="n">
        <v>41.67</v>
      </c>
      <c r="O66" t="n">
        <v>25037.53</v>
      </c>
      <c r="P66" t="n">
        <v>643.88</v>
      </c>
      <c r="Q66" t="n">
        <v>1367.25</v>
      </c>
      <c r="R66" t="n">
        <v>133.04</v>
      </c>
      <c r="S66" t="n">
        <v>104.26</v>
      </c>
      <c r="T66" t="n">
        <v>13430.43</v>
      </c>
      <c r="U66" t="n">
        <v>0.78</v>
      </c>
      <c r="V66" t="n">
        <v>0.9</v>
      </c>
      <c r="W66" t="n">
        <v>20.69</v>
      </c>
      <c r="X66" t="n">
        <v>0.8100000000000001</v>
      </c>
      <c r="Y66" t="n">
        <v>1</v>
      </c>
      <c r="Z66" t="n">
        <v>10</v>
      </c>
      <c r="AA66" t="n">
        <v>2026.356990170596</v>
      </c>
      <c r="AB66" t="n">
        <v>2772.551030512523</v>
      </c>
      <c r="AC66" t="n">
        <v>2507.942651460218</v>
      </c>
      <c r="AD66" t="n">
        <v>2026356.990170595</v>
      </c>
      <c r="AE66" t="n">
        <v>2772551.030512522</v>
      </c>
      <c r="AF66" t="n">
        <v>2.489300444501782e-06</v>
      </c>
      <c r="AG66" t="n">
        <v>66</v>
      </c>
      <c r="AH66" t="n">
        <v>2507942.651460218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1.7616</v>
      </c>
      <c r="E67" t="n">
        <v>56.77</v>
      </c>
      <c r="F67" t="n">
        <v>53.35</v>
      </c>
      <c r="G67" t="n">
        <v>114.32</v>
      </c>
      <c r="H67" t="n">
        <v>1.52</v>
      </c>
      <c r="I67" t="n">
        <v>28</v>
      </c>
      <c r="J67" t="n">
        <v>201.5</v>
      </c>
      <c r="K67" t="n">
        <v>52.44</v>
      </c>
      <c r="L67" t="n">
        <v>17.25</v>
      </c>
      <c r="M67" t="n">
        <v>26</v>
      </c>
      <c r="N67" t="n">
        <v>41.81</v>
      </c>
      <c r="O67" t="n">
        <v>25085.99</v>
      </c>
      <c r="P67" t="n">
        <v>642.59</v>
      </c>
      <c r="Q67" t="n">
        <v>1367.25</v>
      </c>
      <c r="R67" t="n">
        <v>131.88</v>
      </c>
      <c r="S67" t="n">
        <v>104.26</v>
      </c>
      <c r="T67" t="n">
        <v>12854.53</v>
      </c>
      <c r="U67" t="n">
        <v>0.79</v>
      </c>
      <c r="V67" t="n">
        <v>0.9</v>
      </c>
      <c r="W67" t="n">
        <v>20.68</v>
      </c>
      <c r="X67" t="n">
        <v>0.77</v>
      </c>
      <c r="Y67" t="n">
        <v>1</v>
      </c>
      <c r="Z67" t="n">
        <v>10</v>
      </c>
      <c r="AA67" t="n">
        <v>2022.421527545783</v>
      </c>
      <c r="AB67" t="n">
        <v>2767.166356928896</v>
      </c>
      <c r="AC67" t="n">
        <v>2503.071883565976</v>
      </c>
      <c r="AD67" t="n">
        <v>2022421.527545783</v>
      </c>
      <c r="AE67" t="n">
        <v>2767166.356928896</v>
      </c>
      <c r="AF67" t="n">
        <v>2.492554801929369e-06</v>
      </c>
      <c r="AG67" t="n">
        <v>66</v>
      </c>
      <c r="AH67" t="n">
        <v>2503071.883565976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1.7619</v>
      </c>
      <c r="E68" t="n">
        <v>56.76</v>
      </c>
      <c r="F68" t="n">
        <v>53.34</v>
      </c>
      <c r="G68" t="n">
        <v>114.3</v>
      </c>
      <c r="H68" t="n">
        <v>1.54</v>
      </c>
      <c r="I68" t="n">
        <v>28</v>
      </c>
      <c r="J68" t="n">
        <v>201.9</v>
      </c>
      <c r="K68" t="n">
        <v>52.44</v>
      </c>
      <c r="L68" t="n">
        <v>17.5</v>
      </c>
      <c r="M68" t="n">
        <v>26</v>
      </c>
      <c r="N68" t="n">
        <v>41.95</v>
      </c>
      <c r="O68" t="n">
        <v>25134.5</v>
      </c>
      <c r="P68" t="n">
        <v>641.47</v>
      </c>
      <c r="Q68" t="n">
        <v>1367.19</v>
      </c>
      <c r="R68" t="n">
        <v>131.28</v>
      </c>
      <c r="S68" t="n">
        <v>104.26</v>
      </c>
      <c r="T68" t="n">
        <v>12555.15</v>
      </c>
      <c r="U68" t="n">
        <v>0.79</v>
      </c>
      <c r="V68" t="n">
        <v>0.9</v>
      </c>
      <c r="W68" t="n">
        <v>20.69</v>
      </c>
      <c r="X68" t="n">
        <v>0.76</v>
      </c>
      <c r="Y68" t="n">
        <v>1</v>
      </c>
      <c r="Z68" t="n">
        <v>10</v>
      </c>
      <c r="AA68" t="n">
        <v>2020.558539805686</v>
      </c>
      <c r="AB68" t="n">
        <v>2764.617334913677</v>
      </c>
      <c r="AC68" t="n">
        <v>2500.766136634315</v>
      </c>
      <c r="AD68" t="n">
        <v>2020558.539805686</v>
      </c>
      <c r="AE68" t="n">
        <v>2764617.334913677</v>
      </c>
      <c r="AF68" t="n">
        <v>2.492979283332967e-06</v>
      </c>
      <c r="AG68" t="n">
        <v>66</v>
      </c>
      <c r="AH68" t="n">
        <v>2500766.136634315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1.7632</v>
      </c>
      <c r="E69" t="n">
        <v>56.71</v>
      </c>
      <c r="F69" t="n">
        <v>53.33</v>
      </c>
      <c r="G69" t="n">
        <v>118.52</v>
      </c>
      <c r="H69" t="n">
        <v>1.56</v>
      </c>
      <c r="I69" t="n">
        <v>27</v>
      </c>
      <c r="J69" t="n">
        <v>202.29</v>
      </c>
      <c r="K69" t="n">
        <v>52.44</v>
      </c>
      <c r="L69" t="n">
        <v>17.75</v>
      </c>
      <c r="M69" t="n">
        <v>25</v>
      </c>
      <c r="N69" t="n">
        <v>42.1</v>
      </c>
      <c r="O69" t="n">
        <v>25183.06</v>
      </c>
      <c r="P69" t="n">
        <v>640.65</v>
      </c>
      <c r="Q69" t="n">
        <v>1367.21</v>
      </c>
      <c r="R69" t="n">
        <v>131.07</v>
      </c>
      <c r="S69" t="n">
        <v>104.26</v>
      </c>
      <c r="T69" t="n">
        <v>12458.66</v>
      </c>
      <c r="U69" t="n">
        <v>0.8</v>
      </c>
      <c r="V69" t="n">
        <v>0.9</v>
      </c>
      <c r="W69" t="n">
        <v>20.69</v>
      </c>
      <c r="X69" t="n">
        <v>0.76</v>
      </c>
      <c r="Y69" t="n">
        <v>1</v>
      </c>
      <c r="Z69" t="n">
        <v>10</v>
      </c>
      <c r="AA69" t="n">
        <v>2018.331506912944</v>
      </c>
      <c r="AB69" t="n">
        <v>2761.57021026007</v>
      </c>
      <c r="AC69" t="n">
        <v>2498.009825280982</v>
      </c>
      <c r="AD69" t="n">
        <v>2018331.506912944</v>
      </c>
      <c r="AE69" t="n">
        <v>2761570.21026007</v>
      </c>
      <c r="AF69" t="n">
        <v>2.49481870274856e-06</v>
      </c>
      <c r="AG69" t="n">
        <v>66</v>
      </c>
      <c r="AH69" t="n">
        <v>2498009.825280982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1.7634</v>
      </c>
      <c r="E70" t="n">
        <v>56.71</v>
      </c>
      <c r="F70" t="n">
        <v>53.33</v>
      </c>
      <c r="G70" t="n">
        <v>118.51</v>
      </c>
      <c r="H70" t="n">
        <v>1.58</v>
      </c>
      <c r="I70" t="n">
        <v>27</v>
      </c>
      <c r="J70" t="n">
        <v>202.68</v>
      </c>
      <c r="K70" t="n">
        <v>52.44</v>
      </c>
      <c r="L70" t="n">
        <v>18</v>
      </c>
      <c r="M70" t="n">
        <v>25</v>
      </c>
      <c r="N70" t="n">
        <v>42.24</v>
      </c>
      <c r="O70" t="n">
        <v>25231.66</v>
      </c>
      <c r="P70" t="n">
        <v>637.91</v>
      </c>
      <c r="Q70" t="n">
        <v>1367.23</v>
      </c>
      <c r="R70" t="n">
        <v>130.91</v>
      </c>
      <c r="S70" t="n">
        <v>104.26</v>
      </c>
      <c r="T70" t="n">
        <v>12374.32</v>
      </c>
      <c r="U70" t="n">
        <v>0.8</v>
      </c>
      <c r="V70" t="n">
        <v>0.9</v>
      </c>
      <c r="W70" t="n">
        <v>20.69</v>
      </c>
      <c r="X70" t="n">
        <v>0.75</v>
      </c>
      <c r="Y70" t="n">
        <v>1</v>
      </c>
      <c r="Z70" t="n">
        <v>10</v>
      </c>
      <c r="AA70" t="n">
        <v>2014.418190173874</v>
      </c>
      <c r="AB70" t="n">
        <v>2756.215837654325</v>
      </c>
      <c r="AC70" t="n">
        <v>2493.166466481819</v>
      </c>
      <c r="AD70" t="n">
        <v>2014418.190173874</v>
      </c>
      <c r="AE70" t="n">
        <v>2756215.837654325</v>
      </c>
      <c r="AF70" t="n">
        <v>2.495101690350959e-06</v>
      </c>
      <c r="AG70" t="n">
        <v>66</v>
      </c>
      <c r="AH70" t="n">
        <v>2493166.466481819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1.7657</v>
      </c>
      <c r="E71" t="n">
        <v>56.64</v>
      </c>
      <c r="F71" t="n">
        <v>53.29</v>
      </c>
      <c r="G71" t="n">
        <v>122.98</v>
      </c>
      <c r="H71" t="n">
        <v>1.6</v>
      </c>
      <c r="I71" t="n">
        <v>26</v>
      </c>
      <c r="J71" t="n">
        <v>203.08</v>
      </c>
      <c r="K71" t="n">
        <v>52.44</v>
      </c>
      <c r="L71" t="n">
        <v>18.25</v>
      </c>
      <c r="M71" t="n">
        <v>24</v>
      </c>
      <c r="N71" t="n">
        <v>42.39</v>
      </c>
      <c r="O71" t="n">
        <v>25280.45</v>
      </c>
      <c r="P71" t="n">
        <v>635.92</v>
      </c>
      <c r="Q71" t="n">
        <v>1367.2</v>
      </c>
      <c r="R71" t="n">
        <v>129.8</v>
      </c>
      <c r="S71" t="n">
        <v>104.26</v>
      </c>
      <c r="T71" t="n">
        <v>11825.79</v>
      </c>
      <c r="U71" t="n">
        <v>0.8</v>
      </c>
      <c r="V71" t="n">
        <v>0.9</v>
      </c>
      <c r="W71" t="n">
        <v>20.68</v>
      </c>
      <c r="X71" t="n">
        <v>0.71</v>
      </c>
      <c r="Y71" t="n">
        <v>1</v>
      </c>
      <c r="Z71" t="n">
        <v>10</v>
      </c>
      <c r="AA71" t="n">
        <v>2009.548560284162</v>
      </c>
      <c r="AB71" t="n">
        <v>2749.552995206312</v>
      </c>
      <c r="AC71" t="n">
        <v>2487.139516365687</v>
      </c>
      <c r="AD71" t="n">
        <v>2009548.560284162</v>
      </c>
      <c r="AE71" t="n">
        <v>2749552.995206312</v>
      </c>
      <c r="AF71" t="n">
        <v>2.498356047778546e-06</v>
      </c>
      <c r="AG71" t="n">
        <v>66</v>
      </c>
      <c r="AH71" t="n">
        <v>2487139.516365687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1.766</v>
      </c>
      <c r="E72" t="n">
        <v>56.62</v>
      </c>
      <c r="F72" t="n">
        <v>53.28</v>
      </c>
      <c r="G72" t="n">
        <v>122.95</v>
      </c>
      <c r="H72" t="n">
        <v>1.61</v>
      </c>
      <c r="I72" t="n">
        <v>26</v>
      </c>
      <c r="J72" t="n">
        <v>203.47</v>
      </c>
      <c r="K72" t="n">
        <v>52.44</v>
      </c>
      <c r="L72" t="n">
        <v>18.5</v>
      </c>
      <c r="M72" t="n">
        <v>24</v>
      </c>
      <c r="N72" t="n">
        <v>42.53</v>
      </c>
      <c r="O72" t="n">
        <v>25329.15</v>
      </c>
      <c r="P72" t="n">
        <v>636.6799999999999</v>
      </c>
      <c r="Q72" t="n">
        <v>1367.23</v>
      </c>
      <c r="R72" t="n">
        <v>129.59</v>
      </c>
      <c r="S72" t="n">
        <v>104.26</v>
      </c>
      <c r="T72" t="n">
        <v>11719.4</v>
      </c>
      <c r="U72" t="n">
        <v>0.8</v>
      </c>
      <c r="V72" t="n">
        <v>0.9</v>
      </c>
      <c r="W72" t="n">
        <v>20.68</v>
      </c>
      <c r="X72" t="n">
        <v>0.7</v>
      </c>
      <c r="Y72" t="n">
        <v>1</v>
      </c>
      <c r="Z72" t="n">
        <v>10</v>
      </c>
      <c r="AA72" t="n">
        <v>2010.266862948164</v>
      </c>
      <c r="AB72" t="n">
        <v>2750.535808600477</v>
      </c>
      <c r="AC72" t="n">
        <v>2488.028531428899</v>
      </c>
      <c r="AD72" t="n">
        <v>2010266.862948164</v>
      </c>
      <c r="AE72" t="n">
        <v>2750535.808600476</v>
      </c>
      <c r="AF72" t="n">
        <v>2.498780529182144e-06</v>
      </c>
      <c r="AG72" t="n">
        <v>66</v>
      </c>
      <c r="AH72" t="n">
        <v>2488028.5314289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1.7652</v>
      </c>
      <c r="E73" t="n">
        <v>56.65</v>
      </c>
      <c r="F73" t="n">
        <v>53.3</v>
      </c>
      <c r="G73" t="n">
        <v>123.01</v>
      </c>
      <c r="H73" t="n">
        <v>1.63</v>
      </c>
      <c r="I73" t="n">
        <v>26</v>
      </c>
      <c r="J73" t="n">
        <v>203.87</v>
      </c>
      <c r="K73" t="n">
        <v>52.44</v>
      </c>
      <c r="L73" t="n">
        <v>18.75</v>
      </c>
      <c r="M73" t="n">
        <v>24</v>
      </c>
      <c r="N73" t="n">
        <v>42.68</v>
      </c>
      <c r="O73" t="n">
        <v>25377.91</v>
      </c>
      <c r="P73" t="n">
        <v>635.13</v>
      </c>
      <c r="Q73" t="n">
        <v>1367.22</v>
      </c>
      <c r="R73" t="n">
        <v>130.16</v>
      </c>
      <c r="S73" t="n">
        <v>104.26</v>
      </c>
      <c r="T73" t="n">
        <v>12008.3</v>
      </c>
      <c r="U73" t="n">
        <v>0.8</v>
      </c>
      <c r="V73" t="n">
        <v>0.9</v>
      </c>
      <c r="W73" t="n">
        <v>20.69</v>
      </c>
      <c r="X73" t="n">
        <v>0.73</v>
      </c>
      <c r="Y73" t="n">
        <v>1</v>
      </c>
      <c r="Z73" t="n">
        <v>10</v>
      </c>
      <c r="AA73" t="n">
        <v>2008.942854407057</v>
      </c>
      <c r="AB73" t="n">
        <v>2748.724241703399</v>
      </c>
      <c r="AC73" t="n">
        <v>2486.389857933929</v>
      </c>
      <c r="AD73" t="n">
        <v>2008942.854407056</v>
      </c>
      <c r="AE73" t="n">
        <v>2748724.241703399</v>
      </c>
      <c r="AF73" t="n">
        <v>2.497648578772549e-06</v>
      </c>
      <c r="AG73" t="n">
        <v>66</v>
      </c>
      <c r="AH73" t="n">
        <v>2486389.857933929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1.7672</v>
      </c>
      <c r="E74" t="n">
        <v>56.59</v>
      </c>
      <c r="F74" t="n">
        <v>53.28</v>
      </c>
      <c r="G74" t="n">
        <v>127.86</v>
      </c>
      <c r="H74" t="n">
        <v>1.65</v>
      </c>
      <c r="I74" t="n">
        <v>25</v>
      </c>
      <c r="J74" t="n">
        <v>204.26</v>
      </c>
      <c r="K74" t="n">
        <v>52.44</v>
      </c>
      <c r="L74" t="n">
        <v>19</v>
      </c>
      <c r="M74" t="n">
        <v>23</v>
      </c>
      <c r="N74" t="n">
        <v>42.82</v>
      </c>
      <c r="O74" t="n">
        <v>25426.72</v>
      </c>
      <c r="P74" t="n">
        <v>633.55</v>
      </c>
      <c r="Q74" t="n">
        <v>1367.27</v>
      </c>
      <c r="R74" t="n">
        <v>129.13</v>
      </c>
      <c r="S74" t="n">
        <v>104.26</v>
      </c>
      <c r="T74" t="n">
        <v>11496.4</v>
      </c>
      <c r="U74" t="n">
        <v>0.8100000000000001</v>
      </c>
      <c r="V74" t="n">
        <v>0.9</v>
      </c>
      <c r="W74" t="n">
        <v>20.69</v>
      </c>
      <c r="X74" t="n">
        <v>0.7</v>
      </c>
      <c r="Y74" t="n">
        <v>1</v>
      </c>
      <c r="Z74" t="n">
        <v>10</v>
      </c>
      <c r="AA74" t="n">
        <v>2005.059432765151</v>
      </c>
      <c r="AB74" t="n">
        <v>2743.410772888472</v>
      </c>
      <c r="AC74" t="n">
        <v>2481.583499125199</v>
      </c>
      <c r="AD74" t="n">
        <v>2005059.432765151</v>
      </c>
      <c r="AE74" t="n">
        <v>2743410.772888472</v>
      </c>
      <c r="AF74" t="n">
        <v>2.500478454796538e-06</v>
      </c>
      <c r="AG74" t="n">
        <v>66</v>
      </c>
      <c r="AH74" t="n">
        <v>2481583.499125198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1.7676</v>
      </c>
      <c r="E75" t="n">
        <v>56.57</v>
      </c>
      <c r="F75" t="n">
        <v>53.26</v>
      </c>
      <c r="G75" t="n">
        <v>127.83</v>
      </c>
      <c r="H75" t="n">
        <v>1.67</v>
      </c>
      <c r="I75" t="n">
        <v>25</v>
      </c>
      <c r="J75" t="n">
        <v>204.66</v>
      </c>
      <c r="K75" t="n">
        <v>52.44</v>
      </c>
      <c r="L75" t="n">
        <v>19.25</v>
      </c>
      <c r="M75" t="n">
        <v>23</v>
      </c>
      <c r="N75" t="n">
        <v>42.97</v>
      </c>
      <c r="O75" t="n">
        <v>25475.58</v>
      </c>
      <c r="P75" t="n">
        <v>633.7</v>
      </c>
      <c r="Q75" t="n">
        <v>1367.26</v>
      </c>
      <c r="R75" t="n">
        <v>128.91</v>
      </c>
      <c r="S75" t="n">
        <v>104.26</v>
      </c>
      <c r="T75" t="n">
        <v>11387.86</v>
      </c>
      <c r="U75" t="n">
        <v>0.8100000000000001</v>
      </c>
      <c r="V75" t="n">
        <v>0.9</v>
      </c>
      <c r="W75" t="n">
        <v>20.68</v>
      </c>
      <c r="X75" t="n">
        <v>0.6899999999999999</v>
      </c>
      <c r="Y75" t="n">
        <v>1</v>
      </c>
      <c r="Z75" t="n">
        <v>10</v>
      </c>
      <c r="AA75" t="n">
        <v>2004.774969364477</v>
      </c>
      <c r="AB75" t="n">
        <v>2743.021557514031</v>
      </c>
      <c r="AC75" t="n">
        <v>2481.231429919826</v>
      </c>
      <c r="AD75" t="n">
        <v>2004774.969364477</v>
      </c>
      <c r="AE75" t="n">
        <v>2743021.55751403</v>
      </c>
      <c r="AF75" t="n">
        <v>2.501044430001336e-06</v>
      </c>
      <c r="AG75" t="n">
        <v>66</v>
      </c>
      <c r="AH75" t="n">
        <v>2481231.429919826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1.7673</v>
      </c>
      <c r="E76" t="n">
        <v>56.58</v>
      </c>
      <c r="F76" t="n">
        <v>53.27</v>
      </c>
      <c r="G76" t="n">
        <v>127.86</v>
      </c>
      <c r="H76" t="n">
        <v>1.69</v>
      </c>
      <c r="I76" t="n">
        <v>25</v>
      </c>
      <c r="J76" t="n">
        <v>205.06</v>
      </c>
      <c r="K76" t="n">
        <v>52.44</v>
      </c>
      <c r="L76" t="n">
        <v>19.5</v>
      </c>
      <c r="M76" t="n">
        <v>23</v>
      </c>
      <c r="N76" t="n">
        <v>43.11</v>
      </c>
      <c r="O76" t="n">
        <v>25524.49</v>
      </c>
      <c r="P76" t="n">
        <v>630.0599999999999</v>
      </c>
      <c r="Q76" t="n">
        <v>1367.2</v>
      </c>
      <c r="R76" t="n">
        <v>129.26</v>
      </c>
      <c r="S76" t="n">
        <v>104.26</v>
      </c>
      <c r="T76" t="n">
        <v>11560.14</v>
      </c>
      <c r="U76" t="n">
        <v>0.8100000000000001</v>
      </c>
      <c r="V76" t="n">
        <v>0.9</v>
      </c>
      <c r="W76" t="n">
        <v>20.68</v>
      </c>
      <c r="X76" t="n">
        <v>0.7</v>
      </c>
      <c r="Y76" t="n">
        <v>1</v>
      </c>
      <c r="Z76" t="n">
        <v>10</v>
      </c>
      <c r="AA76" t="n">
        <v>2000.114944723719</v>
      </c>
      <c r="AB76" t="n">
        <v>2736.645506214768</v>
      </c>
      <c r="AC76" t="n">
        <v>2475.463900007721</v>
      </c>
      <c r="AD76" t="n">
        <v>2000114.944723719</v>
      </c>
      <c r="AE76" t="n">
        <v>2736645.506214768</v>
      </c>
      <c r="AF76" t="n">
        <v>2.500619948597737e-06</v>
      </c>
      <c r="AG76" t="n">
        <v>66</v>
      </c>
      <c r="AH76" t="n">
        <v>2475463.900007722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1.7701</v>
      </c>
      <c r="E77" t="n">
        <v>56.49</v>
      </c>
      <c r="F77" t="n">
        <v>53.22</v>
      </c>
      <c r="G77" t="n">
        <v>133.05</v>
      </c>
      <c r="H77" t="n">
        <v>1.71</v>
      </c>
      <c r="I77" t="n">
        <v>24</v>
      </c>
      <c r="J77" t="n">
        <v>205.45</v>
      </c>
      <c r="K77" t="n">
        <v>52.44</v>
      </c>
      <c r="L77" t="n">
        <v>19.75</v>
      </c>
      <c r="M77" t="n">
        <v>22</v>
      </c>
      <c r="N77" t="n">
        <v>43.26</v>
      </c>
      <c r="O77" t="n">
        <v>25573.44</v>
      </c>
      <c r="P77" t="n">
        <v>629.45</v>
      </c>
      <c r="Q77" t="n">
        <v>1367.22</v>
      </c>
      <c r="R77" t="n">
        <v>127.3</v>
      </c>
      <c r="S77" t="n">
        <v>104.26</v>
      </c>
      <c r="T77" t="n">
        <v>10584.28</v>
      </c>
      <c r="U77" t="n">
        <v>0.82</v>
      </c>
      <c r="V77" t="n">
        <v>0.9</v>
      </c>
      <c r="W77" t="n">
        <v>20.68</v>
      </c>
      <c r="X77" t="n">
        <v>0.64</v>
      </c>
      <c r="Y77" t="n">
        <v>1</v>
      </c>
      <c r="Z77" t="n">
        <v>10</v>
      </c>
      <c r="AA77" t="n">
        <v>1996.688868942117</v>
      </c>
      <c r="AB77" t="n">
        <v>2731.957798182585</v>
      </c>
      <c r="AC77" t="n">
        <v>2471.22358025089</v>
      </c>
      <c r="AD77" t="n">
        <v>1996688.868942117</v>
      </c>
      <c r="AE77" t="n">
        <v>2731957.798182585</v>
      </c>
      <c r="AF77" t="n">
        <v>2.504581775031322e-06</v>
      </c>
      <c r="AG77" t="n">
        <v>66</v>
      </c>
      <c r="AH77" t="n">
        <v>2471223.58025089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1.7694</v>
      </c>
      <c r="E78" t="n">
        <v>56.52</v>
      </c>
      <c r="F78" t="n">
        <v>53.24</v>
      </c>
      <c r="G78" t="n">
        <v>133.11</v>
      </c>
      <c r="H78" t="n">
        <v>1.73</v>
      </c>
      <c r="I78" t="n">
        <v>24</v>
      </c>
      <c r="J78" t="n">
        <v>205.85</v>
      </c>
      <c r="K78" t="n">
        <v>52.44</v>
      </c>
      <c r="L78" t="n">
        <v>20</v>
      </c>
      <c r="M78" t="n">
        <v>22</v>
      </c>
      <c r="N78" t="n">
        <v>43.41</v>
      </c>
      <c r="O78" t="n">
        <v>25622.45</v>
      </c>
      <c r="P78" t="n">
        <v>629.2</v>
      </c>
      <c r="Q78" t="n">
        <v>1367.22</v>
      </c>
      <c r="R78" t="n">
        <v>128.26</v>
      </c>
      <c r="S78" t="n">
        <v>104.26</v>
      </c>
      <c r="T78" t="n">
        <v>11064.66</v>
      </c>
      <c r="U78" t="n">
        <v>0.8100000000000001</v>
      </c>
      <c r="V78" t="n">
        <v>0.9</v>
      </c>
      <c r="W78" t="n">
        <v>20.68</v>
      </c>
      <c r="X78" t="n">
        <v>0.67</v>
      </c>
      <c r="Y78" t="n">
        <v>1</v>
      </c>
      <c r="Z78" t="n">
        <v>10</v>
      </c>
      <c r="AA78" t="n">
        <v>1997.062770522191</v>
      </c>
      <c r="AB78" t="n">
        <v>2732.469386819815</v>
      </c>
      <c r="AC78" t="n">
        <v>2471.686343586602</v>
      </c>
      <c r="AD78" t="n">
        <v>1997062.770522191</v>
      </c>
      <c r="AE78" t="n">
        <v>2732469.386819815</v>
      </c>
      <c r="AF78" t="n">
        <v>2.503591318422925e-06</v>
      </c>
      <c r="AG78" t="n">
        <v>66</v>
      </c>
      <c r="AH78" t="n">
        <v>2471686.343586602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1.7694</v>
      </c>
      <c r="E79" t="n">
        <v>56.52</v>
      </c>
      <c r="F79" t="n">
        <v>53.24</v>
      </c>
      <c r="G79" t="n">
        <v>133.11</v>
      </c>
      <c r="H79" t="n">
        <v>1.74</v>
      </c>
      <c r="I79" t="n">
        <v>24</v>
      </c>
      <c r="J79" t="n">
        <v>206.25</v>
      </c>
      <c r="K79" t="n">
        <v>52.44</v>
      </c>
      <c r="L79" t="n">
        <v>20.25</v>
      </c>
      <c r="M79" t="n">
        <v>22</v>
      </c>
      <c r="N79" t="n">
        <v>43.56</v>
      </c>
      <c r="O79" t="n">
        <v>25671.51</v>
      </c>
      <c r="P79" t="n">
        <v>627.74</v>
      </c>
      <c r="Q79" t="n">
        <v>1367.23</v>
      </c>
      <c r="R79" t="n">
        <v>128.28</v>
      </c>
      <c r="S79" t="n">
        <v>104.26</v>
      </c>
      <c r="T79" t="n">
        <v>11076.76</v>
      </c>
      <c r="U79" t="n">
        <v>0.8100000000000001</v>
      </c>
      <c r="V79" t="n">
        <v>0.9</v>
      </c>
      <c r="W79" t="n">
        <v>20.68</v>
      </c>
      <c r="X79" t="n">
        <v>0.67</v>
      </c>
      <c r="Y79" t="n">
        <v>1</v>
      </c>
      <c r="Z79" t="n">
        <v>10</v>
      </c>
      <c r="AA79" t="n">
        <v>1995.067050816136</v>
      </c>
      <c r="AB79" t="n">
        <v>2729.738755073051</v>
      </c>
      <c r="AC79" t="n">
        <v>2469.216319501284</v>
      </c>
      <c r="AD79" t="n">
        <v>1995067.050816136</v>
      </c>
      <c r="AE79" t="n">
        <v>2729738.755073051</v>
      </c>
      <c r="AF79" t="n">
        <v>2.503591318422925e-06</v>
      </c>
      <c r="AG79" t="n">
        <v>66</v>
      </c>
      <c r="AH79" t="n">
        <v>2469216.319501284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1.772</v>
      </c>
      <c r="E80" t="n">
        <v>56.43</v>
      </c>
      <c r="F80" t="n">
        <v>53.2</v>
      </c>
      <c r="G80" t="n">
        <v>138.77</v>
      </c>
      <c r="H80" t="n">
        <v>1.76</v>
      </c>
      <c r="I80" t="n">
        <v>23</v>
      </c>
      <c r="J80" t="n">
        <v>206.65</v>
      </c>
      <c r="K80" t="n">
        <v>52.44</v>
      </c>
      <c r="L80" t="n">
        <v>20.5</v>
      </c>
      <c r="M80" t="n">
        <v>21</v>
      </c>
      <c r="N80" t="n">
        <v>43.71</v>
      </c>
      <c r="O80" t="n">
        <v>25720.62</v>
      </c>
      <c r="P80" t="n">
        <v>626.91</v>
      </c>
      <c r="Q80" t="n">
        <v>1367.26</v>
      </c>
      <c r="R80" t="n">
        <v>126.62</v>
      </c>
      <c r="S80" t="n">
        <v>104.26</v>
      </c>
      <c r="T80" t="n">
        <v>10249.27</v>
      </c>
      <c r="U80" t="n">
        <v>0.82</v>
      </c>
      <c r="V80" t="n">
        <v>0.9</v>
      </c>
      <c r="W80" t="n">
        <v>20.68</v>
      </c>
      <c r="X80" t="n">
        <v>0.62</v>
      </c>
      <c r="Y80" t="n">
        <v>1</v>
      </c>
      <c r="Z80" t="n">
        <v>10</v>
      </c>
      <c r="AA80" t="n">
        <v>1991.595461449611</v>
      </c>
      <c r="AB80" t="n">
        <v>2724.988773346058</v>
      </c>
      <c r="AC80" t="n">
        <v>2464.919669363673</v>
      </c>
      <c r="AD80" t="n">
        <v>1991595.461449611</v>
      </c>
      <c r="AE80" t="n">
        <v>2724988.773346058</v>
      </c>
      <c r="AF80" t="n">
        <v>2.50727015725411e-06</v>
      </c>
      <c r="AG80" t="n">
        <v>66</v>
      </c>
      <c r="AH80" t="n">
        <v>2464919.669363673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1.7714</v>
      </c>
      <c r="E81" t="n">
        <v>56.45</v>
      </c>
      <c r="F81" t="n">
        <v>53.21</v>
      </c>
      <c r="G81" t="n">
        <v>138.82</v>
      </c>
      <c r="H81" t="n">
        <v>1.78</v>
      </c>
      <c r="I81" t="n">
        <v>23</v>
      </c>
      <c r="J81" t="n">
        <v>207.05</v>
      </c>
      <c r="K81" t="n">
        <v>52.44</v>
      </c>
      <c r="L81" t="n">
        <v>20.75</v>
      </c>
      <c r="M81" t="n">
        <v>21</v>
      </c>
      <c r="N81" t="n">
        <v>43.85</v>
      </c>
      <c r="O81" t="n">
        <v>25769.78</v>
      </c>
      <c r="P81" t="n">
        <v>625.86</v>
      </c>
      <c r="Q81" t="n">
        <v>1367.2</v>
      </c>
      <c r="R81" t="n">
        <v>127.4</v>
      </c>
      <c r="S81" t="n">
        <v>104.26</v>
      </c>
      <c r="T81" t="n">
        <v>10643.08</v>
      </c>
      <c r="U81" t="n">
        <v>0.82</v>
      </c>
      <c r="V81" t="n">
        <v>0.9</v>
      </c>
      <c r="W81" t="n">
        <v>20.68</v>
      </c>
      <c r="X81" t="n">
        <v>0.64</v>
      </c>
      <c r="Y81" t="n">
        <v>1</v>
      </c>
      <c r="Z81" t="n">
        <v>10</v>
      </c>
      <c r="AA81" t="n">
        <v>1990.707538083842</v>
      </c>
      <c r="AB81" t="n">
        <v>2723.773877424598</v>
      </c>
      <c r="AC81" t="n">
        <v>2463.820721403841</v>
      </c>
      <c r="AD81" t="n">
        <v>1990707.538083842</v>
      </c>
      <c r="AE81" t="n">
        <v>2723773.877424598</v>
      </c>
      <c r="AF81" t="n">
        <v>2.506421194446914e-06</v>
      </c>
      <c r="AG81" t="n">
        <v>66</v>
      </c>
      <c r="AH81" t="n">
        <v>2463820.721403841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1.7708</v>
      </c>
      <c r="E82" t="n">
        <v>56.47</v>
      </c>
      <c r="F82" t="n">
        <v>53.23</v>
      </c>
      <c r="G82" t="n">
        <v>138.87</v>
      </c>
      <c r="H82" t="n">
        <v>1.8</v>
      </c>
      <c r="I82" t="n">
        <v>23</v>
      </c>
      <c r="J82" t="n">
        <v>207.45</v>
      </c>
      <c r="K82" t="n">
        <v>52.44</v>
      </c>
      <c r="L82" t="n">
        <v>21</v>
      </c>
      <c r="M82" t="n">
        <v>21</v>
      </c>
      <c r="N82" t="n">
        <v>44</v>
      </c>
      <c r="O82" t="n">
        <v>25818.99</v>
      </c>
      <c r="P82" t="n">
        <v>624.6900000000001</v>
      </c>
      <c r="Q82" t="n">
        <v>1367.19</v>
      </c>
      <c r="R82" t="n">
        <v>128.06</v>
      </c>
      <c r="S82" t="n">
        <v>104.26</v>
      </c>
      <c r="T82" t="n">
        <v>10973.71</v>
      </c>
      <c r="U82" t="n">
        <v>0.8100000000000001</v>
      </c>
      <c r="V82" t="n">
        <v>0.9</v>
      </c>
      <c r="W82" t="n">
        <v>20.68</v>
      </c>
      <c r="X82" t="n">
        <v>0.66</v>
      </c>
      <c r="Y82" t="n">
        <v>1</v>
      </c>
      <c r="Z82" t="n">
        <v>10</v>
      </c>
      <c r="AA82" t="n">
        <v>1989.74649068471</v>
      </c>
      <c r="AB82" t="n">
        <v>2722.458929974688</v>
      </c>
      <c r="AC82" t="n">
        <v>2462.63127069301</v>
      </c>
      <c r="AD82" t="n">
        <v>1989746.49068471</v>
      </c>
      <c r="AE82" t="n">
        <v>2722458.929974688</v>
      </c>
      <c r="AF82" t="n">
        <v>2.505572231639717e-06</v>
      </c>
      <c r="AG82" t="n">
        <v>66</v>
      </c>
      <c r="AH82" t="n">
        <v>2462631.27069301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1.7737</v>
      </c>
      <c r="E83" t="n">
        <v>56.38</v>
      </c>
      <c r="F83" t="n">
        <v>53.18</v>
      </c>
      <c r="G83" t="n">
        <v>145.03</v>
      </c>
      <c r="H83" t="n">
        <v>1.82</v>
      </c>
      <c r="I83" t="n">
        <v>22</v>
      </c>
      <c r="J83" t="n">
        <v>207.84</v>
      </c>
      <c r="K83" t="n">
        <v>52.44</v>
      </c>
      <c r="L83" t="n">
        <v>21.25</v>
      </c>
      <c r="M83" t="n">
        <v>20</v>
      </c>
      <c r="N83" t="n">
        <v>44.15</v>
      </c>
      <c r="O83" t="n">
        <v>25868.26</v>
      </c>
      <c r="P83" t="n">
        <v>621.96</v>
      </c>
      <c r="Q83" t="n">
        <v>1367.28</v>
      </c>
      <c r="R83" t="n">
        <v>125.85</v>
      </c>
      <c r="S83" t="n">
        <v>104.26</v>
      </c>
      <c r="T83" t="n">
        <v>9873.73</v>
      </c>
      <c r="U83" t="n">
        <v>0.83</v>
      </c>
      <c r="V83" t="n">
        <v>0.9</v>
      </c>
      <c r="W83" t="n">
        <v>20.68</v>
      </c>
      <c r="X83" t="n">
        <v>0.6</v>
      </c>
      <c r="Y83" t="n">
        <v>1</v>
      </c>
      <c r="Z83" t="n">
        <v>10</v>
      </c>
      <c r="AA83" t="n">
        <v>1983.377339122493</v>
      </c>
      <c r="AB83" t="n">
        <v>2713.744375820126</v>
      </c>
      <c r="AC83" t="n">
        <v>2454.748421356006</v>
      </c>
      <c r="AD83" t="n">
        <v>1983377.339122493</v>
      </c>
      <c r="AE83" t="n">
        <v>2713744.375820126</v>
      </c>
      <c r="AF83" t="n">
        <v>2.509675551874501e-06</v>
      </c>
      <c r="AG83" t="n">
        <v>66</v>
      </c>
      <c r="AH83" t="n">
        <v>2454748.421356006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1.7743</v>
      </c>
      <c r="E84" t="n">
        <v>56.36</v>
      </c>
      <c r="F84" t="n">
        <v>53.16</v>
      </c>
      <c r="G84" t="n">
        <v>144.98</v>
      </c>
      <c r="H84" t="n">
        <v>1.83</v>
      </c>
      <c r="I84" t="n">
        <v>22</v>
      </c>
      <c r="J84" t="n">
        <v>208.24</v>
      </c>
      <c r="K84" t="n">
        <v>52.44</v>
      </c>
      <c r="L84" t="n">
        <v>21.5</v>
      </c>
      <c r="M84" t="n">
        <v>20</v>
      </c>
      <c r="N84" t="n">
        <v>44.3</v>
      </c>
      <c r="O84" t="n">
        <v>25917.57</v>
      </c>
      <c r="P84" t="n">
        <v>621.79</v>
      </c>
      <c r="Q84" t="n">
        <v>1367.21</v>
      </c>
      <c r="R84" t="n">
        <v>125.45</v>
      </c>
      <c r="S84" t="n">
        <v>104.26</v>
      </c>
      <c r="T84" t="n">
        <v>9672.01</v>
      </c>
      <c r="U84" t="n">
        <v>0.83</v>
      </c>
      <c r="V84" t="n">
        <v>0.9</v>
      </c>
      <c r="W84" t="n">
        <v>20.68</v>
      </c>
      <c r="X84" t="n">
        <v>0.58</v>
      </c>
      <c r="Y84" t="n">
        <v>1</v>
      </c>
      <c r="Z84" t="n">
        <v>10</v>
      </c>
      <c r="AA84" t="n">
        <v>1982.512340078421</v>
      </c>
      <c r="AB84" t="n">
        <v>2712.560845966962</v>
      </c>
      <c r="AC84" t="n">
        <v>2453.677845930933</v>
      </c>
      <c r="AD84" t="n">
        <v>1982512.340078421</v>
      </c>
      <c r="AE84" t="n">
        <v>2712560.845966962</v>
      </c>
      <c r="AF84" t="n">
        <v>2.510524514681698e-06</v>
      </c>
      <c r="AG84" t="n">
        <v>66</v>
      </c>
      <c r="AH84" t="n">
        <v>2453677.845930933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1.7738</v>
      </c>
      <c r="E85" t="n">
        <v>56.38</v>
      </c>
      <c r="F85" t="n">
        <v>53.17</v>
      </c>
      <c r="G85" t="n">
        <v>145.02</v>
      </c>
      <c r="H85" t="n">
        <v>1.85</v>
      </c>
      <c r="I85" t="n">
        <v>22</v>
      </c>
      <c r="J85" t="n">
        <v>208.64</v>
      </c>
      <c r="K85" t="n">
        <v>52.44</v>
      </c>
      <c r="L85" t="n">
        <v>21.75</v>
      </c>
      <c r="M85" t="n">
        <v>20</v>
      </c>
      <c r="N85" t="n">
        <v>44.45</v>
      </c>
      <c r="O85" t="n">
        <v>25966.93</v>
      </c>
      <c r="P85" t="n">
        <v>621.01</v>
      </c>
      <c r="Q85" t="n">
        <v>1367.2</v>
      </c>
      <c r="R85" t="n">
        <v>125.98</v>
      </c>
      <c r="S85" t="n">
        <v>104.26</v>
      </c>
      <c r="T85" t="n">
        <v>9938.01</v>
      </c>
      <c r="U85" t="n">
        <v>0.83</v>
      </c>
      <c r="V85" t="n">
        <v>0.9</v>
      </c>
      <c r="W85" t="n">
        <v>20.68</v>
      </c>
      <c r="X85" t="n">
        <v>0.6</v>
      </c>
      <c r="Y85" t="n">
        <v>1</v>
      </c>
      <c r="Z85" t="n">
        <v>10</v>
      </c>
      <c r="AA85" t="n">
        <v>1981.915585291044</v>
      </c>
      <c r="AB85" t="n">
        <v>2711.744339739909</v>
      </c>
      <c r="AC85" t="n">
        <v>2452.939265912217</v>
      </c>
      <c r="AD85" t="n">
        <v>1981915.585291044</v>
      </c>
      <c r="AE85" t="n">
        <v>2711744.339739909</v>
      </c>
      <c r="AF85" t="n">
        <v>2.509817045675701e-06</v>
      </c>
      <c r="AG85" t="n">
        <v>66</v>
      </c>
      <c r="AH85" t="n">
        <v>2452939.265912217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1.7735</v>
      </c>
      <c r="E86" t="n">
        <v>56.39</v>
      </c>
      <c r="F86" t="n">
        <v>53.18</v>
      </c>
      <c r="G86" t="n">
        <v>145.04</v>
      </c>
      <c r="H86" t="n">
        <v>1.87</v>
      </c>
      <c r="I86" t="n">
        <v>22</v>
      </c>
      <c r="J86" t="n">
        <v>209.05</v>
      </c>
      <c r="K86" t="n">
        <v>52.44</v>
      </c>
      <c r="L86" t="n">
        <v>22</v>
      </c>
      <c r="M86" t="n">
        <v>20</v>
      </c>
      <c r="N86" t="n">
        <v>44.6</v>
      </c>
      <c r="O86" t="n">
        <v>26016.35</v>
      </c>
      <c r="P86" t="n">
        <v>618.22</v>
      </c>
      <c r="Q86" t="n">
        <v>1367.22</v>
      </c>
      <c r="R86" t="n">
        <v>126.34</v>
      </c>
      <c r="S86" t="n">
        <v>104.26</v>
      </c>
      <c r="T86" t="n">
        <v>10115.04</v>
      </c>
      <c r="U86" t="n">
        <v>0.83</v>
      </c>
      <c r="V86" t="n">
        <v>0.9</v>
      </c>
      <c r="W86" t="n">
        <v>20.68</v>
      </c>
      <c r="X86" t="n">
        <v>0.61</v>
      </c>
      <c r="Y86" t="n">
        <v>1</v>
      </c>
      <c r="Z86" t="n">
        <v>10</v>
      </c>
      <c r="AA86" t="n">
        <v>1978.42719039471</v>
      </c>
      <c r="AB86" t="n">
        <v>2706.971363945624</v>
      </c>
      <c r="AC86" t="n">
        <v>2448.621816228825</v>
      </c>
      <c r="AD86" t="n">
        <v>1978427.19039471</v>
      </c>
      <c r="AE86" t="n">
        <v>2706971.363945624</v>
      </c>
      <c r="AF86" t="n">
        <v>2.509392564272103e-06</v>
      </c>
      <c r="AG86" t="n">
        <v>66</v>
      </c>
      <c r="AH86" t="n">
        <v>2448621.816228825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1.7761</v>
      </c>
      <c r="E87" t="n">
        <v>56.3</v>
      </c>
      <c r="F87" t="n">
        <v>53.14</v>
      </c>
      <c r="G87" t="n">
        <v>151.82</v>
      </c>
      <c r="H87" t="n">
        <v>1.89</v>
      </c>
      <c r="I87" t="n">
        <v>21</v>
      </c>
      <c r="J87" t="n">
        <v>209.45</v>
      </c>
      <c r="K87" t="n">
        <v>52.44</v>
      </c>
      <c r="L87" t="n">
        <v>22.25</v>
      </c>
      <c r="M87" t="n">
        <v>19</v>
      </c>
      <c r="N87" t="n">
        <v>44.75</v>
      </c>
      <c r="O87" t="n">
        <v>26065.82</v>
      </c>
      <c r="P87" t="n">
        <v>616.3200000000001</v>
      </c>
      <c r="Q87" t="n">
        <v>1367.21</v>
      </c>
      <c r="R87" t="n">
        <v>124.61</v>
      </c>
      <c r="S87" t="n">
        <v>104.26</v>
      </c>
      <c r="T87" t="n">
        <v>9257.389999999999</v>
      </c>
      <c r="U87" t="n">
        <v>0.84</v>
      </c>
      <c r="V87" t="n">
        <v>0.9</v>
      </c>
      <c r="W87" t="n">
        <v>20.68</v>
      </c>
      <c r="X87" t="n">
        <v>0.5600000000000001</v>
      </c>
      <c r="Y87" t="n">
        <v>1</v>
      </c>
      <c r="Z87" t="n">
        <v>10</v>
      </c>
      <c r="AA87" t="n">
        <v>1973.53087467487</v>
      </c>
      <c r="AB87" t="n">
        <v>2700.272008767534</v>
      </c>
      <c r="AC87" t="n">
        <v>2442.561838106327</v>
      </c>
      <c r="AD87" t="n">
        <v>1973530.87467487</v>
      </c>
      <c r="AE87" t="n">
        <v>2700272.008767535</v>
      </c>
      <c r="AF87" t="n">
        <v>2.513071403103288e-06</v>
      </c>
      <c r="AG87" t="n">
        <v>66</v>
      </c>
      <c r="AH87" t="n">
        <v>2442561.838106327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1.7761</v>
      </c>
      <c r="E88" t="n">
        <v>56.3</v>
      </c>
      <c r="F88" t="n">
        <v>53.14</v>
      </c>
      <c r="G88" t="n">
        <v>151.82</v>
      </c>
      <c r="H88" t="n">
        <v>1.9</v>
      </c>
      <c r="I88" t="n">
        <v>21</v>
      </c>
      <c r="J88" t="n">
        <v>209.85</v>
      </c>
      <c r="K88" t="n">
        <v>52.44</v>
      </c>
      <c r="L88" t="n">
        <v>22.5</v>
      </c>
      <c r="M88" t="n">
        <v>19</v>
      </c>
      <c r="N88" t="n">
        <v>44.91</v>
      </c>
      <c r="O88" t="n">
        <v>26115.34</v>
      </c>
      <c r="P88" t="n">
        <v>616.6900000000001</v>
      </c>
      <c r="Q88" t="n">
        <v>1367.23</v>
      </c>
      <c r="R88" t="n">
        <v>124.73</v>
      </c>
      <c r="S88" t="n">
        <v>104.26</v>
      </c>
      <c r="T88" t="n">
        <v>9315.33</v>
      </c>
      <c r="U88" t="n">
        <v>0.84</v>
      </c>
      <c r="V88" t="n">
        <v>0.9</v>
      </c>
      <c r="W88" t="n">
        <v>20.68</v>
      </c>
      <c r="X88" t="n">
        <v>0.5600000000000001</v>
      </c>
      <c r="Y88" t="n">
        <v>1</v>
      </c>
      <c r="Z88" t="n">
        <v>10</v>
      </c>
      <c r="AA88" t="n">
        <v>1974.034731357057</v>
      </c>
      <c r="AB88" t="n">
        <v>2700.961407708691</v>
      </c>
      <c r="AC88" t="n">
        <v>2443.185441780118</v>
      </c>
      <c r="AD88" t="n">
        <v>1974034.731357057</v>
      </c>
      <c r="AE88" t="n">
        <v>2700961.407708691</v>
      </c>
      <c r="AF88" t="n">
        <v>2.513071403103288e-06</v>
      </c>
      <c r="AG88" t="n">
        <v>66</v>
      </c>
      <c r="AH88" t="n">
        <v>2443185.441780118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1.7758</v>
      </c>
      <c r="E89" t="n">
        <v>56.31</v>
      </c>
      <c r="F89" t="n">
        <v>53.15</v>
      </c>
      <c r="G89" t="n">
        <v>151.85</v>
      </c>
      <c r="H89" t="n">
        <v>1.92</v>
      </c>
      <c r="I89" t="n">
        <v>21</v>
      </c>
      <c r="J89" t="n">
        <v>210.25</v>
      </c>
      <c r="K89" t="n">
        <v>52.44</v>
      </c>
      <c r="L89" t="n">
        <v>22.75</v>
      </c>
      <c r="M89" t="n">
        <v>19</v>
      </c>
      <c r="N89" t="n">
        <v>45.06</v>
      </c>
      <c r="O89" t="n">
        <v>26164.91</v>
      </c>
      <c r="P89" t="n">
        <v>614.39</v>
      </c>
      <c r="Q89" t="n">
        <v>1367.2</v>
      </c>
      <c r="R89" t="n">
        <v>125.22</v>
      </c>
      <c r="S89" t="n">
        <v>104.26</v>
      </c>
      <c r="T89" t="n">
        <v>9561.719999999999</v>
      </c>
      <c r="U89" t="n">
        <v>0.83</v>
      </c>
      <c r="V89" t="n">
        <v>0.9</v>
      </c>
      <c r="W89" t="n">
        <v>20.68</v>
      </c>
      <c r="X89" t="n">
        <v>0.57</v>
      </c>
      <c r="Y89" t="n">
        <v>1</v>
      </c>
      <c r="Z89" t="n">
        <v>10</v>
      </c>
      <c r="AA89" t="n">
        <v>1971.21690561015</v>
      </c>
      <c r="AB89" t="n">
        <v>2697.105934208075</v>
      </c>
      <c r="AC89" t="n">
        <v>2439.69792925921</v>
      </c>
      <c r="AD89" t="n">
        <v>1971216.90561015</v>
      </c>
      <c r="AE89" t="n">
        <v>2697105.934208075</v>
      </c>
      <c r="AF89" t="n">
        <v>2.51264692169969e-06</v>
      </c>
      <c r="AG89" t="n">
        <v>66</v>
      </c>
      <c r="AH89" t="n">
        <v>2439697.929259209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1.778</v>
      </c>
      <c r="E90" t="n">
        <v>56.24</v>
      </c>
      <c r="F90" t="n">
        <v>53.11</v>
      </c>
      <c r="G90" t="n">
        <v>159.34</v>
      </c>
      <c r="H90" t="n">
        <v>1.94</v>
      </c>
      <c r="I90" t="n">
        <v>20</v>
      </c>
      <c r="J90" t="n">
        <v>210.65</v>
      </c>
      <c r="K90" t="n">
        <v>52.44</v>
      </c>
      <c r="L90" t="n">
        <v>23</v>
      </c>
      <c r="M90" t="n">
        <v>18</v>
      </c>
      <c r="N90" t="n">
        <v>45.21</v>
      </c>
      <c r="O90" t="n">
        <v>26214.54</v>
      </c>
      <c r="P90" t="n">
        <v>610.73</v>
      </c>
      <c r="Q90" t="n">
        <v>1367.28</v>
      </c>
      <c r="R90" t="n">
        <v>123.92</v>
      </c>
      <c r="S90" t="n">
        <v>104.26</v>
      </c>
      <c r="T90" t="n">
        <v>8916.780000000001</v>
      </c>
      <c r="U90" t="n">
        <v>0.84</v>
      </c>
      <c r="V90" t="n">
        <v>0.9</v>
      </c>
      <c r="W90" t="n">
        <v>20.68</v>
      </c>
      <c r="X90" t="n">
        <v>0.54</v>
      </c>
      <c r="Y90" t="n">
        <v>1</v>
      </c>
      <c r="Z90" t="n">
        <v>10</v>
      </c>
      <c r="AA90" t="n">
        <v>1964.239417804141</v>
      </c>
      <c r="AB90" t="n">
        <v>2687.559027566856</v>
      </c>
      <c r="AC90" t="n">
        <v>2431.062165988661</v>
      </c>
      <c r="AD90" t="n">
        <v>1964239.417804141</v>
      </c>
      <c r="AE90" t="n">
        <v>2687559.027566856</v>
      </c>
      <c r="AF90" t="n">
        <v>2.515759785326077e-06</v>
      </c>
      <c r="AG90" t="n">
        <v>66</v>
      </c>
      <c r="AH90" t="n">
        <v>2431062.16598866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1.7779</v>
      </c>
      <c r="E91" t="n">
        <v>56.25</v>
      </c>
      <c r="F91" t="n">
        <v>53.11</v>
      </c>
      <c r="G91" t="n">
        <v>159.34</v>
      </c>
      <c r="H91" t="n">
        <v>1.96</v>
      </c>
      <c r="I91" t="n">
        <v>20</v>
      </c>
      <c r="J91" t="n">
        <v>211.05</v>
      </c>
      <c r="K91" t="n">
        <v>52.44</v>
      </c>
      <c r="L91" t="n">
        <v>23.25</v>
      </c>
      <c r="M91" t="n">
        <v>18</v>
      </c>
      <c r="N91" t="n">
        <v>45.36</v>
      </c>
      <c r="O91" t="n">
        <v>26264.21</v>
      </c>
      <c r="P91" t="n">
        <v>612.62</v>
      </c>
      <c r="Q91" t="n">
        <v>1367.18</v>
      </c>
      <c r="R91" t="n">
        <v>123.84</v>
      </c>
      <c r="S91" t="n">
        <v>104.26</v>
      </c>
      <c r="T91" t="n">
        <v>8877.129999999999</v>
      </c>
      <c r="U91" t="n">
        <v>0.84</v>
      </c>
      <c r="V91" t="n">
        <v>0.9</v>
      </c>
      <c r="W91" t="n">
        <v>20.68</v>
      </c>
      <c r="X91" t="n">
        <v>0.54</v>
      </c>
      <c r="Y91" t="n">
        <v>1</v>
      </c>
      <c r="Z91" t="n">
        <v>10</v>
      </c>
      <c r="AA91" t="n">
        <v>1966.884481784656</v>
      </c>
      <c r="AB91" t="n">
        <v>2691.178120796983</v>
      </c>
      <c r="AC91" t="n">
        <v>2434.335858040334</v>
      </c>
      <c r="AD91" t="n">
        <v>1966884.481784656</v>
      </c>
      <c r="AE91" t="n">
        <v>2691178.120796984</v>
      </c>
      <c r="AF91" t="n">
        <v>2.515618291524878e-06</v>
      </c>
      <c r="AG91" t="n">
        <v>66</v>
      </c>
      <c r="AH91" t="n">
        <v>2434335.858040334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1.7783</v>
      </c>
      <c r="E92" t="n">
        <v>56.23</v>
      </c>
      <c r="F92" t="n">
        <v>53.1</v>
      </c>
      <c r="G92" t="n">
        <v>159.31</v>
      </c>
      <c r="H92" t="n">
        <v>1.97</v>
      </c>
      <c r="I92" t="n">
        <v>20</v>
      </c>
      <c r="J92" t="n">
        <v>211.46</v>
      </c>
      <c r="K92" t="n">
        <v>52.44</v>
      </c>
      <c r="L92" t="n">
        <v>23.5</v>
      </c>
      <c r="M92" t="n">
        <v>18</v>
      </c>
      <c r="N92" t="n">
        <v>45.52</v>
      </c>
      <c r="O92" t="n">
        <v>26313.94</v>
      </c>
      <c r="P92" t="n">
        <v>613.6900000000001</v>
      </c>
      <c r="Q92" t="n">
        <v>1367.18</v>
      </c>
      <c r="R92" t="n">
        <v>123.5</v>
      </c>
      <c r="S92" t="n">
        <v>104.26</v>
      </c>
      <c r="T92" t="n">
        <v>8707.219999999999</v>
      </c>
      <c r="U92" t="n">
        <v>0.84</v>
      </c>
      <c r="V92" t="n">
        <v>0.9</v>
      </c>
      <c r="W92" t="n">
        <v>20.68</v>
      </c>
      <c r="X92" t="n">
        <v>0.53</v>
      </c>
      <c r="Y92" t="n">
        <v>1</v>
      </c>
      <c r="Z92" t="n">
        <v>10</v>
      </c>
      <c r="AA92" t="n">
        <v>1967.952594097079</v>
      </c>
      <c r="AB92" t="n">
        <v>2692.63955918463</v>
      </c>
      <c r="AC92" t="n">
        <v>2435.657818799405</v>
      </c>
      <c r="AD92" t="n">
        <v>1967952.594097079</v>
      </c>
      <c r="AE92" t="n">
        <v>2692639.55918463</v>
      </c>
      <c r="AF92" t="n">
        <v>2.516184266729676e-06</v>
      </c>
      <c r="AG92" t="n">
        <v>66</v>
      </c>
      <c r="AH92" t="n">
        <v>2435657.818799405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1.7777</v>
      </c>
      <c r="E93" t="n">
        <v>56.25</v>
      </c>
      <c r="F93" t="n">
        <v>53.12</v>
      </c>
      <c r="G93" t="n">
        <v>159.36</v>
      </c>
      <c r="H93" t="n">
        <v>1.99</v>
      </c>
      <c r="I93" t="n">
        <v>20</v>
      </c>
      <c r="J93" t="n">
        <v>211.86</v>
      </c>
      <c r="K93" t="n">
        <v>52.44</v>
      </c>
      <c r="L93" t="n">
        <v>23.75</v>
      </c>
      <c r="M93" t="n">
        <v>18</v>
      </c>
      <c r="N93" t="n">
        <v>45.67</v>
      </c>
      <c r="O93" t="n">
        <v>26363.73</v>
      </c>
      <c r="P93" t="n">
        <v>612.26</v>
      </c>
      <c r="Q93" t="n">
        <v>1367.23</v>
      </c>
      <c r="R93" t="n">
        <v>124.22</v>
      </c>
      <c r="S93" t="n">
        <v>104.26</v>
      </c>
      <c r="T93" t="n">
        <v>9067.959999999999</v>
      </c>
      <c r="U93" t="n">
        <v>0.84</v>
      </c>
      <c r="V93" t="n">
        <v>0.9</v>
      </c>
      <c r="W93" t="n">
        <v>20.68</v>
      </c>
      <c r="X93" t="n">
        <v>0.54</v>
      </c>
      <c r="Y93" t="n">
        <v>1</v>
      </c>
      <c r="Z93" t="n">
        <v>10</v>
      </c>
      <c r="AA93" t="n">
        <v>1966.633854013662</v>
      </c>
      <c r="AB93" t="n">
        <v>2690.835200823793</v>
      </c>
      <c r="AC93" t="n">
        <v>2434.025665868094</v>
      </c>
      <c r="AD93" t="n">
        <v>1966633.854013662</v>
      </c>
      <c r="AE93" t="n">
        <v>2690835.200823793</v>
      </c>
      <c r="AF93" t="n">
        <v>2.515335303922479e-06</v>
      </c>
      <c r="AG93" t="n">
        <v>66</v>
      </c>
      <c r="AH93" t="n">
        <v>2434025.665868094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1.7772</v>
      </c>
      <c r="E94" t="n">
        <v>56.27</v>
      </c>
      <c r="F94" t="n">
        <v>53.14</v>
      </c>
      <c r="G94" t="n">
        <v>159.41</v>
      </c>
      <c r="H94" t="n">
        <v>2.01</v>
      </c>
      <c r="I94" t="n">
        <v>20</v>
      </c>
      <c r="J94" t="n">
        <v>212.27</v>
      </c>
      <c r="K94" t="n">
        <v>52.44</v>
      </c>
      <c r="L94" t="n">
        <v>24</v>
      </c>
      <c r="M94" t="n">
        <v>18</v>
      </c>
      <c r="N94" t="n">
        <v>45.82</v>
      </c>
      <c r="O94" t="n">
        <v>26413.56</v>
      </c>
      <c r="P94" t="n">
        <v>607.39</v>
      </c>
      <c r="Q94" t="n">
        <v>1367.19</v>
      </c>
      <c r="R94" t="n">
        <v>124.57</v>
      </c>
      <c r="S94" t="n">
        <v>104.26</v>
      </c>
      <c r="T94" t="n">
        <v>9243.450000000001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1960.558612636502</v>
      </c>
      <c r="AB94" t="n">
        <v>2682.52278755083</v>
      </c>
      <c r="AC94" t="n">
        <v>2426.506577651357</v>
      </c>
      <c r="AD94" t="n">
        <v>1960558.612636502</v>
      </c>
      <c r="AE94" t="n">
        <v>2682522.78755083</v>
      </c>
      <c r="AF94" t="n">
        <v>2.514627834916482e-06</v>
      </c>
      <c r="AG94" t="n">
        <v>66</v>
      </c>
      <c r="AH94" t="n">
        <v>2426506.577651356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1.7797</v>
      </c>
      <c r="E95" t="n">
        <v>56.19</v>
      </c>
      <c r="F95" t="n">
        <v>53.09</v>
      </c>
      <c r="G95" t="n">
        <v>167.66</v>
      </c>
      <c r="H95" t="n">
        <v>2.03</v>
      </c>
      <c r="I95" t="n">
        <v>19</v>
      </c>
      <c r="J95" t="n">
        <v>212.67</v>
      </c>
      <c r="K95" t="n">
        <v>52.44</v>
      </c>
      <c r="L95" t="n">
        <v>24.25</v>
      </c>
      <c r="M95" t="n">
        <v>17</v>
      </c>
      <c r="N95" t="n">
        <v>45.98</v>
      </c>
      <c r="O95" t="n">
        <v>26463.45</v>
      </c>
      <c r="P95" t="n">
        <v>606.45</v>
      </c>
      <c r="Q95" t="n">
        <v>1367.24</v>
      </c>
      <c r="R95" t="n">
        <v>123.14</v>
      </c>
      <c r="S95" t="n">
        <v>104.26</v>
      </c>
      <c r="T95" t="n">
        <v>8531.950000000001</v>
      </c>
      <c r="U95" t="n">
        <v>0.85</v>
      </c>
      <c r="V95" t="n">
        <v>0.9</v>
      </c>
      <c r="W95" t="n">
        <v>20.68</v>
      </c>
      <c r="X95" t="n">
        <v>0.52</v>
      </c>
      <c r="Y95" t="n">
        <v>1</v>
      </c>
      <c r="Z95" t="n">
        <v>10</v>
      </c>
      <c r="AA95" t="n">
        <v>1956.985676179944</v>
      </c>
      <c r="AB95" t="n">
        <v>2677.634138264134</v>
      </c>
      <c r="AC95" t="n">
        <v>2422.084494191321</v>
      </c>
      <c r="AD95" t="n">
        <v>1956985.676179944</v>
      </c>
      <c r="AE95" t="n">
        <v>2677634.138264135</v>
      </c>
      <c r="AF95" t="n">
        <v>2.518165179946468e-06</v>
      </c>
      <c r="AG95" t="n">
        <v>66</v>
      </c>
      <c r="AH95" t="n">
        <v>2422084.494191321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1.7795</v>
      </c>
      <c r="E96" t="n">
        <v>56.2</v>
      </c>
      <c r="F96" t="n">
        <v>53.1</v>
      </c>
      <c r="G96" t="n">
        <v>167.69</v>
      </c>
      <c r="H96" t="n">
        <v>2.04</v>
      </c>
      <c r="I96" t="n">
        <v>19</v>
      </c>
      <c r="J96" t="n">
        <v>213.08</v>
      </c>
      <c r="K96" t="n">
        <v>52.44</v>
      </c>
      <c r="L96" t="n">
        <v>24.5</v>
      </c>
      <c r="M96" t="n">
        <v>17</v>
      </c>
      <c r="N96" t="n">
        <v>46.13</v>
      </c>
      <c r="O96" t="n">
        <v>26513.39</v>
      </c>
      <c r="P96" t="n">
        <v>606.08</v>
      </c>
      <c r="Q96" t="n">
        <v>1367.2</v>
      </c>
      <c r="R96" t="n">
        <v>123.64</v>
      </c>
      <c r="S96" t="n">
        <v>104.26</v>
      </c>
      <c r="T96" t="n">
        <v>8779.02</v>
      </c>
      <c r="U96" t="n">
        <v>0.84</v>
      </c>
      <c r="V96" t="n">
        <v>0.9</v>
      </c>
      <c r="W96" t="n">
        <v>20.67</v>
      </c>
      <c r="X96" t="n">
        <v>0.52</v>
      </c>
      <c r="Y96" t="n">
        <v>1</v>
      </c>
      <c r="Z96" t="n">
        <v>10</v>
      </c>
      <c r="AA96" t="n">
        <v>1956.720597656687</v>
      </c>
      <c r="AB96" t="n">
        <v>2677.271446134175</v>
      </c>
      <c r="AC96" t="n">
        <v>2421.756416889204</v>
      </c>
      <c r="AD96" t="n">
        <v>1956720.597656687</v>
      </c>
      <c r="AE96" t="n">
        <v>2677271.446134175</v>
      </c>
      <c r="AF96" t="n">
        <v>2.517882192344069e-06</v>
      </c>
      <c r="AG96" t="n">
        <v>66</v>
      </c>
      <c r="AH96" t="n">
        <v>2421756.416889204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1.7797</v>
      </c>
      <c r="E97" t="n">
        <v>56.19</v>
      </c>
      <c r="F97" t="n">
        <v>53.09</v>
      </c>
      <c r="G97" t="n">
        <v>167.66</v>
      </c>
      <c r="H97" t="n">
        <v>2.06</v>
      </c>
      <c r="I97" t="n">
        <v>19</v>
      </c>
      <c r="J97" t="n">
        <v>213.48</v>
      </c>
      <c r="K97" t="n">
        <v>52.44</v>
      </c>
      <c r="L97" t="n">
        <v>24.75</v>
      </c>
      <c r="M97" t="n">
        <v>17</v>
      </c>
      <c r="N97" t="n">
        <v>46.29</v>
      </c>
      <c r="O97" t="n">
        <v>26563.39</v>
      </c>
      <c r="P97" t="n">
        <v>604.83</v>
      </c>
      <c r="Q97" t="n">
        <v>1367.23</v>
      </c>
      <c r="R97" t="n">
        <v>123.17</v>
      </c>
      <c r="S97" t="n">
        <v>104.26</v>
      </c>
      <c r="T97" t="n">
        <v>8545.76</v>
      </c>
      <c r="U97" t="n">
        <v>0.85</v>
      </c>
      <c r="V97" t="n">
        <v>0.9</v>
      </c>
      <c r="W97" t="n">
        <v>20.68</v>
      </c>
      <c r="X97" t="n">
        <v>0.52</v>
      </c>
      <c r="Y97" t="n">
        <v>1</v>
      </c>
      <c r="Z97" t="n">
        <v>10</v>
      </c>
      <c r="AA97" t="n">
        <v>1954.784063454085</v>
      </c>
      <c r="AB97" t="n">
        <v>2674.621794604316</v>
      </c>
      <c r="AC97" t="n">
        <v>2419.359644382545</v>
      </c>
      <c r="AD97" t="n">
        <v>1954784.063454085</v>
      </c>
      <c r="AE97" t="n">
        <v>2674621.794604316</v>
      </c>
      <c r="AF97" t="n">
        <v>2.518165179946468e-06</v>
      </c>
      <c r="AG97" t="n">
        <v>66</v>
      </c>
      <c r="AH97" t="n">
        <v>2419359.644382545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1.78</v>
      </c>
      <c r="E98" t="n">
        <v>56.18</v>
      </c>
      <c r="F98" t="n">
        <v>53.08</v>
      </c>
      <c r="G98" t="n">
        <v>167.64</v>
      </c>
      <c r="H98" t="n">
        <v>2.08</v>
      </c>
      <c r="I98" t="n">
        <v>19</v>
      </c>
      <c r="J98" t="n">
        <v>213.89</v>
      </c>
      <c r="K98" t="n">
        <v>52.44</v>
      </c>
      <c r="L98" t="n">
        <v>25</v>
      </c>
      <c r="M98" t="n">
        <v>17</v>
      </c>
      <c r="N98" t="n">
        <v>46.44</v>
      </c>
      <c r="O98" t="n">
        <v>26613.43</v>
      </c>
      <c r="P98" t="n">
        <v>602.3200000000001</v>
      </c>
      <c r="Q98" t="n">
        <v>1367.23</v>
      </c>
      <c r="R98" t="n">
        <v>123.19</v>
      </c>
      <c r="S98" t="n">
        <v>104.26</v>
      </c>
      <c r="T98" t="n">
        <v>8553.860000000001</v>
      </c>
      <c r="U98" t="n">
        <v>0.85</v>
      </c>
      <c r="V98" t="n">
        <v>0.9</v>
      </c>
      <c r="W98" t="n">
        <v>20.67</v>
      </c>
      <c r="X98" t="n">
        <v>0.51</v>
      </c>
      <c r="Y98" t="n">
        <v>1</v>
      </c>
      <c r="Z98" t="n">
        <v>10</v>
      </c>
      <c r="AA98" t="n">
        <v>1951.062699448297</v>
      </c>
      <c r="AB98" t="n">
        <v>2669.530060196604</v>
      </c>
      <c r="AC98" t="n">
        <v>2414.753857960411</v>
      </c>
      <c r="AD98" t="n">
        <v>1951062.699448297</v>
      </c>
      <c r="AE98" t="n">
        <v>2669530.060196604</v>
      </c>
      <c r="AF98" t="n">
        <v>2.518589661350066e-06</v>
      </c>
      <c r="AG98" t="n">
        <v>66</v>
      </c>
      <c r="AH98" t="n">
        <v>2414753.85796041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1.7797</v>
      </c>
      <c r="E99" t="n">
        <v>56.19</v>
      </c>
      <c r="F99" t="n">
        <v>53.09</v>
      </c>
      <c r="G99" t="n">
        <v>167.66</v>
      </c>
      <c r="H99" t="n">
        <v>2.09</v>
      </c>
      <c r="I99" t="n">
        <v>19</v>
      </c>
      <c r="J99" t="n">
        <v>214.29</v>
      </c>
      <c r="K99" t="n">
        <v>52.44</v>
      </c>
      <c r="L99" t="n">
        <v>25.25</v>
      </c>
      <c r="M99" t="n">
        <v>17</v>
      </c>
      <c r="N99" t="n">
        <v>46.6</v>
      </c>
      <c r="O99" t="n">
        <v>26663.54</v>
      </c>
      <c r="P99" t="n">
        <v>601.02</v>
      </c>
      <c r="Q99" t="n">
        <v>1367.23</v>
      </c>
      <c r="R99" t="n">
        <v>123.05</v>
      </c>
      <c r="S99" t="n">
        <v>104.26</v>
      </c>
      <c r="T99" t="n">
        <v>8487.799999999999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1949.606196487714</v>
      </c>
      <c r="AB99" t="n">
        <v>2667.537208589559</v>
      </c>
      <c r="AC99" t="n">
        <v>2412.951201313757</v>
      </c>
      <c r="AD99" t="n">
        <v>1949606.196487715</v>
      </c>
      <c r="AE99" t="n">
        <v>2667537.208589559</v>
      </c>
      <c r="AF99" t="n">
        <v>2.518165179946468e-06</v>
      </c>
      <c r="AG99" t="n">
        <v>66</v>
      </c>
      <c r="AH99" t="n">
        <v>2412951.201313757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1.7817</v>
      </c>
      <c r="E100" t="n">
        <v>56.13</v>
      </c>
      <c r="F100" t="n">
        <v>53.07</v>
      </c>
      <c r="G100" t="n">
        <v>176.89</v>
      </c>
      <c r="H100" t="n">
        <v>2.11</v>
      </c>
      <c r="I100" t="n">
        <v>18</v>
      </c>
      <c r="J100" t="n">
        <v>214.7</v>
      </c>
      <c r="K100" t="n">
        <v>52.44</v>
      </c>
      <c r="L100" t="n">
        <v>25.5</v>
      </c>
      <c r="M100" t="n">
        <v>16</v>
      </c>
      <c r="N100" t="n">
        <v>46.76</v>
      </c>
      <c r="O100" t="n">
        <v>26713.69</v>
      </c>
      <c r="P100" t="n">
        <v>600.83</v>
      </c>
      <c r="Q100" t="n">
        <v>1367.18</v>
      </c>
      <c r="R100" t="n">
        <v>122.51</v>
      </c>
      <c r="S100" t="n">
        <v>104.26</v>
      </c>
      <c r="T100" t="n">
        <v>8219.719999999999</v>
      </c>
      <c r="U100" t="n">
        <v>0.85</v>
      </c>
      <c r="V100" t="n">
        <v>0.9</v>
      </c>
      <c r="W100" t="n">
        <v>20.67</v>
      </c>
      <c r="X100" t="n">
        <v>0.49</v>
      </c>
      <c r="Y100" t="n">
        <v>1</v>
      </c>
      <c r="Z100" t="n">
        <v>10</v>
      </c>
      <c r="AA100" t="n">
        <v>1937.871100665729</v>
      </c>
      <c r="AB100" t="n">
        <v>2651.48073277003</v>
      </c>
      <c r="AC100" t="n">
        <v>2398.427133011038</v>
      </c>
      <c r="AD100" t="n">
        <v>1937871.100665729</v>
      </c>
      <c r="AE100" t="n">
        <v>2651480.73277003</v>
      </c>
      <c r="AF100" t="n">
        <v>2.520995055970457e-06</v>
      </c>
      <c r="AG100" t="n">
        <v>65</v>
      </c>
      <c r="AH100" t="n">
        <v>2398427.133011038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1.7816</v>
      </c>
      <c r="E101" t="n">
        <v>56.13</v>
      </c>
      <c r="F101" t="n">
        <v>53.07</v>
      </c>
      <c r="G101" t="n">
        <v>176.9</v>
      </c>
      <c r="H101" t="n">
        <v>2.13</v>
      </c>
      <c r="I101" t="n">
        <v>18</v>
      </c>
      <c r="J101" t="n">
        <v>215.11</v>
      </c>
      <c r="K101" t="n">
        <v>52.44</v>
      </c>
      <c r="L101" t="n">
        <v>25.75</v>
      </c>
      <c r="M101" t="n">
        <v>15</v>
      </c>
      <c r="N101" t="n">
        <v>46.91</v>
      </c>
      <c r="O101" t="n">
        <v>26763.9</v>
      </c>
      <c r="P101" t="n">
        <v>600.09</v>
      </c>
      <c r="Q101" t="n">
        <v>1367.2</v>
      </c>
      <c r="R101" t="n">
        <v>122.73</v>
      </c>
      <c r="S101" t="n">
        <v>104.26</v>
      </c>
      <c r="T101" t="n">
        <v>8328.93</v>
      </c>
      <c r="U101" t="n">
        <v>0.85</v>
      </c>
      <c r="V101" t="n">
        <v>0.9</v>
      </c>
      <c r="W101" t="n">
        <v>20.67</v>
      </c>
      <c r="X101" t="n">
        <v>0.49</v>
      </c>
      <c r="Y101" t="n">
        <v>1</v>
      </c>
      <c r="Z101" t="n">
        <v>10</v>
      </c>
      <c r="AA101" t="n">
        <v>1936.939332141274</v>
      </c>
      <c r="AB101" t="n">
        <v>2650.205845968144</v>
      </c>
      <c r="AC101" t="n">
        <v>2397.27391961621</v>
      </c>
      <c r="AD101" t="n">
        <v>1936939.332141274</v>
      </c>
      <c r="AE101" t="n">
        <v>2650205.845968144</v>
      </c>
      <c r="AF101" t="n">
        <v>2.520853562169258e-06</v>
      </c>
      <c r="AG101" t="n">
        <v>65</v>
      </c>
      <c r="AH101" t="n">
        <v>2397273.91961621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1.7817</v>
      </c>
      <c r="E102" t="n">
        <v>56.13</v>
      </c>
      <c r="F102" t="n">
        <v>53.07</v>
      </c>
      <c r="G102" t="n">
        <v>176.89</v>
      </c>
      <c r="H102" t="n">
        <v>2.14</v>
      </c>
      <c r="I102" t="n">
        <v>18</v>
      </c>
      <c r="J102" t="n">
        <v>215.51</v>
      </c>
      <c r="K102" t="n">
        <v>52.44</v>
      </c>
      <c r="L102" t="n">
        <v>26</v>
      </c>
      <c r="M102" t="n">
        <v>14</v>
      </c>
      <c r="N102" t="n">
        <v>47.07</v>
      </c>
      <c r="O102" t="n">
        <v>26814.17</v>
      </c>
      <c r="P102" t="n">
        <v>600.0599999999999</v>
      </c>
      <c r="Q102" t="n">
        <v>1367.2</v>
      </c>
      <c r="R102" t="n">
        <v>122.44</v>
      </c>
      <c r="S102" t="n">
        <v>104.26</v>
      </c>
      <c r="T102" t="n">
        <v>8183.9</v>
      </c>
      <c r="U102" t="n">
        <v>0.85</v>
      </c>
      <c r="V102" t="n">
        <v>0.9</v>
      </c>
      <c r="W102" t="n">
        <v>20.67</v>
      </c>
      <c r="X102" t="n">
        <v>0.49</v>
      </c>
      <c r="Y102" t="n">
        <v>1</v>
      </c>
      <c r="Z102" t="n">
        <v>10</v>
      </c>
      <c r="AA102" t="n">
        <v>1936.825829770502</v>
      </c>
      <c r="AB102" t="n">
        <v>2650.050547017083</v>
      </c>
      <c r="AC102" t="n">
        <v>2397.133442179075</v>
      </c>
      <c r="AD102" t="n">
        <v>1936825.829770502</v>
      </c>
      <c r="AE102" t="n">
        <v>2650050.547017083</v>
      </c>
      <c r="AF102" t="n">
        <v>2.520995055970457e-06</v>
      </c>
      <c r="AG102" t="n">
        <v>65</v>
      </c>
      <c r="AH102" t="n">
        <v>2397133.442179075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1.7818</v>
      </c>
      <c r="E103" t="n">
        <v>56.12</v>
      </c>
      <c r="F103" t="n">
        <v>53.06</v>
      </c>
      <c r="G103" t="n">
        <v>176.87</v>
      </c>
      <c r="H103" t="n">
        <v>2.16</v>
      </c>
      <c r="I103" t="n">
        <v>18</v>
      </c>
      <c r="J103" t="n">
        <v>215.92</v>
      </c>
      <c r="K103" t="n">
        <v>52.44</v>
      </c>
      <c r="L103" t="n">
        <v>26.25</v>
      </c>
      <c r="M103" t="n">
        <v>16</v>
      </c>
      <c r="N103" t="n">
        <v>47.23</v>
      </c>
      <c r="O103" t="n">
        <v>26864.49</v>
      </c>
      <c r="P103" t="n">
        <v>597.14</v>
      </c>
      <c r="Q103" t="n">
        <v>1367.2</v>
      </c>
      <c r="R103" t="n">
        <v>122.32</v>
      </c>
      <c r="S103" t="n">
        <v>104.26</v>
      </c>
      <c r="T103" t="n">
        <v>8125.86</v>
      </c>
      <c r="U103" t="n">
        <v>0.85</v>
      </c>
      <c r="V103" t="n">
        <v>0.9</v>
      </c>
      <c r="W103" t="n">
        <v>20.67</v>
      </c>
      <c r="X103" t="n">
        <v>0.49</v>
      </c>
      <c r="Y103" t="n">
        <v>1</v>
      </c>
      <c r="Z103" t="n">
        <v>10</v>
      </c>
      <c r="AA103" t="n">
        <v>1932.698585112296</v>
      </c>
      <c r="AB103" t="n">
        <v>2644.403468794541</v>
      </c>
      <c r="AC103" t="n">
        <v>2392.025313176368</v>
      </c>
      <c r="AD103" t="n">
        <v>1932698.585112296</v>
      </c>
      <c r="AE103" t="n">
        <v>2644403.468794541</v>
      </c>
      <c r="AF103" t="n">
        <v>2.521136549771656e-06</v>
      </c>
      <c r="AG103" t="n">
        <v>65</v>
      </c>
      <c r="AH103" t="n">
        <v>2392025.313176368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1.7813</v>
      </c>
      <c r="E104" t="n">
        <v>56.14</v>
      </c>
      <c r="F104" t="n">
        <v>53.08</v>
      </c>
      <c r="G104" t="n">
        <v>176.93</v>
      </c>
      <c r="H104" t="n">
        <v>2.18</v>
      </c>
      <c r="I104" t="n">
        <v>18</v>
      </c>
      <c r="J104" t="n">
        <v>216.33</v>
      </c>
      <c r="K104" t="n">
        <v>52.44</v>
      </c>
      <c r="L104" t="n">
        <v>26.5</v>
      </c>
      <c r="M104" t="n">
        <v>16</v>
      </c>
      <c r="N104" t="n">
        <v>47.39</v>
      </c>
      <c r="O104" t="n">
        <v>26914.86</v>
      </c>
      <c r="P104" t="n">
        <v>595.23</v>
      </c>
      <c r="Q104" t="n">
        <v>1367.23</v>
      </c>
      <c r="R104" t="n">
        <v>122.87</v>
      </c>
      <c r="S104" t="n">
        <v>104.26</v>
      </c>
      <c r="T104" t="n">
        <v>8402.639999999999</v>
      </c>
      <c r="U104" t="n">
        <v>0.85</v>
      </c>
      <c r="V104" t="n">
        <v>0.9</v>
      </c>
      <c r="W104" t="n">
        <v>20.67</v>
      </c>
      <c r="X104" t="n">
        <v>0.5</v>
      </c>
      <c r="Y104" t="n">
        <v>1</v>
      </c>
      <c r="Z104" t="n">
        <v>10</v>
      </c>
      <c r="AA104" t="n">
        <v>1930.649649288696</v>
      </c>
      <c r="AB104" t="n">
        <v>2641.600024408022</v>
      </c>
      <c r="AC104" t="n">
        <v>2389.489425587441</v>
      </c>
      <c r="AD104" t="n">
        <v>1930649.649288696</v>
      </c>
      <c r="AE104" t="n">
        <v>2641600.024408022</v>
      </c>
      <c r="AF104" t="n">
        <v>2.520429080765659e-06</v>
      </c>
      <c r="AG104" t="n">
        <v>65</v>
      </c>
      <c r="AH104" t="n">
        <v>2389489.42558744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1.7839</v>
      </c>
      <c r="E105" t="n">
        <v>56.06</v>
      </c>
      <c r="F105" t="n">
        <v>53.03</v>
      </c>
      <c r="G105" t="n">
        <v>187.17</v>
      </c>
      <c r="H105" t="n">
        <v>2.19</v>
      </c>
      <c r="I105" t="n">
        <v>17</v>
      </c>
      <c r="J105" t="n">
        <v>216.74</v>
      </c>
      <c r="K105" t="n">
        <v>52.44</v>
      </c>
      <c r="L105" t="n">
        <v>26.75</v>
      </c>
      <c r="M105" t="n">
        <v>15</v>
      </c>
      <c r="N105" t="n">
        <v>47.55</v>
      </c>
      <c r="O105" t="n">
        <v>26965.29</v>
      </c>
      <c r="P105" t="n">
        <v>593.42</v>
      </c>
      <c r="Q105" t="n">
        <v>1367.19</v>
      </c>
      <c r="R105" t="n">
        <v>121.49</v>
      </c>
      <c r="S105" t="n">
        <v>104.26</v>
      </c>
      <c r="T105" t="n">
        <v>7716.82</v>
      </c>
      <c r="U105" t="n">
        <v>0.86</v>
      </c>
      <c r="V105" t="n">
        <v>0.9</v>
      </c>
      <c r="W105" t="n">
        <v>20.67</v>
      </c>
      <c r="X105" t="n">
        <v>0.46</v>
      </c>
      <c r="Y105" t="n">
        <v>1</v>
      </c>
      <c r="Z105" t="n">
        <v>10</v>
      </c>
      <c r="AA105" t="n">
        <v>1925.861355467167</v>
      </c>
      <c r="AB105" t="n">
        <v>2635.048469556792</v>
      </c>
      <c r="AC105" t="n">
        <v>2383.563141936047</v>
      </c>
      <c r="AD105" t="n">
        <v>1925861.355467167</v>
      </c>
      <c r="AE105" t="n">
        <v>2635048.469556793</v>
      </c>
      <c r="AF105" t="n">
        <v>2.524107919596845e-06</v>
      </c>
      <c r="AG105" t="n">
        <v>65</v>
      </c>
      <c r="AH105" t="n">
        <v>2383563.141936047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1.7837</v>
      </c>
      <c r="E106" t="n">
        <v>56.06</v>
      </c>
      <c r="F106" t="n">
        <v>53.04</v>
      </c>
      <c r="G106" t="n">
        <v>187.19</v>
      </c>
      <c r="H106" t="n">
        <v>2.21</v>
      </c>
      <c r="I106" t="n">
        <v>17</v>
      </c>
      <c r="J106" t="n">
        <v>217.15</v>
      </c>
      <c r="K106" t="n">
        <v>52.44</v>
      </c>
      <c r="L106" t="n">
        <v>27</v>
      </c>
      <c r="M106" t="n">
        <v>11</v>
      </c>
      <c r="N106" t="n">
        <v>47.71</v>
      </c>
      <c r="O106" t="n">
        <v>27015.77</v>
      </c>
      <c r="P106" t="n">
        <v>593.6799999999999</v>
      </c>
      <c r="Q106" t="n">
        <v>1367.22</v>
      </c>
      <c r="R106" t="n">
        <v>121.25</v>
      </c>
      <c r="S106" t="n">
        <v>104.26</v>
      </c>
      <c r="T106" t="n">
        <v>7594.28</v>
      </c>
      <c r="U106" t="n">
        <v>0.86</v>
      </c>
      <c r="V106" t="n">
        <v>0.9</v>
      </c>
      <c r="W106" t="n">
        <v>20.68</v>
      </c>
      <c r="X106" t="n">
        <v>0.46</v>
      </c>
      <c r="Y106" t="n">
        <v>1</v>
      </c>
      <c r="Z106" t="n">
        <v>10</v>
      </c>
      <c r="AA106" t="n">
        <v>1926.448776929895</v>
      </c>
      <c r="AB106" t="n">
        <v>2635.852205517303</v>
      </c>
      <c r="AC106" t="n">
        <v>2384.290170464536</v>
      </c>
      <c r="AD106" t="n">
        <v>1926448.776929895</v>
      </c>
      <c r="AE106" t="n">
        <v>2635852.205517303</v>
      </c>
      <c r="AF106" t="n">
        <v>2.523824931994446e-06</v>
      </c>
      <c r="AG106" t="n">
        <v>65</v>
      </c>
      <c r="AH106" t="n">
        <v>2384290.170464537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1.784</v>
      </c>
      <c r="E107" t="n">
        <v>56.05</v>
      </c>
      <c r="F107" t="n">
        <v>53.03</v>
      </c>
      <c r="G107" t="n">
        <v>187.16</v>
      </c>
      <c r="H107" t="n">
        <v>2.23</v>
      </c>
      <c r="I107" t="n">
        <v>17</v>
      </c>
      <c r="J107" t="n">
        <v>217.56</v>
      </c>
      <c r="K107" t="n">
        <v>52.44</v>
      </c>
      <c r="L107" t="n">
        <v>27.25</v>
      </c>
      <c r="M107" t="n">
        <v>10</v>
      </c>
      <c r="N107" t="n">
        <v>47.87</v>
      </c>
      <c r="O107" t="n">
        <v>27066.31</v>
      </c>
      <c r="P107" t="n">
        <v>593.99</v>
      </c>
      <c r="Q107" t="n">
        <v>1367.16</v>
      </c>
      <c r="R107" t="n">
        <v>120.91</v>
      </c>
      <c r="S107" t="n">
        <v>104.26</v>
      </c>
      <c r="T107" t="n">
        <v>7425.35</v>
      </c>
      <c r="U107" t="n">
        <v>0.86</v>
      </c>
      <c r="V107" t="n">
        <v>0.9</v>
      </c>
      <c r="W107" t="n">
        <v>20.68</v>
      </c>
      <c r="X107" t="n">
        <v>0.45</v>
      </c>
      <c r="Y107" t="n">
        <v>1</v>
      </c>
      <c r="Z107" t="n">
        <v>10</v>
      </c>
      <c r="AA107" t="n">
        <v>1926.562067112264</v>
      </c>
      <c r="AB107" t="n">
        <v>2636.00721414283</v>
      </c>
      <c r="AC107" t="n">
        <v>2384.430385284399</v>
      </c>
      <c r="AD107" t="n">
        <v>1926562.067112264</v>
      </c>
      <c r="AE107" t="n">
        <v>2636007.21414283</v>
      </c>
      <c r="AF107" t="n">
        <v>2.524249413398044e-06</v>
      </c>
      <c r="AG107" t="n">
        <v>65</v>
      </c>
      <c r="AH107" t="n">
        <v>2384430.385284399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1.7834</v>
      </c>
      <c r="E108" t="n">
        <v>56.07</v>
      </c>
      <c r="F108" t="n">
        <v>53.05</v>
      </c>
      <c r="G108" t="n">
        <v>187.22</v>
      </c>
      <c r="H108" t="n">
        <v>2.24</v>
      </c>
      <c r="I108" t="n">
        <v>17</v>
      </c>
      <c r="J108" t="n">
        <v>217.97</v>
      </c>
      <c r="K108" t="n">
        <v>52.44</v>
      </c>
      <c r="L108" t="n">
        <v>27.5</v>
      </c>
      <c r="M108" t="n">
        <v>9</v>
      </c>
      <c r="N108" t="n">
        <v>48.03</v>
      </c>
      <c r="O108" t="n">
        <v>27116.91</v>
      </c>
      <c r="P108" t="n">
        <v>593.85</v>
      </c>
      <c r="Q108" t="n">
        <v>1367.26</v>
      </c>
      <c r="R108" t="n">
        <v>121.43</v>
      </c>
      <c r="S108" t="n">
        <v>104.26</v>
      </c>
      <c r="T108" t="n">
        <v>7684.64</v>
      </c>
      <c r="U108" t="n">
        <v>0.86</v>
      </c>
      <c r="V108" t="n">
        <v>0.9</v>
      </c>
      <c r="W108" t="n">
        <v>20.68</v>
      </c>
      <c r="X108" t="n">
        <v>0.47</v>
      </c>
      <c r="Y108" t="n">
        <v>1</v>
      </c>
      <c r="Z108" t="n">
        <v>10</v>
      </c>
      <c r="AA108" t="n">
        <v>1926.986424948066</v>
      </c>
      <c r="AB108" t="n">
        <v>2636.587839255121</v>
      </c>
      <c r="AC108" t="n">
        <v>2384.955596350886</v>
      </c>
      <c r="AD108" t="n">
        <v>1926986.424948066</v>
      </c>
      <c r="AE108" t="n">
        <v>2636587.839255121</v>
      </c>
      <c r="AF108" t="n">
        <v>2.523400450590847e-06</v>
      </c>
      <c r="AG108" t="n">
        <v>65</v>
      </c>
      <c r="AH108" t="n">
        <v>2384955.596350885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1.7833</v>
      </c>
      <c r="E109" t="n">
        <v>56.08</v>
      </c>
      <c r="F109" t="n">
        <v>53.05</v>
      </c>
      <c r="G109" t="n">
        <v>187.24</v>
      </c>
      <c r="H109" t="n">
        <v>2.26</v>
      </c>
      <c r="I109" t="n">
        <v>17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593.78</v>
      </c>
      <c r="Q109" t="n">
        <v>1367.23</v>
      </c>
      <c r="R109" t="n">
        <v>121.61</v>
      </c>
      <c r="S109" t="n">
        <v>104.26</v>
      </c>
      <c r="T109" t="n">
        <v>7774.47</v>
      </c>
      <c r="U109" t="n">
        <v>0.86</v>
      </c>
      <c r="V109" t="n">
        <v>0.9</v>
      </c>
      <c r="W109" t="n">
        <v>20.68</v>
      </c>
      <c r="X109" t="n">
        <v>0.48</v>
      </c>
      <c r="Y109" t="n">
        <v>1</v>
      </c>
      <c r="Z109" t="n">
        <v>10</v>
      </c>
      <c r="AA109" t="n">
        <v>1926.963639694932</v>
      </c>
      <c r="AB109" t="n">
        <v>2636.556663466569</v>
      </c>
      <c r="AC109" t="n">
        <v>2384.927395935837</v>
      </c>
      <c r="AD109" t="n">
        <v>1926963.639694932</v>
      </c>
      <c r="AE109" t="n">
        <v>2636556.663466569</v>
      </c>
      <c r="AF109" t="n">
        <v>2.523258956789648e-06</v>
      </c>
      <c r="AG109" t="n">
        <v>65</v>
      </c>
      <c r="AH109" t="n">
        <v>2384927.395935837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1.7835</v>
      </c>
      <c r="E110" t="n">
        <v>56.07</v>
      </c>
      <c r="F110" t="n">
        <v>53.05</v>
      </c>
      <c r="G110" t="n">
        <v>187.22</v>
      </c>
      <c r="H110" t="n">
        <v>2.27</v>
      </c>
      <c r="I110" t="n">
        <v>17</v>
      </c>
      <c r="J110" t="n">
        <v>218.79</v>
      </c>
      <c r="K110" t="n">
        <v>52.44</v>
      </c>
      <c r="L110" t="n">
        <v>28</v>
      </c>
      <c r="M110" t="n">
        <v>6</v>
      </c>
      <c r="N110" t="n">
        <v>48.35</v>
      </c>
      <c r="O110" t="n">
        <v>27218.26</v>
      </c>
      <c r="P110" t="n">
        <v>594.2</v>
      </c>
      <c r="Q110" t="n">
        <v>1367.14</v>
      </c>
      <c r="R110" t="n">
        <v>121.5</v>
      </c>
      <c r="S110" t="n">
        <v>104.26</v>
      </c>
      <c r="T110" t="n">
        <v>7721.4</v>
      </c>
      <c r="U110" t="n">
        <v>0.86</v>
      </c>
      <c r="V110" t="n">
        <v>0.9</v>
      </c>
      <c r="W110" t="n">
        <v>20.68</v>
      </c>
      <c r="X110" t="n">
        <v>0.47</v>
      </c>
      <c r="Y110" t="n">
        <v>1</v>
      </c>
      <c r="Z110" t="n">
        <v>10</v>
      </c>
      <c r="AA110" t="n">
        <v>1927.38892253846</v>
      </c>
      <c r="AB110" t="n">
        <v>2637.138554215238</v>
      </c>
      <c r="AC110" t="n">
        <v>2385.453751848143</v>
      </c>
      <c r="AD110" t="n">
        <v>1927388.92253846</v>
      </c>
      <c r="AE110" t="n">
        <v>2637138.554215238</v>
      </c>
      <c r="AF110" t="n">
        <v>2.523541944392046e-06</v>
      </c>
      <c r="AG110" t="n">
        <v>65</v>
      </c>
      <c r="AH110" t="n">
        <v>2385453.751848143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1.7835</v>
      </c>
      <c r="E111" t="n">
        <v>56.07</v>
      </c>
      <c r="F111" t="n">
        <v>53.05</v>
      </c>
      <c r="G111" t="n">
        <v>187.22</v>
      </c>
      <c r="H111" t="n">
        <v>2.29</v>
      </c>
      <c r="I111" t="n">
        <v>17</v>
      </c>
      <c r="J111" t="n">
        <v>219.2</v>
      </c>
      <c r="K111" t="n">
        <v>52.44</v>
      </c>
      <c r="L111" t="n">
        <v>28.25</v>
      </c>
      <c r="M111" t="n">
        <v>5</v>
      </c>
      <c r="N111" t="n">
        <v>48.51</v>
      </c>
      <c r="O111" t="n">
        <v>27269.02</v>
      </c>
      <c r="P111" t="n">
        <v>594.8</v>
      </c>
      <c r="Q111" t="n">
        <v>1367.23</v>
      </c>
      <c r="R111" t="n">
        <v>121.35</v>
      </c>
      <c r="S111" t="n">
        <v>104.26</v>
      </c>
      <c r="T111" t="n">
        <v>7646.85</v>
      </c>
      <c r="U111" t="n">
        <v>0.86</v>
      </c>
      <c r="V111" t="n">
        <v>0.9</v>
      </c>
      <c r="W111" t="n">
        <v>20.68</v>
      </c>
      <c r="X111" t="n">
        <v>0.47</v>
      </c>
      <c r="Y111" t="n">
        <v>1</v>
      </c>
      <c r="Z111" t="n">
        <v>10</v>
      </c>
      <c r="AA111" t="n">
        <v>1928.20259730784</v>
      </c>
      <c r="AB111" t="n">
        <v>2638.251859931502</v>
      </c>
      <c r="AC111" t="n">
        <v>2386.46080522938</v>
      </c>
      <c r="AD111" t="n">
        <v>1928202.59730784</v>
      </c>
      <c r="AE111" t="n">
        <v>2638251.859931502</v>
      </c>
      <c r="AF111" t="n">
        <v>2.523541944392046e-06</v>
      </c>
      <c r="AG111" t="n">
        <v>65</v>
      </c>
      <c r="AH111" t="n">
        <v>2386460.80522938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1.7834</v>
      </c>
      <c r="E112" t="n">
        <v>56.07</v>
      </c>
      <c r="F112" t="n">
        <v>53.05</v>
      </c>
      <c r="G112" t="n">
        <v>187.22</v>
      </c>
      <c r="H112" t="n">
        <v>2.31</v>
      </c>
      <c r="I112" t="n">
        <v>17</v>
      </c>
      <c r="J112" t="n">
        <v>219.61</v>
      </c>
      <c r="K112" t="n">
        <v>52.44</v>
      </c>
      <c r="L112" t="n">
        <v>28.5</v>
      </c>
      <c r="M112" t="n">
        <v>4</v>
      </c>
      <c r="N112" t="n">
        <v>48.67</v>
      </c>
      <c r="O112" t="n">
        <v>27319.84</v>
      </c>
      <c r="P112" t="n">
        <v>594.73</v>
      </c>
      <c r="Q112" t="n">
        <v>1367.2</v>
      </c>
      <c r="R112" t="n">
        <v>121.5</v>
      </c>
      <c r="S112" t="n">
        <v>104.26</v>
      </c>
      <c r="T112" t="n">
        <v>7720.85</v>
      </c>
      <c r="U112" t="n">
        <v>0.86</v>
      </c>
      <c r="V112" t="n">
        <v>0.9</v>
      </c>
      <c r="W112" t="n">
        <v>20.68</v>
      </c>
      <c r="X112" t="n">
        <v>0.47</v>
      </c>
      <c r="Y112" t="n">
        <v>1</v>
      </c>
      <c r="Z112" t="n">
        <v>10</v>
      </c>
      <c r="AA112" t="n">
        <v>1928.179881526368</v>
      </c>
      <c r="AB112" t="n">
        <v>2638.220779197142</v>
      </c>
      <c r="AC112" t="n">
        <v>2386.432690796686</v>
      </c>
      <c r="AD112" t="n">
        <v>1928179.881526368</v>
      </c>
      <c r="AE112" t="n">
        <v>2638220.779197142</v>
      </c>
      <c r="AF112" t="n">
        <v>2.523400450590847e-06</v>
      </c>
      <c r="AG112" t="n">
        <v>65</v>
      </c>
      <c r="AH112" t="n">
        <v>2386432.690796686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1.7834</v>
      </c>
      <c r="E113" t="n">
        <v>56.07</v>
      </c>
      <c r="F113" t="n">
        <v>53.05</v>
      </c>
      <c r="G113" t="n">
        <v>187.23</v>
      </c>
      <c r="H113" t="n">
        <v>2.32</v>
      </c>
      <c r="I113" t="n">
        <v>17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594.95</v>
      </c>
      <c r="Q113" t="n">
        <v>1367.23</v>
      </c>
      <c r="R113" t="n">
        <v>121.49</v>
      </c>
      <c r="S113" t="n">
        <v>104.26</v>
      </c>
      <c r="T113" t="n">
        <v>7714.18</v>
      </c>
      <c r="U113" t="n">
        <v>0.86</v>
      </c>
      <c r="V113" t="n">
        <v>0.9</v>
      </c>
      <c r="W113" t="n">
        <v>20.68</v>
      </c>
      <c r="X113" t="n">
        <v>0.47</v>
      </c>
      <c r="Y113" t="n">
        <v>1</v>
      </c>
      <c r="Z113" t="n">
        <v>10</v>
      </c>
      <c r="AA113" t="n">
        <v>1928.478245670943</v>
      </c>
      <c r="AB113" t="n">
        <v>2638.629014182648</v>
      </c>
      <c r="AC113" t="n">
        <v>2386.801964408136</v>
      </c>
      <c r="AD113" t="n">
        <v>1928478.245670943</v>
      </c>
      <c r="AE113" t="n">
        <v>2638629.014182648</v>
      </c>
      <c r="AF113" t="n">
        <v>2.523400450590847e-06</v>
      </c>
      <c r="AG113" t="n">
        <v>65</v>
      </c>
      <c r="AH113" t="n">
        <v>2386801.964408136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1.7831</v>
      </c>
      <c r="E114" t="n">
        <v>56.08</v>
      </c>
      <c r="F114" t="n">
        <v>53.06</v>
      </c>
      <c r="G114" t="n">
        <v>187.27</v>
      </c>
      <c r="H114" t="n">
        <v>2.34</v>
      </c>
      <c r="I114" t="n">
        <v>17</v>
      </c>
      <c r="J114" t="n">
        <v>220.44</v>
      </c>
      <c r="K114" t="n">
        <v>52.44</v>
      </c>
      <c r="L114" t="n">
        <v>29</v>
      </c>
      <c r="M114" t="n">
        <v>1</v>
      </c>
      <c r="N114" t="n">
        <v>49</v>
      </c>
      <c r="O114" t="n">
        <v>27421.64</v>
      </c>
      <c r="P114" t="n">
        <v>595.55</v>
      </c>
      <c r="Q114" t="n">
        <v>1367.25</v>
      </c>
      <c r="R114" t="n">
        <v>121.58</v>
      </c>
      <c r="S114" t="n">
        <v>104.26</v>
      </c>
      <c r="T114" t="n">
        <v>7759.94</v>
      </c>
      <c r="U114" t="n">
        <v>0.86</v>
      </c>
      <c r="V114" t="n">
        <v>0.9</v>
      </c>
      <c r="W114" t="n">
        <v>20.69</v>
      </c>
      <c r="X114" t="n">
        <v>0.48</v>
      </c>
      <c r="Y114" t="n">
        <v>1</v>
      </c>
      <c r="Z114" t="n">
        <v>10</v>
      </c>
      <c r="AA114" t="n">
        <v>1929.599589995199</v>
      </c>
      <c r="AB114" t="n">
        <v>2640.163286957314</v>
      </c>
      <c r="AC114" t="n">
        <v>2388.189808342554</v>
      </c>
      <c r="AD114" t="n">
        <v>1929599.589995199</v>
      </c>
      <c r="AE114" t="n">
        <v>2640163.286957314</v>
      </c>
      <c r="AF114" t="n">
        <v>2.522975969187249e-06</v>
      </c>
      <c r="AG114" t="n">
        <v>65</v>
      </c>
      <c r="AH114" t="n">
        <v>2388189.808342554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1.7831</v>
      </c>
      <c r="E115" t="n">
        <v>56.08</v>
      </c>
      <c r="F115" t="n">
        <v>53.06</v>
      </c>
      <c r="G115" t="n">
        <v>187.26</v>
      </c>
      <c r="H115" t="n">
        <v>2.35</v>
      </c>
      <c r="I115" t="n">
        <v>17</v>
      </c>
      <c r="J115" t="n">
        <v>220.85</v>
      </c>
      <c r="K115" t="n">
        <v>52.44</v>
      </c>
      <c r="L115" t="n">
        <v>29.25</v>
      </c>
      <c r="M115" t="n">
        <v>1</v>
      </c>
      <c r="N115" t="n">
        <v>49.16</v>
      </c>
      <c r="O115" t="n">
        <v>27472.63</v>
      </c>
      <c r="P115" t="n">
        <v>596.33</v>
      </c>
      <c r="Q115" t="n">
        <v>1367.29</v>
      </c>
      <c r="R115" t="n">
        <v>121.59</v>
      </c>
      <c r="S115" t="n">
        <v>104.26</v>
      </c>
      <c r="T115" t="n">
        <v>7765.03</v>
      </c>
      <c r="U115" t="n">
        <v>0.86</v>
      </c>
      <c r="V115" t="n">
        <v>0.9</v>
      </c>
      <c r="W115" t="n">
        <v>20.69</v>
      </c>
      <c r="X115" t="n">
        <v>0.48</v>
      </c>
      <c r="Y115" t="n">
        <v>1</v>
      </c>
      <c r="Z115" t="n">
        <v>10</v>
      </c>
      <c r="AA115" t="n">
        <v>1930.657604484878</v>
      </c>
      <c r="AB115" t="n">
        <v>2641.610909058398</v>
      </c>
      <c r="AC115" t="n">
        <v>2389.49927142206</v>
      </c>
      <c r="AD115" t="n">
        <v>1930657.604484878</v>
      </c>
      <c r="AE115" t="n">
        <v>2641610.909058398</v>
      </c>
      <c r="AF115" t="n">
        <v>2.522975969187249e-06</v>
      </c>
      <c r="AG115" t="n">
        <v>65</v>
      </c>
      <c r="AH115" t="n">
        <v>2389499.27142206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1.7829</v>
      </c>
      <c r="E116" t="n">
        <v>56.09</v>
      </c>
      <c r="F116" t="n">
        <v>53.06</v>
      </c>
      <c r="G116" t="n">
        <v>187.28</v>
      </c>
      <c r="H116" t="n">
        <v>2.37</v>
      </c>
      <c r="I116" t="n">
        <v>17</v>
      </c>
      <c r="J116" t="n">
        <v>221.27</v>
      </c>
      <c r="K116" t="n">
        <v>52.44</v>
      </c>
      <c r="L116" t="n">
        <v>29.5</v>
      </c>
      <c r="M116" t="n">
        <v>0</v>
      </c>
      <c r="N116" t="n">
        <v>49.32</v>
      </c>
      <c r="O116" t="n">
        <v>27523.67</v>
      </c>
      <c r="P116" t="n">
        <v>597.41</v>
      </c>
      <c r="Q116" t="n">
        <v>1367.23</v>
      </c>
      <c r="R116" t="n">
        <v>121.62</v>
      </c>
      <c r="S116" t="n">
        <v>104.26</v>
      </c>
      <c r="T116" t="n">
        <v>7780.42</v>
      </c>
      <c r="U116" t="n">
        <v>0.86</v>
      </c>
      <c r="V116" t="n">
        <v>0.9</v>
      </c>
      <c r="W116" t="n">
        <v>20.69</v>
      </c>
      <c r="X116" t="n">
        <v>0.49</v>
      </c>
      <c r="Y116" t="n">
        <v>1</v>
      </c>
      <c r="Z116" t="n">
        <v>10</v>
      </c>
      <c r="AA116" t="n">
        <v>1932.267464387002</v>
      </c>
      <c r="AB116" t="n">
        <v>2643.81359039849</v>
      </c>
      <c r="AC116" t="n">
        <v>2391.491731946537</v>
      </c>
      <c r="AD116" t="n">
        <v>1932267.464387002</v>
      </c>
      <c r="AE116" t="n">
        <v>2643813.59039849</v>
      </c>
      <c r="AF116" t="n">
        <v>2.52269298158485e-06</v>
      </c>
      <c r="AG116" t="n">
        <v>65</v>
      </c>
      <c r="AH116" t="n">
        <v>2391491.731946537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0.8604000000000001</v>
      </c>
      <c r="E2" t="n">
        <v>116.23</v>
      </c>
      <c r="F2" t="n">
        <v>77.98</v>
      </c>
      <c r="G2" t="n">
        <v>5.54</v>
      </c>
      <c r="H2" t="n">
        <v>0.08</v>
      </c>
      <c r="I2" t="n">
        <v>844</v>
      </c>
      <c r="J2" t="n">
        <v>213.37</v>
      </c>
      <c r="K2" t="n">
        <v>56.13</v>
      </c>
      <c r="L2" t="n">
        <v>1</v>
      </c>
      <c r="M2" t="n">
        <v>842</v>
      </c>
      <c r="N2" t="n">
        <v>46.25</v>
      </c>
      <c r="O2" t="n">
        <v>26550.29</v>
      </c>
      <c r="P2" t="n">
        <v>1167.36</v>
      </c>
      <c r="Q2" t="n">
        <v>1370.63</v>
      </c>
      <c r="R2" t="n">
        <v>934.7</v>
      </c>
      <c r="S2" t="n">
        <v>104.26</v>
      </c>
      <c r="T2" t="n">
        <v>410188.71</v>
      </c>
      <c r="U2" t="n">
        <v>0.11</v>
      </c>
      <c r="V2" t="n">
        <v>0.62</v>
      </c>
      <c r="W2" t="n">
        <v>22.02</v>
      </c>
      <c r="X2" t="n">
        <v>25.32</v>
      </c>
      <c r="Y2" t="n">
        <v>1</v>
      </c>
      <c r="Z2" t="n">
        <v>10</v>
      </c>
      <c r="AA2" t="n">
        <v>6214.272075614838</v>
      </c>
      <c r="AB2" t="n">
        <v>8502.641208191842</v>
      </c>
      <c r="AC2" t="n">
        <v>7691.161064813576</v>
      </c>
      <c r="AD2" t="n">
        <v>6214272.075614838</v>
      </c>
      <c r="AE2" t="n">
        <v>8502641.208191842</v>
      </c>
      <c r="AF2" t="n">
        <v>1.122752996162662e-06</v>
      </c>
      <c r="AG2" t="n">
        <v>135</v>
      </c>
      <c r="AH2" t="n">
        <v>7691161.064813576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1.0082</v>
      </c>
      <c r="E3" t="n">
        <v>99.19</v>
      </c>
      <c r="F3" t="n">
        <v>70.73999999999999</v>
      </c>
      <c r="G3" t="n">
        <v>6.94</v>
      </c>
      <c r="H3" t="n">
        <v>0.1</v>
      </c>
      <c r="I3" t="n">
        <v>612</v>
      </c>
      <c r="J3" t="n">
        <v>213.78</v>
      </c>
      <c r="K3" t="n">
        <v>56.13</v>
      </c>
      <c r="L3" t="n">
        <v>1.25</v>
      </c>
      <c r="M3" t="n">
        <v>610</v>
      </c>
      <c r="N3" t="n">
        <v>46.4</v>
      </c>
      <c r="O3" t="n">
        <v>26600.32</v>
      </c>
      <c r="P3" t="n">
        <v>1059.14</v>
      </c>
      <c r="Q3" t="n">
        <v>1369.94</v>
      </c>
      <c r="R3" t="n">
        <v>697.51</v>
      </c>
      <c r="S3" t="n">
        <v>104.26</v>
      </c>
      <c r="T3" t="n">
        <v>292753.6</v>
      </c>
      <c r="U3" t="n">
        <v>0.15</v>
      </c>
      <c r="V3" t="n">
        <v>0.68</v>
      </c>
      <c r="W3" t="n">
        <v>21.65</v>
      </c>
      <c r="X3" t="n">
        <v>18.1</v>
      </c>
      <c r="Y3" t="n">
        <v>1</v>
      </c>
      <c r="Z3" t="n">
        <v>10</v>
      </c>
      <c r="AA3" t="n">
        <v>4915.704855106862</v>
      </c>
      <c r="AB3" t="n">
        <v>6725.884248350196</v>
      </c>
      <c r="AC3" t="n">
        <v>6083.975295525228</v>
      </c>
      <c r="AD3" t="n">
        <v>4915704.855106862</v>
      </c>
      <c r="AE3" t="n">
        <v>6725884.248350196</v>
      </c>
      <c r="AF3" t="n">
        <v>1.315620142644347e-06</v>
      </c>
      <c r="AG3" t="n">
        <v>115</v>
      </c>
      <c r="AH3" t="n">
        <v>6083975.295525228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1.1159</v>
      </c>
      <c r="E4" t="n">
        <v>89.61</v>
      </c>
      <c r="F4" t="n">
        <v>66.73</v>
      </c>
      <c r="G4" t="n">
        <v>8.34</v>
      </c>
      <c r="H4" t="n">
        <v>0.12</v>
      </c>
      <c r="I4" t="n">
        <v>480</v>
      </c>
      <c r="J4" t="n">
        <v>214.19</v>
      </c>
      <c r="K4" t="n">
        <v>56.13</v>
      </c>
      <c r="L4" t="n">
        <v>1.5</v>
      </c>
      <c r="M4" t="n">
        <v>478</v>
      </c>
      <c r="N4" t="n">
        <v>46.56</v>
      </c>
      <c r="O4" t="n">
        <v>26650.41</v>
      </c>
      <c r="P4" t="n">
        <v>998.91</v>
      </c>
      <c r="Q4" t="n">
        <v>1369.23</v>
      </c>
      <c r="R4" t="n">
        <v>565.6900000000001</v>
      </c>
      <c r="S4" t="n">
        <v>104.26</v>
      </c>
      <c r="T4" t="n">
        <v>227500.62</v>
      </c>
      <c r="U4" t="n">
        <v>0.18</v>
      </c>
      <c r="V4" t="n">
        <v>0.72</v>
      </c>
      <c r="W4" t="n">
        <v>21.46</v>
      </c>
      <c r="X4" t="n">
        <v>14.11</v>
      </c>
      <c r="Y4" t="n">
        <v>1</v>
      </c>
      <c r="Z4" t="n">
        <v>10</v>
      </c>
      <c r="AA4" t="n">
        <v>4248.743306415858</v>
      </c>
      <c r="AB4" t="n">
        <v>5813.318033164244</v>
      </c>
      <c r="AC4" t="n">
        <v>5258.503119121932</v>
      </c>
      <c r="AD4" t="n">
        <v>4248743.306415858</v>
      </c>
      <c r="AE4" t="n">
        <v>5813318.033164244</v>
      </c>
      <c r="AF4" t="n">
        <v>1.456160005134722e-06</v>
      </c>
      <c r="AG4" t="n">
        <v>104</v>
      </c>
      <c r="AH4" t="n">
        <v>5258503.119121932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1.1973</v>
      </c>
      <c r="E5" t="n">
        <v>83.52</v>
      </c>
      <c r="F5" t="n">
        <v>64.19</v>
      </c>
      <c r="G5" t="n">
        <v>9.73</v>
      </c>
      <c r="H5" t="n">
        <v>0.14</v>
      </c>
      <c r="I5" t="n">
        <v>396</v>
      </c>
      <c r="J5" t="n">
        <v>214.59</v>
      </c>
      <c r="K5" t="n">
        <v>56.13</v>
      </c>
      <c r="L5" t="n">
        <v>1.75</v>
      </c>
      <c r="M5" t="n">
        <v>394</v>
      </c>
      <c r="N5" t="n">
        <v>46.72</v>
      </c>
      <c r="O5" t="n">
        <v>26700.55</v>
      </c>
      <c r="P5" t="n">
        <v>960.35</v>
      </c>
      <c r="Q5" t="n">
        <v>1368.74</v>
      </c>
      <c r="R5" t="n">
        <v>483.82</v>
      </c>
      <c r="S5" t="n">
        <v>104.26</v>
      </c>
      <c r="T5" t="n">
        <v>186988.33</v>
      </c>
      <c r="U5" t="n">
        <v>0.22</v>
      </c>
      <c r="V5" t="n">
        <v>0.75</v>
      </c>
      <c r="W5" t="n">
        <v>21.3</v>
      </c>
      <c r="X5" t="n">
        <v>11.58</v>
      </c>
      <c r="Y5" t="n">
        <v>1</v>
      </c>
      <c r="Z5" t="n">
        <v>10</v>
      </c>
      <c r="AA5" t="n">
        <v>3845.530643980902</v>
      </c>
      <c r="AB5" t="n">
        <v>5261.624679933487</v>
      </c>
      <c r="AC5" t="n">
        <v>4759.462605217054</v>
      </c>
      <c r="AD5" t="n">
        <v>3845530.643980902</v>
      </c>
      <c r="AE5" t="n">
        <v>5261624.679933487</v>
      </c>
      <c r="AF5" t="n">
        <v>1.562380476877679e-06</v>
      </c>
      <c r="AG5" t="n">
        <v>97</v>
      </c>
      <c r="AH5" t="n">
        <v>4759462.605217054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1.2627</v>
      </c>
      <c r="E6" t="n">
        <v>79.19</v>
      </c>
      <c r="F6" t="n">
        <v>62.39</v>
      </c>
      <c r="G6" t="n">
        <v>11.14</v>
      </c>
      <c r="H6" t="n">
        <v>0.17</v>
      </c>
      <c r="I6" t="n">
        <v>336</v>
      </c>
      <c r="J6" t="n">
        <v>215</v>
      </c>
      <c r="K6" t="n">
        <v>56.13</v>
      </c>
      <c r="L6" t="n">
        <v>2</v>
      </c>
      <c r="M6" t="n">
        <v>334</v>
      </c>
      <c r="N6" t="n">
        <v>46.87</v>
      </c>
      <c r="O6" t="n">
        <v>26750.75</v>
      </c>
      <c r="P6" t="n">
        <v>933.03</v>
      </c>
      <c r="Q6" t="n">
        <v>1368.73</v>
      </c>
      <c r="R6" t="n">
        <v>425.17</v>
      </c>
      <c r="S6" t="n">
        <v>104.26</v>
      </c>
      <c r="T6" t="n">
        <v>157959.33</v>
      </c>
      <c r="U6" t="n">
        <v>0.25</v>
      </c>
      <c r="V6" t="n">
        <v>0.77</v>
      </c>
      <c r="W6" t="n">
        <v>21.21</v>
      </c>
      <c r="X6" t="n">
        <v>9.779999999999999</v>
      </c>
      <c r="Y6" t="n">
        <v>1</v>
      </c>
      <c r="Z6" t="n">
        <v>10</v>
      </c>
      <c r="AA6" t="n">
        <v>3569.297500157196</v>
      </c>
      <c r="AB6" t="n">
        <v>4883.67030600765</v>
      </c>
      <c r="AC6" t="n">
        <v>4417.579666276418</v>
      </c>
      <c r="AD6" t="n">
        <v>3569297.500157196</v>
      </c>
      <c r="AE6" t="n">
        <v>4883670.30600765</v>
      </c>
      <c r="AF6" t="n">
        <v>1.647722231816124e-06</v>
      </c>
      <c r="AG6" t="n">
        <v>92</v>
      </c>
      <c r="AH6" t="n">
        <v>4417579.666276418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1.3144</v>
      </c>
      <c r="E7" t="n">
        <v>76.08</v>
      </c>
      <c r="F7" t="n">
        <v>61.1</v>
      </c>
      <c r="G7" t="n">
        <v>12.51</v>
      </c>
      <c r="H7" t="n">
        <v>0.19</v>
      </c>
      <c r="I7" t="n">
        <v>293</v>
      </c>
      <c r="J7" t="n">
        <v>215.41</v>
      </c>
      <c r="K7" t="n">
        <v>56.13</v>
      </c>
      <c r="L7" t="n">
        <v>2.25</v>
      </c>
      <c r="M7" t="n">
        <v>291</v>
      </c>
      <c r="N7" t="n">
        <v>47.03</v>
      </c>
      <c r="O7" t="n">
        <v>26801</v>
      </c>
      <c r="P7" t="n">
        <v>913.04</v>
      </c>
      <c r="Q7" t="n">
        <v>1368.43</v>
      </c>
      <c r="R7" t="n">
        <v>383.81</v>
      </c>
      <c r="S7" t="n">
        <v>104.26</v>
      </c>
      <c r="T7" t="n">
        <v>137495.14</v>
      </c>
      <c r="U7" t="n">
        <v>0.27</v>
      </c>
      <c r="V7" t="n">
        <v>0.78</v>
      </c>
      <c r="W7" t="n">
        <v>21.11</v>
      </c>
      <c r="X7" t="n">
        <v>8.5</v>
      </c>
      <c r="Y7" t="n">
        <v>1</v>
      </c>
      <c r="Z7" t="n">
        <v>10</v>
      </c>
      <c r="AA7" t="n">
        <v>3381.083217828491</v>
      </c>
      <c r="AB7" t="n">
        <v>4626.147221497389</v>
      </c>
      <c r="AC7" t="n">
        <v>4184.634223515908</v>
      </c>
      <c r="AD7" t="n">
        <v>3381083.217828491</v>
      </c>
      <c r="AE7" t="n">
        <v>4626147.221497389</v>
      </c>
      <c r="AF7" t="n">
        <v>1.715186585490706e-06</v>
      </c>
      <c r="AG7" t="n">
        <v>89</v>
      </c>
      <c r="AH7" t="n">
        <v>4184634.223515908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1.3584</v>
      </c>
      <c r="E8" t="n">
        <v>73.61</v>
      </c>
      <c r="F8" t="n">
        <v>60.07</v>
      </c>
      <c r="G8" t="n">
        <v>13.92</v>
      </c>
      <c r="H8" t="n">
        <v>0.21</v>
      </c>
      <c r="I8" t="n">
        <v>259</v>
      </c>
      <c r="J8" t="n">
        <v>215.82</v>
      </c>
      <c r="K8" t="n">
        <v>56.13</v>
      </c>
      <c r="L8" t="n">
        <v>2.5</v>
      </c>
      <c r="M8" t="n">
        <v>257</v>
      </c>
      <c r="N8" t="n">
        <v>47.19</v>
      </c>
      <c r="O8" t="n">
        <v>26851.31</v>
      </c>
      <c r="P8" t="n">
        <v>897.0700000000001</v>
      </c>
      <c r="Q8" t="n">
        <v>1368.37</v>
      </c>
      <c r="R8" t="n">
        <v>349.97</v>
      </c>
      <c r="S8" t="n">
        <v>104.26</v>
      </c>
      <c r="T8" t="n">
        <v>120747.05</v>
      </c>
      <c r="U8" t="n">
        <v>0.3</v>
      </c>
      <c r="V8" t="n">
        <v>0.8</v>
      </c>
      <c r="W8" t="n">
        <v>21.06</v>
      </c>
      <c r="X8" t="n">
        <v>7.46</v>
      </c>
      <c r="Y8" t="n">
        <v>1</v>
      </c>
      <c r="Z8" t="n">
        <v>10</v>
      </c>
      <c r="AA8" t="n">
        <v>3228.691047496941</v>
      </c>
      <c r="AB8" t="n">
        <v>4417.637530981686</v>
      </c>
      <c r="AC8" t="n">
        <v>3996.024405217842</v>
      </c>
      <c r="AD8" t="n">
        <v>3228691.047496941</v>
      </c>
      <c r="AE8" t="n">
        <v>4417637.530981686</v>
      </c>
      <c r="AF8" t="n">
        <v>1.772603056703115e-06</v>
      </c>
      <c r="AG8" t="n">
        <v>86</v>
      </c>
      <c r="AH8" t="n">
        <v>3996024.405217842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1.3946</v>
      </c>
      <c r="E9" t="n">
        <v>71.7</v>
      </c>
      <c r="F9" t="n">
        <v>59.3</v>
      </c>
      <c r="G9" t="n">
        <v>15.33</v>
      </c>
      <c r="H9" t="n">
        <v>0.23</v>
      </c>
      <c r="I9" t="n">
        <v>232</v>
      </c>
      <c r="J9" t="n">
        <v>216.22</v>
      </c>
      <c r="K9" t="n">
        <v>56.13</v>
      </c>
      <c r="L9" t="n">
        <v>2.75</v>
      </c>
      <c r="M9" t="n">
        <v>230</v>
      </c>
      <c r="N9" t="n">
        <v>47.35</v>
      </c>
      <c r="O9" t="n">
        <v>26901.66</v>
      </c>
      <c r="P9" t="n">
        <v>884.9400000000001</v>
      </c>
      <c r="Q9" t="n">
        <v>1368.33</v>
      </c>
      <c r="R9" t="n">
        <v>324.09</v>
      </c>
      <c r="S9" t="n">
        <v>104.26</v>
      </c>
      <c r="T9" t="n">
        <v>107938.99</v>
      </c>
      <c r="U9" t="n">
        <v>0.32</v>
      </c>
      <c r="V9" t="n">
        <v>0.8100000000000001</v>
      </c>
      <c r="W9" t="n">
        <v>21.04</v>
      </c>
      <c r="X9" t="n">
        <v>6.7</v>
      </c>
      <c r="Y9" t="n">
        <v>1</v>
      </c>
      <c r="Z9" t="n">
        <v>10</v>
      </c>
      <c r="AA9" t="n">
        <v>3106.551806735199</v>
      </c>
      <c r="AB9" t="n">
        <v>4250.521233368453</v>
      </c>
      <c r="AC9" t="n">
        <v>3844.857452499626</v>
      </c>
      <c r="AD9" t="n">
        <v>3106551.806735198</v>
      </c>
      <c r="AE9" t="n">
        <v>4250521.233368453</v>
      </c>
      <c r="AF9" t="n">
        <v>1.819841153473325e-06</v>
      </c>
      <c r="AG9" t="n">
        <v>83</v>
      </c>
      <c r="AH9" t="n">
        <v>3844857.452499626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1.4262</v>
      </c>
      <c r="E10" t="n">
        <v>70.12</v>
      </c>
      <c r="F10" t="n">
        <v>58.64</v>
      </c>
      <c r="G10" t="n">
        <v>16.75</v>
      </c>
      <c r="H10" t="n">
        <v>0.25</v>
      </c>
      <c r="I10" t="n">
        <v>210</v>
      </c>
      <c r="J10" t="n">
        <v>216.63</v>
      </c>
      <c r="K10" t="n">
        <v>56.13</v>
      </c>
      <c r="L10" t="n">
        <v>3</v>
      </c>
      <c r="M10" t="n">
        <v>208</v>
      </c>
      <c r="N10" t="n">
        <v>47.51</v>
      </c>
      <c r="O10" t="n">
        <v>26952.08</v>
      </c>
      <c r="P10" t="n">
        <v>874.25</v>
      </c>
      <c r="Q10" t="n">
        <v>1368.19</v>
      </c>
      <c r="R10" t="n">
        <v>303.28</v>
      </c>
      <c r="S10" t="n">
        <v>104.26</v>
      </c>
      <c r="T10" t="n">
        <v>97643.87</v>
      </c>
      <c r="U10" t="n">
        <v>0.34</v>
      </c>
      <c r="V10" t="n">
        <v>0.82</v>
      </c>
      <c r="W10" t="n">
        <v>20.99</v>
      </c>
      <c r="X10" t="n">
        <v>6.04</v>
      </c>
      <c r="Y10" t="n">
        <v>1</v>
      </c>
      <c r="Z10" t="n">
        <v>10</v>
      </c>
      <c r="AA10" t="n">
        <v>3019.829661587557</v>
      </c>
      <c r="AB10" t="n">
        <v>4131.864168466418</v>
      </c>
      <c r="AC10" t="n">
        <v>3737.524851335609</v>
      </c>
      <c r="AD10" t="n">
        <v>3019829.661587556</v>
      </c>
      <c r="AE10" t="n">
        <v>4131864.168466418</v>
      </c>
      <c r="AF10" t="n">
        <v>1.861076619162237e-06</v>
      </c>
      <c r="AG10" t="n">
        <v>82</v>
      </c>
      <c r="AH10" t="n">
        <v>3737524.851335609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1.4526</v>
      </c>
      <c r="E11" t="n">
        <v>68.84</v>
      </c>
      <c r="F11" t="n">
        <v>58.12</v>
      </c>
      <c r="G11" t="n">
        <v>18.16</v>
      </c>
      <c r="H11" t="n">
        <v>0.27</v>
      </c>
      <c r="I11" t="n">
        <v>192</v>
      </c>
      <c r="J11" t="n">
        <v>217.04</v>
      </c>
      <c r="K11" t="n">
        <v>56.13</v>
      </c>
      <c r="L11" t="n">
        <v>3.25</v>
      </c>
      <c r="M11" t="n">
        <v>190</v>
      </c>
      <c r="N11" t="n">
        <v>47.66</v>
      </c>
      <c r="O11" t="n">
        <v>27002.55</v>
      </c>
      <c r="P11" t="n">
        <v>865.9299999999999</v>
      </c>
      <c r="Q11" t="n">
        <v>1368.02</v>
      </c>
      <c r="R11" t="n">
        <v>286.41</v>
      </c>
      <c r="S11" t="n">
        <v>104.26</v>
      </c>
      <c r="T11" t="n">
        <v>89300.35000000001</v>
      </c>
      <c r="U11" t="n">
        <v>0.36</v>
      </c>
      <c r="V11" t="n">
        <v>0.82</v>
      </c>
      <c r="W11" t="n">
        <v>20.97</v>
      </c>
      <c r="X11" t="n">
        <v>5.53</v>
      </c>
      <c r="Y11" t="n">
        <v>1</v>
      </c>
      <c r="Z11" t="n">
        <v>10</v>
      </c>
      <c r="AA11" t="n">
        <v>2939.762390272483</v>
      </c>
      <c r="AB11" t="n">
        <v>4022.312595534416</v>
      </c>
      <c r="AC11" t="n">
        <v>3638.428726767644</v>
      </c>
      <c r="AD11" t="n">
        <v>2939762.390272483</v>
      </c>
      <c r="AE11" t="n">
        <v>4022312.595534416</v>
      </c>
      <c r="AF11" t="n">
        <v>1.895526501889682e-06</v>
      </c>
      <c r="AG11" t="n">
        <v>80</v>
      </c>
      <c r="AH11" t="n">
        <v>3638428.726767644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1.4761</v>
      </c>
      <c r="E12" t="n">
        <v>67.75</v>
      </c>
      <c r="F12" t="n">
        <v>57.66</v>
      </c>
      <c r="G12" t="n">
        <v>19.55</v>
      </c>
      <c r="H12" t="n">
        <v>0.29</v>
      </c>
      <c r="I12" t="n">
        <v>177</v>
      </c>
      <c r="J12" t="n">
        <v>217.45</v>
      </c>
      <c r="K12" t="n">
        <v>56.13</v>
      </c>
      <c r="L12" t="n">
        <v>3.5</v>
      </c>
      <c r="M12" t="n">
        <v>175</v>
      </c>
      <c r="N12" t="n">
        <v>47.82</v>
      </c>
      <c r="O12" t="n">
        <v>27053.07</v>
      </c>
      <c r="P12" t="n">
        <v>858.4299999999999</v>
      </c>
      <c r="Q12" t="n">
        <v>1367.93</v>
      </c>
      <c r="R12" t="n">
        <v>271.86</v>
      </c>
      <c r="S12" t="n">
        <v>104.26</v>
      </c>
      <c r="T12" t="n">
        <v>82099.46000000001</v>
      </c>
      <c r="U12" t="n">
        <v>0.38</v>
      </c>
      <c r="V12" t="n">
        <v>0.83</v>
      </c>
      <c r="W12" t="n">
        <v>20.93</v>
      </c>
      <c r="X12" t="n">
        <v>5.07</v>
      </c>
      <c r="Y12" t="n">
        <v>1</v>
      </c>
      <c r="Z12" t="n">
        <v>10</v>
      </c>
      <c r="AA12" t="n">
        <v>2877.936714657561</v>
      </c>
      <c r="AB12" t="n">
        <v>3937.719978601768</v>
      </c>
      <c r="AC12" t="n">
        <v>3561.909510468567</v>
      </c>
      <c r="AD12" t="n">
        <v>2877936.71465756</v>
      </c>
      <c r="AE12" t="n">
        <v>3937719.978601768</v>
      </c>
      <c r="AF12" t="n">
        <v>1.92619211719631e-06</v>
      </c>
      <c r="AG12" t="n">
        <v>79</v>
      </c>
      <c r="AH12" t="n">
        <v>3561909.510468567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1.4961</v>
      </c>
      <c r="E13" t="n">
        <v>66.84</v>
      </c>
      <c r="F13" t="n">
        <v>57.3</v>
      </c>
      <c r="G13" t="n">
        <v>20.96</v>
      </c>
      <c r="H13" t="n">
        <v>0.31</v>
      </c>
      <c r="I13" t="n">
        <v>164</v>
      </c>
      <c r="J13" t="n">
        <v>217.86</v>
      </c>
      <c r="K13" t="n">
        <v>56.13</v>
      </c>
      <c r="L13" t="n">
        <v>3.75</v>
      </c>
      <c r="M13" t="n">
        <v>162</v>
      </c>
      <c r="N13" t="n">
        <v>47.98</v>
      </c>
      <c r="O13" t="n">
        <v>27103.65</v>
      </c>
      <c r="P13" t="n">
        <v>852.28</v>
      </c>
      <c r="Q13" t="n">
        <v>1367.89</v>
      </c>
      <c r="R13" t="n">
        <v>259.68</v>
      </c>
      <c r="S13" t="n">
        <v>104.26</v>
      </c>
      <c r="T13" t="n">
        <v>76077.97</v>
      </c>
      <c r="U13" t="n">
        <v>0.4</v>
      </c>
      <c r="V13" t="n">
        <v>0.84</v>
      </c>
      <c r="W13" t="n">
        <v>20.92</v>
      </c>
      <c r="X13" t="n">
        <v>4.71</v>
      </c>
      <c r="Y13" t="n">
        <v>1</v>
      </c>
      <c r="Z13" t="n">
        <v>10</v>
      </c>
      <c r="AA13" t="n">
        <v>2825.868872589939</v>
      </c>
      <c r="AB13" t="n">
        <v>3866.478460013771</v>
      </c>
      <c r="AC13" t="n">
        <v>3497.467182426512</v>
      </c>
      <c r="AD13" t="n">
        <v>2825868.872589939</v>
      </c>
      <c r="AE13" t="n">
        <v>3866478.460013771</v>
      </c>
      <c r="AF13" t="n">
        <v>1.952290513201951e-06</v>
      </c>
      <c r="AG13" t="n">
        <v>78</v>
      </c>
      <c r="AH13" t="n">
        <v>3497467.182426512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1.5143</v>
      </c>
      <c r="E14" t="n">
        <v>66.04000000000001</v>
      </c>
      <c r="F14" t="n">
        <v>56.96</v>
      </c>
      <c r="G14" t="n">
        <v>22.34</v>
      </c>
      <c r="H14" t="n">
        <v>0.33</v>
      </c>
      <c r="I14" t="n">
        <v>153</v>
      </c>
      <c r="J14" t="n">
        <v>218.27</v>
      </c>
      <c r="K14" t="n">
        <v>56.13</v>
      </c>
      <c r="L14" t="n">
        <v>4</v>
      </c>
      <c r="M14" t="n">
        <v>151</v>
      </c>
      <c r="N14" t="n">
        <v>48.15</v>
      </c>
      <c r="O14" t="n">
        <v>27154.29</v>
      </c>
      <c r="P14" t="n">
        <v>846.62</v>
      </c>
      <c r="Q14" t="n">
        <v>1367.73</v>
      </c>
      <c r="R14" t="n">
        <v>248.84</v>
      </c>
      <c r="S14" t="n">
        <v>104.26</v>
      </c>
      <c r="T14" t="n">
        <v>70710.92</v>
      </c>
      <c r="U14" t="n">
        <v>0.42</v>
      </c>
      <c r="V14" t="n">
        <v>0.84</v>
      </c>
      <c r="W14" t="n">
        <v>20.89</v>
      </c>
      <c r="X14" t="n">
        <v>4.37</v>
      </c>
      <c r="Y14" t="n">
        <v>1</v>
      </c>
      <c r="Z14" t="n">
        <v>10</v>
      </c>
      <c r="AA14" t="n">
        <v>2778.314725420739</v>
      </c>
      <c r="AB14" t="n">
        <v>3801.412777915959</v>
      </c>
      <c r="AC14" t="n">
        <v>3438.611277707859</v>
      </c>
      <c r="AD14" t="n">
        <v>2778314.725420739</v>
      </c>
      <c r="AE14" t="n">
        <v>3801412.777915959</v>
      </c>
      <c r="AF14" t="n">
        <v>1.976040053567084e-06</v>
      </c>
      <c r="AG14" t="n">
        <v>77</v>
      </c>
      <c r="AH14" t="n">
        <v>3438611.277707859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1.5306</v>
      </c>
      <c r="E15" t="n">
        <v>65.33</v>
      </c>
      <c r="F15" t="n">
        <v>56.68</v>
      </c>
      <c r="G15" t="n">
        <v>23.78</v>
      </c>
      <c r="H15" t="n">
        <v>0.35</v>
      </c>
      <c r="I15" t="n">
        <v>143</v>
      </c>
      <c r="J15" t="n">
        <v>218.68</v>
      </c>
      <c r="K15" t="n">
        <v>56.13</v>
      </c>
      <c r="L15" t="n">
        <v>4.25</v>
      </c>
      <c r="M15" t="n">
        <v>141</v>
      </c>
      <c r="N15" t="n">
        <v>48.31</v>
      </c>
      <c r="O15" t="n">
        <v>27204.98</v>
      </c>
      <c r="P15" t="n">
        <v>841.78</v>
      </c>
      <c r="Q15" t="n">
        <v>1367.68</v>
      </c>
      <c r="R15" t="n">
        <v>239.88</v>
      </c>
      <c r="S15" t="n">
        <v>104.26</v>
      </c>
      <c r="T15" t="n">
        <v>66282.19</v>
      </c>
      <c r="U15" t="n">
        <v>0.43</v>
      </c>
      <c r="V15" t="n">
        <v>0.85</v>
      </c>
      <c r="W15" t="n">
        <v>20.88</v>
      </c>
      <c r="X15" t="n">
        <v>4.1</v>
      </c>
      <c r="Y15" t="n">
        <v>1</v>
      </c>
      <c r="Z15" t="n">
        <v>10</v>
      </c>
      <c r="AA15" t="n">
        <v>2736.089850117261</v>
      </c>
      <c r="AB15" t="n">
        <v>3743.638840695712</v>
      </c>
      <c r="AC15" t="n">
        <v>3386.351203969684</v>
      </c>
      <c r="AD15" t="n">
        <v>2736089.850117262</v>
      </c>
      <c r="AE15" t="n">
        <v>3743638.840695712</v>
      </c>
      <c r="AF15" t="n">
        <v>1.997310246311681e-06</v>
      </c>
      <c r="AG15" t="n">
        <v>76</v>
      </c>
      <c r="AH15" t="n">
        <v>3386351.203969684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1.5449</v>
      </c>
      <c r="E16" t="n">
        <v>64.73</v>
      </c>
      <c r="F16" t="n">
        <v>56.41</v>
      </c>
      <c r="G16" t="n">
        <v>25.07</v>
      </c>
      <c r="H16" t="n">
        <v>0.36</v>
      </c>
      <c r="I16" t="n">
        <v>135</v>
      </c>
      <c r="J16" t="n">
        <v>219.09</v>
      </c>
      <c r="K16" t="n">
        <v>56.13</v>
      </c>
      <c r="L16" t="n">
        <v>4.5</v>
      </c>
      <c r="M16" t="n">
        <v>133</v>
      </c>
      <c r="N16" t="n">
        <v>48.47</v>
      </c>
      <c r="O16" t="n">
        <v>27255.72</v>
      </c>
      <c r="P16" t="n">
        <v>837</v>
      </c>
      <c r="Q16" t="n">
        <v>1367.89</v>
      </c>
      <c r="R16" t="n">
        <v>231.17</v>
      </c>
      <c r="S16" t="n">
        <v>104.26</v>
      </c>
      <c r="T16" t="n">
        <v>61966.91</v>
      </c>
      <c r="U16" t="n">
        <v>0.45</v>
      </c>
      <c r="V16" t="n">
        <v>0.85</v>
      </c>
      <c r="W16" t="n">
        <v>20.86</v>
      </c>
      <c r="X16" t="n">
        <v>3.82</v>
      </c>
      <c r="Y16" t="n">
        <v>1</v>
      </c>
      <c r="Z16" t="n">
        <v>10</v>
      </c>
      <c r="AA16" t="n">
        <v>2697.275156842901</v>
      </c>
      <c r="AB16" t="n">
        <v>3690.530864974315</v>
      </c>
      <c r="AC16" t="n">
        <v>3338.311778913628</v>
      </c>
      <c r="AD16" t="n">
        <v>2697275.156842901</v>
      </c>
      <c r="AE16" t="n">
        <v>3690530.864974315</v>
      </c>
      <c r="AF16" t="n">
        <v>2.015970599455714e-06</v>
      </c>
      <c r="AG16" t="n">
        <v>75</v>
      </c>
      <c r="AH16" t="n">
        <v>3338311.778913628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1.5577</v>
      </c>
      <c r="E17" t="n">
        <v>64.2</v>
      </c>
      <c r="F17" t="n">
        <v>56.22</v>
      </c>
      <c r="G17" t="n">
        <v>26.56</v>
      </c>
      <c r="H17" t="n">
        <v>0.38</v>
      </c>
      <c r="I17" t="n">
        <v>127</v>
      </c>
      <c r="J17" t="n">
        <v>219.51</v>
      </c>
      <c r="K17" t="n">
        <v>56.13</v>
      </c>
      <c r="L17" t="n">
        <v>4.75</v>
      </c>
      <c r="M17" t="n">
        <v>125</v>
      </c>
      <c r="N17" t="n">
        <v>48.63</v>
      </c>
      <c r="O17" t="n">
        <v>27306.53</v>
      </c>
      <c r="P17" t="n">
        <v>833.41</v>
      </c>
      <c r="Q17" t="n">
        <v>1367.75</v>
      </c>
      <c r="R17" t="n">
        <v>224.75</v>
      </c>
      <c r="S17" t="n">
        <v>104.26</v>
      </c>
      <c r="T17" t="n">
        <v>58798.55</v>
      </c>
      <c r="U17" t="n">
        <v>0.46</v>
      </c>
      <c r="V17" t="n">
        <v>0.85</v>
      </c>
      <c r="W17" t="n">
        <v>20.85</v>
      </c>
      <c r="X17" t="n">
        <v>3.63</v>
      </c>
      <c r="Y17" t="n">
        <v>1</v>
      </c>
      <c r="Z17" t="n">
        <v>10</v>
      </c>
      <c r="AA17" t="n">
        <v>2673.528605058924</v>
      </c>
      <c r="AB17" t="n">
        <v>3658.03978519955</v>
      </c>
      <c r="AC17" t="n">
        <v>3308.921602191051</v>
      </c>
      <c r="AD17" t="n">
        <v>2673528.605058924</v>
      </c>
      <c r="AE17" t="n">
        <v>3658039.78519955</v>
      </c>
      <c r="AF17" t="n">
        <v>2.032673572899324e-06</v>
      </c>
      <c r="AG17" t="n">
        <v>75</v>
      </c>
      <c r="AH17" t="n">
        <v>3308921.602191051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1.5698</v>
      </c>
      <c r="E18" t="n">
        <v>63.7</v>
      </c>
      <c r="F18" t="n">
        <v>56.02</v>
      </c>
      <c r="G18" t="n">
        <v>28.01</v>
      </c>
      <c r="H18" t="n">
        <v>0.4</v>
      </c>
      <c r="I18" t="n">
        <v>120</v>
      </c>
      <c r="J18" t="n">
        <v>219.92</v>
      </c>
      <c r="K18" t="n">
        <v>56.13</v>
      </c>
      <c r="L18" t="n">
        <v>5</v>
      </c>
      <c r="M18" t="n">
        <v>118</v>
      </c>
      <c r="N18" t="n">
        <v>48.79</v>
      </c>
      <c r="O18" t="n">
        <v>27357.39</v>
      </c>
      <c r="P18" t="n">
        <v>829.77</v>
      </c>
      <c r="Q18" t="n">
        <v>1367.59</v>
      </c>
      <c r="R18" t="n">
        <v>218.09</v>
      </c>
      <c r="S18" t="n">
        <v>104.26</v>
      </c>
      <c r="T18" t="n">
        <v>55499.35</v>
      </c>
      <c r="U18" t="n">
        <v>0.48</v>
      </c>
      <c r="V18" t="n">
        <v>0.86</v>
      </c>
      <c r="W18" t="n">
        <v>20.85</v>
      </c>
      <c r="X18" t="n">
        <v>3.44</v>
      </c>
      <c r="Y18" t="n">
        <v>1</v>
      </c>
      <c r="Z18" t="n">
        <v>10</v>
      </c>
      <c r="AA18" t="n">
        <v>2640.89116594614</v>
      </c>
      <c r="AB18" t="n">
        <v>3613.383801143242</v>
      </c>
      <c r="AC18" t="n">
        <v>3268.52752257801</v>
      </c>
      <c r="AD18" t="n">
        <v>2640891.165946139</v>
      </c>
      <c r="AE18" t="n">
        <v>3613383.801143242</v>
      </c>
      <c r="AF18" t="n">
        <v>2.048463102482737e-06</v>
      </c>
      <c r="AG18" t="n">
        <v>74</v>
      </c>
      <c r="AH18" t="n">
        <v>3268527.52257801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1.581</v>
      </c>
      <c r="E19" t="n">
        <v>63.25</v>
      </c>
      <c r="F19" t="n">
        <v>55.82</v>
      </c>
      <c r="G19" t="n">
        <v>29.38</v>
      </c>
      <c r="H19" t="n">
        <v>0.42</v>
      </c>
      <c r="I19" t="n">
        <v>114</v>
      </c>
      <c r="J19" t="n">
        <v>220.33</v>
      </c>
      <c r="K19" t="n">
        <v>56.13</v>
      </c>
      <c r="L19" t="n">
        <v>5.25</v>
      </c>
      <c r="M19" t="n">
        <v>112</v>
      </c>
      <c r="N19" t="n">
        <v>48.95</v>
      </c>
      <c r="O19" t="n">
        <v>27408.3</v>
      </c>
      <c r="P19" t="n">
        <v>826.1799999999999</v>
      </c>
      <c r="Q19" t="n">
        <v>1367.62</v>
      </c>
      <c r="R19" t="n">
        <v>212.07</v>
      </c>
      <c r="S19" t="n">
        <v>104.26</v>
      </c>
      <c r="T19" t="n">
        <v>52522.53</v>
      </c>
      <c r="U19" t="n">
        <v>0.49</v>
      </c>
      <c r="V19" t="n">
        <v>0.86</v>
      </c>
      <c r="W19" t="n">
        <v>20.82</v>
      </c>
      <c r="X19" t="n">
        <v>3.24</v>
      </c>
      <c r="Y19" t="n">
        <v>1</v>
      </c>
      <c r="Z19" t="n">
        <v>10</v>
      </c>
      <c r="AA19" t="n">
        <v>2619.687118547721</v>
      </c>
      <c r="AB19" t="n">
        <v>3584.371488036174</v>
      </c>
      <c r="AC19" t="n">
        <v>3242.284103914845</v>
      </c>
      <c r="AD19" t="n">
        <v>2619687.118547721</v>
      </c>
      <c r="AE19" t="n">
        <v>3584371.488036173</v>
      </c>
      <c r="AF19" t="n">
        <v>2.063078204245896e-06</v>
      </c>
      <c r="AG19" t="n">
        <v>74</v>
      </c>
      <c r="AH19" t="n">
        <v>3242284.103914845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1.5898</v>
      </c>
      <c r="E20" t="n">
        <v>62.9</v>
      </c>
      <c r="F20" t="n">
        <v>55.69</v>
      </c>
      <c r="G20" t="n">
        <v>30.65</v>
      </c>
      <c r="H20" t="n">
        <v>0.44</v>
      </c>
      <c r="I20" t="n">
        <v>109</v>
      </c>
      <c r="J20" t="n">
        <v>220.74</v>
      </c>
      <c r="K20" t="n">
        <v>56.13</v>
      </c>
      <c r="L20" t="n">
        <v>5.5</v>
      </c>
      <c r="M20" t="n">
        <v>107</v>
      </c>
      <c r="N20" t="n">
        <v>49.12</v>
      </c>
      <c r="O20" t="n">
        <v>27459.27</v>
      </c>
      <c r="P20" t="n">
        <v>823.21</v>
      </c>
      <c r="Q20" t="n">
        <v>1367.7</v>
      </c>
      <c r="R20" t="n">
        <v>207.3</v>
      </c>
      <c r="S20" t="n">
        <v>104.26</v>
      </c>
      <c r="T20" t="n">
        <v>50161.14</v>
      </c>
      <c r="U20" t="n">
        <v>0.5</v>
      </c>
      <c r="V20" t="n">
        <v>0.86</v>
      </c>
      <c r="W20" t="n">
        <v>20.82</v>
      </c>
      <c r="X20" t="n">
        <v>3.1</v>
      </c>
      <c r="Y20" t="n">
        <v>1</v>
      </c>
      <c r="Z20" t="n">
        <v>10</v>
      </c>
      <c r="AA20" t="n">
        <v>2593.370672305632</v>
      </c>
      <c r="AB20" t="n">
        <v>3548.364165288076</v>
      </c>
      <c r="AC20" t="n">
        <v>3209.713269513232</v>
      </c>
      <c r="AD20" t="n">
        <v>2593370.672305631</v>
      </c>
      <c r="AE20" t="n">
        <v>3548364.165288076</v>
      </c>
      <c r="AF20" t="n">
        <v>2.074561498488378e-06</v>
      </c>
      <c r="AG20" t="n">
        <v>73</v>
      </c>
      <c r="AH20" t="n">
        <v>3209713.269513232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1.5989</v>
      </c>
      <c r="E21" t="n">
        <v>62.54</v>
      </c>
      <c r="F21" t="n">
        <v>55.54</v>
      </c>
      <c r="G21" t="n">
        <v>32.04</v>
      </c>
      <c r="H21" t="n">
        <v>0.46</v>
      </c>
      <c r="I21" t="n">
        <v>104</v>
      </c>
      <c r="J21" t="n">
        <v>221.16</v>
      </c>
      <c r="K21" t="n">
        <v>56.13</v>
      </c>
      <c r="L21" t="n">
        <v>5.75</v>
      </c>
      <c r="M21" t="n">
        <v>102</v>
      </c>
      <c r="N21" t="n">
        <v>49.28</v>
      </c>
      <c r="O21" t="n">
        <v>27510.3</v>
      </c>
      <c r="P21" t="n">
        <v>820.63</v>
      </c>
      <c r="Q21" t="n">
        <v>1367.68</v>
      </c>
      <c r="R21" t="n">
        <v>202.87</v>
      </c>
      <c r="S21" t="n">
        <v>104.26</v>
      </c>
      <c r="T21" t="n">
        <v>47972.63</v>
      </c>
      <c r="U21" t="n">
        <v>0.51</v>
      </c>
      <c r="V21" t="n">
        <v>0.86</v>
      </c>
      <c r="W21" t="n">
        <v>20.81</v>
      </c>
      <c r="X21" t="n">
        <v>2.95</v>
      </c>
      <c r="Y21" t="n">
        <v>1</v>
      </c>
      <c r="Z21" t="n">
        <v>10</v>
      </c>
      <c r="AA21" t="n">
        <v>2577.195914464752</v>
      </c>
      <c r="AB21" t="n">
        <v>3526.23314803023</v>
      </c>
      <c r="AC21" t="n">
        <v>3189.694405481398</v>
      </c>
      <c r="AD21" t="n">
        <v>2577195.914464752</v>
      </c>
      <c r="AE21" t="n">
        <v>3526233.148030229</v>
      </c>
      <c r="AF21" t="n">
        <v>2.086436268670944e-06</v>
      </c>
      <c r="AG21" t="n">
        <v>73</v>
      </c>
      <c r="AH21" t="n">
        <v>3189694.405481398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1.6084</v>
      </c>
      <c r="E22" t="n">
        <v>62.17</v>
      </c>
      <c r="F22" t="n">
        <v>55.38</v>
      </c>
      <c r="G22" t="n">
        <v>33.56</v>
      </c>
      <c r="H22" t="n">
        <v>0.48</v>
      </c>
      <c r="I22" t="n">
        <v>99</v>
      </c>
      <c r="J22" t="n">
        <v>221.57</v>
      </c>
      <c r="K22" t="n">
        <v>56.13</v>
      </c>
      <c r="L22" t="n">
        <v>6</v>
      </c>
      <c r="M22" t="n">
        <v>97</v>
      </c>
      <c r="N22" t="n">
        <v>49.45</v>
      </c>
      <c r="O22" t="n">
        <v>27561.39</v>
      </c>
      <c r="P22" t="n">
        <v>817.35</v>
      </c>
      <c r="Q22" t="n">
        <v>1367.53</v>
      </c>
      <c r="R22" t="n">
        <v>197.73</v>
      </c>
      <c r="S22" t="n">
        <v>104.26</v>
      </c>
      <c r="T22" t="n">
        <v>45427.53</v>
      </c>
      <c r="U22" t="n">
        <v>0.53</v>
      </c>
      <c r="V22" t="n">
        <v>0.87</v>
      </c>
      <c r="W22" t="n">
        <v>20.8</v>
      </c>
      <c r="X22" t="n">
        <v>2.8</v>
      </c>
      <c r="Y22" t="n">
        <v>1</v>
      </c>
      <c r="Z22" t="n">
        <v>10</v>
      </c>
      <c r="AA22" t="n">
        <v>2549.648033130919</v>
      </c>
      <c r="AB22" t="n">
        <v>3488.540921462526</v>
      </c>
      <c r="AC22" t="n">
        <v>3155.599472115945</v>
      </c>
      <c r="AD22" t="n">
        <v>2549648.03313092</v>
      </c>
      <c r="AE22" t="n">
        <v>3488540.921462526</v>
      </c>
      <c r="AF22" t="n">
        <v>2.098833006773623e-06</v>
      </c>
      <c r="AG22" t="n">
        <v>72</v>
      </c>
      <c r="AH22" t="n">
        <v>3155599.472115945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1.615</v>
      </c>
      <c r="E23" t="n">
        <v>61.92</v>
      </c>
      <c r="F23" t="n">
        <v>55.29</v>
      </c>
      <c r="G23" t="n">
        <v>34.92</v>
      </c>
      <c r="H23" t="n">
        <v>0.5</v>
      </c>
      <c r="I23" t="n">
        <v>95</v>
      </c>
      <c r="J23" t="n">
        <v>221.99</v>
      </c>
      <c r="K23" t="n">
        <v>56.13</v>
      </c>
      <c r="L23" t="n">
        <v>6.25</v>
      </c>
      <c r="M23" t="n">
        <v>93</v>
      </c>
      <c r="N23" t="n">
        <v>49.61</v>
      </c>
      <c r="O23" t="n">
        <v>27612.53</v>
      </c>
      <c r="P23" t="n">
        <v>815.45</v>
      </c>
      <c r="Q23" t="n">
        <v>1367.58</v>
      </c>
      <c r="R23" t="n">
        <v>194.63</v>
      </c>
      <c r="S23" t="n">
        <v>104.26</v>
      </c>
      <c r="T23" t="n">
        <v>43898.64</v>
      </c>
      <c r="U23" t="n">
        <v>0.54</v>
      </c>
      <c r="V23" t="n">
        <v>0.87</v>
      </c>
      <c r="W23" t="n">
        <v>20.8</v>
      </c>
      <c r="X23" t="n">
        <v>2.71</v>
      </c>
      <c r="Y23" t="n">
        <v>1</v>
      </c>
      <c r="Z23" t="n">
        <v>10</v>
      </c>
      <c r="AA23" t="n">
        <v>2538.332939541638</v>
      </c>
      <c r="AB23" t="n">
        <v>3473.059111226973</v>
      </c>
      <c r="AC23" t="n">
        <v>3141.595224120417</v>
      </c>
      <c r="AD23" t="n">
        <v>2538332.939541638</v>
      </c>
      <c r="AE23" t="n">
        <v>3473059.111226973</v>
      </c>
      <c r="AF23" t="n">
        <v>2.107445477455485e-06</v>
      </c>
      <c r="AG23" t="n">
        <v>72</v>
      </c>
      <c r="AH23" t="n">
        <v>3141595.224120417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1.623</v>
      </c>
      <c r="E24" t="n">
        <v>61.61</v>
      </c>
      <c r="F24" t="n">
        <v>55.16</v>
      </c>
      <c r="G24" t="n">
        <v>36.37</v>
      </c>
      <c r="H24" t="n">
        <v>0.52</v>
      </c>
      <c r="I24" t="n">
        <v>91</v>
      </c>
      <c r="J24" t="n">
        <v>222.4</v>
      </c>
      <c r="K24" t="n">
        <v>56.13</v>
      </c>
      <c r="L24" t="n">
        <v>6.5</v>
      </c>
      <c r="M24" t="n">
        <v>89</v>
      </c>
      <c r="N24" t="n">
        <v>49.78</v>
      </c>
      <c r="O24" t="n">
        <v>27663.85</v>
      </c>
      <c r="P24" t="n">
        <v>812.6799999999999</v>
      </c>
      <c r="Q24" t="n">
        <v>1367.5</v>
      </c>
      <c r="R24" t="n">
        <v>190.27</v>
      </c>
      <c r="S24" t="n">
        <v>104.26</v>
      </c>
      <c r="T24" t="n">
        <v>41734.07</v>
      </c>
      <c r="U24" t="n">
        <v>0.55</v>
      </c>
      <c r="V24" t="n">
        <v>0.87</v>
      </c>
      <c r="W24" t="n">
        <v>20.79</v>
      </c>
      <c r="X24" t="n">
        <v>2.58</v>
      </c>
      <c r="Y24" t="n">
        <v>1</v>
      </c>
      <c r="Z24" t="n">
        <v>10</v>
      </c>
      <c r="AA24" t="n">
        <v>2523.81911684591</v>
      </c>
      <c r="AB24" t="n">
        <v>3453.200658710009</v>
      </c>
      <c r="AC24" t="n">
        <v>3123.632034440159</v>
      </c>
      <c r="AD24" t="n">
        <v>2523819.11684591</v>
      </c>
      <c r="AE24" t="n">
        <v>3453200.658710009</v>
      </c>
      <c r="AF24" t="n">
        <v>2.117884835857741e-06</v>
      </c>
      <c r="AG24" t="n">
        <v>72</v>
      </c>
      <c r="AH24" t="n">
        <v>3123632.034440159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1.6306</v>
      </c>
      <c r="E25" t="n">
        <v>61.33</v>
      </c>
      <c r="F25" t="n">
        <v>55.04</v>
      </c>
      <c r="G25" t="n">
        <v>37.96</v>
      </c>
      <c r="H25" t="n">
        <v>0.54</v>
      </c>
      <c r="I25" t="n">
        <v>87</v>
      </c>
      <c r="J25" t="n">
        <v>222.82</v>
      </c>
      <c r="K25" t="n">
        <v>56.13</v>
      </c>
      <c r="L25" t="n">
        <v>6.75</v>
      </c>
      <c r="M25" t="n">
        <v>85</v>
      </c>
      <c r="N25" t="n">
        <v>49.94</v>
      </c>
      <c r="O25" t="n">
        <v>27715.11</v>
      </c>
      <c r="P25" t="n">
        <v>810.02</v>
      </c>
      <c r="Q25" t="n">
        <v>1367.45</v>
      </c>
      <c r="R25" t="n">
        <v>186.51</v>
      </c>
      <c r="S25" t="n">
        <v>104.26</v>
      </c>
      <c r="T25" t="n">
        <v>39877.17</v>
      </c>
      <c r="U25" t="n">
        <v>0.5600000000000001</v>
      </c>
      <c r="V25" t="n">
        <v>0.87</v>
      </c>
      <c r="W25" t="n">
        <v>20.78</v>
      </c>
      <c r="X25" t="n">
        <v>2.46</v>
      </c>
      <c r="Y25" t="n">
        <v>1</v>
      </c>
      <c r="Z25" t="n">
        <v>10</v>
      </c>
      <c r="AA25" t="n">
        <v>2500.220125561232</v>
      </c>
      <c r="AB25" t="n">
        <v>3420.911477720294</v>
      </c>
      <c r="AC25" t="n">
        <v>3094.424487565954</v>
      </c>
      <c r="AD25" t="n">
        <v>2500220.125561232</v>
      </c>
      <c r="AE25" t="n">
        <v>3420911.477720294</v>
      </c>
      <c r="AF25" t="n">
        <v>2.127802226339885e-06</v>
      </c>
      <c r="AG25" t="n">
        <v>71</v>
      </c>
      <c r="AH25" t="n">
        <v>3094424.487565954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1.636</v>
      </c>
      <c r="E26" t="n">
        <v>61.13</v>
      </c>
      <c r="F26" t="n">
        <v>54.97</v>
      </c>
      <c r="G26" t="n">
        <v>39.26</v>
      </c>
      <c r="H26" t="n">
        <v>0.5600000000000001</v>
      </c>
      <c r="I26" t="n">
        <v>84</v>
      </c>
      <c r="J26" t="n">
        <v>223.23</v>
      </c>
      <c r="K26" t="n">
        <v>56.13</v>
      </c>
      <c r="L26" t="n">
        <v>7</v>
      </c>
      <c r="M26" t="n">
        <v>82</v>
      </c>
      <c r="N26" t="n">
        <v>50.11</v>
      </c>
      <c r="O26" t="n">
        <v>27766.43</v>
      </c>
      <c r="P26" t="n">
        <v>808.27</v>
      </c>
      <c r="Q26" t="n">
        <v>1367.55</v>
      </c>
      <c r="R26" t="n">
        <v>184.07</v>
      </c>
      <c r="S26" t="n">
        <v>104.26</v>
      </c>
      <c r="T26" t="n">
        <v>38669.53</v>
      </c>
      <c r="U26" t="n">
        <v>0.57</v>
      </c>
      <c r="V26" t="n">
        <v>0.87</v>
      </c>
      <c r="W26" t="n">
        <v>20.78</v>
      </c>
      <c r="X26" t="n">
        <v>2.38</v>
      </c>
      <c r="Y26" t="n">
        <v>1</v>
      </c>
      <c r="Z26" t="n">
        <v>10</v>
      </c>
      <c r="AA26" t="n">
        <v>2490.961542756773</v>
      </c>
      <c r="AB26" t="n">
        <v>3408.243476267386</v>
      </c>
      <c r="AC26" t="n">
        <v>3082.96550239206</v>
      </c>
      <c r="AD26" t="n">
        <v>2490961.542756773</v>
      </c>
      <c r="AE26" t="n">
        <v>3408243.476267386</v>
      </c>
      <c r="AF26" t="n">
        <v>2.134848793261407e-06</v>
      </c>
      <c r="AG26" t="n">
        <v>71</v>
      </c>
      <c r="AH26" t="n">
        <v>3082965.50239206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1.6417</v>
      </c>
      <c r="E27" t="n">
        <v>60.91</v>
      </c>
      <c r="F27" t="n">
        <v>54.88</v>
      </c>
      <c r="G27" t="n">
        <v>40.65</v>
      </c>
      <c r="H27" t="n">
        <v>0.58</v>
      </c>
      <c r="I27" t="n">
        <v>81</v>
      </c>
      <c r="J27" t="n">
        <v>223.65</v>
      </c>
      <c r="K27" t="n">
        <v>56.13</v>
      </c>
      <c r="L27" t="n">
        <v>7.25</v>
      </c>
      <c r="M27" t="n">
        <v>79</v>
      </c>
      <c r="N27" t="n">
        <v>50.27</v>
      </c>
      <c r="O27" t="n">
        <v>27817.81</v>
      </c>
      <c r="P27" t="n">
        <v>806.35</v>
      </c>
      <c r="Q27" t="n">
        <v>1367.46</v>
      </c>
      <c r="R27" t="n">
        <v>181.09</v>
      </c>
      <c r="S27" t="n">
        <v>104.26</v>
      </c>
      <c r="T27" t="n">
        <v>37194.12</v>
      </c>
      <c r="U27" t="n">
        <v>0.58</v>
      </c>
      <c r="V27" t="n">
        <v>0.87</v>
      </c>
      <c r="W27" t="n">
        <v>20.78</v>
      </c>
      <c r="X27" t="n">
        <v>2.3</v>
      </c>
      <c r="Y27" t="n">
        <v>1</v>
      </c>
      <c r="Z27" t="n">
        <v>10</v>
      </c>
      <c r="AA27" t="n">
        <v>2480.975262706178</v>
      </c>
      <c r="AB27" t="n">
        <v>3394.579807338579</v>
      </c>
      <c r="AC27" t="n">
        <v>3070.605874848739</v>
      </c>
      <c r="AD27" t="n">
        <v>2480975.262706178</v>
      </c>
      <c r="AE27" t="n">
        <v>3394579.80733858</v>
      </c>
      <c r="AF27" t="n">
        <v>2.142286836123015e-06</v>
      </c>
      <c r="AG27" t="n">
        <v>71</v>
      </c>
      <c r="AH27" t="n">
        <v>3070605.874848739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1.6481</v>
      </c>
      <c r="E28" t="n">
        <v>60.68</v>
      </c>
      <c r="F28" t="n">
        <v>54.77</v>
      </c>
      <c r="G28" t="n">
        <v>42.13</v>
      </c>
      <c r="H28" t="n">
        <v>0.59</v>
      </c>
      <c r="I28" t="n">
        <v>78</v>
      </c>
      <c r="J28" t="n">
        <v>224.07</v>
      </c>
      <c r="K28" t="n">
        <v>56.13</v>
      </c>
      <c r="L28" t="n">
        <v>7.5</v>
      </c>
      <c r="M28" t="n">
        <v>76</v>
      </c>
      <c r="N28" t="n">
        <v>50.44</v>
      </c>
      <c r="O28" t="n">
        <v>27869.24</v>
      </c>
      <c r="P28" t="n">
        <v>804.28</v>
      </c>
      <c r="Q28" t="n">
        <v>1367.44</v>
      </c>
      <c r="R28" t="n">
        <v>177.7</v>
      </c>
      <c r="S28" t="n">
        <v>104.26</v>
      </c>
      <c r="T28" t="n">
        <v>35515.66</v>
      </c>
      <c r="U28" t="n">
        <v>0.59</v>
      </c>
      <c r="V28" t="n">
        <v>0.88</v>
      </c>
      <c r="W28" t="n">
        <v>20.77</v>
      </c>
      <c r="X28" t="n">
        <v>2.19</v>
      </c>
      <c r="Y28" t="n">
        <v>1</v>
      </c>
      <c r="Z28" t="n">
        <v>10</v>
      </c>
      <c r="AA28" t="n">
        <v>2469.87556329393</v>
      </c>
      <c r="AB28" t="n">
        <v>3379.392708918562</v>
      </c>
      <c r="AC28" t="n">
        <v>3056.868211786703</v>
      </c>
      <c r="AD28" t="n">
        <v>2469875.56329393</v>
      </c>
      <c r="AE28" t="n">
        <v>3379392.708918562</v>
      </c>
      <c r="AF28" t="n">
        <v>2.15063832284482e-06</v>
      </c>
      <c r="AG28" t="n">
        <v>71</v>
      </c>
      <c r="AH28" t="n">
        <v>3056868.211786703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1.6513</v>
      </c>
      <c r="E29" t="n">
        <v>60.56</v>
      </c>
      <c r="F29" t="n">
        <v>54.74</v>
      </c>
      <c r="G29" t="n">
        <v>43.21</v>
      </c>
      <c r="H29" t="n">
        <v>0.61</v>
      </c>
      <c r="I29" t="n">
        <v>76</v>
      </c>
      <c r="J29" t="n">
        <v>224.49</v>
      </c>
      <c r="K29" t="n">
        <v>56.13</v>
      </c>
      <c r="L29" t="n">
        <v>7.75</v>
      </c>
      <c r="M29" t="n">
        <v>74</v>
      </c>
      <c r="N29" t="n">
        <v>50.61</v>
      </c>
      <c r="O29" t="n">
        <v>27920.73</v>
      </c>
      <c r="P29" t="n">
        <v>802.61</v>
      </c>
      <c r="Q29" t="n">
        <v>1367.44</v>
      </c>
      <c r="R29" t="n">
        <v>176.1</v>
      </c>
      <c r="S29" t="n">
        <v>104.26</v>
      </c>
      <c r="T29" t="n">
        <v>34726.95</v>
      </c>
      <c r="U29" t="n">
        <v>0.59</v>
      </c>
      <c r="V29" t="n">
        <v>0.88</v>
      </c>
      <c r="W29" t="n">
        <v>20.78</v>
      </c>
      <c r="X29" t="n">
        <v>2.16</v>
      </c>
      <c r="Y29" t="n">
        <v>1</v>
      </c>
      <c r="Z29" t="n">
        <v>10</v>
      </c>
      <c r="AA29" t="n">
        <v>2463.693533977701</v>
      </c>
      <c r="AB29" t="n">
        <v>3370.934183676213</v>
      </c>
      <c r="AC29" t="n">
        <v>3049.216956321869</v>
      </c>
      <c r="AD29" t="n">
        <v>2463693.533977701</v>
      </c>
      <c r="AE29" t="n">
        <v>3370934.183676213</v>
      </c>
      <c r="AF29" t="n">
        <v>2.154814066205723e-06</v>
      </c>
      <c r="AG29" t="n">
        <v>71</v>
      </c>
      <c r="AH29" t="n">
        <v>3049216.956321869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1.6577</v>
      </c>
      <c r="E30" t="n">
        <v>60.32</v>
      </c>
      <c r="F30" t="n">
        <v>54.63</v>
      </c>
      <c r="G30" t="n">
        <v>44.9</v>
      </c>
      <c r="H30" t="n">
        <v>0.63</v>
      </c>
      <c r="I30" t="n">
        <v>73</v>
      </c>
      <c r="J30" t="n">
        <v>224.9</v>
      </c>
      <c r="K30" t="n">
        <v>56.13</v>
      </c>
      <c r="L30" t="n">
        <v>8</v>
      </c>
      <c r="M30" t="n">
        <v>71</v>
      </c>
      <c r="N30" t="n">
        <v>50.78</v>
      </c>
      <c r="O30" t="n">
        <v>27972.28</v>
      </c>
      <c r="P30" t="n">
        <v>800.8</v>
      </c>
      <c r="Q30" t="n">
        <v>1367.4</v>
      </c>
      <c r="R30" t="n">
        <v>173.22</v>
      </c>
      <c r="S30" t="n">
        <v>104.26</v>
      </c>
      <c r="T30" t="n">
        <v>33300.14</v>
      </c>
      <c r="U30" t="n">
        <v>0.6</v>
      </c>
      <c r="V30" t="n">
        <v>0.88</v>
      </c>
      <c r="W30" t="n">
        <v>20.76</v>
      </c>
      <c r="X30" t="n">
        <v>2.05</v>
      </c>
      <c r="Y30" t="n">
        <v>1</v>
      </c>
      <c r="Z30" t="n">
        <v>10</v>
      </c>
      <c r="AA30" t="n">
        <v>2443.166026817433</v>
      </c>
      <c r="AB30" t="n">
        <v>3342.847542769831</v>
      </c>
      <c r="AC30" t="n">
        <v>3023.810865003745</v>
      </c>
      <c r="AD30" t="n">
        <v>2443166.026817433</v>
      </c>
      <c r="AE30" t="n">
        <v>3342847.542769831</v>
      </c>
      <c r="AF30" t="n">
        <v>2.163165552927528e-06</v>
      </c>
      <c r="AG30" t="n">
        <v>70</v>
      </c>
      <c r="AH30" t="n">
        <v>3023810.865003745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1.6614</v>
      </c>
      <c r="E31" t="n">
        <v>60.19</v>
      </c>
      <c r="F31" t="n">
        <v>54.58</v>
      </c>
      <c r="G31" t="n">
        <v>46.12</v>
      </c>
      <c r="H31" t="n">
        <v>0.65</v>
      </c>
      <c r="I31" t="n">
        <v>71</v>
      </c>
      <c r="J31" t="n">
        <v>225.32</v>
      </c>
      <c r="K31" t="n">
        <v>56.13</v>
      </c>
      <c r="L31" t="n">
        <v>8.25</v>
      </c>
      <c r="M31" t="n">
        <v>69</v>
      </c>
      <c r="N31" t="n">
        <v>50.95</v>
      </c>
      <c r="O31" t="n">
        <v>28023.89</v>
      </c>
      <c r="P31" t="n">
        <v>799.16</v>
      </c>
      <c r="Q31" t="n">
        <v>1367.37</v>
      </c>
      <c r="R31" t="n">
        <v>171.5</v>
      </c>
      <c r="S31" t="n">
        <v>104.26</v>
      </c>
      <c r="T31" t="n">
        <v>32449.78</v>
      </c>
      <c r="U31" t="n">
        <v>0.61</v>
      </c>
      <c r="V31" t="n">
        <v>0.88</v>
      </c>
      <c r="W31" t="n">
        <v>20.76</v>
      </c>
      <c r="X31" t="n">
        <v>2</v>
      </c>
      <c r="Y31" t="n">
        <v>1</v>
      </c>
      <c r="Z31" t="n">
        <v>10</v>
      </c>
      <c r="AA31" t="n">
        <v>2436.36069060054</v>
      </c>
      <c r="AB31" t="n">
        <v>3333.536181527633</v>
      </c>
      <c r="AC31" t="n">
        <v>3015.388167009925</v>
      </c>
      <c r="AD31" t="n">
        <v>2436360.69060054</v>
      </c>
      <c r="AE31" t="n">
        <v>3333536.181527633</v>
      </c>
      <c r="AF31" t="n">
        <v>2.167993756188571e-06</v>
      </c>
      <c r="AG31" t="n">
        <v>70</v>
      </c>
      <c r="AH31" t="n">
        <v>3015388.167009925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1.6643</v>
      </c>
      <c r="E32" t="n">
        <v>60.09</v>
      </c>
      <c r="F32" t="n">
        <v>54.56</v>
      </c>
      <c r="G32" t="n">
        <v>47.44</v>
      </c>
      <c r="H32" t="n">
        <v>0.67</v>
      </c>
      <c r="I32" t="n">
        <v>69</v>
      </c>
      <c r="J32" t="n">
        <v>225.74</v>
      </c>
      <c r="K32" t="n">
        <v>56.13</v>
      </c>
      <c r="L32" t="n">
        <v>8.5</v>
      </c>
      <c r="M32" t="n">
        <v>67</v>
      </c>
      <c r="N32" t="n">
        <v>51.11</v>
      </c>
      <c r="O32" t="n">
        <v>28075.56</v>
      </c>
      <c r="P32" t="n">
        <v>798.14</v>
      </c>
      <c r="Q32" t="n">
        <v>1367.56</v>
      </c>
      <c r="R32" t="n">
        <v>170.9</v>
      </c>
      <c r="S32" t="n">
        <v>104.26</v>
      </c>
      <c r="T32" t="n">
        <v>32162.11</v>
      </c>
      <c r="U32" t="n">
        <v>0.61</v>
      </c>
      <c r="V32" t="n">
        <v>0.88</v>
      </c>
      <c r="W32" t="n">
        <v>20.76</v>
      </c>
      <c r="X32" t="n">
        <v>1.98</v>
      </c>
      <c r="Y32" t="n">
        <v>1</v>
      </c>
      <c r="Z32" t="n">
        <v>10</v>
      </c>
      <c r="AA32" t="n">
        <v>2431.635932869923</v>
      </c>
      <c r="AB32" t="n">
        <v>3327.071559559003</v>
      </c>
      <c r="AC32" t="n">
        <v>3009.540519488827</v>
      </c>
      <c r="AD32" t="n">
        <v>2431635.932869923</v>
      </c>
      <c r="AE32" t="n">
        <v>3327071.559559003</v>
      </c>
      <c r="AF32" t="n">
        <v>2.171778023609389e-06</v>
      </c>
      <c r="AG32" t="n">
        <v>70</v>
      </c>
      <c r="AH32" t="n">
        <v>3009540.519488827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1.6685</v>
      </c>
      <c r="E33" t="n">
        <v>59.93</v>
      </c>
      <c r="F33" t="n">
        <v>54.49</v>
      </c>
      <c r="G33" t="n">
        <v>48.8</v>
      </c>
      <c r="H33" t="n">
        <v>0.6899999999999999</v>
      </c>
      <c r="I33" t="n">
        <v>67</v>
      </c>
      <c r="J33" t="n">
        <v>226.16</v>
      </c>
      <c r="K33" t="n">
        <v>56.13</v>
      </c>
      <c r="L33" t="n">
        <v>8.75</v>
      </c>
      <c r="M33" t="n">
        <v>65</v>
      </c>
      <c r="N33" t="n">
        <v>51.28</v>
      </c>
      <c r="O33" t="n">
        <v>28127.29</v>
      </c>
      <c r="P33" t="n">
        <v>796.27</v>
      </c>
      <c r="Q33" t="n">
        <v>1367.35</v>
      </c>
      <c r="R33" t="n">
        <v>168.67</v>
      </c>
      <c r="S33" t="n">
        <v>104.26</v>
      </c>
      <c r="T33" t="n">
        <v>31056.22</v>
      </c>
      <c r="U33" t="n">
        <v>0.62</v>
      </c>
      <c r="V33" t="n">
        <v>0.88</v>
      </c>
      <c r="W33" t="n">
        <v>20.75</v>
      </c>
      <c r="X33" t="n">
        <v>1.91</v>
      </c>
      <c r="Y33" t="n">
        <v>1</v>
      </c>
      <c r="Z33" t="n">
        <v>10</v>
      </c>
      <c r="AA33" t="n">
        <v>2423.821442770121</v>
      </c>
      <c r="AB33" t="n">
        <v>3316.379429453481</v>
      </c>
      <c r="AC33" t="n">
        <v>2999.868831274078</v>
      </c>
      <c r="AD33" t="n">
        <v>2423821.442770121</v>
      </c>
      <c r="AE33" t="n">
        <v>3316379.429453481</v>
      </c>
      <c r="AF33" t="n">
        <v>2.177258686770574e-06</v>
      </c>
      <c r="AG33" t="n">
        <v>70</v>
      </c>
      <c r="AH33" t="n">
        <v>2999868.831274078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1.6728</v>
      </c>
      <c r="E34" t="n">
        <v>59.78</v>
      </c>
      <c r="F34" t="n">
        <v>54.42</v>
      </c>
      <c r="G34" t="n">
        <v>50.24</v>
      </c>
      <c r="H34" t="n">
        <v>0.71</v>
      </c>
      <c r="I34" t="n">
        <v>65</v>
      </c>
      <c r="J34" t="n">
        <v>226.58</v>
      </c>
      <c r="K34" t="n">
        <v>56.13</v>
      </c>
      <c r="L34" t="n">
        <v>9</v>
      </c>
      <c r="M34" t="n">
        <v>63</v>
      </c>
      <c r="N34" t="n">
        <v>51.45</v>
      </c>
      <c r="O34" t="n">
        <v>28179.08</v>
      </c>
      <c r="P34" t="n">
        <v>794.67</v>
      </c>
      <c r="Q34" t="n">
        <v>1367.56</v>
      </c>
      <c r="R34" t="n">
        <v>166.33</v>
      </c>
      <c r="S34" t="n">
        <v>104.26</v>
      </c>
      <c r="T34" t="n">
        <v>29894.35</v>
      </c>
      <c r="U34" t="n">
        <v>0.63</v>
      </c>
      <c r="V34" t="n">
        <v>0.88</v>
      </c>
      <c r="W34" t="n">
        <v>20.75</v>
      </c>
      <c r="X34" t="n">
        <v>1.84</v>
      </c>
      <c r="Y34" t="n">
        <v>1</v>
      </c>
      <c r="Z34" t="n">
        <v>10</v>
      </c>
      <c r="AA34" t="n">
        <v>2416.333788004868</v>
      </c>
      <c r="AB34" t="n">
        <v>3306.134489871647</v>
      </c>
      <c r="AC34" t="n">
        <v>2990.601654347072</v>
      </c>
      <c r="AD34" t="n">
        <v>2416333.788004869</v>
      </c>
      <c r="AE34" t="n">
        <v>3306134.489871648</v>
      </c>
      <c r="AF34" t="n">
        <v>2.182869841911786e-06</v>
      </c>
      <c r="AG34" t="n">
        <v>70</v>
      </c>
      <c r="AH34" t="n">
        <v>2990601.654347072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1.6768</v>
      </c>
      <c r="E35" t="n">
        <v>59.64</v>
      </c>
      <c r="F35" t="n">
        <v>54.36</v>
      </c>
      <c r="G35" t="n">
        <v>51.77</v>
      </c>
      <c r="H35" t="n">
        <v>0.72</v>
      </c>
      <c r="I35" t="n">
        <v>63</v>
      </c>
      <c r="J35" t="n">
        <v>227</v>
      </c>
      <c r="K35" t="n">
        <v>56.13</v>
      </c>
      <c r="L35" t="n">
        <v>9.25</v>
      </c>
      <c r="M35" t="n">
        <v>61</v>
      </c>
      <c r="N35" t="n">
        <v>51.62</v>
      </c>
      <c r="O35" t="n">
        <v>28230.92</v>
      </c>
      <c r="P35" t="n">
        <v>793.1</v>
      </c>
      <c r="Q35" t="n">
        <v>1367.35</v>
      </c>
      <c r="R35" t="n">
        <v>164.4</v>
      </c>
      <c r="S35" t="n">
        <v>104.26</v>
      </c>
      <c r="T35" t="n">
        <v>28943.53</v>
      </c>
      <c r="U35" t="n">
        <v>0.63</v>
      </c>
      <c r="V35" t="n">
        <v>0.88</v>
      </c>
      <c r="W35" t="n">
        <v>20.75</v>
      </c>
      <c r="X35" t="n">
        <v>1.78</v>
      </c>
      <c r="Y35" t="n">
        <v>1</v>
      </c>
      <c r="Z35" t="n">
        <v>10</v>
      </c>
      <c r="AA35" t="n">
        <v>2409.338799497663</v>
      </c>
      <c r="AB35" t="n">
        <v>3296.563637998976</v>
      </c>
      <c r="AC35" t="n">
        <v>2981.944231144353</v>
      </c>
      <c r="AD35" t="n">
        <v>2409338.799497664</v>
      </c>
      <c r="AE35" t="n">
        <v>3296563.637998975</v>
      </c>
      <c r="AF35" t="n">
        <v>2.188089521112914e-06</v>
      </c>
      <c r="AG35" t="n">
        <v>70</v>
      </c>
      <c r="AH35" t="n">
        <v>2981944.231144353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1.682</v>
      </c>
      <c r="E36" t="n">
        <v>59.45</v>
      </c>
      <c r="F36" t="n">
        <v>54.27</v>
      </c>
      <c r="G36" t="n">
        <v>53.38</v>
      </c>
      <c r="H36" t="n">
        <v>0.74</v>
      </c>
      <c r="I36" t="n">
        <v>61</v>
      </c>
      <c r="J36" t="n">
        <v>227.42</v>
      </c>
      <c r="K36" t="n">
        <v>56.13</v>
      </c>
      <c r="L36" t="n">
        <v>9.5</v>
      </c>
      <c r="M36" t="n">
        <v>59</v>
      </c>
      <c r="N36" t="n">
        <v>51.8</v>
      </c>
      <c r="O36" t="n">
        <v>28282.83</v>
      </c>
      <c r="P36" t="n">
        <v>790.89</v>
      </c>
      <c r="Q36" t="n">
        <v>1367.31</v>
      </c>
      <c r="R36" t="n">
        <v>161.37</v>
      </c>
      <c r="S36" t="n">
        <v>104.26</v>
      </c>
      <c r="T36" t="n">
        <v>27433.98</v>
      </c>
      <c r="U36" t="n">
        <v>0.65</v>
      </c>
      <c r="V36" t="n">
        <v>0.88</v>
      </c>
      <c r="W36" t="n">
        <v>20.74</v>
      </c>
      <c r="X36" t="n">
        <v>1.69</v>
      </c>
      <c r="Y36" t="n">
        <v>1</v>
      </c>
      <c r="Z36" t="n">
        <v>10</v>
      </c>
      <c r="AA36" t="n">
        <v>2389.988700928289</v>
      </c>
      <c r="AB36" t="n">
        <v>3270.087979470256</v>
      </c>
      <c r="AC36" t="n">
        <v>2957.995372306796</v>
      </c>
      <c r="AD36" t="n">
        <v>2389988.700928289</v>
      </c>
      <c r="AE36" t="n">
        <v>3270087.979470255</v>
      </c>
      <c r="AF36" t="n">
        <v>2.194875104074381e-06</v>
      </c>
      <c r="AG36" t="n">
        <v>69</v>
      </c>
      <c r="AH36" t="n">
        <v>2957995.372306796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1.685</v>
      </c>
      <c r="E37" t="n">
        <v>59.35</v>
      </c>
      <c r="F37" t="n">
        <v>54.24</v>
      </c>
      <c r="G37" t="n">
        <v>55.16</v>
      </c>
      <c r="H37" t="n">
        <v>0.76</v>
      </c>
      <c r="I37" t="n">
        <v>59</v>
      </c>
      <c r="J37" t="n">
        <v>227.84</v>
      </c>
      <c r="K37" t="n">
        <v>56.13</v>
      </c>
      <c r="L37" t="n">
        <v>9.75</v>
      </c>
      <c r="M37" t="n">
        <v>57</v>
      </c>
      <c r="N37" t="n">
        <v>51.97</v>
      </c>
      <c r="O37" t="n">
        <v>28334.8</v>
      </c>
      <c r="P37" t="n">
        <v>789.4299999999999</v>
      </c>
      <c r="Q37" t="n">
        <v>1367.35</v>
      </c>
      <c r="R37" t="n">
        <v>160.47</v>
      </c>
      <c r="S37" t="n">
        <v>104.26</v>
      </c>
      <c r="T37" t="n">
        <v>26997.38</v>
      </c>
      <c r="U37" t="n">
        <v>0.65</v>
      </c>
      <c r="V37" t="n">
        <v>0.88</v>
      </c>
      <c r="W37" t="n">
        <v>20.75</v>
      </c>
      <c r="X37" t="n">
        <v>1.66</v>
      </c>
      <c r="Y37" t="n">
        <v>1</v>
      </c>
      <c r="Z37" t="n">
        <v>10</v>
      </c>
      <c r="AA37" t="n">
        <v>2384.547895019073</v>
      </c>
      <c r="AB37" t="n">
        <v>3262.64362879385</v>
      </c>
      <c r="AC37" t="n">
        <v>2951.261500010734</v>
      </c>
      <c r="AD37" t="n">
        <v>2384547.895019073</v>
      </c>
      <c r="AE37" t="n">
        <v>3262643.62879385</v>
      </c>
      <c r="AF37" t="n">
        <v>2.198789863475227e-06</v>
      </c>
      <c r="AG37" t="n">
        <v>69</v>
      </c>
      <c r="AH37" t="n">
        <v>2951261.500010734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1.6865</v>
      </c>
      <c r="E38" t="n">
        <v>59.29</v>
      </c>
      <c r="F38" t="n">
        <v>54.23</v>
      </c>
      <c r="G38" t="n">
        <v>56.1</v>
      </c>
      <c r="H38" t="n">
        <v>0.78</v>
      </c>
      <c r="I38" t="n">
        <v>58</v>
      </c>
      <c r="J38" t="n">
        <v>228.27</v>
      </c>
      <c r="K38" t="n">
        <v>56.13</v>
      </c>
      <c r="L38" t="n">
        <v>10</v>
      </c>
      <c r="M38" t="n">
        <v>56</v>
      </c>
      <c r="N38" t="n">
        <v>52.14</v>
      </c>
      <c r="O38" t="n">
        <v>28386.82</v>
      </c>
      <c r="P38" t="n">
        <v>789.42</v>
      </c>
      <c r="Q38" t="n">
        <v>1367.41</v>
      </c>
      <c r="R38" t="n">
        <v>160.23</v>
      </c>
      <c r="S38" t="n">
        <v>104.26</v>
      </c>
      <c r="T38" t="n">
        <v>26883.58</v>
      </c>
      <c r="U38" t="n">
        <v>0.65</v>
      </c>
      <c r="V38" t="n">
        <v>0.88</v>
      </c>
      <c r="W38" t="n">
        <v>20.74</v>
      </c>
      <c r="X38" t="n">
        <v>1.65</v>
      </c>
      <c r="Y38" t="n">
        <v>1</v>
      </c>
      <c r="Z38" t="n">
        <v>10</v>
      </c>
      <c r="AA38" t="n">
        <v>2382.91933762228</v>
      </c>
      <c r="AB38" t="n">
        <v>3260.415364716675</v>
      </c>
      <c r="AC38" t="n">
        <v>2949.245898329698</v>
      </c>
      <c r="AD38" t="n">
        <v>2382919.33762228</v>
      </c>
      <c r="AE38" t="n">
        <v>3260415.364716676</v>
      </c>
      <c r="AF38" t="n">
        <v>2.20074724317565e-06</v>
      </c>
      <c r="AG38" t="n">
        <v>69</v>
      </c>
      <c r="AH38" t="n">
        <v>2949245.898329698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1.6909</v>
      </c>
      <c r="E39" t="n">
        <v>59.14</v>
      </c>
      <c r="F39" t="n">
        <v>54.16</v>
      </c>
      <c r="G39" t="n">
        <v>58.03</v>
      </c>
      <c r="H39" t="n">
        <v>0.8</v>
      </c>
      <c r="I39" t="n">
        <v>56</v>
      </c>
      <c r="J39" t="n">
        <v>228.69</v>
      </c>
      <c r="K39" t="n">
        <v>56.13</v>
      </c>
      <c r="L39" t="n">
        <v>10.25</v>
      </c>
      <c r="M39" t="n">
        <v>54</v>
      </c>
      <c r="N39" t="n">
        <v>52.31</v>
      </c>
      <c r="O39" t="n">
        <v>28438.91</v>
      </c>
      <c r="P39" t="n">
        <v>787.04</v>
      </c>
      <c r="Q39" t="n">
        <v>1367.4</v>
      </c>
      <c r="R39" t="n">
        <v>157.83</v>
      </c>
      <c r="S39" t="n">
        <v>104.26</v>
      </c>
      <c r="T39" t="n">
        <v>25692.89</v>
      </c>
      <c r="U39" t="n">
        <v>0.66</v>
      </c>
      <c r="V39" t="n">
        <v>0.88</v>
      </c>
      <c r="W39" t="n">
        <v>20.74</v>
      </c>
      <c r="X39" t="n">
        <v>1.58</v>
      </c>
      <c r="Y39" t="n">
        <v>1</v>
      </c>
      <c r="Z39" t="n">
        <v>10</v>
      </c>
      <c r="AA39" t="n">
        <v>2374.374550106989</v>
      </c>
      <c r="AB39" t="n">
        <v>3248.724009468833</v>
      </c>
      <c r="AC39" t="n">
        <v>2938.670349617791</v>
      </c>
      <c r="AD39" t="n">
        <v>2374374.550106989</v>
      </c>
      <c r="AE39" t="n">
        <v>3248724.009468833</v>
      </c>
      <c r="AF39" t="n">
        <v>2.206488890296892e-06</v>
      </c>
      <c r="AG39" t="n">
        <v>69</v>
      </c>
      <c r="AH39" t="n">
        <v>2938670.34961779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1.6938</v>
      </c>
      <c r="E40" t="n">
        <v>59.04</v>
      </c>
      <c r="F40" t="n">
        <v>54.1</v>
      </c>
      <c r="G40" t="n">
        <v>59.02</v>
      </c>
      <c r="H40" t="n">
        <v>0.8100000000000001</v>
      </c>
      <c r="I40" t="n">
        <v>55</v>
      </c>
      <c r="J40" t="n">
        <v>229.11</v>
      </c>
      <c r="K40" t="n">
        <v>56.13</v>
      </c>
      <c r="L40" t="n">
        <v>10.5</v>
      </c>
      <c r="M40" t="n">
        <v>53</v>
      </c>
      <c r="N40" t="n">
        <v>52.48</v>
      </c>
      <c r="O40" t="n">
        <v>28491.06</v>
      </c>
      <c r="P40" t="n">
        <v>786.13</v>
      </c>
      <c r="Q40" t="n">
        <v>1367.31</v>
      </c>
      <c r="R40" t="n">
        <v>156.38</v>
      </c>
      <c r="S40" t="n">
        <v>104.26</v>
      </c>
      <c r="T40" t="n">
        <v>24970.71</v>
      </c>
      <c r="U40" t="n">
        <v>0.67</v>
      </c>
      <c r="V40" t="n">
        <v>0.89</v>
      </c>
      <c r="W40" t="n">
        <v>20.73</v>
      </c>
      <c r="X40" t="n">
        <v>1.53</v>
      </c>
      <c r="Y40" t="n">
        <v>1</v>
      </c>
      <c r="Z40" t="n">
        <v>10</v>
      </c>
      <c r="AA40" t="n">
        <v>2369.563913866392</v>
      </c>
      <c r="AB40" t="n">
        <v>3242.141884734156</v>
      </c>
      <c r="AC40" t="n">
        <v>2932.71641362972</v>
      </c>
      <c r="AD40" t="n">
        <v>2369563.913866392</v>
      </c>
      <c r="AE40" t="n">
        <v>3242141.884734156</v>
      </c>
      <c r="AF40" t="n">
        <v>2.210273157717709e-06</v>
      </c>
      <c r="AG40" t="n">
        <v>69</v>
      </c>
      <c r="AH40" t="n">
        <v>2932716.41362972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1.6953</v>
      </c>
      <c r="E41" t="n">
        <v>58.98</v>
      </c>
      <c r="F41" t="n">
        <v>54.09</v>
      </c>
      <c r="G41" t="n">
        <v>60.1</v>
      </c>
      <c r="H41" t="n">
        <v>0.83</v>
      </c>
      <c r="I41" t="n">
        <v>54</v>
      </c>
      <c r="J41" t="n">
        <v>229.53</v>
      </c>
      <c r="K41" t="n">
        <v>56.13</v>
      </c>
      <c r="L41" t="n">
        <v>10.75</v>
      </c>
      <c r="M41" t="n">
        <v>52</v>
      </c>
      <c r="N41" t="n">
        <v>52.66</v>
      </c>
      <c r="O41" t="n">
        <v>28543.27</v>
      </c>
      <c r="P41" t="n">
        <v>784.86</v>
      </c>
      <c r="Q41" t="n">
        <v>1367.28</v>
      </c>
      <c r="R41" t="n">
        <v>155.46</v>
      </c>
      <c r="S41" t="n">
        <v>104.26</v>
      </c>
      <c r="T41" t="n">
        <v>24513.92</v>
      </c>
      <c r="U41" t="n">
        <v>0.67</v>
      </c>
      <c r="V41" t="n">
        <v>0.89</v>
      </c>
      <c r="W41" t="n">
        <v>20.74</v>
      </c>
      <c r="X41" t="n">
        <v>1.51</v>
      </c>
      <c r="Y41" t="n">
        <v>1</v>
      </c>
      <c r="Z41" t="n">
        <v>10</v>
      </c>
      <c r="AA41" t="n">
        <v>2366.159452782538</v>
      </c>
      <c r="AB41" t="n">
        <v>3237.483750885003</v>
      </c>
      <c r="AC41" t="n">
        <v>2928.502845537399</v>
      </c>
      <c r="AD41" t="n">
        <v>2366159.452782538</v>
      </c>
      <c r="AE41" t="n">
        <v>3237483.750885003</v>
      </c>
      <c r="AF41" t="n">
        <v>2.212230537418132e-06</v>
      </c>
      <c r="AG41" t="n">
        <v>69</v>
      </c>
      <c r="AH41" t="n">
        <v>2928502.845537399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1.6997</v>
      </c>
      <c r="E42" t="n">
        <v>58.84</v>
      </c>
      <c r="F42" t="n">
        <v>54.03</v>
      </c>
      <c r="G42" t="n">
        <v>62.34</v>
      </c>
      <c r="H42" t="n">
        <v>0.85</v>
      </c>
      <c r="I42" t="n">
        <v>52</v>
      </c>
      <c r="J42" t="n">
        <v>229.96</v>
      </c>
      <c r="K42" t="n">
        <v>56.13</v>
      </c>
      <c r="L42" t="n">
        <v>11</v>
      </c>
      <c r="M42" t="n">
        <v>50</v>
      </c>
      <c r="N42" t="n">
        <v>52.83</v>
      </c>
      <c r="O42" t="n">
        <v>28595.54</v>
      </c>
      <c r="P42" t="n">
        <v>783.1900000000001</v>
      </c>
      <c r="Q42" t="n">
        <v>1367.36</v>
      </c>
      <c r="R42" t="n">
        <v>153.37</v>
      </c>
      <c r="S42" t="n">
        <v>104.26</v>
      </c>
      <c r="T42" t="n">
        <v>23483.73</v>
      </c>
      <c r="U42" t="n">
        <v>0.68</v>
      </c>
      <c r="V42" t="n">
        <v>0.89</v>
      </c>
      <c r="W42" t="n">
        <v>20.73</v>
      </c>
      <c r="X42" t="n">
        <v>1.45</v>
      </c>
      <c r="Y42" t="n">
        <v>1</v>
      </c>
      <c r="Z42" t="n">
        <v>10</v>
      </c>
      <c r="AA42" t="n">
        <v>2358.815839497641</v>
      </c>
      <c r="AB42" t="n">
        <v>3227.435895211255</v>
      </c>
      <c r="AC42" t="n">
        <v>2919.413943106899</v>
      </c>
      <c r="AD42" t="n">
        <v>2358815.839497641</v>
      </c>
      <c r="AE42" t="n">
        <v>3227435.895211255</v>
      </c>
      <c r="AF42" t="n">
        <v>2.217972184539373e-06</v>
      </c>
      <c r="AG42" t="n">
        <v>69</v>
      </c>
      <c r="AH42" t="n">
        <v>2919413.943106899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1.7008</v>
      </c>
      <c r="E43" t="n">
        <v>58.79</v>
      </c>
      <c r="F43" t="n">
        <v>54.03</v>
      </c>
      <c r="G43" t="n">
        <v>63.56</v>
      </c>
      <c r="H43" t="n">
        <v>0.87</v>
      </c>
      <c r="I43" t="n">
        <v>51</v>
      </c>
      <c r="J43" t="n">
        <v>230.38</v>
      </c>
      <c r="K43" t="n">
        <v>56.13</v>
      </c>
      <c r="L43" t="n">
        <v>11.25</v>
      </c>
      <c r="M43" t="n">
        <v>49</v>
      </c>
      <c r="N43" t="n">
        <v>53</v>
      </c>
      <c r="O43" t="n">
        <v>28647.87</v>
      </c>
      <c r="P43" t="n">
        <v>782.28</v>
      </c>
      <c r="Q43" t="n">
        <v>1367.3</v>
      </c>
      <c r="R43" t="n">
        <v>153.54</v>
      </c>
      <c r="S43" t="n">
        <v>104.26</v>
      </c>
      <c r="T43" t="n">
        <v>23573.68</v>
      </c>
      <c r="U43" t="n">
        <v>0.68</v>
      </c>
      <c r="V43" t="n">
        <v>0.89</v>
      </c>
      <c r="W43" t="n">
        <v>20.73</v>
      </c>
      <c r="X43" t="n">
        <v>1.45</v>
      </c>
      <c r="Y43" t="n">
        <v>1</v>
      </c>
      <c r="Z43" t="n">
        <v>10</v>
      </c>
      <c r="AA43" t="n">
        <v>2356.440249052571</v>
      </c>
      <c r="AB43" t="n">
        <v>3224.185507560656</v>
      </c>
      <c r="AC43" t="n">
        <v>2916.473767891726</v>
      </c>
      <c r="AD43" t="n">
        <v>2356440.249052571</v>
      </c>
      <c r="AE43" t="n">
        <v>3224185.507560656</v>
      </c>
      <c r="AF43" t="n">
        <v>2.219407596319684e-06</v>
      </c>
      <c r="AG43" t="n">
        <v>69</v>
      </c>
      <c r="AH43" t="n">
        <v>2916473.767891726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1.7039</v>
      </c>
      <c r="E44" t="n">
        <v>58.69</v>
      </c>
      <c r="F44" t="n">
        <v>53.97</v>
      </c>
      <c r="G44" t="n">
        <v>64.76000000000001</v>
      </c>
      <c r="H44" t="n">
        <v>0.89</v>
      </c>
      <c r="I44" t="n">
        <v>50</v>
      </c>
      <c r="J44" t="n">
        <v>230.81</v>
      </c>
      <c r="K44" t="n">
        <v>56.13</v>
      </c>
      <c r="L44" t="n">
        <v>11.5</v>
      </c>
      <c r="M44" t="n">
        <v>48</v>
      </c>
      <c r="N44" t="n">
        <v>53.18</v>
      </c>
      <c r="O44" t="n">
        <v>28700.26</v>
      </c>
      <c r="P44" t="n">
        <v>780.95</v>
      </c>
      <c r="Q44" t="n">
        <v>1367.22</v>
      </c>
      <c r="R44" t="n">
        <v>151.88</v>
      </c>
      <c r="S44" t="n">
        <v>104.26</v>
      </c>
      <c r="T44" t="n">
        <v>22747.69</v>
      </c>
      <c r="U44" t="n">
        <v>0.6899999999999999</v>
      </c>
      <c r="V44" t="n">
        <v>0.89</v>
      </c>
      <c r="W44" t="n">
        <v>20.72</v>
      </c>
      <c r="X44" t="n">
        <v>1.39</v>
      </c>
      <c r="Y44" t="n">
        <v>1</v>
      </c>
      <c r="Z44" t="n">
        <v>10</v>
      </c>
      <c r="AA44" t="n">
        <v>2340.958310851517</v>
      </c>
      <c r="AB44" t="n">
        <v>3203.002436699065</v>
      </c>
      <c r="AC44" t="n">
        <v>2897.312379582538</v>
      </c>
      <c r="AD44" t="n">
        <v>2340958.310851517</v>
      </c>
      <c r="AE44" t="n">
        <v>3203002.436699064</v>
      </c>
      <c r="AF44" t="n">
        <v>2.223452847700557e-06</v>
      </c>
      <c r="AG44" t="n">
        <v>68</v>
      </c>
      <c r="AH44" t="n">
        <v>2897312.379582538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1.7054</v>
      </c>
      <c r="E45" t="n">
        <v>58.64</v>
      </c>
      <c r="F45" t="n">
        <v>53.96</v>
      </c>
      <c r="G45" t="n">
        <v>66.06999999999999</v>
      </c>
      <c r="H45" t="n">
        <v>0.9</v>
      </c>
      <c r="I45" t="n">
        <v>49</v>
      </c>
      <c r="J45" t="n">
        <v>231.23</v>
      </c>
      <c r="K45" t="n">
        <v>56.13</v>
      </c>
      <c r="L45" t="n">
        <v>11.75</v>
      </c>
      <c r="M45" t="n">
        <v>47</v>
      </c>
      <c r="N45" t="n">
        <v>53.36</v>
      </c>
      <c r="O45" t="n">
        <v>28752.71</v>
      </c>
      <c r="P45" t="n">
        <v>780.05</v>
      </c>
      <c r="Q45" t="n">
        <v>1367.29</v>
      </c>
      <c r="R45" t="n">
        <v>151.1</v>
      </c>
      <c r="S45" t="n">
        <v>104.26</v>
      </c>
      <c r="T45" t="n">
        <v>22361.91</v>
      </c>
      <c r="U45" t="n">
        <v>0.6899999999999999</v>
      </c>
      <c r="V45" t="n">
        <v>0.89</v>
      </c>
      <c r="W45" t="n">
        <v>20.73</v>
      </c>
      <c r="X45" t="n">
        <v>1.38</v>
      </c>
      <c r="Y45" t="n">
        <v>1</v>
      </c>
      <c r="Z45" t="n">
        <v>10</v>
      </c>
      <c r="AA45" t="n">
        <v>2338.115176187679</v>
      </c>
      <c r="AB45" t="n">
        <v>3199.112334421753</v>
      </c>
      <c r="AC45" t="n">
        <v>2893.793543206781</v>
      </c>
      <c r="AD45" t="n">
        <v>2338115.17618768</v>
      </c>
      <c r="AE45" t="n">
        <v>3199112.334421752</v>
      </c>
      <c r="AF45" t="n">
        <v>2.225410227400981e-06</v>
      </c>
      <c r="AG45" t="n">
        <v>68</v>
      </c>
      <c r="AH45" t="n">
        <v>2893793.543206781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1.7073</v>
      </c>
      <c r="E46" t="n">
        <v>58.57</v>
      </c>
      <c r="F46" t="n">
        <v>53.93</v>
      </c>
      <c r="G46" t="n">
        <v>67.42</v>
      </c>
      <c r="H46" t="n">
        <v>0.92</v>
      </c>
      <c r="I46" t="n">
        <v>48</v>
      </c>
      <c r="J46" t="n">
        <v>231.66</v>
      </c>
      <c r="K46" t="n">
        <v>56.13</v>
      </c>
      <c r="L46" t="n">
        <v>12</v>
      </c>
      <c r="M46" t="n">
        <v>46</v>
      </c>
      <c r="N46" t="n">
        <v>53.53</v>
      </c>
      <c r="O46" t="n">
        <v>28805.23</v>
      </c>
      <c r="P46" t="n">
        <v>778.75</v>
      </c>
      <c r="Q46" t="n">
        <v>1367.36</v>
      </c>
      <c r="R46" t="n">
        <v>150.61</v>
      </c>
      <c r="S46" t="n">
        <v>104.26</v>
      </c>
      <c r="T46" t="n">
        <v>22122.51</v>
      </c>
      <c r="U46" t="n">
        <v>0.6899999999999999</v>
      </c>
      <c r="V46" t="n">
        <v>0.89</v>
      </c>
      <c r="W46" t="n">
        <v>20.72</v>
      </c>
      <c r="X46" t="n">
        <v>1.35</v>
      </c>
      <c r="Y46" t="n">
        <v>1</v>
      </c>
      <c r="Z46" t="n">
        <v>10</v>
      </c>
      <c r="AA46" t="n">
        <v>2334.116246547936</v>
      </c>
      <c r="AB46" t="n">
        <v>3193.640822468331</v>
      </c>
      <c r="AC46" t="n">
        <v>2888.844224674878</v>
      </c>
      <c r="AD46" t="n">
        <v>2334116.246547936</v>
      </c>
      <c r="AE46" t="n">
        <v>3193640.822468331</v>
      </c>
      <c r="AF46" t="n">
        <v>2.227889575021517e-06</v>
      </c>
      <c r="AG46" t="n">
        <v>68</v>
      </c>
      <c r="AH46" t="n">
        <v>2888844.224674878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1.7098</v>
      </c>
      <c r="E47" t="n">
        <v>58.48</v>
      </c>
      <c r="F47" t="n">
        <v>53.89</v>
      </c>
      <c r="G47" t="n">
        <v>68.79000000000001</v>
      </c>
      <c r="H47" t="n">
        <v>0.9399999999999999</v>
      </c>
      <c r="I47" t="n">
        <v>47</v>
      </c>
      <c r="J47" t="n">
        <v>232.08</v>
      </c>
      <c r="K47" t="n">
        <v>56.13</v>
      </c>
      <c r="L47" t="n">
        <v>12.25</v>
      </c>
      <c r="M47" t="n">
        <v>45</v>
      </c>
      <c r="N47" t="n">
        <v>53.71</v>
      </c>
      <c r="O47" t="n">
        <v>28857.81</v>
      </c>
      <c r="P47" t="n">
        <v>777.37</v>
      </c>
      <c r="Q47" t="n">
        <v>1367.41</v>
      </c>
      <c r="R47" t="n">
        <v>148.89</v>
      </c>
      <c r="S47" t="n">
        <v>104.26</v>
      </c>
      <c r="T47" t="n">
        <v>21265.06</v>
      </c>
      <c r="U47" t="n">
        <v>0.7</v>
      </c>
      <c r="V47" t="n">
        <v>0.89</v>
      </c>
      <c r="W47" t="n">
        <v>20.72</v>
      </c>
      <c r="X47" t="n">
        <v>1.31</v>
      </c>
      <c r="Y47" t="n">
        <v>1</v>
      </c>
      <c r="Z47" t="n">
        <v>10</v>
      </c>
      <c r="AA47" t="n">
        <v>2329.330192404174</v>
      </c>
      <c r="AB47" t="n">
        <v>3187.092332043027</v>
      </c>
      <c r="AC47" t="n">
        <v>2882.920712984902</v>
      </c>
      <c r="AD47" t="n">
        <v>2329330.192404174</v>
      </c>
      <c r="AE47" t="n">
        <v>3187092.332043028</v>
      </c>
      <c r="AF47" t="n">
        <v>2.231151874522222e-06</v>
      </c>
      <c r="AG47" t="n">
        <v>68</v>
      </c>
      <c r="AH47" t="n">
        <v>2882920.712984902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1.7114</v>
      </c>
      <c r="E48" t="n">
        <v>58.43</v>
      </c>
      <c r="F48" t="n">
        <v>53.88</v>
      </c>
      <c r="G48" t="n">
        <v>70.27</v>
      </c>
      <c r="H48" t="n">
        <v>0.96</v>
      </c>
      <c r="I48" t="n">
        <v>46</v>
      </c>
      <c r="J48" t="n">
        <v>232.51</v>
      </c>
      <c r="K48" t="n">
        <v>56.13</v>
      </c>
      <c r="L48" t="n">
        <v>12.5</v>
      </c>
      <c r="M48" t="n">
        <v>44</v>
      </c>
      <c r="N48" t="n">
        <v>53.88</v>
      </c>
      <c r="O48" t="n">
        <v>28910.45</v>
      </c>
      <c r="P48" t="n">
        <v>776.72</v>
      </c>
      <c r="Q48" t="n">
        <v>1367.33</v>
      </c>
      <c r="R48" t="n">
        <v>148.78</v>
      </c>
      <c r="S48" t="n">
        <v>104.26</v>
      </c>
      <c r="T48" t="n">
        <v>21216.16</v>
      </c>
      <c r="U48" t="n">
        <v>0.7</v>
      </c>
      <c r="V48" t="n">
        <v>0.89</v>
      </c>
      <c r="W48" t="n">
        <v>20.72</v>
      </c>
      <c r="X48" t="n">
        <v>1.3</v>
      </c>
      <c r="Y48" t="n">
        <v>1</v>
      </c>
      <c r="Z48" t="n">
        <v>10</v>
      </c>
      <c r="AA48" t="n">
        <v>2326.763963487504</v>
      </c>
      <c r="AB48" t="n">
        <v>3183.581104425211</v>
      </c>
      <c r="AC48" t="n">
        <v>2879.744592002891</v>
      </c>
      <c r="AD48" t="n">
        <v>2326763.963487504</v>
      </c>
      <c r="AE48" t="n">
        <v>3183581.104425211</v>
      </c>
      <c r="AF48" t="n">
        <v>2.233239746202673e-06</v>
      </c>
      <c r="AG48" t="n">
        <v>68</v>
      </c>
      <c r="AH48" t="n">
        <v>2879744.592002891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1.7136</v>
      </c>
      <c r="E49" t="n">
        <v>58.36</v>
      </c>
      <c r="F49" t="n">
        <v>53.84</v>
      </c>
      <c r="G49" t="n">
        <v>71.79000000000001</v>
      </c>
      <c r="H49" t="n">
        <v>0.97</v>
      </c>
      <c r="I49" t="n">
        <v>45</v>
      </c>
      <c r="J49" t="n">
        <v>232.94</v>
      </c>
      <c r="K49" t="n">
        <v>56.13</v>
      </c>
      <c r="L49" t="n">
        <v>12.75</v>
      </c>
      <c r="M49" t="n">
        <v>43</v>
      </c>
      <c r="N49" t="n">
        <v>54.06</v>
      </c>
      <c r="O49" t="n">
        <v>28963.15</v>
      </c>
      <c r="P49" t="n">
        <v>775.5700000000001</v>
      </c>
      <c r="Q49" t="n">
        <v>1367.29</v>
      </c>
      <c r="R49" t="n">
        <v>147.91</v>
      </c>
      <c r="S49" t="n">
        <v>104.26</v>
      </c>
      <c r="T49" t="n">
        <v>20784.28</v>
      </c>
      <c r="U49" t="n">
        <v>0.7</v>
      </c>
      <c r="V49" t="n">
        <v>0.89</v>
      </c>
      <c r="W49" t="n">
        <v>20.71</v>
      </c>
      <c r="X49" t="n">
        <v>1.26</v>
      </c>
      <c r="Y49" t="n">
        <v>1</v>
      </c>
      <c r="Z49" t="n">
        <v>10</v>
      </c>
      <c r="AA49" t="n">
        <v>2322.612763803078</v>
      </c>
      <c r="AB49" t="n">
        <v>3177.901249878973</v>
      </c>
      <c r="AC49" t="n">
        <v>2874.60681480282</v>
      </c>
      <c r="AD49" t="n">
        <v>2322612.763803077</v>
      </c>
      <c r="AE49" t="n">
        <v>3177901.249878973</v>
      </c>
      <c r="AF49" t="n">
        <v>2.236110569763293e-06</v>
      </c>
      <c r="AG49" t="n">
        <v>68</v>
      </c>
      <c r="AH49" t="n">
        <v>2874606.81480282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1.7155</v>
      </c>
      <c r="E50" t="n">
        <v>58.29</v>
      </c>
      <c r="F50" t="n">
        <v>53.82</v>
      </c>
      <c r="G50" t="n">
        <v>73.39</v>
      </c>
      <c r="H50" t="n">
        <v>0.99</v>
      </c>
      <c r="I50" t="n">
        <v>44</v>
      </c>
      <c r="J50" t="n">
        <v>233.37</v>
      </c>
      <c r="K50" t="n">
        <v>56.13</v>
      </c>
      <c r="L50" t="n">
        <v>13</v>
      </c>
      <c r="M50" t="n">
        <v>42</v>
      </c>
      <c r="N50" t="n">
        <v>54.24</v>
      </c>
      <c r="O50" t="n">
        <v>29015.91</v>
      </c>
      <c r="P50" t="n">
        <v>774.6</v>
      </c>
      <c r="Q50" t="n">
        <v>1367.24</v>
      </c>
      <c r="R50" t="n">
        <v>147.13</v>
      </c>
      <c r="S50" t="n">
        <v>104.26</v>
      </c>
      <c r="T50" t="n">
        <v>20400.14</v>
      </c>
      <c r="U50" t="n">
        <v>0.71</v>
      </c>
      <c r="V50" t="n">
        <v>0.89</v>
      </c>
      <c r="W50" t="n">
        <v>20.71</v>
      </c>
      <c r="X50" t="n">
        <v>1.24</v>
      </c>
      <c r="Y50" t="n">
        <v>1</v>
      </c>
      <c r="Z50" t="n">
        <v>10</v>
      </c>
      <c r="AA50" t="n">
        <v>2319.21765677295</v>
      </c>
      <c r="AB50" t="n">
        <v>3173.2559146588</v>
      </c>
      <c r="AC50" t="n">
        <v>2870.404823856293</v>
      </c>
      <c r="AD50" t="n">
        <v>2319217.65677295</v>
      </c>
      <c r="AE50" t="n">
        <v>3173255.9146588</v>
      </c>
      <c r="AF50" t="n">
        <v>2.238589917383829e-06</v>
      </c>
      <c r="AG50" t="n">
        <v>68</v>
      </c>
      <c r="AH50" t="n">
        <v>2870404.823856293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1.7182</v>
      </c>
      <c r="E51" t="n">
        <v>58.2</v>
      </c>
      <c r="F51" t="n">
        <v>53.77</v>
      </c>
      <c r="G51" t="n">
        <v>75.03</v>
      </c>
      <c r="H51" t="n">
        <v>1.01</v>
      </c>
      <c r="I51" t="n">
        <v>43</v>
      </c>
      <c r="J51" t="n">
        <v>233.79</v>
      </c>
      <c r="K51" t="n">
        <v>56.13</v>
      </c>
      <c r="L51" t="n">
        <v>13.25</v>
      </c>
      <c r="M51" t="n">
        <v>41</v>
      </c>
      <c r="N51" t="n">
        <v>54.42</v>
      </c>
      <c r="O51" t="n">
        <v>29068.74</v>
      </c>
      <c r="P51" t="n">
        <v>773.4299999999999</v>
      </c>
      <c r="Q51" t="n">
        <v>1367.25</v>
      </c>
      <c r="R51" t="n">
        <v>145.43</v>
      </c>
      <c r="S51" t="n">
        <v>104.26</v>
      </c>
      <c r="T51" t="n">
        <v>19553.83</v>
      </c>
      <c r="U51" t="n">
        <v>0.72</v>
      </c>
      <c r="V51" t="n">
        <v>0.89</v>
      </c>
      <c r="W51" t="n">
        <v>20.71</v>
      </c>
      <c r="X51" t="n">
        <v>1.2</v>
      </c>
      <c r="Y51" t="n">
        <v>1</v>
      </c>
      <c r="Z51" t="n">
        <v>10</v>
      </c>
      <c r="AA51" t="n">
        <v>2314.478975988709</v>
      </c>
      <c r="AB51" t="n">
        <v>3166.772242553961</v>
      </c>
      <c r="AC51" t="n">
        <v>2864.539944317248</v>
      </c>
      <c r="AD51" t="n">
        <v>2314478.975988709</v>
      </c>
      <c r="AE51" t="n">
        <v>3166772.242553961</v>
      </c>
      <c r="AF51" t="n">
        <v>2.242113200844591e-06</v>
      </c>
      <c r="AG51" t="n">
        <v>68</v>
      </c>
      <c r="AH51" t="n">
        <v>2864539.944317248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1.7205</v>
      </c>
      <c r="E52" t="n">
        <v>58.12</v>
      </c>
      <c r="F52" t="n">
        <v>53.74</v>
      </c>
      <c r="G52" t="n">
        <v>76.77</v>
      </c>
      <c r="H52" t="n">
        <v>1.02</v>
      </c>
      <c r="I52" t="n">
        <v>42</v>
      </c>
      <c r="J52" t="n">
        <v>234.22</v>
      </c>
      <c r="K52" t="n">
        <v>56.13</v>
      </c>
      <c r="L52" t="n">
        <v>13.5</v>
      </c>
      <c r="M52" t="n">
        <v>40</v>
      </c>
      <c r="N52" t="n">
        <v>54.6</v>
      </c>
      <c r="O52" t="n">
        <v>29121.64</v>
      </c>
      <c r="P52" t="n">
        <v>771.48</v>
      </c>
      <c r="Q52" t="n">
        <v>1367.21</v>
      </c>
      <c r="R52" t="n">
        <v>144.21</v>
      </c>
      <c r="S52" t="n">
        <v>104.26</v>
      </c>
      <c r="T52" t="n">
        <v>18952.57</v>
      </c>
      <c r="U52" t="n">
        <v>0.72</v>
      </c>
      <c r="V52" t="n">
        <v>0.89</v>
      </c>
      <c r="W52" t="n">
        <v>20.71</v>
      </c>
      <c r="X52" t="n">
        <v>1.16</v>
      </c>
      <c r="Y52" t="n">
        <v>1</v>
      </c>
      <c r="Z52" t="n">
        <v>10</v>
      </c>
      <c r="AA52" t="n">
        <v>2309.242294278416</v>
      </c>
      <c r="AB52" t="n">
        <v>3159.607183611844</v>
      </c>
      <c r="AC52" t="n">
        <v>2858.058708544344</v>
      </c>
      <c r="AD52" t="n">
        <v>2309242.294278416</v>
      </c>
      <c r="AE52" t="n">
        <v>3159607.183611844</v>
      </c>
      <c r="AF52" t="n">
        <v>2.245114516385239e-06</v>
      </c>
      <c r="AG52" t="n">
        <v>68</v>
      </c>
      <c r="AH52" t="n">
        <v>2858058.708544344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1.7205</v>
      </c>
      <c r="E53" t="n">
        <v>58.12</v>
      </c>
      <c r="F53" t="n">
        <v>53.74</v>
      </c>
      <c r="G53" t="n">
        <v>76.77</v>
      </c>
      <c r="H53" t="n">
        <v>1.04</v>
      </c>
      <c r="I53" t="n">
        <v>42</v>
      </c>
      <c r="J53" t="n">
        <v>234.65</v>
      </c>
      <c r="K53" t="n">
        <v>56.13</v>
      </c>
      <c r="L53" t="n">
        <v>13.75</v>
      </c>
      <c r="M53" t="n">
        <v>40</v>
      </c>
      <c r="N53" t="n">
        <v>54.78</v>
      </c>
      <c r="O53" t="n">
        <v>29174.59</v>
      </c>
      <c r="P53" t="n">
        <v>770.5700000000001</v>
      </c>
      <c r="Q53" t="n">
        <v>1367.28</v>
      </c>
      <c r="R53" t="n">
        <v>144.39</v>
      </c>
      <c r="S53" t="n">
        <v>104.26</v>
      </c>
      <c r="T53" t="n">
        <v>19041.91</v>
      </c>
      <c r="U53" t="n">
        <v>0.72</v>
      </c>
      <c r="V53" t="n">
        <v>0.89</v>
      </c>
      <c r="W53" t="n">
        <v>20.71</v>
      </c>
      <c r="X53" t="n">
        <v>1.16</v>
      </c>
      <c r="Y53" t="n">
        <v>1</v>
      </c>
      <c r="Z53" t="n">
        <v>10</v>
      </c>
      <c r="AA53" t="n">
        <v>2307.963032488644</v>
      </c>
      <c r="AB53" t="n">
        <v>3157.856841194031</v>
      </c>
      <c r="AC53" t="n">
        <v>2856.475416350266</v>
      </c>
      <c r="AD53" t="n">
        <v>2307963.032488644</v>
      </c>
      <c r="AE53" t="n">
        <v>3157856.841194031</v>
      </c>
      <c r="AF53" t="n">
        <v>2.245114516385239e-06</v>
      </c>
      <c r="AG53" t="n">
        <v>68</v>
      </c>
      <c r="AH53" t="n">
        <v>2856475.416350266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1.7226</v>
      </c>
      <c r="E54" t="n">
        <v>58.05</v>
      </c>
      <c r="F54" t="n">
        <v>53.71</v>
      </c>
      <c r="G54" t="n">
        <v>78.59999999999999</v>
      </c>
      <c r="H54" t="n">
        <v>1.06</v>
      </c>
      <c r="I54" t="n">
        <v>41</v>
      </c>
      <c r="J54" t="n">
        <v>235.08</v>
      </c>
      <c r="K54" t="n">
        <v>56.13</v>
      </c>
      <c r="L54" t="n">
        <v>14</v>
      </c>
      <c r="M54" t="n">
        <v>39</v>
      </c>
      <c r="N54" t="n">
        <v>54.96</v>
      </c>
      <c r="O54" t="n">
        <v>29227.61</v>
      </c>
      <c r="P54" t="n">
        <v>770.16</v>
      </c>
      <c r="Q54" t="n">
        <v>1367.3</v>
      </c>
      <c r="R54" t="n">
        <v>143.35</v>
      </c>
      <c r="S54" t="n">
        <v>104.26</v>
      </c>
      <c r="T54" t="n">
        <v>18524.34</v>
      </c>
      <c r="U54" t="n">
        <v>0.73</v>
      </c>
      <c r="V54" t="n">
        <v>0.89</v>
      </c>
      <c r="W54" t="n">
        <v>20.71</v>
      </c>
      <c r="X54" t="n">
        <v>1.13</v>
      </c>
      <c r="Y54" t="n">
        <v>1</v>
      </c>
      <c r="Z54" t="n">
        <v>10</v>
      </c>
      <c r="AA54" t="n">
        <v>2305.093099694871</v>
      </c>
      <c r="AB54" t="n">
        <v>3153.930072533093</v>
      </c>
      <c r="AC54" t="n">
        <v>2852.923412979073</v>
      </c>
      <c r="AD54" t="n">
        <v>2305093.099694871</v>
      </c>
      <c r="AE54" t="n">
        <v>3153930.072533093</v>
      </c>
      <c r="AF54" t="n">
        <v>2.247854847965831e-06</v>
      </c>
      <c r="AG54" t="n">
        <v>68</v>
      </c>
      <c r="AH54" t="n">
        <v>2852923.412979073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1.7243</v>
      </c>
      <c r="E55" t="n">
        <v>57.99</v>
      </c>
      <c r="F55" t="n">
        <v>53.69</v>
      </c>
      <c r="G55" t="n">
        <v>80.54000000000001</v>
      </c>
      <c r="H55" t="n">
        <v>1.08</v>
      </c>
      <c r="I55" t="n">
        <v>40</v>
      </c>
      <c r="J55" t="n">
        <v>235.51</v>
      </c>
      <c r="K55" t="n">
        <v>56.13</v>
      </c>
      <c r="L55" t="n">
        <v>14.25</v>
      </c>
      <c r="M55" t="n">
        <v>38</v>
      </c>
      <c r="N55" t="n">
        <v>55.14</v>
      </c>
      <c r="O55" t="n">
        <v>29280.69</v>
      </c>
      <c r="P55" t="n">
        <v>769.5700000000001</v>
      </c>
      <c r="Q55" t="n">
        <v>1367.21</v>
      </c>
      <c r="R55" t="n">
        <v>142.81</v>
      </c>
      <c r="S55" t="n">
        <v>104.26</v>
      </c>
      <c r="T55" t="n">
        <v>18262.95</v>
      </c>
      <c r="U55" t="n">
        <v>0.73</v>
      </c>
      <c r="V55" t="n">
        <v>0.89</v>
      </c>
      <c r="W55" t="n">
        <v>20.71</v>
      </c>
      <c r="X55" t="n">
        <v>1.11</v>
      </c>
      <c r="Y55" t="n">
        <v>1</v>
      </c>
      <c r="Z55" t="n">
        <v>10</v>
      </c>
      <c r="AA55" t="n">
        <v>2302.456524432287</v>
      </c>
      <c r="AB55" t="n">
        <v>3150.322593941333</v>
      </c>
      <c r="AC55" t="n">
        <v>2849.660227080983</v>
      </c>
      <c r="AD55" t="n">
        <v>2302456.524432287</v>
      </c>
      <c r="AE55" t="n">
        <v>3150322.593941333</v>
      </c>
      <c r="AF55" t="n">
        <v>2.250073211626311e-06</v>
      </c>
      <c r="AG55" t="n">
        <v>68</v>
      </c>
      <c r="AH55" t="n">
        <v>2849660.227080983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1.7268</v>
      </c>
      <c r="E56" t="n">
        <v>57.91</v>
      </c>
      <c r="F56" t="n">
        <v>53.65</v>
      </c>
      <c r="G56" t="n">
        <v>82.54000000000001</v>
      </c>
      <c r="H56" t="n">
        <v>1.09</v>
      </c>
      <c r="I56" t="n">
        <v>39</v>
      </c>
      <c r="J56" t="n">
        <v>235.94</v>
      </c>
      <c r="K56" t="n">
        <v>56.13</v>
      </c>
      <c r="L56" t="n">
        <v>14.5</v>
      </c>
      <c r="M56" t="n">
        <v>37</v>
      </c>
      <c r="N56" t="n">
        <v>55.32</v>
      </c>
      <c r="O56" t="n">
        <v>29333.84</v>
      </c>
      <c r="P56" t="n">
        <v>767.76</v>
      </c>
      <c r="Q56" t="n">
        <v>1367.27</v>
      </c>
      <c r="R56" t="n">
        <v>141.33</v>
      </c>
      <c r="S56" t="n">
        <v>104.26</v>
      </c>
      <c r="T56" t="n">
        <v>17523.88</v>
      </c>
      <c r="U56" t="n">
        <v>0.74</v>
      </c>
      <c r="V56" t="n">
        <v>0.89</v>
      </c>
      <c r="W56" t="n">
        <v>20.71</v>
      </c>
      <c r="X56" t="n">
        <v>1.07</v>
      </c>
      <c r="Y56" t="n">
        <v>1</v>
      </c>
      <c r="Z56" t="n">
        <v>10</v>
      </c>
      <c r="AA56" t="n">
        <v>2297.161142906883</v>
      </c>
      <c r="AB56" t="n">
        <v>3143.07721932253</v>
      </c>
      <c r="AC56" t="n">
        <v>2843.106340846852</v>
      </c>
      <c r="AD56" t="n">
        <v>2297161.142906883</v>
      </c>
      <c r="AE56" t="n">
        <v>3143077.21932253</v>
      </c>
      <c r="AF56" t="n">
        <v>2.253335511127016e-06</v>
      </c>
      <c r="AG56" t="n">
        <v>68</v>
      </c>
      <c r="AH56" t="n">
        <v>2843106.340846852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1.726</v>
      </c>
      <c r="E57" t="n">
        <v>57.94</v>
      </c>
      <c r="F57" t="n">
        <v>53.68</v>
      </c>
      <c r="G57" t="n">
        <v>82.58</v>
      </c>
      <c r="H57" t="n">
        <v>1.11</v>
      </c>
      <c r="I57" t="n">
        <v>39</v>
      </c>
      <c r="J57" t="n">
        <v>236.37</v>
      </c>
      <c r="K57" t="n">
        <v>56.13</v>
      </c>
      <c r="L57" t="n">
        <v>14.75</v>
      </c>
      <c r="M57" t="n">
        <v>37</v>
      </c>
      <c r="N57" t="n">
        <v>55.5</v>
      </c>
      <c r="O57" t="n">
        <v>29387.05</v>
      </c>
      <c r="P57" t="n">
        <v>767.9400000000001</v>
      </c>
      <c r="Q57" t="n">
        <v>1367.26</v>
      </c>
      <c r="R57" t="n">
        <v>142.12</v>
      </c>
      <c r="S57" t="n">
        <v>104.26</v>
      </c>
      <c r="T57" t="n">
        <v>17920.6</v>
      </c>
      <c r="U57" t="n">
        <v>0.73</v>
      </c>
      <c r="V57" t="n">
        <v>0.89</v>
      </c>
      <c r="W57" t="n">
        <v>20.72</v>
      </c>
      <c r="X57" t="n">
        <v>1.1</v>
      </c>
      <c r="Y57" t="n">
        <v>1</v>
      </c>
      <c r="Z57" t="n">
        <v>10</v>
      </c>
      <c r="AA57" t="n">
        <v>2298.469444031172</v>
      </c>
      <c r="AB57" t="n">
        <v>3144.867294638954</v>
      </c>
      <c r="AC57" t="n">
        <v>2844.725573887463</v>
      </c>
      <c r="AD57" t="n">
        <v>2298469.444031172</v>
      </c>
      <c r="AE57" t="n">
        <v>3144867.294638954</v>
      </c>
      <c r="AF57" t="n">
        <v>2.252291575286791e-06</v>
      </c>
      <c r="AG57" t="n">
        <v>68</v>
      </c>
      <c r="AH57" t="n">
        <v>2844725.573887463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1.7288</v>
      </c>
      <c r="E58" t="n">
        <v>57.84</v>
      </c>
      <c r="F58" t="n">
        <v>53.62</v>
      </c>
      <c r="G58" t="n">
        <v>84.67</v>
      </c>
      <c r="H58" t="n">
        <v>1.13</v>
      </c>
      <c r="I58" t="n">
        <v>38</v>
      </c>
      <c r="J58" t="n">
        <v>236.81</v>
      </c>
      <c r="K58" t="n">
        <v>56.13</v>
      </c>
      <c r="L58" t="n">
        <v>15</v>
      </c>
      <c r="M58" t="n">
        <v>36</v>
      </c>
      <c r="N58" t="n">
        <v>55.68</v>
      </c>
      <c r="O58" t="n">
        <v>29440.33</v>
      </c>
      <c r="P58" t="n">
        <v>766.14</v>
      </c>
      <c r="Q58" t="n">
        <v>1367.39</v>
      </c>
      <c r="R58" t="n">
        <v>140.41</v>
      </c>
      <c r="S58" t="n">
        <v>104.26</v>
      </c>
      <c r="T58" t="n">
        <v>17070.67</v>
      </c>
      <c r="U58" t="n">
        <v>0.74</v>
      </c>
      <c r="V58" t="n">
        <v>0.89</v>
      </c>
      <c r="W58" t="n">
        <v>20.71</v>
      </c>
      <c r="X58" t="n">
        <v>1.05</v>
      </c>
      <c r="Y58" t="n">
        <v>1</v>
      </c>
      <c r="Z58" t="n">
        <v>10</v>
      </c>
      <c r="AA58" t="n">
        <v>2282.777370516547</v>
      </c>
      <c r="AB58" t="n">
        <v>3123.39670737082</v>
      </c>
      <c r="AC58" t="n">
        <v>2825.304109334042</v>
      </c>
      <c r="AD58" t="n">
        <v>2282777.370516547</v>
      </c>
      <c r="AE58" t="n">
        <v>3123396.70737082</v>
      </c>
      <c r="AF58" t="n">
        <v>2.25594535072758e-06</v>
      </c>
      <c r="AG58" t="n">
        <v>67</v>
      </c>
      <c r="AH58" t="n">
        <v>2825304.109334042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1.731</v>
      </c>
      <c r="E59" t="n">
        <v>57.77</v>
      </c>
      <c r="F59" t="n">
        <v>53.59</v>
      </c>
      <c r="G59" t="n">
        <v>86.91</v>
      </c>
      <c r="H59" t="n">
        <v>1.14</v>
      </c>
      <c r="I59" t="n">
        <v>37</v>
      </c>
      <c r="J59" t="n">
        <v>237.24</v>
      </c>
      <c r="K59" t="n">
        <v>56.13</v>
      </c>
      <c r="L59" t="n">
        <v>15.25</v>
      </c>
      <c r="M59" t="n">
        <v>35</v>
      </c>
      <c r="N59" t="n">
        <v>55.86</v>
      </c>
      <c r="O59" t="n">
        <v>29493.67</v>
      </c>
      <c r="P59" t="n">
        <v>764.5700000000001</v>
      </c>
      <c r="Q59" t="n">
        <v>1367.25</v>
      </c>
      <c r="R59" t="n">
        <v>139.47</v>
      </c>
      <c r="S59" t="n">
        <v>104.26</v>
      </c>
      <c r="T59" t="n">
        <v>16605.41</v>
      </c>
      <c r="U59" t="n">
        <v>0.75</v>
      </c>
      <c r="V59" t="n">
        <v>0.89</v>
      </c>
      <c r="W59" t="n">
        <v>20.71</v>
      </c>
      <c r="X59" t="n">
        <v>1.02</v>
      </c>
      <c r="Y59" t="n">
        <v>1</v>
      </c>
      <c r="Z59" t="n">
        <v>10</v>
      </c>
      <c r="AA59" t="n">
        <v>2278.225687366612</v>
      </c>
      <c r="AB59" t="n">
        <v>3117.168893678988</v>
      </c>
      <c r="AC59" t="n">
        <v>2819.670669440168</v>
      </c>
      <c r="AD59" t="n">
        <v>2278225.687366611</v>
      </c>
      <c r="AE59" t="n">
        <v>3117168.893678988</v>
      </c>
      <c r="AF59" t="n">
        <v>2.258816174288201e-06</v>
      </c>
      <c r="AG59" t="n">
        <v>67</v>
      </c>
      <c r="AH59" t="n">
        <v>2819670.669440168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1.7305</v>
      </c>
      <c r="E60" t="n">
        <v>57.79</v>
      </c>
      <c r="F60" t="n">
        <v>53.61</v>
      </c>
      <c r="G60" t="n">
        <v>86.94</v>
      </c>
      <c r="H60" t="n">
        <v>1.16</v>
      </c>
      <c r="I60" t="n">
        <v>37</v>
      </c>
      <c r="J60" t="n">
        <v>237.67</v>
      </c>
      <c r="K60" t="n">
        <v>56.13</v>
      </c>
      <c r="L60" t="n">
        <v>15.5</v>
      </c>
      <c r="M60" t="n">
        <v>35</v>
      </c>
      <c r="N60" t="n">
        <v>56.05</v>
      </c>
      <c r="O60" t="n">
        <v>29547.07</v>
      </c>
      <c r="P60" t="n">
        <v>764.5700000000001</v>
      </c>
      <c r="Q60" t="n">
        <v>1367.21</v>
      </c>
      <c r="R60" t="n">
        <v>140.3</v>
      </c>
      <c r="S60" t="n">
        <v>104.26</v>
      </c>
      <c r="T60" t="n">
        <v>17019.85</v>
      </c>
      <c r="U60" t="n">
        <v>0.74</v>
      </c>
      <c r="V60" t="n">
        <v>0.89</v>
      </c>
      <c r="W60" t="n">
        <v>20.7</v>
      </c>
      <c r="X60" t="n">
        <v>1.03</v>
      </c>
      <c r="Y60" t="n">
        <v>1</v>
      </c>
      <c r="Z60" t="n">
        <v>10</v>
      </c>
      <c r="AA60" t="n">
        <v>2278.894086965384</v>
      </c>
      <c r="AB60" t="n">
        <v>3118.083427497738</v>
      </c>
      <c r="AC60" t="n">
        <v>2820.497921434812</v>
      </c>
      <c r="AD60" t="n">
        <v>2278894.086965384</v>
      </c>
      <c r="AE60" t="n">
        <v>3118083.427497739</v>
      </c>
      <c r="AF60" t="n">
        <v>2.25816371438806e-06</v>
      </c>
      <c r="AG60" t="n">
        <v>67</v>
      </c>
      <c r="AH60" t="n">
        <v>2820497.921434812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1.7326</v>
      </c>
      <c r="E61" t="n">
        <v>57.72</v>
      </c>
      <c r="F61" t="n">
        <v>53.58</v>
      </c>
      <c r="G61" t="n">
        <v>89.31</v>
      </c>
      <c r="H61" t="n">
        <v>1.18</v>
      </c>
      <c r="I61" t="n">
        <v>36</v>
      </c>
      <c r="J61" t="n">
        <v>238.11</v>
      </c>
      <c r="K61" t="n">
        <v>56.13</v>
      </c>
      <c r="L61" t="n">
        <v>15.75</v>
      </c>
      <c r="M61" t="n">
        <v>34</v>
      </c>
      <c r="N61" t="n">
        <v>56.23</v>
      </c>
      <c r="O61" t="n">
        <v>29600.54</v>
      </c>
      <c r="P61" t="n">
        <v>763.26</v>
      </c>
      <c r="Q61" t="n">
        <v>1367.35</v>
      </c>
      <c r="R61" t="n">
        <v>139.04</v>
      </c>
      <c r="S61" t="n">
        <v>104.26</v>
      </c>
      <c r="T61" t="n">
        <v>16397.8</v>
      </c>
      <c r="U61" t="n">
        <v>0.75</v>
      </c>
      <c r="V61" t="n">
        <v>0.89</v>
      </c>
      <c r="W61" t="n">
        <v>20.71</v>
      </c>
      <c r="X61" t="n">
        <v>1</v>
      </c>
      <c r="Y61" t="n">
        <v>1</v>
      </c>
      <c r="Z61" t="n">
        <v>10</v>
      </c>
      <c r="AA61" t="n">
        <v>2274.807537845598</v>
      </c>
      <c r="AB61" t="n">
        <v>3112.492030706223</v>
      </c>
      <c r="AC61" t="n">
        <v>2815.440159705505</v>
      </c>
      <c r="AD61" t="n">
        <v>2274807.537845598</v>
      </c>
      <c r="AE61" t="n">
        <v>3112492.030706223</v>
      </c>
      <c r="AF61" t="n">
        <v>2.260904045968652e-06</v>
      </c>
      <c r="AG61" t="n">
        <v>67</v>
      </c>
      <c r="AH61" t="n">
        <v>2815440.159705505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1.7324</v>
      </c>
      <c r="E62" t="n">
        <v>57.72</v>
      </c>
      <c r="F62" t="n">
        <v>53.59</v>
      </c>
      <c r="G62" t="n">
        <v>89.31999999999999</v>
      </c>
      <c r="H62" t="n">
        <v>1.19</v>
      </c>
      <c r="I62" t="n">
        <v>36</v>
      </c>
      <c r="J62" t="n">
        <v>238.54</v>
      </c>
      <c r="K62" t="n">
        <v>56.13</v>
      </c>
      <c r="L62" t="n">
        <v>16</v>
      </c>
      <c r="M62" t="n">
        <v>34</v>
      </c>
      <c r="N62" t="n">
        <v>56.41</v>
      </c>
      <c r="O62" t="n">
        <v>29654.08</v>
      </c>
      <c r="P62" t="n">
        <v>762.35</v>
      </c>
      <c r="Q62" t="n">
        <v>1367.23</v>
      </c>
      <c r="R62" t="n">
        <v>139.38</v>
      </c>
      <c r="S62" t="n">
        <v>104.26</v>
      </c>
      <c r="T62" t="n">
        <v>16567.91</v>
      </c>
      <c r="U62" t="n">
        <v>0.75</v>
      </c>
      <c r="V62" t="n">
        <v>0.89</v>
      </c>
      <c r="W62" t="n">
        <v>20.71</v>
      </c>
      <c r="X62" t="n">
        <v>1.01</v>
      </c>
      <c r="Y62" t="n">
        <v>1</v>
      </c>
      <c r="Z62" t="n">
        <v>10</v>
      </c>
      <c r="AA62" t="n">
        <v>2273.823991467438</v>
      </c>
      <c r="AB62" t="n">
        <v>3111.146299160621</v>
      </c>
      <c r="AC62" t="n">
        <v>2814.222862889869</v>
      </c>
      <c r="AD62" t="n">
        <v>2273823.991467438</v>
      </c>
      <c r="AE62" t="n">
        <v>3111146.299160621</v>
      </c>
      <c r="AF62" t="n">
        <v>2.260643062008596e-06</v>
      </c>
      <c r="AG62" t="n">
        <v>67</v>
      </c>
      <c r="AH62" t="n">
        <v>2814222.862889869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1.7338</v>
      </c>
      <c r="E63" t="n">
        <v>57.68</v>
      </c>
      <c r="F63" t="n">
        <v>53.59</v>
      </c>
      <c r="G63" t="n">
        <v>91.86</v>
      </c>
      <c r="H63" t="n">
        <v>1.21</v>
      </c>
      <c r="I63" t="n">
        <v>35</v>
      </c>
      <c r="J63" t="n">
        <v>238.97</v>
      </c>
      <c r="K63" t="n">
        <v>56.13</v>
      </c>
      <c r="L63" t="n">
        <v>16.25</v>
      </c>
      <c r="M63" t="n">
        <v>33</v>
      </c>
      <c r="N63" t="n">
        <v>56.6</v>
      </c>
      <c r="O63" t="n">
        <v>29707.68</v>
      </c>
      <c r="P63" t="n">
        <v>762.09</v>
      </c>
      <c r="Q63" t="n">
        <v>1367.19</v>
      </c>
      <c r="R63" t="n">
        <v>139.3</v>
      </c>
      <c r="S63" t="n">
        <v>104.26</v>
      </c>
      <c r="T63" t="n">
        <v>16530.3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2272.163600979733</v>
      </c>
      <c r="AB63" t="n">
        <v>3108.874479644083</v>
      </c>
      <c r="AC63" t="n">
        <v>2812.167862639471</v>
      </c>
      <c r="AD63" t="n">
        <v>2272163.600979732</v>
      </c>
      <c r="AE63" t="n">
        <v>3108874.479644083</v>
      </c>
      <c r="AF63" t="n">
        <v>2.26246994972899e-06</v>
      </c>
      <c r="AG63" t="n">
        <v>67</v>
      </c>
      <c r="AH63" t="n">
        <v>2812167.862639471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1.7369</v>
      </c>
      <c r="E64" t="n">
        <v>57.57</v>
      </c>
      <c r="F64" t="n">
        <v>53.53</v>
      </c>
      <c r="G64" t="n">
        <v>94.45999999999999</v>
      </c>
      <c r="H64" t="n">
        <v>1.23</v>
      </c>
      <c r="I64" t="n">
        <v>34</v>
      </c>
      <c r="J64" t="n">
        <v>239.41</v>
      </c>
      <c r="K64" t="n">
        <v>56.13</v>
      </c>
      <c r="L64" t="n">
        <v>16.5</v>
      </c>
      <c r="M64" t="n">
        <v>32</v>
      </c>
      <c r="N64" t="n">
        <v>56.78</v>
      </c>
      <c r="O64" t="n">
        <v>29761.35</v>
      </c>
      <c r="P64" t="n">
        <v>759.6900000000001</v>
      </c>
      <c r="Q64" t="n">
        <v>1367.27</v>
      </c>
      <c r="R64" t="n">
        <v>137.37</v>
      </c>
      <c r="S64" t="n">
        <v>104.26</v>
      </c>
      <c r="T64" t="n">
        <v>15570.08</v>
      </c>
      <c r="U64" t="n">
        <v>0.76</v>
      </c>
      <c r="V64" t="n">
        <v>0.9</v>
      </c>
      <c r="W64" t="n">
        <v>20.7</v>
      </c>
      <c r="X64" t="n">
        <v>0.95</v>
      </c>
      <c r="Y64" t="n">
        <v>1</v>
      </c>
      <c r="Z64" t="n">
        <v>10</v>
      </c>
      <c r="AA64" t="n">
        <v>2265.350106508586</v>
      </c>
      <c r="AB64" t="n">
        <v>3099.551955918498</v>
      </c>
      <c r="AC64" t="n">
        <v>2803.735067494012</v>
      </c>
      <c r="AD64" t="n">
        <v>2265350.106508586</v>
      </c>
      <c r="AE64" t="n">
        <v>3099551.955918498</v>
      </c>
      <c r="AF64" t="n">
        <v>2.266515201109865e-06</v>
      </c>
      <c r="AG64" t="n">
        <v>67</v>
      </c>
      <c r="AH64" t="n">
        <v>2803735.067494012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1.7368</v>
      </c>
      <c r="E65" t="n">
        <v>57.58</v>
      </c>
      <c r="F65" t="n">
        <v>53.53</v>
      </c>
      <c r="G65" t="n">
        <v>94.45999999999999</v>
      </c>
      <c r="H65" t="n">
        <v>1.24</v>
      </c>
      <c r="I65" t="n">
        <v>34</v>
      </c>
      <c r="J65" t="n">
        <v>239.85</v>
      </c>
      <c r="K65" t="n">
        <v>56.13</v>
      </c>
      <c r="L65" t="n">
        <v>16.75</v>
      </c>
      <c r="M65" t="n">
        <v>32</v>
      </c>
      <c r="N65" t="n">
        <v>56.97</v>
      </c>
      <c r="O65" t="n">
        <v>29815.09</v>
      </c>
      <c r="P65" t="n">
        <v>759.45</v>
      </c>
      <c r="Q65" t="n">
        <v>1367.37</v>
      </c>
      <c r="R65" t="n">
        <v>137.52</v>
      </c>
      <c r="S65" t="n">
        <v>104.26</v>
      </c>
      <c r="T65" t="n">
        <v>15644.64</v>
      </c>
      <c r="U65" t="n">
        <v>0.76</v>
      </c>
      <c r="V65" t="n">
        <v>0.9</v>
      </c>
      <c r="W65" t="n">
        <v>20.7</v>
      </c>
      <c r="X65" t="n">
        <v>0.95</v>
      </c>
      <c r="Y65" t="n">
        <v>1</v>
      </c>
      <c r="Z65" t="n">
        <v>10</v>
      </c>
      <c r="AA65" t="n">
        <v>2265.107929389601</v>
      </c>
      <c r="AB65" t="n">
        <v>3099.220598500203</v>
      </c>
      <c r="AC65" t="n">
        <v>2803.435334362656</v>
      </c>
      <c r="AD65" t="n">
        <v>2265107.929389601</v>
      </c>
      <c r="AE65" t="n">
        <v>3099220.598500203</v>
      </c>
      <c r="AF65" t="n">
        <v>2.266384709129836e-06</v>
      </c>
      <c r="AG65" t="n">
        <v>67</v>
      </c>
      <c r="AH65" t="n">
        <v>2803435.334362656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1.7386</v>
      </c>
      <c r="E66" t="n">
        <v>57.52</v>
      </c>
      <c r="F66" t="n">
        <v>53.51</v>
      </c>
      <c r="G66" t="n">
        <v>97.3</v>
      </c>
      <c r="H66" t="n">
        <v>1.26</v>
      </c>
      <c r="I66" t="n">
        <v>33</v>
      </c>
      <c r="J66" t="n">
        <v>240.28</v>
      </c>
      <c r="K66" t="n">
        <v>56.13</v>
      </c>
      <c r="L66" t="n">
        <v>17</v>
      </c>
      <c r="M66" t="n">
        <v>31</v>
      </c>
      <c r="N66" t="n">
        <v>57.16</v>
      </c>
      <c r="O66" t="n">
        <v>29869.01</v>
      </c>
      <c r="P66" t="n">
        <v>758.75</v>
      </c>
      <c r="Q66" t="n">
        <v>1367.28</v>
      </c>
      <c r="R66" t="n">
        <v>136.94</v>
      </c>
      <c r="S66" t="n">
        <v>104.26</v>
      </c>
      <c r="T66" t="n">
        <v>15361.03</v>
      </c>
      <c r="U66" t="n">
        <v>0.76</v>
      </c>
      <c r="V66" t="n">
        <v>0.9</v>
      </c>
      <c r="W66" t="n">
        <v>20.7</v>
      </c>
      <c r="X66" t="n">
        <v>0.93</v>
      </c>
      <c r="Y66" t="n">
        <v>1</v>
      </c>
      <c r="Z66" t="n">
        <v>10</v>
      </c>
      <c r="AA66" t="n">
        <v>2262.277458749014</v>
      </c>
      <c r="AB66" t="n">
        <v>3095.347823698201</v>
      </c>
      <c r="AC66" t="n">
        <v>2799.932171752283</v>
      </c>
      <c r="AD66" t="n">
        <v>2262277.458749014</v>
      </c>
      <c r="AE66" t="n">
        <v>3095347.8236982</v>
      </c>
      <c r="AF66" t="n">
        <v>2.268733564770344e-06</v>
      </c>
      <c r="AG66" t="n">
        <v>67</v>
      </c>
      <c r="AH66" t="n">
        <v>2799932.171752283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1.7397</v>
      </c>
      <c r="E67" t="n">
        <v>57.48</v>
      </c>
      <c r="F67" t="n">
        <v>53.47</v>
      </c>
      <c r="G67" t="n">
        <v>97.23</v>
      </c>
      <c r="H67" t="n">
        <v>1.27</v>
      </c>
      <c r="I67" t="n">
        <v>33</v>
      </c>
      <c r="J67" t="n">
        <v>240.72</v>
      </c>
      <c r="K67" t="n">
        <v>56.13</v>
      </c>
      <c r="L67" t="n">
        <v>17.25</v>
      </c>
      <c r="M67" t="n">
        <v>31</v>
      </c>
      <c r="N67" t="n">
        <v>57.34</v>
      </c>
      <c r="O67" t="n">
        <v>29922.88</v>
      </c>
      <c r="P67" t="n">
        <v>757.9</v>
      </c>
      <c r="Q67" t="n">
        <v>1367.23</v>
      </c>
      <c r="R67" t="n">
        <v>135.95</v>
      </c>
      <c r="S67" t="n">
        <v>104.26</v>
      </c>
      <c r="T67" t="n">
        <v>14864.18</v>
      </c>
      <c r="U67" t="n">
        <v>0.77</v>
      </c>
      <c r="V67" t="n">
        <v>0.9</v>
      </c>
      <c r="W67" t="n">
        <v>20.69</v>
      </c>
      <c r="X67" t="n">
        <v>0.9</v>
      </c>
      <c r="Y67" t="n">
        <v>1</v>
      </c>
      <c r="Z67" t="n">
        <v>10</v>
      </c>
      <c r="AA67" t="n">
        <v>2259.683454672237</v>
      </c>
      <c r="AB67" t="n">
        <v>3091.79859288097</v>
      </c>
      <c r="AC67" t="n">
        <v>2796.721674542872</v>
      </c>
      <c r="AD67" t="n">
        <v>2259683.454672237</v>
      </c>
      <c r="AE67" t="n">
        <v>3091798.59288097</v>
      </c>
      <c r="AF67" t="n">
        <v>2.270168976550654e-06</v>
      </c>
      <c r="AG67" t="n">
        <v>67</v>
      </c>
      <c r="AH67" t="n">
        <v>2796721.674542872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1.741</v>
      </c>
      <c r="E68" t="n">
        <v>57.44</v>
      </c>
      <c r="F68" t="n">
        <v>53.48</v>
      </c>
      <c r="G68" t="n">
        <v>100.27</v>
      </c>
      <c r="H68" t="n">
        <v>1.29</v>
      </c>
      <c r="I68" t="n">
        <v>32</v>
      </c>
      <c r="J68" t="n">
        <v>241.16</v>
      </c>
      <c r="K68" t="n">
        <v>56.13</v>
      </c>
      <c r="L68" t="n">
        <v>17.5</v>
      </c>
      <c r="M68" t="n">
        <v>30</v>
      </c>
      <c r="N68" t="n">
        <v>57.53</v>
      </c>
      <c r="O68" t="n">
        <v>29976.82</v>
      </c>
      <c r="P68" t="n">
        <v>756.87</v>
      </c>
      <c r="Q68" t="n">
        <v>1367.21</v>
      </c>
      <c r="R68" t="n">
        <v>135.71</v>
      </c>
      <c r="S68" t="n">
        <v>104.26</v>
      </c>
      <c r="T68" t="n">
        <v>14748.82</v>
      </c>
      <c r="U68" t="n">
        <v>0.77</v>
      </c>
      <c r="V68" t="n">
        <v>0.9</v>
      </c>
      <c r="W68" t="n">
        <v>20.7</v>
      </c>
      <c r="X68" t="n">
        <v>0.9</v>
      </c>
      <c r="Y68" t="n">
        <v>1</v>
      </c>
      <c r="Z68" t="n">
        <v>10</v>
      </c>
      <c r="AA68" t="n">
        <v>2257.163871801477</v>
      </c>
      <c r="AB68" t="n">
        <v>3088.351188441045</v>
      </c>
      <c r="AC68" t="n">
        <v>2793.603285544232</v>
      </c>
      <c r="AD68" t="n">
        <v>2257163.871801477</v>
      </c>
      <c r="AE68" t="n">
        <v>3088351.188441046</v>
      </c>
      <c r="AF68" t="n">
        <v>2.271865372291021e-06</v>
      </c>
      <c r="AG68" t="n">
        <v>67</v>
      </c>
      <c r="AH68" t="n">
        <v>2793603.285544232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1.7413</v>
      </c>
      <c r="E69" t="n">
        <v>57.43</v>
      </c>
      <c r="F69" t="n">
        <v>53.46</v>
      </c>
      <c r="G69" t="n">
        <v>100.25</v>
      </c>
      <c r="H69" t="n">
        <v>1.31</v>
      </c>
      <c r="I69" t="n">
        <v>32</v>
      </c>
      <c r="J69" t="n">
        <v>241.59</v>
      </c>
      <c r="K69" t="n">
        <v>56.13</v>
      </c>
      <c r="L69" t="n">
        <v>17.75</v>
      </c>
      <c r="M69" t="n">
        <v>30</v>
      </c>
      <c r="N69" t="n">
        <v>57.72</v>
      </c>
      <c r="O69" t="n">
        <v>30030.83</v>
      </c>
      <c r="P69" t="n">
        <v>756.03</v>
      </c>
      <c r="Q69" t="n">
        <v>1367.26</v>
      </c>
      <c r="R69" t="n">
        <v>135.65</v>
      </c>
      <c r="S69" t="n">
        <v>104.26</v>
      </c>
      <c r="T69" t="n">
        <v>14722.84</v>
      </c>
      <c r="U69" t="n">
        <v>0.77</v>
      </c>
      <c r="V69" t="n">
        <v>0.9</v>
      </c>
      <c r="W69" t="n">
        <v>20.69</v>
      </c>
      <c r="X69" t="n">
        <v>0.89</v>
      </c>
      <c r="Y69" t="n">
        <v>1</v>
      </c>
      <c r="Z69" t="n">
        <v>10</v>
      </c>
      <c r="AA69" t="n">
        <v>2255.521586350347</v>
      </c>
      <c r="AB69" t="n">
        <v>3086.104141034288</v>
      </c>
      <c r="AC69" t="n">
        <v>2791.570693188225</v>
      </c>
      <c r="AD69" t="n">
        <v>2255521.586350347</v>
      </c>
      <c r="AE69" t="n">
        <v>3086104.141034288</v>
      </c>
      <c r="AF69" t="n">
        <v>2.272256848231106e-06</v>
      </c>
      <c r="AG69" t="n">
        <v>67</v>
      </c>
      <c r="AH69" t="n">
        <v>2791570.693188225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1.7435</v>
      </c>
      <c r="E70" t="n">
        <v>57.36</v>
      </c>
      <c r="F70" t="n">
        <v>53.43</v>
      </c>
      <c r="G70" t="n">
        <v>103.42</v>
      </c>
      <c r="H70" t="n">
        <v>1.32</v>
      </c>
      <c r="I70" t="n">
        <v>31</v>
      </c>
      <c r="J70" t="n">
        <v>242.03</v>
      </c>
      <c r="K70" t="n">
        <v>56.13</v>
      </c>
      <c r="L70" t="n">
        <v>18</v>
      </c>
      <c r="M70" t="n">
        <v>29</v>
      </c>
      <c r="N70" t="n">
        <v>57.91</v>
      </c>
      <c r="O70" t="n">
        <v>30084.9</v>
      </c>
      <c r="P70" t="n">
        <v>754.09</v>
      </c>
      <c r="Q70" t="n">
        <v>1367.31</v>
      </c>
      <c r="R70" t="n">
        <v>134.37</v>
      </c>
      <c r="S70" t="n">
        <v>104.26</v>
      </c>
      <c r="T70" t="n">
        <v>14087.35</v>
      </c>
      <c r="U70" t="n">
        <v>0.78</v>
      </c>
      <c r="V70" t="n">
        <v>0.9</v>
      </c>
      <c r="W70" t="n">
        <v>20.69</v>
      </c>
      <c r="X70" t="n">
        <v>0.86</v>
      </c>
      <c r="Y70" t="n">
        <v>1</v>
      </c>
      <c r="Z70" t="n">
        <v>10</v>
      </c>
      <c r="AA70" t="n">
        <v>2250.52365078361</v>
      </c>
      <c r="AB70" t="n">
        <v>3079.265745098522</v>
      </c>
      <c r="AC70" t="n">
        <v>2785.384944162819</v>
      </c>
      <c r="AD70" t="n">
        <v>2250523.65078361</v>
      </c>
      <c r="AE70" t="n">
        <v>3079265.745098522</v>
      </c>
      <c r="AF70" t="n">
        <v>2.275127671791726e-06</v>
      </c>
      <c r="AG70" t="n">
        <v>67</v>
      </c>
      <c r="AH70" t="n">
        <v>2785384.94416282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1.7436</v>
      </c>
      <c r="E71" t="n">
        <v>57.35</v>
      </c>
      <c r="F71" t="n">
        <v>53.43</v>
      </c>
      <c r="G71" t="n">
        <v>103.42</v>
      </c>
      <c r="H71" t="n">
        <v>1.34</v>
      </c>
      <c r="I71" t="n">
        <v>31</v>
      </c>
      <c r="J71" t="n">
        <v>242.47</v>
      </c>
      <c r="K71" t="n">
        <v>56.13</v>
      </c>
      <c r="L71" t="n">
        <v>18.25</v>
      </c>
      <c r="M71" t="n">
        <v>29</v>
      </c>
      <c r="N71" t="n">
        <v>58.1</v>
      </c>
      <c r="O71" t="n">
        <v>30139.04</v>
      </c>
      <c r="P71" t="n">
        <v>754.47</v>
      </c>
      <c r="Q71" t="n">
        <v>1367.42</v>
      </c>
      <c r="R71" t="n">
        <v>134.33</v>
      </c>
      <c r="S71" t="n">
        <v>104.26</v>
      </c>
      <c r="T71" t="n">
        <v>14067.53</v>
      </c>
      <c r="U71" t="n">
        <v>0.78</v>
      </c>
      <c r="V71" t="n">
        <v>0.9</v>
      </c>
      <c r="W71" t="n">
        <v>20.69</v>
      </c>
      <c r="X71" t="n">
        <v>0.85</v>
      </c>
      <c r="Y71" t="n">
        <v>1</v>
      </c>
      <c r="Z71" t="n">
        <v>10</v>
      </c>
      <c r="AA71" t="n">
        <v>2250.959935838153</v>
      </c>
      <c r="AB71" t="n">
        <v>3079.862689557687</v>
      </c>
      <c r="AC71" t="n">
        <v>2785.924917080618</v>
      </c>
      <c r="AD71" t="n">
        <v>2250959.935838153</v>
      </c>
      <c r="AE71" t="n">
        <v>3079862.689557687</v>
      </c>
      <c r="AF71" t="n">
        <v>2.275258163771755e-06</v>
      </c>
      <c r="AG71" t="n">
        <v>67</v>
      </c>
      <c r="AH71" t="n">
        <v>2785924.917080618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1.7435</v>
      </c>
      <c r="E72" t="n">
        <v>57.36</v>
      </c>
      <c r="F72" t="n">
        <v>53.43</v>
      </c>
      <c r="G72" t="n">
        <v>103.42</v>
      </c>
      <c r="H72" t="n">
        <v>1.35</v>
      </c>
      <c r="I72" t="n">
        <v>31</v>
      </c>
      <c r="J72" t="n">
        <v>242.91</v>
      </c>
      <c r="K72" t="n">
        <v>56.13</v>
      </c>
      <c r="L72" t="n">
        <v>18.5</v>
      </c>
      <c r="M72" t="n">
        <v>29</v>
      </c>
      <c r="N72" t="n">
        <v>58.28</v>
      </c>
      <c r="O72" t="n">
        <v>30193.25</v>
      </c>
      <c r="P72" t="n">
        <v>753.38</v>
      </c>
      <c r="Q72" t="n">
        <v>1367.25</v>
      </c>
      <c r="R72" t="n">
        <v>134.5</v>
      </c>
      <c r="S72" t="n">
        <v>104.26</v>
      </c>
      <c r="T72" t="n">
        <v>14152.25</v>
      </c>
      <c r="U72" t="n">
        <v>0.78</v>
      </c>
      <c r="V72" t="n">
        <v>0.9</v>
      </c>
      <c r="W72" t="n">
        <v>20.69</v>
      </c>
      <c r="X72" t="n">
        <v>0.86</v>
      </c>
      <c r="Y72" t="n">
        <v>1</v>
      </c>
      <c r="Z72" t="n">
        <v>10</v>
      </c>
      <c r="AA72" t="n">
        <v>2249.538712292696</v>
      </c>
      <c r="AB72" t="n">
        <v>3077.918108802835</v>
      </c>
      <c r="AC72" t="n">
        <v>2784.165924383773</v>
      </c>
      <c r="AD72" t="n">
        <v>2249538.712292696</v>
      </c>
      <c r="AE72" t="n">
        <v>3077918.108802835</v>
      </c>
      <c r="AF72" t="n">
        <v>2.275127671791726e-06</v>
      </c>
      <c r="AG72" t="n">
        <v>67</v>
      </c>
      <c r="AH72" t="n">
        <v>2784165.924383773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1.7456</v>
      </c>
      <c r="E73" t="n">
        <v>57.29</v>
      </c>
      <c r="F73" t="n">
        <v>53.41</v>
      </c>
      <c r="G73" t="n">
        <v>106.81</v>
      </c>
      <c r="H73" t="n">
        <v>1.37</v>
      </c>
      <c r="I73" t="n">
        <v>30</v>
      </c>
      <c r="J73" t="n">
        <v>243.35</v>
      </c>
      <c r="K73" t="n">
        <v>56.13</v>
      </c>
      <c r="L73" t="n">
        <v>18.75</v>
      </c>
      <c r="M73" t="n">
        <v>28</v>
      </c>
      <c r="N73" t="n">
        <v>58.47</v>
      </c>
      <c r="O73" t="n">
        <v>30247.53</v>
      </c>
      <c r="P73" t="n">
        <v>752.5700000000001</v>
      </c>
      <c r="Q73" t="n">
        <v>1367.28</v>
      </c>
      <c r="R73" t="n">
        <v>133.59</v>
      </c>
      <c r="S73" t="n">
        <v>104.26</v>
      </c>
      <c r="T73" t="n">
        <v>13703.61</v>
      </c>
      <c r="U73" t="n">
        <v>0.78</v>
      </c>
      <c r="V73" t="n">
        <v>0.9</v>
      </c>
      <c r="W73" t="n">
        <v>20.69</v>
      </c>
      <c r="X73" t="n">
        <v>0.83</v>
      </c>
      <c r="Y73" t="n">
        <v>1</v>
      </c>
      <c r="Z73" t="n">
        <v>10</v>
      </c>
      <c r="AA73" t="n">
        <v>2246.311210783144</v>
      </c>
      <c r="AB73" t="n">
        <v>3073.502098850149</v>
      </c>
      <c r="AC73" t="n">
        <v>2780.171372223063</v>
      </c>
      <c r="AD73" t="n">
        <v>2246311.210783144</v>
      </c>
      <c r="AE73" t="n">
        <v>3073502.098850149</v>
      </c>
      <c r="AF73" t="n">
        <v>2.277868003372318e-06</v>
      </c>
      <c r="AG73" t="n">
        <v>67</v>
      </c>
      <c r="AH73" t="n">
        <v>2780171.372223063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1.7456</v>
      </c>
      <c r="E74" t="n">
        <v>57.29</v>
      </c>
      <c r="F74" t="n">
        <v>53.41</v>
      </c>
      <c r="G74" t="n">
        <v>106.82</v>
      </c>
      <c r="H74" t="n">
        <v>1.39</v>
      </c>
      <c r="I74" t="n">
        <v>30</v>
      </c>
      <c r="J74" t="n">
        <v>243.79</v>
      </c>
      <c r="K74" t="n">
        <v>56.13</v>
      </c>
      <c r="L74" t="n">
        <v>19</v>
      </c>
      <c r="M74" t="n">
        <v>28</v>
      </c>
      <c r="N74" t="n">
        <v>58.67</v>
      </c>
      <c r="O74" t="n">
        <v>30301.87</v>
      </c>
      <c r="P74" t="n">
        <v>751.8099999999999</v>
      </c>
      <c r="Q74" t="n">
        <v>1367.21</v>
      </c>
      <c r="R74" t="n">
        <v>133.57</v>
      </c>
      <c r="S74" t="n">
        <v>104.26</v>
      </c>
      <c r="T74" t="n">
        <v>13692.08</v>
      </c>
      <c r="U74" t="n">
        <v>0.78</v>
      </c>
      <c r="V74" t="n">
        <v>0.9</v>
      </c>
      <c r="W74" t="n">
        <v>20.69</v>
      </c>
      <c r="X74" t="n">
        <v>0.83</v>
      </c>
      <c r="Y74" t="n">
        <v>1</v>
      </c>
      <c r="Z74" t="n">
        <v>10</v>
      </c>
      <c r="AA74" t="n">
        <v>2245.258178776095</v>
      </c>
      <c r="AB74" t="n">
        <v>3072.061294001609</v>
      </c>
      <c r="AC74" t="n">
        <v>2778.868075767086</v>
      </c>
      <c r="AD74" t="n">
        <v>2245258.178776095</v>
      </c>
      <c r="AE74" t="n">
        <v>3072061.29400161</v>
      </c>
      <c r="AF74" t="n">
        <v>2.277868003372318e-06</v>
      </c>
      <c r="AG74" t="n">
        <v>67</v>
      </c>
      <c r="AH74" t="n">
        <v>2778868.075767086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1.748</v>
      </c>
      <c r="E75" t="n">
        <v>57.21</v>
      </c>
      <c r="F75" t="n">
        <v>53.37</v>
      </c>
      <c r="G75" t="n">
        <v>110.42</v>
      </c>
      <c r="H75" t="n">
        <v>1.4</v>
      </c>
      <c r="I75" t="n">
        <v>29</v>
      </c>
      <c r="J75" t="n">
        <v>244.23</v>
      </c>
      <c r="K75" t="n">
        <v>56.13</v>
      </c>
      <c r="L75" t="n">
        <v>19.25</v>
      </c>
      <c r="M75" t="n">
        <v>27</v>
      </c>
      <c r="N75" t="n">
        <v>58.86</v>
      </c>
      <c r="O75" t="n">
        <v>30356.29</v>
      </c>
      <c r="P75" t="n">
        <v>750.47</v>
      </c>
      <c r="Q75" t="n">
        <v>1367.32</v>
      </c>
      <c r="R75" t="n">
        <v>132.24</v>
      </c>
      <c r="S75" t="n">
        <v>104.26</v>
      </c>
      <c r="T75" t="n">
        <v>13033.21</v>
      </c>
      <c r="U75" t="n">
        <v>0.79</v>
      </c>
      <c r="V75" t="n">
        <v>0.9</v>
      </c>
      <c r="W75" t="n">
        <v>20.69</v>
      </c>
      <c r="X75" t="n">
        <v>0.79</v>
      </c>
      <c r="Y75" t="n">
        <v>1</v>
      </c>
      <c r="Z75" t="n">
        <v>10</v>
      </c>
      <c r="AA75" t="n">
        <v>2240.83524027225</v>
      </c>
      <c r="AB75" t="n">
        <v>3066.009634414374</v>
      </c>
      <c r="AC75" t="n">
        <v>2773.393978077298</v>
      </c>
      <c r="AD75" t="n">
        <v>2240835.24027225</v>
      </c>
      <c r="AE75" t="n">
        <v>3066009.634414373</v>
      </c>
      <c r="AF75" t="n">
        <v>2.280999810892995e-06</v>
      </c>
      <c r="AG75" t="n">
        <v>67</v>
      </c>
      <c r="AH75" t="n">
        <v>2773393.978077298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1.7477</v>
      </c>
      <c r="E76" t="n">
        <v>57.22</v>
      </c>
      <c r="F76" t="n">
        <v>53.38</v>
      </c>
      <c r="G76" t="n">
        <v>110.44</v>
      </c>
      <c r="H76" t="n">
        <v>1.42</v>
      </c>
      <c r="I76" t="n">
        <v>29</v>
      </c>
      <c r="J76" t="n">
        <v>244.68</v>
      </c>
      <c r="K76" t="n">
        <v>56.13</v>
      </c>
      <c r="L76" t="n">
        <v>19.5</v>
      </c>
      <c r="M76" t="n">
        <v>27</v>
      </c>
      <c r="N76" t="n">
        <v>59.05</v>
      </c>
      <c r="O76" t="n">
        <v>30410.77</v>
      </c>
      <c r="P76" t="n">
        <v>750.55</v>
      </c>
      <c r="Q76" t="n">
        <v>1367.23</v>
      </c>
      <c r="R76" t="n">
        <v>132.52</v>
      </c>
      <c r="S76" t="n">
        <v>104.26</v>
      </c>
      <c r="T76" t="n">
        <v>13171.16</v>
      </c>
      <c r="U76" t="n">
        <v>0.79</v>
      </c>
      <c r="V76" t="n">
        <v>0.9</v>
      </c>
      <c r="W76" t="n">
        <v>20.7</v>
      </c>
      <c r="X76" t="n">
        <v>0.8100000000000001</v>
      </c>
      <c r="Y76" t="n">
        <v>1</v>
      </c>
      <c r="Z76" t="n">
        <v>10</v>
      </c>
      <c r="AA76" t="n">
        <v>2241.316548527685</v>
      </c>
      <c r="AB76" t="n">
        <v>3066.668181603281</v>
      </c>
      <c r="AC76" t="n">
        <v>2773.989674446773</v>
      </c>
      <c r="AD76" t="n">
        <v>2241316.548527685</v>
      </c>
      <c r="AE76" t="n">
        <v>3066668.181603281</v>
      </c>
      <c r="AF76" t="n">
        <v>2.280608334952911e-06</v>
      </c>
      <c r="AG76" t="n">
        <v>67</v>
      </c>
      <c r="AH76" t="n">
        <v>2773989.674446773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1.7475</v>
      </c>
      <c r="E77" t="n">
        <v>57.23</v>
      </c>
      <c r="F77" t="n">
        <v>53.39</v>
      </c>
      <c r="G77" t="n">
        <v>110.46</v>
      </c>
      <c r="H77" t="n">
        <v>1.43</v>
      </c>
      <c r="I77" t="n">
        <v>29</v>
      </c>
      <c r="J77" t="n">
        <v>245.12</v>
      </c>
      <c r="K77" t="n">
        <v>56.13</v>
      </c>
      <c r="L77" t="n">
        <v>19.75</v>
      </c>
      <c r="M77" t="n">
        <v>27</v>
      </c>
      <c r="N77" t="n">
        <v>59.24</v>
      </c>
      <c r="O77" t="n">
        <v>30465.32</v>
      </c>
      <c r="P77" t="n">
        <v>749.04</v>
      </c>
      <c r="Q77" t="n">
        <v>1367.19</v>
      </c>
      <c r="R77" t="n">
        <v>133.03</v>
      </c>
      <c r="S77" t="n">
        <v>104.26</v>
      </c>
      <c r="T77" t="n">
        <v>13425.21</v>
      </c>
      <c r="U77" t="n">
        <v>0.78</v>
      </c>
      <c r="V77" t="n">
        <v>0.9</v>
      </c>
      <c r="W77" t="n">
        <v>20.69</v>
      </c>
      <c r="X77" t="n">
        <v>0.8100000000000001</v>
      </c>
      <c r="Y77" t="n">
        <v>1</v>
      </c>
      <c r="Z77" t="n">
        <v>10</v>
      </c>
      <c r="AA77" t="n">
        <v>2239.507230705324</v>
      </c>
      <c r="AB77" t="n">
        <v>3064.192593137257</v>
      </c>
      <c r="AC77" t="n">
        <v>2771.750352669437</v>
      </c>
      <c r="AD77" t="n">
        <v>2239507.230705324</v>
      </c>
      <c r="AE77" t="n">
        <v>3064192.593137257</v>
      </c>
      <c r="AF77" t="n">
        <v>2.280347350992854e-06</v>
      </c>
      <c r="AG77" t="n">
        <v>67</v>
      </c>
      <c r="AH77" t="n">
        <v>2771750.352669437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1.75</v>
      </c>
      <c r="E78" t="n">
        <v>57.14</v>
      </c>
      <c r="F78" t="n">
        <v>53.35</v>
      </c>
      <c r="G78" t="n">
        <v>114.32</v>
      </c>
      <c r="H78" t="n">
        <v>1.45</v>
      </c>
      <c r="I78" t="n">
        <v>28</v>
      </c>
      <c r="J78" t="n">
        <v>245.56</v>
      </c>
      <c r="K78" t="n">
        <v>56.13</v>
      </c>
      <c r="L78" t="n">
        <v>20</v>
      </c>
      <c r="M78" t="n">
        <v>26</v>
      </c>
      <c r="N78" t="n">
        <v>59.43</v>
      </c>
      <c r="O78" t="n">
        <v>30519.94</v>
      </c>
      <c r="P78" t="n">
        <v>748.29</v>
      </c>
      <c r="Q78" t="n">
        <v>1367.25</v>
      </c>
      <c r="R78" t="n">
        <v>131.67</v>
      </c>
      <c r="S78" t="n">
        <v>104.26</v>
      </c>
      <c r="T78" t="n">
        <v>12750.26</v>
      </c>
      <c r="U78" t="n">
        <v>0.79</v>
      </c>
      <c r="V78" t="n">
        <v>0.9</v>
      </c>
      <c r="W78" t="n">
        <v>20.69</v>
      </c>
      <c r="X78" t="n">
        <v>0.77</v>
      </c>
      <c r="Y78" t="n">
        <v>1</v>
      </c>
      <c r="Z78" t="n">
        <v>10</v>
      </c>
      <c r="AA78" t="n">
        <v>2235.822790800567</v>
      </c>
      <c r="AB78" t="n">
        <v>3059.151379913552</v>
      </c>
      <c r="AC78" t="n">
        <v>2767.190265760415</v>
      </c>
      <c r="AD78" t="n">
        <v>2235822.790800566</v>
      </c>
      <c r="AE78" t="n">
        <v>3059151.379913552</v>
      </c>
      <c r="AF78" t="n">
        <v>2.283609650493559e-06</v>
      </c>
      <c r="AG78" t="n">
        <v>67</v>
      </c>
      <c r="AH78" t="n">
        <v>2767190.265760415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1.7501</v>
      </c>
      <c r="E79" t="n">
        <v>57.14</v>
      </c>
      <c r="F79" t="n">
        <v>53.34</v>
      </c>
      <c r="G79" t="n">
        <v>114.31</v>
      </c>
      <c r="H79" t="n">
        <v>1.46</v>
      </c>
      <c r="I79" t="n">
        <v>28</v>
      </c>
      <c r="J79" t="n">
        <v>246</v>
      </c>
      <c r="K79" t="n">
        <v>56.13</v>
      </c>
      <c r="L79" t="n">
        <v>20.25</v>
      </c>
      <c r="M79" t="n">
        <v>26</v>
      </c>
      <c r="N79" t="n">
        <v>59.63</v>
      </c>
      <c r="O79" t="n">
        <v>30574.64</v>
      </c>
      <c r="P79" t="n">
        <v>747.48</v>
      </c>
      <c r="Q79" t="n">
        <v>1367.27</v>
      </c>
      <c r="R79" t="n">
        <v>131.35</v>
      </c>
      <c r="S79" t="n">
        <v>104.26</v>
      </c>
      <c r="T79" t="n">
        <v>12591.67</v>
      </c>
      <c r="U79" t="n">
        <v>0.79</v>
      </c>
      <c r="V79" t="n">
        <v>0.9</v>
      </c>
      <c r="W79" t="n">
        <v>20.69</v>
      </c>
      <c r="X79" t="n">
        <v>0.77</v>
      </c>
      <c r="Y79" t="n">
        <v>1</v>
      </c>
      <c r="Z79" t="n">
        <v>10</v>
      </c>
      <c r="AA79" t="n">
        <v>2234.513452665704</v>
      </c>
      <c r="AB79" t="n">
        <v>3057.359885713512</v>
      </c>
      <c r="AC79" t="n">
        <v>2765.569749252448</v>
      </c>
      <c r="AD79" t="n">
        <v>2234513.452665704</v>
      </c>
      <c r="AE79" t="n">
        <v>3057359.885713512</v>
      </c>
      <c r="AF79" t="n">
        <v>2.283740142473588e-06</v>
      </c>
      <c r="AG79" t="n">
        <v>67</v>
      </c>
      <c r="AH79" t="n">
        <v>2765569.749252448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1.7498</v>
      </c>
      <c r="E80" t="n">
        <v>57.15</v>
      </c>
      <c r="F80" t="n">
        <v>53.35</v>
      </c>
      <c r="G80" t="n">
        <v>114.33</v>
      </c>
      <c r="H80" t="n">
        <v>1.48</v>
      </c>
      <c r="I80" t="n">
        <v>28</v>
      </c>
      <c r="J80" t="n">
        <v>246.45</v>
      </c>
      <c r="K80" t="n">
        <v>56.13</v>
      </c>
      <c r="L80" t="n">
        <v>20.5</v>
      </c>
      <c r="M80" t="n">
        <v>26</v>
      </c>
      <c r="N80" t="n">
        <v>59.82</v>
      </c>
      <c r="O80" t="n">
        <v>30629.4</v>
      </c>
      <c r="P80" t="n">
        <v>746.64</v>
      </c>
      <c r="Q80" t="n">
        <v>1367.25</v>
      </c>
      <c r="R80" t="n">
        <v>131.89</v>
      </c>
      <c r="S80" t="n">
        <v>104.26</v>
      </c>
      <c r="T80" t="n">
        <v>12863</v>
      </c>
      <c r="U80" t="n">
        <v>0.79</v>
      </c>
      <c r="V80" t="n">
        <v>0.9</v>
      </c>
      <c r="W80" t="n">
        <v>20.69</v>
      </c>
      <c r="X80" t="n">
        <v>0.78</v>
      </c>
      <c r="Y80" t="n">
        <v>1</v>
      </c>
      <c r="Z80" t="n">
        <v>10</v>
      </c>
      <c r="AA80" t="n">
        <v>2233.721436155199</v>
      </c>
      <c r="AB80" t="n">
        <v>3056.276213782535</v>
      </c>
      <c r="AC80" t="n">
        <v>2764.589501449622</v>
      </c>
      <c r="AD80" t="n">
        <v>2233721.436155199</v>
      </c>
      <c r="AE80" t="n">
        <v>3056276.213782535</v>
      </c>
      <c r="AF80" t="n">
        <v>2.283348666533503e-06</v>
      </c>
      <c r="AG80" t="n">
        <v>67</v>
      </c>
      <c r="AH80" t="n">
        <v>2764589.501449622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1.7523</v>
      </c>
      <c r="E81" t="n">
        <v>57.07</v>
      </c>
      <c r="F81" t="n">
        <v>53.32</v>
      </c>
      <c r="G81" t="n">
        <v>118.48</v>
      </c>
      <c r="H81" t="n">
        <v>1.49</v>
      </c>
      <c r="I81" t="n">
        <v>27</v>
      </c>
      <c r="J81" t="n">
        <v>246.89</v>
      </c>
      <c r="K81" t="n">
        <v>56.13</v>
      </c>
      <c r="L81" t="n">
        <v>20.75</v>
      </c>
      <c r="M81" t="n">
        <v>25</v>
      </c>
      <c r="N81" t="n">
        <v>60.02</v>
      </c>
      <c r="O81" t="n">
        <v>30684.23</v>
      </c>
      <c r="P81" t="n">
        <v>745.5</v>
      </c>
      <c r="Q81" t="n">
        <v>1367.23</v>
      </c>
      <c r="R81" t="n">
        <v>130.49</v>
      </c>
      <c r="S81" t="n">
        <v>104.26</v>
      </c>
      <c r="T81" t="n">
        <v>12164.69</v>
      </c>
      <c r="U81" t="n">
        <v>0.8</v>
      </c>
      <c r="V81" t="n">
        <v>0.9</v>
      </c>
      <c r="W81" t="n">
        <v>20.69</v>
      </c>
      <c r="X81" t="n">
        <v>0.74</v>
      </c>
      <c r="Y81" t="n">
        <v>1</v>
      </c>
      <c r="Z81" t="n">
        <v>10</v>
      </c>
      <c r="AA81" t="n">
        <v>2229.61191141163</v>
      </c>
      <c r="AB81" t="n">
        <v>3050.653380728947</v>
      </c>
      <c r="AC81" t="n">
        <v>2759.503303690973</v>
      </c>
      <c r="AD81" t="n">
        <v>2229611.91141163</v>
      </c>
      <c r="AE81" t="n">
        <v>3050653.380728947</v>
      </c>
      <c r="AF81" t="n">
        <v>2.286610966034208e-06</v>
      </c>
      <c r="AG81" t="n">
        <v>67</v>
      </c>
      <c r="AH81" t="n">
        <v>2759503.303690973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1.7519</v>
      </c>
      <c r="E82" t="n">
        <v>57.08</v>
      </c>
      <c r="F82" t="n">
        <v>53.33</v>
      </c>
      <c r="G82" t="n">
        <v>118.51</v>
      </c>
      <c r="H82" t="n">
        <v>1.51</v>
      </c>
      <c r="I82" t="n">
        <v>27</v>
      </c>
      <c r="J82" t="n">
        <v>247.34</v>
      </c>
      <c r="K82" t="n">
        <v>56.13</v>
      </c>
      <c r="L82" t="n">
        <v>21</v>
      </c>
      <c r="M82" t="n">
        <v>25</v>
      </c>
      <c r="N82" t="n">
        <v>60.21</v>
      </c>
      <c r="O82" t="n">
        <v>30739.14</v>
      </c>
      <c r="P82" t="n">
        <v>743.9400000000001</v>
      </c>
      <c r="Q82" t="n">
        <v>1367.18</v>
      </c>
      <c r="R82" t="n">
        <v>130.88</v>
      </c>
      <c r="S82" t="n">
        <v>104.26</v>
      </c>
      <c r="T82" t="n">
        <v>12359.17</v>
      </c>
      <c r="U82" t="n">
        <v>0.8</v>
      </c>
      <c r="V82" t="n">
        <v>0.9</v>
      </c>
      <c r="W82" t="n">
        <v>20.69</v>
      </c>
      <c r="X82" t="n">
        <v>0.75</v>
      </c>
      <c r="Y82" t="n">
        <v>1</v>
      </c>
      <c r="Z82" t="n">
        <v>10</v>
      </c>
      <c r="AA82" t="n">
        <v>2227.915194045815</v>
      </c>
      <c r="AB82" t="n">
        <v>3048.331857175152</v>
      </c>
      <c r="AC82" t="n">
        <v>2757.403343086872</v>
      </c>
      <c r="AD82" t="n">
        <v>2227915.194045815</v>
      </c>
      <c r="AE82" t="n">
        <v>3048331.857175152</v>
      </c>
      <c r="AF82" t="n">
        <v>2.286088998114095e-06</v>
      </c>
      <c r="AG82" t="n">
        <v>67</v>
      </c>
      <c r="AH82" t="n">
        <v>2757403.343086872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1.7545</v>
      </c>
      <c r="E83" t="n">
        <v>57</v>
      </c>
      <c r="F83" t="n">
        <v>53.28</v>
      </c>
      <c r="G83" t="n">
        <v>122.96</v>
      </c>
      <c r="H83" t="n">
        <v>1.53</v>
      </c>
      <c r="I83" t="n">
        <v>26</v>
      </c>
      <c r="J83" t="n">
        <v>247.78</v>
      </c>
      <c r="K83" t="n">
        <v>56.13</v>
      </c>
      <c r="L83" t="n">
        <v>21.25</v>
      </c>
      <c r="M83" t="n">
        <v>24</v>
      </c>
      <c r="N83" t="n">
        <v>60.41</v>
      </c>
      <c r="O83" t="n">
        <v>30794.11</v>
      </c>
      <c r="P83" t="n">
        <v>741.71</v>
      </c>
      <c r="Q83" t="n">
        <v>1367.17</v>
      </c>
      <c r="R83" t="n">
        <v>129.7</v>
      </c>
      <c r="S83" t="n">
        <v>104.26</v>
      </c>
      <c r="T83" t="n">
        <v>11774.74</v>
      </c>
      <c r="U83" t="n">
        <v>0.8</v>
      </c>
      <c r="V83" t="n">
        <v>0.9</v>
      </c>
      <c r="W83" t="n">
        <v>20.68</v>
      </c>
      <c r="X83" t="n">
        <v>0.71</v>
      </c>
      <c r="Y83" t="n">
        <v>1</v>
      </c>
      <c r="Z83" t="n">
        <v>10</v>
      </c>
      <c r="AA83" t="n">
        <v>2212.089337466984</v>
      </c>
      <c r="AB83" t="n">
        <v>3026.678222016479</v>
      </c>
      <c r="AC83" t="n">
        <v>2737.816300476676</v>
      </c>
      <c r="AD83" t="n">
        <v>2212089.337466985</v>
      </c>
      <c r="AE83" t="n">
        <v>3026678.222016479</v>
      </c>
      <c r="AF83" t="n">
        <v>2.289481789594829e-06</v>
      </c>
      <c r="AG83" t="n">
        <v>66</v>
      </c>
      <c r="AH83" t="n">
        <v>2737816.300476676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1.7543</v>
      </c>
      <c r="E84" t="n">
        <v>57</v>
      </c>
      <c r="F84" t="n">
        <v>53.29</v>
      </c>
      <c r="G84" t="n">
        <v>122.98</v>
      </c>
      <c r="H84" t="n">
        <v>1.54</v>
      </c>
      <c r="I84" t="n">
        <v>26</v>
      </c>
      <c r="J84" t="n">
        <v>248.23</v>
      </c>
      <c r="K84" t="n">
        <v>56.13</v>
      </c>
      <c r="L84" t="n">
        <v>21.5</v>
      </c>
      <c r="M84" t="n">
        <v>24</v>
      </c>
      <c r="N84" t="n">
        <v>60.6</v>
      </c>
      <c r="O84" t="n">
        <v>30849.16</v>
      </c>
      <c r="P84" t="n">
        <v>742.83</v>
      </c>
      <c r="Q84" t="n">
        <v>1367.25</v>
      </c>
      <c r="R84" t="n">
        <v>129.54</v>
      </c>
      <c r="S84" t="n">
        <v>104.26</v>
      </c>
      <c r="T84" t="n">
        <v>11695.72</v>
      </c>
      <c r="U84" t="n">
        <v>0.8</v>
      </c>
      <c r="V84" t="n">
        <v>0.9</v>
      </c>
      <c r="W84" t="n">
        <v>20.69</v>
      </c>
      <c r="X84" t="n">
        <v>0.72</v>
      </c>
      <c r="Y84" t="n">
        <v>1</v>
      </c>
      <c r="Z84" t="n">
        <v>10</v>
      </c>
      <c r="AA84" t="n">
        <v>2213.910807111663</v>
      </c>
      <c r="AB84" t="n">
        <v>3029.170437141896</v>
      </c>
      <c r="AC84" t="n">
        <v>2740.070662088369</v>
      </c>
      <c r="AD84" t="n">
        <v>2213910.807111662</v>
      </c>
      <c r="AE84" t="n">
        <v>3029170.437141896</v>
      </c>
      <c r="AF84" t="n">
        <v>2.289220805634772e-06</v>
      </c>
      <c r="AG84" t="n">
        <v>66</v>
      </c>
      <c r="AH84" t="n">
        <v>2740070.662088369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1.7546</v>
      </c>
      <c r="E85" t="n">
        <v>56.99</v>
      </c>
      <c r="F85" t="n">
        <v>53.28</v>
      </c>
      <c r="G85" t="n">
        <v>122.96</v>
      </c>
      <c r="H85" t="n">
        <v>1.56</v>
      </c>
      <c r="I85" t="n">
        <v>26</v>
      </c>
      <c r="J85" t="n">
        <v>248.68</v>
      </c>
      <c r="K85" t="n">
        <v>56.13</v>
      </c>
      <c r="L85" t="n">
        <v>21.75</v>
      </c>
      <c r="M85" t="n">
        <v>24</v>
      </c>
      <c r="N85" t="n">
        <v>60.8</v>
      </c>
      <c r="O85" t="n">
        <v>30904.28</v>
      </c>
      <c r="P85" t="n">
        <v>742.37</v>
      </c>
      <c r="Q85" t="n">
        <v>1367.33</v>
      </c>
      <c r="R85" t="n">
        <v>129.55</v>
      </c>
      <c r="S85" t="n">
        <v>104.26</v>
      </c>
      <c r="T85" t="n">
        <v>11701.17</v>
      </c>
      <c r="U85" t="n">
        <v>0.8</v>
      </c>
      <c r="V85" t="n">
        <v>0.9</v>
      </c>
      <c r="W85" t="n">
        <v>20.68</v>
      </c>
      <c r="X85" t="n">
        <v>0.71</v>
      </c>
      <c r="Y85" t="n">
        <v>1</v>
      </c>
      <c r="Z85" t="n">
        <v>10</v>
      </c>
      <c r="AA85" t="n">
        <v>2212.910480603382</v>
      </c>
      <c r="AB85" t="n">
        <v>3027.801746281975</v>
      </c>
      <c r="AC85" t="n">
        <v>2738.83259716315</v>
      </c>
      <c r="AD85" t="n">
        <v>2212910.480603382</v>
      </c>
      <c r="AE85" t="n">
        <v>3027801.746281975</v>
      </c>
      <c r="AF85" t="n">
        <v>2.289612281574857e-06</v>
      </c>
      <c r="AG85" t="n">
        <v>66</v>
      </c>
      <c r="AH85" t="n">
        <v>2738832.59716315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1.7538</v>
      </c>
      <c r="E86" t="n">
        <v>57.02</v>
      </c>
      <c r="F86" t="n">
        <v>53.31</v>
      </c>
      <c r="G86" t="n">
        <v>123.02</v>
      </c>
      <c r="H86" t="n">
        <v>1.57</v>
      </c>
      <c r="I86" t="n">
        <v>26</v>
      </c>
      <c r="J86" t="n">
        <v>249.12</v>
      </c>
      <c r="K86" t="n">
        <v>56.13</v>
      </c>
      <c r="L86" t="n">
        <v>22</v>
      </c>
      <c r="M86" t="n">
        <v>24</v>
      </c>
      <c r="N86" t="n">
        <v>61</v>
      </c>
      <c r="O86" t="n">
        <v>30959.46</v>
      </c>
      <c r="P86" t="n">
        <v>740.85</v>
      </c>
      <c r="Q86" t="n">
        <v>1367.2</v>
      </c>
      <c r="R86" t="n">
        <v>130.27</v>
      </c>
      <c r="S86" t="n">
        <v>104.26</v>
      </c>
      <c r="T86" t="n">
        <v>12062.59</v>
      </c>
      <c r="U86" t="n">
        <v>0.8</v>
      </c>
      <c r="V86" t="n">
        <v>0.9</v>
      </c>
      <c r="W86" t="n">
        <v>20.69</v>
      </c>
      <c r="X86" t="n">
        <v>0.73</v>
      </c>
      <c r="Y86" t="n">
        <v>1</v>
      </c>
      <c r="Z86" t="n">
        <v>10</v>
      </c>
      <c r="AA86" t="n">
        <v>2211.824225748885</v>
      </c>
      <c r="AB86" t="n">
        <v>3026.315484467872</v>
      </c>
      <c r="AC86" t="n">
        <v>2737.488182090603</v>
      </c>
      <c r="AD86" t="n">
        <v>2211824.225748885</v>
      </c>
      <c r="AE86" t="n">
        <v>3026315.484467871</v>
      </c>
      <c r="AF86" t="n">
        <v>2.288568345734632e-06</v>
      </c>
      <c r="AG86" t="n">
        <v>66</v>
      </c>
      <c r="AH86" t="n">
        <v>2737488.182090602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1.7565</v>
      </c>
      <c r="E87" t="n">
        <v>56.93</v>
      </c>
      <c r="F87" t="n">
        <v>53.26</v>
      </c>
      <c r="G87" t="n">
        <v>127.83</v>
      </c>
      <c r="H87" t="n">
        <v>1.59</v>
      </c>
      <c r="I87" t="n">
        <v>25</v>
      </c>
      <c r="J87" t="n">
        <v>249.57</v>
      </c>
      <c r="K87" t="n">
        <v>56.13</v>
      </c>
      <c r="L87" t="n">
        <v>22.25</v>
      </c>
      <c r="M87" t="n">
        <v>23</v>
      </c>
      <c r="N87" t="n">
        <v>61.2</v>
      </c>
      <c r="O87" t="n">
        <v>31014.73</v>
      </c>
      <c r="P87" t="n">
        <v>740.79</v>
      </c>
      <c r="Q87" t="n">
        <v>1367.26</v>
      </c>
      <c r="R87" t="n">
        <v>128.92</v>
      </c>
      <c r="S87" t="n">
        <v>104.26</v>
      </c>
      <c r="T87" t="n">
        <v>11392.17</v>
      </c>
      <c r="U87" t="n">
        <v>0.8100000000000001</v>
      </c>
      <c r="V87" t="n">
        <v>0.9</v>
      </c>
      <c r="W87" t="n">
        <v>20.68</v>
      </c>
      <c r="X87" t="n">
        <v>0.6899999999999999</v>
      </c>
      <c r="Y87" t="n">
        <v>1</v>
      </c>
      <c r="Z87" t="n">
        <v>10</v>
      </c>
      <c r="AA87" t="n">
        <v>2208.851834313168</v>
      </c>
      <c r="AB87" t="n">
        <v>3022.248527372868</v>
      </c>
      <c r="AC87" t="n">
        <v>2733.809369672736</v>
      </c>
      <c r="AD87" t="n">
        <v>2208851.834313168</v>
      </c>
      <c r="AE87" t="n">
        <v>3022248.527372868</v>
      </c>
      <c r="AF87" t="n">
        <v>2.292091629195393e-06</v>
      </c>
      <c r="AG87" t="n">
        <v>66</v>
      </c>
      <c r="AH87" t="n">
        <v>2733809.369672736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1.7565</v>
      </c>
      <c r="E88" t="n">
        <v>56.93</v>
      </c>
      <c r="F88" t="n">
        <v>53.26</v>
      </c>
      <c r="G88" t="n">
        <v>127.83</v>
      </c>
      <c r="H88" t="n">
        <v>1.6</v>
      </c>
      <c r="I88" t="n">
        <v>25</v>
      </c>
      <c r="J88" t="n">
        <v>250.02</v>
      </c>
      <c r="K88" t="n">
        <v>56.13</v>
      </c>
      <c r="L88" t="n">
        <v>22.5</v>
      </c>
      <c r="M88" t="n">
        <v>23</v>
      </c>
      <c r="N88" t="n">
        <v>61.39</v>
      </c>
      <c r="O88" t="n">
        <v>31070.06</v>
      </c>
      <c r="P88" t="n">
        <v>740.7</v>
      </c>
      <c r="Q88" t="n">
        <v>1367.2</v>
      </c>
      <c r="R88" t="n">
        <v>128.95</v>
      </c>
      <c r="S88" t="n">
        <v>104.26</v>
      </c>
      <c r="T88" t="n">
        <v>11404.83</v>
      </c>
      <c r="U88" t="n">
        <v>0.8100000000000001</v>
      </c>
      <c r="V88" t="n">
        <v>0.9</v>
      </c>
      <c r="W88" t="n">
        <v>20.68</v>
      </c>
      <c r="X88" t="n">
        <v>0.6899999999999999</v>
      </c>
      <c r="Y88" t="n">
        <v>1</v>
      </c>
      <c r="Z88" t="n">
        <v>10</v>
      </c>
      <c r="AA88" t="n">
        <v>2208.727906990266</v>
      </c>
      <c r="AB88" t="n">
        <v>3022.078964542385</v>
      </c>
      <c r="AC88" t="n">
        <v>2733.655989680812</v>
      </c>
      <c r="AD88" t="n">
        <v>2208727.906990265</v>
      </c>
      <c r="AE88" t="n">
        <v>3022078.964542385</v>
      </c>
      <c r="AF88" t="n">
        <v>2.292091629195393e-06</v>
      </c>
      <c r="AG88" t="n">
        <v>66</v>
      </c>
      <c r="AH88" t="n">
        <v>2733655.989680812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1.7563</v>
      </c>
      <c r="E89" t="n">
        <v>56.94</v>
      </c>
      <c r="F89" t="n">
        <v>53.27</v>
      </c>
      <c r="G89" t="n">
        <v>127.85</v>
      </c>
      <c r="H89" t="n">
        <v>1.62</v>
      </c>
      <c r="I89" t="n">
        <v>25</v>
      </c>
      <c r="J89" t="n">
        <v>250.47</v>
      </c>
      <c r="K89" t="n">
        <v>56.13</v>
      </c>
      <c r="L89" t="n">
        <v>22.75</v>
      </c>
      <c r="M89" t="n">
        <v>23</v>
      </c>
      <c r="N89" t="n">
        <v>61.59</v>
      </c>
      <c r="O89" t="n">
        <v>31125.47</v>
      </c>
      <c r="P89" t="n">
        <v>738.5700000000001</v>
      </c>
      <c r="Q89" t="n">
        <v>1367.23</v>
      </c>
      <c r="R89" t="n">
        <v>129.13</v>
      </c>
      <c r="S89" t="n">
        <v>104.26</v>
      </c>
      <c r="T89" t="n">
        <v>11495.36</v>
      </c>
      <c r="U89" t="n">
        <v>0.8100000000000001</v>
      </c>
      <c r="V89" t="n">
        <v>0.9</v>
      </c>
      <c r="W89" t="n">
        <v>20.68</v>
      </c>
      <c r="X89" t="n">
        <v>0.6899999999999999</v>
      </c>
      <c r="Y89" t="n">
        <v>1</v>
      </c>
      <c r="Z89" t="n">
        <v>10</v>
      </c>
      <c r="AA89" t="n">
        <v>2206.071256698529</v>
      </c>
      <c r="AB89" t="n">
        <v>3018.444018410091</v>
      </c>
      <c r="AC89" t="n">
        <v>2730.367957705706</v>
      </c>
      <c r="AD89" t="n">
        <v>2206071.256698529</v>
      </c>
      <c r="AE89" t="n">
        <v>3018444.018410091</v>
      </c>
      <c r="AF89" t="n">
        <v>2.291830645235336e-06</v>
      </c>
      <c r="AG89" t="n">
        <v>66</v>
      </c>
      <c r="AH89" t="n">
        <v>2730367.957705705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1.7591</v>
      </c>
      <c r="E90" t="n">
        <v>56.85</v>
      </c>
      <c r="F90" t="n">
        <v>53.22</v>
      </c>
      <c r="G90" t="n">
        <v>133.05</v>
      </c>
      <c r="H90" t="n">
        <v>1.63</v>
      </c>
      <c r="I90" t="n">
        <v>24</v>
      </c>
      <c r="J90" t="n">
        <v>250.92</v>
      </c>
      <c r="K90" t="n">
        <v>56.13</v>
      </c>
      <c r="L90" t="n">
        <v>23</v>
      </c>
      <c r="M90" t="n">
        <v>22</v>
      </c>
      <c r="N90" t="n">
        <v>61.79</v>
      </c>
      <c r="O90" t="n">
        <v>31180.95</v>
      </c>
      <c r="P90" t="n">
        <v>736.47</v>
      </c>
      <c r="Q90" t="n">
        <v>1367.21</v>
      </c>
      <c r="R90" t="n">
        <v>127.58</v>
      </c>
      <c r="S90" t="n">
        <v>104.26</v>
      </c>
      <c r="T90" t="n">
        <v>10724.97</v>
      </c>
      <c r="U90" t="n">
        <v>0.82</v>
      </c>
      <c r="V90" t="n">
        <v>0.9</v>
      </c>
      <c r="W90" t="n">
        <v>20.68</v>
      </c>
      <c r="X90" t="n">
        <v>0.64</v>
      </c>
      <c r="Y90" t="n">
        <v>1</v>
      </c>
      <c r="Z90" t="n">
        <v>10</v>
      </c>
      <c r="AA90" t="n">
        <v>2200.219148651485</v>
      </c>
      <c r="AB90" t="n">
        <v>3010.43690600334</v>
      </c>
      <c r="AC90" t="n">
        <v>2723.125032869002</v>
      </c>
      <c r="AD90" t="n">
        <v>2200219.148651485</v>
      </c>
      <c r="AE90" t="n">
        <v>3010436.90600334</v>
      </c>
      <c r="AF90" t="n">
        <v>2.295484420676126e-06</v>
      </c>
      <c r="AG90" t="n">
        <v>66</v>
      </c>
      <c r="AH90" t="n">
        <v>2723125.032869002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1.7591</v>
      </c>
      <c r="E91" t="n">
        <v>56.85</v>
      </c>
      <c r="F91" t="n">
        <v>53.22</v>
      </c>
      <c r="G91" t="n">
        <v>133.05</v>
      </c>
      <c r="H91" t="n">
        <v>1.65</v>
      </c>
      <c r="I91" t="n">
        <v>24</v>
      </c>
      <c r="J91" t="n">
        <v>251.37</v>
      </c>
      <c r="K91" t="n">
        <v>56.13</v>
      </c>
      <c r="L91" t="n">
        <v>23.25</v>
      </c>
      <c r="M91" t="n">
        <v>22</v>
      </c>
      <c r="N91" t="n">
        <v>61.99</v>
      </c>
      <c r="O91" t="n">
        <v>31236.5</v>
      </c>
      <c r="P91" t="n">
        <v>737.3</v>
      </c>
      <c r="Q91" t="n">
        <v>1367.22</v>
      </c>
      <c r="R91" t="n">
        <v>127.31</v>
      </c>
      <c r="S91" t="n">
        <v>104.26</v>
      </c>
      <c r="T91" t="n">
        <v>10591.63</v>
      </c>
      <c r="U91" t="n">
        <v>0.82</v>
      </c>
      <c r="V91" t="n">
        <v>0.9</v>
      </c>
      <c r="W91" t="n">
        <v>20.69</v>
      </c>
      <c r="X91" t="n">
        <v>0.65</v>
      </c>
      <c r="Y91" t="n">
        <v>1</v>
      </c>
      <c r="Z91" t="n">
        <v>10</v>
      </c>
      <c r="AA91" t="n">
        <v>2201.360344745593</v>
      </c>
      <c r="AB91" t="n">
        <v>3011.998340845317</v>
      </c>
      <c r="AC91" t="n">
        <v>2724.537446561148</v>
      </c>
      <c r="AD91" t="n">
        <v>2201360.344745593</v>
      </c>
      <c r="AE91" t="n">
        <v>3011998.340845317</v>
      </c>
      <c r="AF91" t="n">
        <v>2.295484420676126e-06</v>
      </c>
      <c r="AG91" t="n">
        <v>66</v>
      </c>
      <c r="AH91" t="n">
        <v>2724537.446561148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1.7584</v>
      </c>
      <c r="E92" t="n">
        <v>56.87</v>
      </c>
      <c r="F92" t="n">
        <v>53.24</v>
      </c>
      <c r="G92" t="n">
        <v>133.11</v>
      </c>
      <c r="H92" t="n">
        <v>1.66</v>
      </c>
      <c r="I92" t="n">
        <v>24</v>
      </c>
      <c r="J92" t="n">
        <v>251.82</v>
      </c>
      <c r="K92" t="n">
        <v>56.13</v>
      </c>
      <c r="L92" t="n">
        <v>23.5</v>
      </c>
      <c r="M92" t="n">
        <v>22</v>
      </c>
      <c r="N92" t="n">
        <v>62.19</v>
      </c>
      <c r="O92" t="n">
        <v>31292.13</v>
      </c>
      <c r="P92" t="n">
        <v>737.71</v>
      </c>
      <c r="Q92" t="n">
        <v>1367.17</v>
      </c>
      <c r="R92" t="n">
        <v>128.24</v>
      </c>
      <c r="S92" t="n">
        <v>104.26</v>
      </c>
      <c r="T92" t="n">
        <v>11058.62</v>
      </c>
      <c r="U92" t="n">
        <v>0.8100000000000001</v>
      </c>
      <c r="V92" t="n">
        <v>0.9</v>
      </c>
      <c r="W92" t="n">
        <v>20.68</v>
      </c>
      <c r="X92" t="n">
        <v>0.67</v>
      </c>
      <c r="Y92" t="n">
        <v>1</v>
      </c>
      <c r="Z92" t="n">
        <v>10</v>
      </c>
      <c r="AA92" t="n">
        <v>2202.738735383015</v>
      </c>
      <c r="AB92" t="n">
        <v>3013.884315725742</v>
      </c>
      <c r="AC92" t="n">
        <v>2726.243426645968</v>
      </c>
      <c r="AD92" t="n">
        <v>2202738.735383016</v>
      </c>
      <c r="AE92" t="n">
        <v>3013884.315725742</v>
      </c>
      <c r="AF92" t="n">
        <v>2.294570976815928e-06</v>
      </c>
      <c r="AG92" t="n">
        <v>66</v>
      </c>
      <c r="AH92" t="n">
        <v>2726243.426645968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1.7582</v>
      </c>
      <c r="E93" t="n">
        <v>56.88</v>
      </c>
      <c r="F93" t="n">
        <v>53.25</v>
      </c>
      <c r="G93" t="n">
        <v>133.13</v>
      </c>
      <c r="H93" t="n">
        <v>1.67</v>
      </c>
      <c r="I93" t="n">
        <v>24</v>
      </c>
      <c r="J93" t="n">
        <v>252.27</v>
      </c>
      <c r="K93" t="n">
        <v>56.13</v>
      </c>
      <c r="L93" t="n">
        <v>23.75</v>
      </c>
      <c r="M93" t="n">
        <v>22</v>
      </c>
      <c r="N93" t="n">
        <v>62.4</v>
      </c>
      <c r="O93" t="n">
        <v>31347.83</v>
      </c>
      <c r="P93" t="n">
        <v>736.3200000000001</v>
      </c>
      <c r="Q93" t="n">
        <v>1367.24</v>
      </c>
      <c r="R93" t="n">
        <v>128.51</v>
      </c>
      <c r="S93" t="n">
        <v>104.26</v>
      </c>
      <c r="T93" t="n">
        <v>11192.25</v>
      </c>
      <c r="U93" t="n">
        <v>0.8100000000000001</v>
      </c>
      <c r="V93" t="n">
        <v>0.9</v>
      </c>
      <c r="W93" t="n">
        <v>20.68</v>
      </c>
      <c r="X93" t="n">
        <v>0.67</v>
      </c>
      <c r="Y93" t="n">
        <v>1</v>
      </c>
      <c r="Z93" t="n">
        <v>10</v>
      </c>
      <c r="AA93" t="n">
        <v>2201.102247477639</v>
      </c>
      <c r="AB93" t="n">
        <v>3011.645200776853</v>
      </c>
      <c r="AC93" t="n">
        <v>2724.218009685184</v>
      </c>
      <c r="AD93" t="n">
        <v>2201102.247477639</v>
      </c>
      <c r="AE93" t="n">
        <v>3011645.200776854</v>
      </c>
      <c r="AF93" t="n">
        <v>2.294309992855872e-06</v>
      </c>
      <c r="AG93" t="n">
        <v>66</v>
      </c>
      <c r="AH93" t="n">
        <v>2724218.009685184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1.7608</v>
      </c>
      <c r="E94" t="n">
        <v>56.79</v>
      </c>
      <c r="F94" t="n">
        <v>53.21</v>
      </c>
      <c r="G94" t="n">
        <v>138.81</v>
      </c>
      <c r="H94" t="n">
        <v>1.69</v>
      </c>
      <c r="I94" t="n">
        <v>23</v>
      </c>
      <c r="J94" t="n">
        <v>252.73</v>
      </c>
      <c r="K94" t="n">
        <v>56.13</v>
      </c>
      <c r="L94" t="n">
        <v>24</v>
      </c>
      <c r="M94" t="n">
        <v>21</v>
      </c>
      <c r="N94" t="n">
        <v>62.6</v>
      </c>
      <c r="O94" t="n">
        <v>31403.6</v>
      </c>
      <c r="P94" t="n">
        <v>735.49</v>
      </c>
      <c r="Q94" t="n">
        <v>1367.2</v>
      </c>
      <c r="R94" t="n">
        <v>127.08</v>
      </c>
      <c r="S94" t="n">
        <v>104.26</v>
      </c>
      <c r="T94" t="n">
        <v>10482.24</v>
      </c>
      <c r="U94" t="n">
        <v>0.82</v>
      </c>
      <c r="V94" t="n">
        <v>0.9</v>
      </c>
      <c r="W94" t="n">
        <v>20.68</v>
      </c>
      <c r="X94" t="n">
        <v>0.63</v>
      </c>
      <c r="Y94" t="n">
        <v>1</v>
      </c>
      <c r="Z94" t="n">
        <v>10</v>
      </c>
      <c r="AA94" t="n">
        <v>2197.283229972938</v>
      </c>
      <c r="AB94" t="n">
        <v>3006.419852543761</v>
      </c>
      <c r="AC94" t="n">
        <v>2719.491361353636</v>
      </c>
      <c r="AD94" t="n">
        <v>2197283.229972938</v>
      </c>
      <c r="AE94" t="n">
        <v>3006419.852543761</v>
      </c>
      <c r="AF94" t="n">
        <v>2.297702784336605e-06</v>
      </c>
      <c r="AG94" t="n">
        <v>66</v>
      </c>
      <c r="AH94" t="n">
        <v>2719491.361353635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1.7606</v>
      </c>
      <c r="E95" t="n">
        <v>56.8</v>
      </c>
      <c r="F95" t="n">
        <v>53.21</v>
      </c>
      <c r="G95" t="n">
        <v>138.82</v>
      </c>
      <c r="H95" t="n">
        <v>1.7</v>
      </c>
      <c r="I95" t="n">
        <v>23</v>
      </c>
      <c r="J95" t="n">
        <v>253.18</v>
      </c>
      <c r="K95" t="n">
        <v>56.13</v>
      </c>
      <c r="L95" t="n">
        <v>24.25</v>
      </c>
      <c r="M95" t="n">
        <v>21</v>
      </c>
      <c r="N95" t="n">
        <v>62.8</v>
      </c>
      <c r="O95" t="n">
        <v>31459.45</v>
      </c>
      <c r="P95" t="n">
        <v>735.28</v>
      </c>
      <c r="Q95" t="n">
        <v>1367.21</v>
      </c>
      <c r="R95" t="n">
        <v>127.25</v>
      </c>
      <c r="S95" t="n">
        <v>104.26</v>
      </c>
      <c r="T95" t="n">
        <v>10565.09</v>
      </c>
      <c r="U95" t="n">
        <v>0.82</v>
      </c>
      <c r="V95" t="n">
        <v>0.9</v>
      </c>
      <c r="W95" t="n">
        <v>20.68</v>
      </c>
      <c r="X95" t="n">
        <v>0.64</v>
      </c>
      <c r="Y95" t="n">
        <v>1</v>
      </c>
      <c r="Z95" t="n">
        <v>10</v>
      </c>
      <c r="AA95" t="n">
        <v>2197.169736188976</v>
      </c>
      <c r="AB95" t="n">
        <v>3006.264565341552</v>
      </c>
      <c r="AC95" t="n">
        <v>2719.350894544059</v>
      </c>
      <c r="AD95" t="n">
        <v>2197169.736188976</v>
      </c>
      <c r="AE95" t="n">
        <v>3006264.565341553</v>
      </c>
      <c r="AF95" t="n">
        <v>2.297441800376549e-06</v>
      </c>
      <c r="AG95" t="n">
        <v>66</v>
      </c>
      <c r="AH95" t="n">
        <v>2719350.894544058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1.7611</v>
      </c>
      <c r="E96" t="n">
        <v>56.78</v>
      </c>
      <c r="F96" t="n">
        <v>53.2</v>
      </c>
      <c r="G96" t="n">
        <v>138.78</v>
      </c>
      <c r="H96" t="n">
        <v>1.72</v>
      </c>
      <c r="I96" t="n">
        <v>23</v>
      </c>
      <c r="J96" t="n">
        <v>253.63</v>
      </c>
      <c r="K96" t="n">
        <v>56.13</v>
      </c>
      <c r="L96" t="n">
        <v>24.5</v>
      </c>
      <c r="M96" t="n">
        <v>21</v>
      </c>
      <c r="N96" t="n">
        <v>63</v>
      </c>
      <c r="O96" t="n">
        <v>31515.37</v>
      </c>
      <c r="P96" t="n">
        <v>734.29</v>
      </c>
      <c r="Q96" t="n">
        <v>1367.36</v>
      </c>
      <c r="R96" t="n">
        <v>126.71</v>
      </c>
      <c r="S96" t="n">
        <v>104.26</v>
      </c>
      <c r="T96" t="n">
        <v>10297.36</v>
      </c>
      <c r="U96" t="n">
        <v>0.82</v>
      </c>
      <c r="V96" t="n">
        <v>0.9</v>
      </c>
      <c r="W96" t="n">
        <v>20.68</v>
      </c>
      <c r="X96" t="n">
        <v>0.62</v>
      </c>
      <c r="Y96" t="n">
        <v>1</v>
      </c>
      <c r="Z96" t="n">
        <v>10</v>
      </c>
      <c r="AA96" t="n">
        <v>2195.273131554475</v>
      </c>
      <c r="AB96" t="n">
        <v>3003.669547208337</v>
      </c>
      <c r="AC96" t="n">
        <v>2717.003541299347</v>
      </c>
      <c r="AD96" t="n">
        <v>2195273.131554475</v>
      </c>
      <c r="AE96" t="n">
        <v>3003669.547208337</v>
      </c>
      <c r="AF96" t="n">
        <v>2.29809426027669e-06</v>
      </c>
      <c r="AG96" t="n">
        <v>66</v>
      </c>
      <c r="AH96" t="n">
        <v>2717003.541299346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1.7604</v>
      </c>
      <c r="E97" t="n">
        <v>56.81</v>
      </c>
      <c r="F97" t="n">
        <v>53.22</v>
      </c>
      <c r="G97" t="n">
        <v>138.84</v>
      </c>
      <c r="H97" t="n">
        <v>1.73</v>
      </c>
      <c r="I97" t="n">
        <v>23</v>
      </c>
      <c r="J97" t="n">
        <v>254.09</v>
      </c>
      <c r="K97" t="n">
        <v>56.13</v>
      </c>
      <c r="L97" t="n">
        <v>24.75</v>
      </c>
      <c r="M97" t="n">
        <v>21</v>
      </c>
      <c r="N97" t="n">
        <v>63.21</v>
      </c>
      <c r="O97" t="n">
        <v>31571.37</v>
      </c>
      <c r="P97" t="n">
        <v>733.0599999999999</v>
      </c>
      <c r="Q97" t="n">
        <v>1367.19</v>
      </c>
      <c r="R97" t="n">
        <v>127.83</v>
      </c>
      <c r="S97" t="n">
        <v>104.26</v>
      </c>
      <c r="T97" t="n">
        <v>10857.45</v>
      </c>
      <c r="U97" t="n">
        <v>0.82</v>
      </c>
      <c r="V97" t="n">
        <v>0.9</v>
      </c>
      <c r="W97" t="n">
        <v>20.67</v>
      </c>
      <c r="X97" t="n">
        <v>0.65</v>
      </c>
      <c r="Y97" t="n">
        <v>1</v>
      </c>
      <c r="Z97" t="n">
        <v>10</v>
      </c>
      <c r="AA97" t="n">
        <v>2194.394307374947</v>
      </c>
      <c r="AB97" t="n">
        <v>3002.46710119492</v>
      </c>
      <c r="AC97" t="n">
        <v>2715.915855045806</v>
      </c>
      <c r="AD97" t="n">
        <v>2194394.307374947</v>
      </c>
      <c r="AE97" t="n">
        <v>3002467.10119492</v>
      </c>
      <c r="AF97" t="n">
        <v>2.297180816416493e-06</v>
      </c>
      <c r="AG97" t="n">
        <v>66</v>
      </c>
      <c r="AH97" t="n">
        <v>2715915.855045807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1.7631</v>
      </c>
      <c r="E98" t="n">
        <v>56.72</v>
      </c>
      <c r="F98" t="n">
        <v>53.18</v>
      </c>
      <c r="G98" t="n">
        <v>145.03</v>
      </c>
      <c r="H98" t="n">
        <v>1.75</v>
      </c>
      <c r="I98" t="n">
        <v>22</v>
      </c>
      <c r="J98" t="n">
        <v>254.54</v>
      </c>
      <c r="K98" t="n">
        <v>56.13</v>
      </c>
      <c r="L98" t="n">
        <v>25</v>
      </c>
      <c r="M98" t="n">
        <v>20</v>
      </c>
      <c r="N98" t="n">
        <v>63.41</v>
      </c>
      <c r="O98" t="n">
        <v>31627.44</v>
      </c>
      <c r="P98" t="n">
        <v>731.5</v>
      </c>
      <c r="Q98" t="n">
        <v>1367.17</v>
      </c>
      <c r="R98" t="n">
        <v>125.92</v>
      </c>
      <c r="S98" t="n">
        <v>104.26</v>
      </c>
      <c r="T98" t="n">
        <v>9908.379999999999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2189.501528066832</v>
      </c>
      <c r="AB98" t="n">
        <v>2995.772584691196</v>
      </c>
      <c r="AC98" t="n">
        <v>2709.860253801497</v>
      </c>
      <c r="AD98" t="n">
        <v>2189501.528066832</v>
      </c>
      <c r="AE98" t="n">
        <v>2995772.584691196</v>
      </c>
      <c r="AF98" t="n">
        <v>2.300704099877254e-06</v>
      </c>
      <c r="AG98" t="n">
        <v>66</v>
      </c>
      <c r="AH98" t="n">
        <v>2709860.253801498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1.7637</v>
      </c>
      <c r="E99" t="n">
        <v>56.7</v>
      </c>
      <c r="F99" t="n">
        <v>53.16</v>
      </c>
      <c r="G99" t="n">
        <v>144.97</v>
      </c>
      <c r="H99" t="n">
        <v>1.76</v>
      </c>
      <c r="I99" t="n">
        <v>22</v>
      </c>
      <c r="J99" t="n">
        <v>255</v>
      </c>
      <c r="K99" t="n">
        <v>56.13</v>
      </c>
      <c r="L99" t="n">
        <v>25.25</v>
      </c>
      <c r="M99" t="n">
        <v>20</v>
      </c>
      <c r="N99" t="n">
        <v>63.62</v>
      </c>
      <c r="O99" t="n">
        <v>31683.59</v>
      </c>
      <c r="P99" t="n">
        <v>731.16</v>
      </c>
      <c r="Q99" t="n">
        <v>1367.27</v>
      </c>
      <c r="R99" t="n">
        <v>125.38</v>
      </c>
      <c r="S99" t="n">
        <v>104.26</v>
      </c>
      <c r="T99" t="n">
        <v>9637.18</v>
      </c>
      <c r="U99" t="n">
        <v>0.83</v>
      </c>
      <c r="V99" t="n">
        <v>0.9</v>
      </c>
      <c r="W99" t="n">
        <v>20.67</v>
      </c>
      <c r="X99" t="n">
        <v>0.58</v>
      </c>
      <c r="Y99" t="n">
        <v>1</v>
      </c>
      <c r="Z99" t="n">
        <v>10</v>
      </c>
      <c r="AA99" t="n">
        <v>2188.314883949759</v>
      </c>
      <c r="AB99" t="n">
        <v>2994.148965859172</v>
      </c>
      <c r="AC99" t="n">
        <v>2708.391590872039</v>
      </c>
      <c r="AD99" t="n">
        <v>2188314.883949759</v>
      </c>
      <c r="AE99" t="n">
        <v>2994148.965859172</v>
      </c>
      <c r="AF99" t="n">
        <v>2.301487051757423e-06</v>
      </c>
      <c r="AG99" t="n">
        <v>66</v>
      </c>
      <c r="AH99" t="n">
        <v>2708391.590872039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1.763</v>
      </c>
      <c r="E100" t="n">
        <v>56.72</v>
      </c>
      <c r="F100" t="n">
        <v>53.18</v>
      </c>
      <c r="G100" t="n">
        <v>145.04</v>
      </c>
      <c r="H100" t="n">
        <v>1.78</v>
      </c>
      <c r="I100" t="n">
        <v>22</v>
      </c>
      <c r="J100" t="n">
        <v>255.45</v>
      </c>
      <c r="K100" t="n">
        <v>56.13</v>
      </c>
      <c r="L100" t="n">
        <v>25.5</v>
      </c>
      <c r="M100" t="n">
        <v>20</v>
      </c>
      <c r="N100" t="n">
        <v>63.82</v>
      </c>
      <c r="O100" t="n">
        <v>31739.82</v>
      </c>
      <c r="P100" t="n">
        <v>730.96</v>
      </c>
      <c r="Q100" t="n">
        <v>1367.19</v>
      </c>
      <c r="R100" t="n">
        <v>126.05</v>
      </c>
      <c r="S100" t="n">
        <v>104.26</v>
      </c>
      <c r="T100" t="n">
        <v>9970.6</v>
      </c>
      <c r="U100" t="n">
        <v>0.83</v>
      </c>
      <c r="V100" t="n">
        <v>0.9</v>
      </c>
      <c r="W100" t="n">
        <v>20.68</v>
      </c>
      <c r="X100" t="n">
        <v>0.6</v>
      </c>
      <c r="Y100" t="n">
        <v>1</v>
      </c>
      <c r="Z100" t="n">
        <v>10</v>
      </c>
      <c r="AA100" t="n">
        <v>2188.847643360182</v>
      </c>
      <c r="AB100" t="n">
        <v>2994.8779107882</v>
      </c>
      <c r="AC100" t="n">
        <v>2709.050966320121</v>
      </c>
      <c r="AD100" t="n">
        <v>2188847.643360182</v>
      </c>
      <c r="AE100" t="n">
        <v>2994877.9107882</v>
      </c>
      <c r="AF100" t="n">
        <v>2.300573607897226e-06</v>
      </c>
      <c r="AG100" t="n">
        <v>66</v>
      </c>
      <c r="AH100" t="n">
        <v>2709050.966320121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1.763</v>
      </c>
      <c r="E101" t="n">
        <v>56.72</v>
      </c>
      <c r="F101" t="n">
        <v>53.18</v>
      </c>
      <c r="G101" t="n">
        <v>145.04</v>
      </c>
      <c r="H101" t="n">
        <v>1.79</v>
      </c>
      <c r="I101" t="n">
        <v>22</v>
      </c>
      <c r="J101" t="n">
        <v>255.91</v>
      </c>
      <c r="K101" t="n">
        <v>56.13</v>
      </c>
      <c r="L101" t="n">
        <v>25.75</v>
      </c>
      <c r="M101" t="n">
        <v>20</v>
      </c>
      <c r="N101" t="n">
        <v>64.03</v>
      </c>
      <c r="O101" t="n">
        <v>31796.12</v>
      </c>
      <c r="P101" t="n">
        <v>730.46</v>
      </c>
      <c r="Q101" t="n">
        <v>1367.2</v>
      </c>
      <c r="R101" t="n">
        <v>126.12</v>
      </c>
      <c r="S101" t="n">
        <v>104.26</v>
      </c>
      <c r="T101" t="n">
        <v>10004.65</v>
      </c>
      <c r="U101" t="n">
        <v>0.83</v>
      </c>
      <c r="V101" t="n">
        <v>0.9</v>
      </c>
      <c r="W101" t="n">
        <v>20.68</v>
      </c>
      <c r="X101" t="n">
        <v>0.6</v>
      </c>
      <c r="Y101" t="n">
        <v>1</v>
      </c>
      <c r="Z101" t="n">
        <v>10</v>
      </c>
      <c r="AA101" t="n">
        <v>2188.161696606926</v>
      </c>
      <c r="AB101" t="n">
        <v>2993.93936817856</v>
      </c>
      <c r="AC101" t="n">
        <v>2708.201996899892</v>
      </c>
      <c r="AD101" t="n">
        <v>2188161.696606926</v>
      </c>
      <c r="AE101" t="n">
        <v>2993939.36817856</v>
      </c>
      <c r="AF101" t="n">
        <v>2.300573607897226e-06</v>
      </c>
      <c r="AG101" t="n">
        <v>66</v>
      </c>
      <c r="AH101" t="n">
        <v>2708201.996899892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1.763</v>
      </c>
      <c r="E102" t="n">
        <v>56.72</v>
      </c>
      <c r="F102" t="n">
        <v>53.18</v>
      </c>
      <c r="G102" t="n">
        <v>145.03</v>
      </c>
      <c r="H102" t="n">
        <v>1.8</v>
      </c>
      <c r="I102" t="n">
        <v>22</v>
      </c>
      <c r="J102" t="n">
        <v>256.36</v>
      </c>
      <c r="K102" t="n">
        <v>56.13</v>
      </c>
      <c r="L102" t="n">
        <v>26</v>
      </c>
      <c r="M102" t="n">
        <v>20</v>
      </c>
      <c r="N102" t="n">
        <v>64.23999999999999</v>
      </c>
      <c r="O102" t="n">
        <v>31852.5</v>
      </c>
      <c r="P102" t="n">
        <v>728.21</v>
      </c>
      <c r="Q102" t="n">
        <v>1367.17</v>
      </c>
      <c r="R102" t="n">
        <v>126.31</v>
      </c>
      <c r="S102" t="n">
        <v>104.26</v>
      </c>
      <c r="T102" t="n">
        <v>10100.57</v>
      </c>
      <c r="U102" t="n">
        <v>0.83</v>
      </c>
      <c r="V102" t="n">
        <v>0.9</v>
      </c>
      <c r="W102" t="n">
        <v>20.67</v>
      </c>
      <c r="X102" t="n">
        <v>0.6</v>
      </c>
      <c r="Y102" t="n">
        <v>1</v>
      </c>
      <c r="Z102" t="n">
        <v>10</v>
      </c>
      <c r="AA102" t="n">
        <v>2185.074936217273</v>
      </c>
      <c r="AB102" t="n">
        <v>2989.715926435179</v>
      </c>
      <c r="AC102" t="n">
        <v>2704.381634508862</v>
      </c>
      <c r="AD102" t="n">
        <v>2185074.936217273</v>
      </c>
      <c r="AE102" t="n">
        <v>2989715.926435179</v>
      </c>
      <c r="AF102" t="n">
        <v>2.300573607897226e-06</v>
      </c>
      <c r="AG102" t="n">
        <v>66</v>
      </c>
      <c r="AH102" t="n">
        <v>2704381.634508862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1.7657</v>
      </c>
      <c r="E103" t="n">
        <v>56.64</v>
      </c>
      <c r="F103" t="n">
        <v>53.14</v>
      </c>
      <c r="G103" t="n">
        <v>151.82</v>
      </c>
      <c r="H103" t="n">
        <v>1.82</v>
      </c>
      <c r="I103" t="n">
        <v>21</v>
      </c>
      <c r="J103" t="n">
        <v>256.82</v>
      </c>
      <c r="K103" t="n">
        <v>56.13</v>
      </c>
      <c r="L103" t="n">
        <v>26.25</v>
      </c>
      <c r="M103" t="n">
        <v>19</v>
      </c>
      <c r="N103" t="n">
        <v>64.45</v>
      </c>
      <c r="O103" t="n">
        <v>31909.08</v>
      </c>
      <c r="P103" t="n">
        <v>727.38</v>
      </c>
      <c r="Q103" t="n">
        <v>1367.18</v>
      </c>
      <c r="R103" t="n">
        <v>124.7</v>
      </c>
      <c r="S103" t="n">
        <v>104.26</v>
      </c>
      <c r="T103" t="n">
        <v>9302.59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2181.203563010011</v>
      </c>
      <c r="AB103" t="n">
        <v>2984.418942820072</v>
      </c>
      <c r="AC103" t="n">
        <v>2699.590187575617</v>
      </c>
      <c r="AD103" t="n">
        <v>2181203.563010011</v>
      </c>
      <c r="AE103" t="n">
        <v>2984418.942820072</v>
      </c>
      <c r="AF103" t="n">
        <v>2.304096891357987e-06</v>
      </c>
      <c r="AG103" t="n">
        <v>66</v>
      </c>
      <c r="AH103" t="n">
        <v>2699590.187575617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1.7656</v>
      </c>
      <c r="E104" t="n">
        <v>56.64</v>
      </c>
      <c r="F104" t="n">
        <v>53.14</v>
      </c>
      <c r="G104" t="n">
        <v>151.82</v>
      </c>
      <c r="H104" t="n">
        <v>1.83</v>
      </c>
      <c r="I104" t="n">
        <v>21</v>
      </c>
      <c r="J104" t="n">
        <v>257.28</v>
      </c>
      <c r="K104" t="n">
        <v>56.13</v>
      </c>
      <c r="L104" t="n">
        <v>26.5</v>
      </c>
      <c r="M104" t="n">
        <v>19</v>
      </c>
      <c r="N104" t="n">
        <v>64.66</v>
      </c>
      <c r="O104" t="n">
        <v>31965.61</v>
      </c>
      <c r="P104" t="n">
        <v>727.71</v>
      </c>
      <c r="Q104" t="n">
        <v>1367.21</v>
      </c>
      <c r="R104" t="n">
        <v>124.85</v>
      </c>
      <c r="S104" t="n">
        <v>104.26</v>
      </c>
      <c r="T104" t="n">
        <v>9378.360000000001</v>
      </c>
      <c r="U104" t="n">
        <v>0.84</v>
      </c>
      <c r="V104" t="n">
        <v>0.9</v>
      </c>
      <c r="W104" t="n">
        <v>20.67</v>
      </c>
      <c r="X104" t="n">
        <v>0.5600000000000001</v>
      </c>
      <c r="Y104" t="n">
        <v>1</v>
      </c>
      <c r="Z104" t="n">
        <v>10</v>
      </c>
      <c r="AA104" t="n">
        <v>2181.741960973817</v>
      </c>
      <c r="AB104" t="n">
        <v>2985.155602666592</v>
      </c>
      <c r="AC104" t="n">
        <v>2700.256541640295</v>
      </c>
      <c r="AD104" t="n">
        <v>2181741.960973817</v>
      </c>
      <c r="AE104" t="n">
        <v>2985155.602666592</v>
      </c>
      <c r="AF104" t="n">
        <v>2.303966399377959e-06</v>
      </c>
      <c r="AG104" t="n">
        <v>66</v>
      </c>
      <c r="AH104" t="n">
        <v>2700256.541640295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1.7654</v>
      </c>
      <c r="E105" t="n">
        <v>56.64</v>
      </c>
      <c r="F105" t="n">
        <v>53.14</v>
      </c>
      <c r="G105" t="n">
        <v>151.84</v>
      </c>
      <c r="H105" t="n">
        <v>1.85</v>
      </c>
      <c r="I105" t="n">
        <v>21</v>
      </c>
      <c r="J105" t="n">
        <v>257.74</v>
      </c>
      <c r="K105" t="n">
        <v>56.13</v>
      </c>
      <c r="L105" t="n">
        <v>26.75</v>
      </c>
      <c r="M105" t="n">
        <v>19</v>
      </c>
      <c r="N105" t="n">
        <v>64.86</v>
      </c>
      <c r="O105" t="n">
        <v>32022.22</v>
      </c>
      <c r="P105" t="n">
        <v>726.9400000000001</v>
      </c>
      <c r="Q105" t="n">
        <v>1367.23</v>
      </c>
      <c r="R105" t="n">
        <v>124.79</v>
      </c>
      <c r="S105" t="n">
        <v>104.26</v>
      </c>
      <c r="T105" t="n">
        <v>9347.530000000001</v>
      </c>
      <c r="U105" t="n">
        <v>0.84</v>
      </c>
      <c r="V105" t="n">
        <v>0.9</v>
      </c>
      <c r="W105" t="n">
        <v>20.68</v>
      </c>
      <c r="X105" t="n">
        <v>0.57</v>
      </c>
      <c r="Y105" t="n">
        <v>1</v>
      </c>
      <c r="Z105" t="n">
        <v>10</v>
      </c>
      <c r="AA105" t="n">
        <v>2180.859799179916</v>
      </c>
      <c r="AB105" t="n">
        <v>2983.948589981946</v>
      </c>
      <c r="AC105" t="n">
        <v>2699.164724552218</v>
      </c>
      <c r="AD105" t="n">
        <v>2180859.799179916</v>
      </c>
      <c r="AE105" t="n">
        <v>2983948.589981946</v>
      </c>
      <c r="AF105" t="n">
        <v>2.303705415417903e-06</v>
      </c>
      <c r="AG105" t="n">
        <v>66</v>
      </c>
      <c r="AH105" t="n">
        <v>2699164.724552218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1.7653</v>
      </c>
      <c r="E106" t="n">
        <v>56.65</v>
      </c>
      <c r="F106" t="n">
        <v>53.15</v>
      </c>
      <c r="G106" t="n">
        <v>151.85</v>
      </c>
      <c r="H106" t="n">
        <v>1.86</v>
      </c>
      <c r="I106" t="n">
        <v>21</v>
      </c>
      <c r="J106" t="n">
        <v>258.2</v>
      </c>
      <c r="K106" t="n">
        <v>56.13</v>
      </c>
      <c r="L106" t="n">
        <v>27</v>
      </c>
      <c r="M106" t="n">
        <v>19</v>
      </c>
      <c r="N106" t="n">
        <v>65.06999999999999</v>
      </c>
      <c r="O106" t="n">
        <v>32078.91</v>
      </c>
      <c r="P106" t="n">
        <v>725.54</v>
      </c>
      <c r="Q106" t="n">
        <v>1367.19</v>
      </c>
      <c r="R106" t="n">
        <v>125.02</v>
      </c>
      <c r="S106" t="n">
        <v>104.26</v>
      </c>
      <c r="T106" t="n">
        <v>9461.09</v>
      </c>
      <c r="U106" t="n">
        <v>0.83</v>
      </c>
      <c r="V106" t="n">
        <v>0.9</v>
      </c>
      <c r="W106" t="n">
        <v>20.68</v>
      </c>
      <c r="X106" t="n">
        <v>0.57</v>
      </c>
      <c r="Y106" t="n">
        <v>1</v>
      </c>
      <c r="Z106" t="n">
        <v>10</v>
      </c>
      <c r="AA106" t="n">
        <v>2179.127378373055</v>
      </c>
      <c r="AB106" t="n">
        <v>2981.578215404987</v>
      </c>
      <c r="AC106" t="n">
        <v>2697.020575198042</v>
      </c>
      <c r="AD106" t="n">
        <v>2179127.378373055</v>
      </c>
      <c r="AE106" t="n">
        <v>2981578.215404986</v>
      </c>
      <c r="AF106" t="n">
        <v>2.303574923437875e-06</v>
      </c>
      <c r="AG106" t="n">
        <v>66</v>
      </c>
      <c r="AH106" t="n">
        <v>2697020.575198042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1.7676</v>
      </c>
      <c r="E107" t="n">
        <v>56.57</v>
      </c>
      <c r="F107" t="n">
        <v>53.12</v>
      </c>
      <c r="G107" t="n">
        <v>159.35</v>
      </c>
      <c r="H107" t="n">
        <v>1.87</v>
      </c>
      <c r="I107" t="n">
        <v>20</v>
      </c>
      <c r="J107" t="n">
        <v>258.66</v>
      </c>
      <c r="K107" t="n">
        <v>56.13</v>
      </c>
      <c r="L107" t="n">
        <v>27.25</v>
      </c>
      <c r="M107" t="n">
        <v>18</v>
      </c>
      <c r="N107" t="n">
        <v>65.28</v>
      </c>
      <c r="O107" t="n">
        <v>32135.68</v>
      </c>
      <c r="P107" t="n">
        <v>723.0599999999999</v>
      </c>
      <c r="Q107" t="n">
        <v>1367.26</v>
      </c>
      <c r="R107" t="n">
        <v>123.96</v>
      </c>
      <c r="S107" t="n">
        <v>104.26</v>
      </c>
      <c r="T107" t="n">
        <v>8937.27</v>
      </c>
      <c r="U107" t="n">
        <v>0.84</v>
      </c>
      <c r="V107" t="n">
        <v>0.9</v>
      </c>
      <c r="W107" t="n">
        <v>20.68</v>
      </c>
      <c r="X107" t="n">
        <v>0.54</v>
      </c>
      <c r="Y107" t="n">
        <v>1</v>
      </c>
      <c r="Z107" t="n">
        <v>10</v>
      </c>
      <c r="AA107" t="n">
        <v>2173.455279871427</v>
      </c>
      <c r="AB107" t="n">
        <v>2973.817399999734</v>
      </c>
      <c r="AC107" t="n">
        <v>2690.000441122694</v>
      </c>
      <c r="AD107" t="n">
        <v>2173455.279871427</v>
      </c>
      <c r="AE107" t="n">
        <v>2973817.399999734</v>
      </c>
      <c r="AF107" t="n">
        <v>2.306576238978523e-06</v>
      </c>
      <c r="AG107" t="n">
        <v>66</v>
      </c>
      <c r="AH107" t="n">
        <v>2690000.441122693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1.7679</v>
      </c>
      <c r="E108" t="n">
        <v>56.57</v>
      </c>
      <c r="F108" t="n">
        <v>53.11</v>
      </c>
      <c r="G108" t="n">
        <v>159.32</v>
      </c>
      <c r="H108" t="n">
        <v>1.89</v>
      </c>
      <c r="I108" t="n">
        <v>20</v>
      </c>
      <c r="J108" t="n">
        <v>259.12</v>
      </c>
      <c r="K108" t="n">
        <v>56.13</v>
      </c>
      <c r="L108" t="n">
        <v>27.5</v>
      </c>
      <c r="M108" t="n">
        <v>18</v>
      </c>
      <c r="N108" t="n">
        <v>65.48999999999999</v>
      </c>
      <c r="O108" t="n">
        <v>32192.53</v>
      </c>
      <c r="P108" t="n">
        <v>724.52</v>
      </c>
      <c r="Q108" t="n">
        <v>1367.22</v>
      </c>
      <c r="R108" t="n">
        <v>123.75</v>
      </c>
      <c r="S108" t="n">
        <v>104.26</v>
      </c>
      <c r="T108" t="n">
        <v>8831.379999999999</v>
      </c>
      <c r="U108" t="n">
        <v>0.84</v>
      </c>
      <c r="V108" t="n">
        <v>0.9</v>
      </c>
      <c r="W108" t="n">
        <v>20.68</v>
      </c>
      <c r="X108" t="n">
        <v>0.53</v>
      </c>
      <c r="Y108" t="n">
        <v>1</v>
      </c>
      <c r="Z108" t="n">
        <v>10</v>
      </c>
      <c r="AA108" t="n">
        <v>2175.096078791359</v>
      </c>
      <c r="AB108" t="n">
        <v>2976.062413468923</v>
      </c>
      <c r="AC108" t="n">
        <v>2692.03119365728</v>
      </c>
      <c r="AD108" t="n">
        <v>2175096.078791359</v>
      </c>
      <c r="AE108" t="n">
        <v>2976062.413468923</v>
      </c>
      <c r="AF108" t="n">
        <v>2.306967714918608e-06</v>
      </c>
      <c r="AG108" t="n">
        <v>66</v>
      </c>
      <c r="AH108" t="n">
        <v>2692031.19365728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1.7681</v>
      </c>
      <c r="E109" t="n">
        <v>56.56</v>
      </c>
      <c r="F109" t="n">
        <v>53.1</v>
      </c>
      <c r="G109" t="n">
        <v>159.3</v>
      </c>
      <c r="H109" t="n">
        <v>1.9</v>
      </c>
      <c r="I109" t="n">
        <v>20</v>
      </c>
      <c r="J109" t="n">
        <v>259.58</v>
      </c>
      <c r="K109" t="n">
        <v>56.13</v>
      </c>
      <c r="L109" t="n">
        <v>27.75</v>
      </c>
      <c r="M109" t="n">
        <v>18</v>
      </c>
      <c r="N109" t="n">
        <v>65.70999999999999</v>
      </c>
      <c r="O109" t="n">
        <v>32249.46</v>
      </c>
      <c r="P109" t="n">
        <v>725.52</v>
      </c>
      <c r="Q109" t="n">
        <v>1367.17</v>
      </c>
      <c r="R109" t="n">
        <v>123.67</v>
      </c>
      <c r="S109" t="n">
        <v>104.26</v>
      </c>
      <c r="T109" t="n">
        <v>8789.98</v>
      </c>
      <c r="U109" t="n">
        <v>0.84</v>
      </c>
      <c r="V109" t="n">
        <v>0.9</v>
      </c>
      <c r="W109" t="n">
        <v>20.67</v>
      </c>
      <c r="X109" t="n">
        <v>0.53</v>
      </c>
      <c r="Y109" t="n">
        <v>1</v>
      </c>
      <c r="Z109" t="n">
        <v>10</v>
      </c>
      <c r="AA109" t="n">
        <v>2176.193035269091</v>
      </c>
      <c r="AB109" t="n">
        <v>2977.563317716062</v>
      </c>
      <c r="AC109" t="n">
        <v>2693.388853709604</v>
      </c>
      <c r="AD109" t="n">
        <v>2176193.035269091</v>
      </c>
      <c r="AE109" t="n">
        <v>2977563.317716062</v>
      </c>
      <c r="AF109" t="n">
        <v>2.307228698878664e-06</v>
      </c>
      <c r="AG109" t="n">
        <v>66</v>
      </c>
      <c r="AH109" t="n">
        <v>2693388.853709604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1.7675</v>
      </c>
      <c r="E110" t="n">
        <v>56.58</v>
      </c>
      <c r="F110" t="n">
        <v>53.12</v>
      </c>
      <c r="G110" t="n">
        <v>159.35</v>
      </c>
      <c r="H110" t="n">
        <v>1.92</v>
      </c>
      <c r="I110" t="n">
        <v>20</v>
      </c>
      <c r="J110" t="n">
        <v>260.05</v>
      </c>
      <c r="K110" t="n">
        <v>56.13</v>
      </c>
      <c r="L110" t="n">
        <v>28</v>
      </c>
      <c r="M110" t="n">
        <v>18</v>
      </c>
      <c r="N110" t="n">
        <v>65.92</v>
      </c>
      <c r="O110" t="n">
        <v>32306.46</v>
      </c>
      <c r="P110" t="n">
        <v>725.7</v>
      </c>
      <c r="Q110" t="n">
        <v>1367.24</v>
      </c>
      <c r="R110" t="n">
        <v>124.09</v>
      </c>
      <c r="S110" t="n">
        <v>104.26</v>
      </c>
      <c r="T110" t="n">
        <v>8999.610000000001</v>
      </c>
      <c r="U110" t="n">
        <v>0.84</v>
      </c>
      <c r="V110" t="n">
        <v>0.9</v>
      </c>
      <c r="W110" t="n">
        <v>20.68</v>
      </c>
      <c r="X110" t="n">
        <v>0.54</v>
      </c>
      <c r="Y110" t="n">
        <v>1</v>
      </c>
      <c r="Z110" t="n">
        <v>10</v>
      </c>
      <c r="AA110" t="n">
        <v>2177.153666337429</v>
      </c>
      <c r="AB110" t="n">
        <v>2978.877695523812</v>
      </c>
      <c r="AC110" t="n">
        <v>2694.577789144124</v>
      </c>
      <c r="AD110" t="n">
        <v>2177153.666337429</v>
      </c>
      <c r="AE110" t="n">
        <v>2978877.695523812</v>
      </c>
      <c r="AF110" t="n">
        <v>2.306445746998495e-06</v>
      </c>
      <c r="AG110" t="n">
        <v>66</v>
      </c>
      <c r="AH110" t="n">
        <v>2694577.789144124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1.7676</v>
      </c>
      <c r="E111" t="n">
        <v>56.57</v>
      </c>
      <c r="F111" t="n">
        <v>53.12</v>
      </c>
      <c r="G111" t="n">
        <v>159.35</v>
      </c>
      <c r="H111" t="n">
        <v>1.93</v>
      </c>
      <c r="I111" t="n">
        <v>20</v>
      </c>
      <c r="J111" t="n">
        <v>260.51</v>
      </c>
      <c r="K111" t="n">
        <v>56.13</v>
      </c>
      <c r="L111" t="n">
        <v>28.25</v>
      </c>
      <c r="M111" t="n">
        <v>18</v>
      </c>
      <c r="N111" t="n">
        <v>66.13</v>
      </c>
      <c r="O111" t="n">
        <v>32363.54</v>
      </c>
      <c r="P111" t="n">
        <v>724.15</v>
      </c>
      <c r="Q111" t="n">
        <v>1367.24</v>
      </c>
      <c r="R111" t="n">
        <v>124.14</v>
      </c>
      <c r="S111" t="n">
        <v>104.26</v>
      </c>
      <c r="T111" t="n">
        <v>9023.959999999999</v>
      </c>
      <c r="U111" t="n">
        <v>0.84</v>
      </c>
      <c r="V111" t="n">
        <v>0.9</v>
      </c>
      <c r="W111" t="n">
        <v>20.67</v>
      </c>
      <c r="X111" t="n">
        <v>0.54</v>
      </c>
      <c r="Y111" t="n">
        <v>1</v>
      </c>
      <c r="Z111" t="n">
        <v>10</v>
      </c>
      <c r="AA111" t="n">
        <v>2174.94675226035</v>
      </c>
      <c r="AB111" t="n">
        <v>2975.858098321376</v>
      </c>
      <c r="AC111" t="n">
        <v>2691.846378060656</v>
      </c>
      <c r="AD111" t="n">
        <v>2174946.75226035</v>
      </c>
      <c r="AE111" t="n">
        <v>2975858.098321375</v>
      </c>
      <c r="AF111" t="n">
        <v>2.306576238978523e-06</v>
      </c>
      <c r="AG111" t="n">
        <v>66</v>
      </c>
      <c r="AH111" t="n">
        <v>2691846.378060656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1.767</v>
      </c>
      <c r="E112" t="n">
        <v>56.59</v>
      </c>
      <c r="F112" t="n">
        <v>53.13</v>
      </c>
      <c r="G112" t="n">
        <v>159.4</v>
      </c>
      <c r="H112" t="n">
        <v>1.94</v>
      </c>
      <c r="I112" t="n">
        <v>20</v>
      </c>
      <c r="J112" t="n">
        <v>260.97</v>
      </c>
      <c r="K112" t="n">
        <v>56.13</v>
      </c>
      <c r="L112" t="n">
        <v>28.5</v>
      </c>
      <c r="M112" t="n">
        <v>18</v>
      </c>
      <c r="N112" t="n">
        <v>66.34999999999999</v>
      </c>
      <c r="O112" t="n">
        <v>32420.71</v>
      </c>
      <c r="P112" t="n">
        <v>720.53</v>
      </c>
      <c r="Q112" t="n">
        <v>1367.18</v>
      </c>
      <c r="R112" t="n">
        <v>124.57</v>
      </c>
      <c r="S112" t="n">
        <v>104.26</v>
      </c>
      <c r="T112" t="n">
        <v>9238.950000000001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2170.606540788299</v>
      </c>
      <c r="AB112" t="n">
        <v>2969.919629508699</v>
      </c>
      <c r="AC112" t="n">
        <v>2686.474668376768</v>
      </c>
      <c r="AD112" t="n">
        <v>2170606.540788299</v>
      </c>
      <c r="AE112" t="n">
        <v>2969919.629508699</v>
      </c>
      <c r="AF112" t="n">
        <v>2.305793287098354e-06</v>
      </c>
      <c r="AG112" t="n">
        <v>66</v>
      </c>
      <c r="AH112" t="n">
        <v>2686474.668376768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1.7698</v>
      </c>
      <c r="E113" t="n">
        <v>56.5</v>
      </c>
      <c r="F113" t="n">
        <v>53.09</v>
      </c>
      <c r="G113" t="n">
        <v>167.65</v>
      </c>
      <c r="H113" t="n">
        <v>1.96</v>
      </c>
      <c r="I113" t="n">
        <v>19</v>
      </c>
      <c r="J113" t="n">
        <v>261.44</v>
      </c>
      <c r="K113" t="n">
        <v>56.13</v>
      </c>
      <c r="L113" t="n">
        <v>28.75</v>
      </c>
      <c r="M113" t="n">
        <v>17</v>
      </c>
      <c r="N113" t="n">
        <v>66.56</v>
      </c>
      <c r="O113" t="n">
        <v>32477.95</v>
      </c>
      <c r="P113" t="n">
        <v>719.59</v>
      </c>
      <c r="Q113" t="n">
        <v>1367.21</v>
      </c>
      <c r="R113" t="n">
        <v>123.2</v>
      </c>
      <c r="S113" t="n">
        <v>104.26</v>
      </c>
      <c r="T113" t="n">
        <v>8562.860000000001</v>
      </c>
      <c r="U113" t="n">
        <v>0.85</v>
      </c>
      <c r="V113" t="n">
        <v>0.9</v>
      </c>
      <c r="W113" t="n">
        <v>20.67</v>
      </c>
      <c r="X113" t="n">
        <v>0.51</v>
      </c>
      <c r="Y113" t="n">
        <v>1</v>
      </c>
      <c r="Z113" t="n">
        <v>10</v>
      </c>
      <c r="AA113" t="n">
        <v>2166.530344533558</v>
      </c>
      <c r="AB113" t="n">
        <v>2964.342397963877</v>
      </c>
      <c r="AC113" t="n">
        <v>2681.429719982889</v>
      </c>
      <c r="AD113" t="n">
        <v>2166530.344533558</v>
      </c>
      <c r="AE113" t="n">
        <v>2964342.397963877</v>
      </c>
      <c r="AF113" t="n">
        <v>2.309447062539144e-06</v>
      </c>
      <c r="AG113" t="n">
        <v>66</v>
      </c>
      <c r="AH113" t="n">
        <v>2681429.719982889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1.7695</v>
      </c>
      <c r="E114" t="n">
        <v>56.51</v>
      </c>
      <c r="F114" t="n">
        <v>53.1</v>
      </c>
      <c r="G114" t="n">
        <v>167.67</v>
      </c>
      <c r="H114" t="n">
        <v>1.97</v>
      </c>
      <c r="I114" t="n">
        <v>19</v>
      </c>
      <c r="J114" t="n">
        <v>261.9</v>
      </c>
      <c r="K114" t="n">
        <v>56.13</v>
      </c>
      <c r="L114" t="n">
        <v>29</v>
      </c>
      <c r="M114" t="n">
        <v>17</v>
      </c>
      <c r="N114" t="n">
        <v>66.77</v>
      </c>
      <c r="O114" t="n">
        <v>32535.28</v>
      </c>
      <c r="P114" t="n">
        <v>719.6</v>
      </c>
      <c r="Q114" t="n">
        <v>1367.22</v>
      </c>
      <c r="R114" t="n">
        <v>123.43</v>
      </c>
      <c r="S114" t="n">
        <v>104.26</v>
      </c>
      <c r="T114" t="n">
        <v>8675.26</v>
      </c>
      <c r="U114" t="n">
        <v>0.84</v>
      </c>
      <c r="V114" t="n">
        <v>0.9</v>
      </c>
      <c r="W114" t="n">
        <v>20.67</v>
      </c>
      <c r="X114" t="n">
        <v>0.52</v>
      </c>
      <c r="Y114" t="n">
        <v>1</v>
      </c>
      <c r="Z114" t="n">
        <v>10</v>
      </c>
      <c r="AA114" t="n">
        <v>2166.899130653515</v>
      </c>
      <c r="AB114" t="n">
        <v>2964.846987402897</v>
      </c>
      <c r="AC114" t="n">
        <v>2681.886152114046</v>
      </c>
      <c r="AD114" t="n">
        <v>2166899.130653515</v>
      </c>
      <c r="AE114" t="n">
        <v>2964846.987402897</v>
      </c>
      <c r="AF114" t="n">
        <v>2.309055586599059e-06</v>
      </c>
      <c r="AG114" t="n">
        <v>66</v>
      </c>
      <c r="AH114" t="n">
        <v>2681886.152114046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1.7697</v>
      </c>
      <c r="E115" t="n">
        <v>56.51</v>
      </c>
      <c r="F115" t="n">
        <v>53.09</v>
      </c>
      <c r="G115" t="n">
        <v>167.66</v>
      </c>
      <c r="H115" t="n">
        <v>1.98</v>
      </c>
      <c r="I115" t="n">
        <v>19</v>
      </c>
      <c r="J115" t="n">
        <v>262.37</v>
      </c>
      <c r="K115" t="n">
        <v>56.13</v>
      </c>
      <c r="L115" t="n">
        <v>29.25</v>
      </c>
      <c r="M115" t="n">
        <v>17</v>
      </c>
      <c r="N115" t="n">
        <v>66.98999999999999</v>
      </c>
      <c r="O115" t="n">
        <v>32592.68</v>
      </c>
      <c r="P115" t="n">
        <v>719.74</v>
      </c>
      <c r="Q115" t="n">
        <v>1367.24</v>
      </c>
      <c r="R115" t="n">
        <v>123.3</v>
      </c>
      <c r="S115" t="n">
        <v>104.26</v>
      </c>
      <c r="T115" t="n">
        <v>8613.190000000001</v>
      </c>
      <c r="U115" t="n">
        <v>0.85</v>
      </c>
      <c r="V115" t="n">
        <v>0.9</v>
      </c>
      <c r="W115" t="n">
        <v>20.67</v>
      </c>
      <c r="X115" t="n">
        <v>0.52</v>
      </c>
      <c r="Y115" t="n">
        <v>1</v>
      </c>
      <c r="Z115" t="n">
        <v>10</v>
      </c>
      <c r="AA115" t="n">
        <v>2166.820660088562</v>
      </c>
      <c r="AB115" t="n">
        <v>2964.73962051405</v>
      </c>
      <c r="AC115" t="n">
        <v>2681.78903217038</v>
      </c>
      <c r="AD115" t="n">
        <v>2166820.660088562</v>
      </c>
      <c r="AE115" t="n">
        <v>2964739.62051405</v>
      </c>
      <c r="AF115" t="n">
        <v>2.309316570559116e-06</v>
      </c>
      <c r="AG115" t="n">
        <v>66</v>
      </c>
      <c r="AH115" t="n">
        <v>2681789.03217038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1.7698</v>
      </c>
      <c r="E116" t="n">
        <v>56.5</v>
      </c>
      <c r="F116" t="n">
        <v>53.09</v>
      </c>
      <c r="G116" t="n">
        <v>167.65</v>
      </c>
      <c r="H116" t="n">
        <v>2</v>
      </c>
      <c r="I116" t="n">
        <v>19</v>
      </c>
      <c r="J116" t="n">
        <v>262.83</v>
      </c>
      <c r="K116" t="n">
        <v>56.13</v>
      </c>
      <c r="L116" t="n">
        <v>29.5</v>
      </c>
      <c r="M116" t="n">
        <v>17</v>
      </c>
      <c r="N116" t="n">
        <v>67.20999999999999</v>
      </c>
      <c r="O116" t="n">
        <v>32650.17</v>
      </c>
      <c r="P116" t="n">
        <v>718.88</v>
      </c>
      <c r="Q116" t="n">
        <v>1367.21</v>
      </c>
      <c r="R116" t="n">
        <v>123.17</v>
      </c>
      <c r="S116" t="n">
        <v>104.26</v>
      </c>
      <c r="T116" t="n">
        <v>8544.209999999999</v>
      </c>
      <c r="U116" t="n">
        <v>0.85</v>
      </c>
      <c r="V116" t="n">
        <v>0.9</v>
      </c>
      <c r="W116" t="n">
        <v>20.67</v>
      </c>
      <c r="X116" t="n">
        <v>0.51</v>
      </c>
      <c r="Y116" t="n">
        <v>1</v>
      </c>
      <c r="Z116" t="n">
        <v>10</v>
      </c>
      <c r="AA116" t="n">
        <v>2165.560042658258</v>
      </c>
      <c r="AB116" t="n">
        <v>2963.014788131392</v>
      </c>
      <c r="AC116" t="n">
        <v>2680.228815369505</v>
      </c>
      <c r="AD116" t="n">
        <v>2165560.042658258</v>
      </c>
      <c r="AE116" t="n">
        <v>2963014.788131393</v>
      </c>
      <c r="AF116" t="n">
        <v>2.309447062539144e-06</v>
      </c>
      <c r="AG116" t="n">
        <v>66</v>
      </c>
      <c r="AH116" t="n">
        <v>2680228.815369505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1.7697</v>
      </c>
      <c r="E117" t="n">
        <v>56.51</v>
      </c>
      <c r="F117" t="n">
        <v>53.09</v>
      </c>
      <c r="G117" t="n">
        <v>167.65</v>
      </c>
      <c r="H117" t="n">
        <v>2.01</v>
      </c>
      <c r="I117" t="n">
        <v>19</v>
      </c>
      <c r="J117" t="n">
        <v>263.3</v>
      </c>
      <c r="K117" t="n">
        <v>56.13</v>
      </c>
      <c r="L117" t="n">
        <v>29.75</v>
      </c>
      <c r="M117" t="n">
        <v>17</v>
      </c>
      <c r="N117" t="n">
        <v>67.42</v>
      </c>
      <c r="O117" t="n">
        <v>32707.74</v>
      </c>
      <c r="P117" t="n">
        <v>717.66</v>
      </c>
      <c r="Q117" t="n">
        <v>1367.18</v>
      </c>
      <c r="R117" t="n">
        <v>123.26</v>
      </c>
      <c r="S117" t="n">
        <v>104.26</v>
      </c>
      <c r="T117" t="n">
        <v>8592.41</v>
      </c>
      <c r="U117" t="n">
        <v>0.85</v>
      </c>
      <c r="V117" t="n">
        <v>0.9</v>
      </c>
      <c r="W117" t="n">
        <v>20.67</v>
      </c>
      <c r="X117" t="n">
        <v>0.51</v>
      </c>
      <c r="Y117" t="n">
        <v>1</v>
      </c>
      <c r="Z117" t="n">
        <v>10</v>
      </c>
      <c r="AA117" t="n">
        <v>2163.977924955985</v>
      </c>
      <c r="AB117" t="n">
        <v>2960.850064893036</v>
      </c>
      <c r="AC117" t="n">
        <v>2678.27069027881</v>
      </c>
      <c r="AD117" t="n">
        <v>2163977.924955985</v>
      </c>
      <c r="AE117" t="n">
        <v>2960850.064893036</v>
      </c>
      <c r="AF117" t="n">
        <v>2.309316570559116e-06</v>
      </c>
      <c r="AG117" t="n">
        <v>66</v>
      </c>
      <c r="AH117" t="n">
        <v>2678270.69027881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1.7697</v>
      </c>
      <c r="E118" t="n">
        <v>56.51</v>
      </c>
      <c r="F118" t="n">
        <v>53.09</v>
      </c>
      <c r="G118" t="n">
        <v>167.66</v>
      </c>
      <c r="H118" t="n">
        <v>2.02</v>
      </c>
      <c r="I118" t="n">
        <v>19</v>
      </c>
      <c r="J118" t="n">
        <v>263.77</v>
      </c>
      <c r="K118" t="n">
        <v>56.13</v>
      </c>
      <c r="L118" t="n">
        <v>30</v>
      </c>
      <c r="M118" t="n">
        <v>17</v>
      </c>
      <c r="N118" t="n">
        <v>67.64</v>
      </c>
      <c r="O118" t="n">
        <v>32765.39</v>
      </c>
      <c r="P118" t="n">
        <v>715.97</v>
      </c>
      <c r="Q118" t="n">
        <v>1367.24</v>
      </c>
      <c r="R118" t="n">
        <v>123.26</v>
      </c>
      <c r="S118" t="n">
        <v>104.26</v>
      </c>
      <c r="T118" t="n">
        <v>8591.49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2161.668202660766</v>
      </c>
      <c r="AB118" t="n">
        <v>2957.689800950961</v>
      </c>
      <c r="AC118" t="n">
        <v>2675.412037491908</v>
      </c>
      <c r="AD118" t="n">
        <v>2161668.202660766</v>
      </c>
      <c r="AE118" t="n">
        <v>2957689.800950961</v>
      </c>
      <c r="AF118" t="n">
        <v>2.309316570559116e-06</v>
      </c>
      <c r="AG118" t="n">
        <v>66</v>
      </c>
      <c r="AH118" t="n">
        <v>2675412.037491908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1.7722</v>
      </c>
      <c r="E119" t="n">
        <v>56.43</v>
      </c>
      <c r="F119" t="n">
        <v>53.05</v>
      </c>
      <c r="G119" t="n">
        <v>176.85</v>
      </c>
      <c r="H119" t="n">
        <v>2.04</v>
      </c>
      <c r="I119" t="n">
        <v>18</v>
      </c>
      <c r="J119" t="n">
        <v>264.23</v>
      </c>
      <c r="K119" t="n">
        <v>56.13</v>
      </c>
      <c r="L119" t="n">
        <v>30.25</v>
      </c>
      <c r="M119" t="n">
        <v>16</v>
      </c>
      <c r="N119" t="n">
        <v>67.86</v>
      </c>
      <c r="O119" t="n">
        <v>32823.12</v>
      </c>
      <c r="P119" t="n">
        <v>714.95</v>
      </c>
      <c r="Q119" t="n">
        <v>1367.2</v>
      </c>
      <c r="R119" t="n">
        <v>122.08</v>
      </c>
      <c r="S119" t="n">
        <v>104.26</v>
      </c>
      <c r="T119" t="n">
        <v>8005.86</v>
      </c>
      <c r="U119" t="n">
        <v>0.85</v>
      </c>
      <c r="V119" t="n">
        <v>0.9</v>
      </c>
      <c r="W119" t="n">
        <v>20.67</v>
      </c>
      <c r="X119" t="n">
        <v>0.48</v>
      </c>
      <c r="Y119" t="n">
        <v>1</v>
      </c>
      <c r="Z119" t="n">
        <v>10</v>
      </c>
      <c r="AA119" t="n">
        <v>2157.757214799394</v>
      </c>
      <c r="AB119" t="n">
        <v>2952.338614818425</v>
      </c>
      <c r="AC119" t="n">
        <v>2670.571561053425</v>
      </c>
      <c r="AD119" t="n">
        <v>2157757.214799394</v>
      </c>
      <c r="AE119" t="n">
        <v>2952338.614818425</v>
      </c>
      <c r="AF119" t="n">
        <v>2.312578870059821e-06</v>
      </c>
      <c r="AG119" t="n">
        <v>66</v>
      </c>
      <c r="AH119" t="n">
        <v>2670571.561053425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1.7715</v>
      </c>
      <c r="E120" t="n">
        <v>56.45</v>
      </c>
      <c r="F120" t="n">
        <v>53.08</v>
      </c>
      <c r="G120" t="n">
        <v>176.92</v>
      </c>
      <c r="H120" t="n">
        <v>2.05</v>
      </c>
      <c r="I120" t="n">
        <v>18</v>
      </c>
      <c r="J120" t="n">
        <v>264.7</v>
      </c>
      <c r="K120" t="n">
        <v>56.13</v>
      </c>
      <c r="L120" t="n">
        <v>30.5</v>
      </c>
      <c r="M120" t="n">
        <v>16</v>
      </c>
      <c r="N120" t="n">
        <v>68.08</v>
      </c>
      <c r="O120" t="n">
        <v>32880.94</v>
      </c>
      <c r="P120" t="n">
        <v>716.45</v>
      </c>
      <c r="Q120" t="n">
        <v>1367.18</v>
      </c>
      <c r="R120" t="n">
        <v>122.86</v>
      </c>
      <c r="S120" t="n">
        <v>104.26</v>
      </c>
      <c r="T120" t="n">
        <v>8394.17</v>
      </c>
      <c r="U120" t="n">
        <v>0.85</v>
      </c>
      <c r="V120" t="n">
        <v>0.9</v>
      </c>
      <c r="W120" t="n">
        <v>20.67</v>
      </c>
      <c r="X120" t="n">
        <v>0.5</v>
      </c>
      <c r="Y120" t="n">
        <v>1</v>
      </c>
      <c r="Z120" t="n">
        <v>10</v>
      </c>
      <c r="AA120" t="n">
        <v>2160.695416581841</v>
      </c>
      <c r="AB120" t="n">
        <v>2956.358792121484</v>
      </c>
      <c r="AC120" t="n">
        <v>2674.208058277034</v>
      </c>
      <c r="AD120" t="n">
        <v>2160695.416581841</v>
      </c>
      <c r="AE120" t="n">
        <v>2956358.792121484</v>
      </c>
      <c r="AF120" t="n">
        <v>2.311665426199623e-06</v>
      </c>
      <c r="AG120" t="n">
        <v>66</v>
      </c>
      <c r="AH120" t="n">
        <v>2674208.058277034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1.7717</v>
      </c>
      <c r="E121" t="n">
        <v>56.44</v>
      </c>
      <c r="F121" t="n">
        <v>53.07</v>
      </c>
      <c r="G121" t="n">
        <v>176.9</v>
      </c>
      <c r="H121" t="n">
        <v>2.06</v>
      </c>
      <c r="I121" t="n">
        <v>18</v>
      </c>
      <c r="J121" t="n">
        <v>265.17</v>
      </c>
      <c r="K121" t="n">
        <v>56.13</v>
      </c>
      <c r="L121" t="n">
        <v>30.75</v>
      </c>
      <c r="M121" t="n">
        <v>16</v>
      </c>
      <c r="N121" t="n">
        <v>68.3</v>
      </c>
      <c r="O121" t="n">
        <v>32938.83</v>
      </c>
      <c r="P121" t="n">
        <v>715.59</v>
      </c>
      <c r="Q121" t="n">
        <v>1367.15</v>
      </c>
      <c r="R121" t="n">
        <v>122.81</v>
      </c>
      <c r="S121" t="n">
        <v>104.26</v>
      </c>
      <c r="T121" t="n">
        <v>8373.129999999999</v>
      </c>
      <c r="U121" t="n">
        <v>0.85</v>
      </c>
      <c r="V121" t="n">
        <v>0.9</v>
      </c>
      <c r="W121" t="n">
        <v>20.67</v>
      </c>
      <c r="X121" t="n">
        <v>0.49</v>
      </c>
      <c r="Y121" t="n">
        <v>1</v>
      </c>
      <c r="Z121" t="n">
        <v>10</v>
      </c>
      <c r="AA121" t="n">
        <v>2159.252578139687</v>
      </c>
      <c r="AB121" t="n">
        <v>2954.384636911388</v>
      </c>
      <c r="AC121" t="n">
        <v>2672.422313669445</v>
      </c>
      <c r="AD121" t="n">
        <v>2159252.578139686</v>
      </c>
      <c r="AE121" t="n">
        <v>2954384.636911388</v>
      </c>
      <c r="AF121" t="n">
        <v>2.31192641015968e-06</v>
      </c>
      <c r="AG121" t="n">
        <v>66</v>
      </c>
      <c r="AH121" t="n">
        <v>2672422.313669445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1.7719</v>
      </c>
      <c r="E122" t="n">
        <v>56.44</v>
      </c>
      <c r="F122" t="n">
        <v>53.06</v>
      </c>
      <c r="G122" t="n">
        <v>176.88</v>
      </c>
      <c r="H122" t="n">
        <v>2.08</v>
      </c>
      <c r="I122" t="n">
        <v>18</v>
      </c>
      <c r="J122" t="n">
        <v>265.64</v>
      </c>
      <c r="K122" t="n">
        <v>56.13</v>
      </c>
      <c r="L122" t="n">
        <v>31</v>
      </c>
      <c r="M122" t="n">
        <v>16</v>
      </c>
      <c r="N122" t="n">
        <v>68.52</v>
      </c>
      <c r="O122" t="n">
        <v>32996.81</v>
      </c>
      <c r="P122" t="n">
        <v>715.51</v>
      </c>
      <c r="Q122" t="n">
        <v>1367.15</v>
      </c>
      <c r="R122" t="n">
        <v>122.42</v>
      </c>
      <c r="S122" t="n">
        <v>104.26</v>
      </c>
      <c r="T122" t="n">
        <v>8178.68</v>
      </c>
      <c r="U122" t="n">
        <v>0.85</v>
      </c>
      <c r="V122" t="n">
        <v>0.9</v>
      </c>
      <c r="W122" t="n">
        <v>20.67</v>
      </c>
      <c r="X122" t="n">
        <v>0.49</v>
      </c>
      <c r="Y122" t="n">
        <v>1</v>
      </c>
      <c r="Z122" t="n">
        <v>10</v>
      </c>
      <c r="AA122" t="n">
        <v>2158.874767504927</v>
      </c>
      <c r="AB122" t="n">
        <v>2953.867699733081</v>
      </c>
      <c r="AC122" t="n">
        <v>2671.95471224991</v>
      </c>
      <c r="AD122" t="n">
        <v>2158874.767504927</v>
      </c>
      <c r="AE122" t="n">
        <v>2953867.699733081</v>
      </c>
      <c r="AF122" t="n">
        <v>2.312187394119736e-06</v>
      </c>
      <c r="AG122" t="n">
        <v>66</v>
      </c>
      <c r="AH122" t="n">
        <v>2671954.71224991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1.7723</v>
      </c>
      <c r="E123" t="n">
        <v>56.42</v>
      </c>
      <c r="F123" t="n">
        <v>53.05</v>
      </c>
      <c r="G123" t="n">
        <v>176.83</v>
      </c>
      <c r="H123" t="n">
        <v>2.09</v>
      </c>
      <c r="I123" t="n">
        <v>18</v>
      </c>
      <c r="J123" t="n">
        <v>266.11</v>
      </c>
      <c r="K123" t="n">
        <v>56.13</v>
      </c>
      <c r="L123" t="n">
        <v>31.25</v>
      </c>
      <c r="M123" t="n">
        <v>16</v>
      </c>
      <c r="N123" t="n">
        <v>68.73999999999999</v>
      </c>
      <c r="O123" t="n">
        <v>33054.88</v>
      </c>
      <c r="P123" t="n">
        <v>713.88</v>
      </c>
      <c r="Q123" t="n">
        <v>1367.19</v>
      </c>
      <c r="R123" t="n">
        <v>121.96</v>
      </c>
      <c r="S123" t="n">
        <v>104.26</v>
      </c>
      <c r="T123" t="n">
        <v>7945.33</v>
      </c>
      <c r="U123" t="n">
        <v>0.85</v>
      </c>
      <c r="V123" t="n">
        <v>0.9</v>
      </c>
      <c r="W123" t="n">
        <v>20.67</v>
      </c>
      <c r="X123" t="n">
        <v>0.47</v>
      </c>
      <c r="Y123" t="n">
        <v>1</v>
      </c>
      <c r="Z123" t="n">
        <v>10</v>
      </c>
      <c r="AA123" t="n">
        <v>2156.212301118561</v>
      </c>
      <c r="AB123" t="n">
        <v>2950.224795763528</v>
      </c>
      <c r="AC123" t="n">
        <v>2668.659481922363</v>
      </c>
      <c r="AD123" t="n">
        <v>2156212.301118561</v>
      </c>
      <c r="AE123" t="n">
        <v>2950224.795763528</v>
      </c>
      <c r="AF123" t="n">
        <v>2.312709362039848e-06</v>
      </c>
      <c r="AG123" t="n">
        <v>66</v>
      </c>
      <c r="AH123" t="n">
        <v>2668659.481922363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1.7717</v>
      </c>
      <c r="E124" t="n">
        <v>56.44</v>
      </c>
      <c r="F124" t="n">
        <v>53.07</v>
      </c>
      <c r="G124" t="n">
        <v>176.9</v>
      </c>
      <c r="H124" t="n">
        <v>2.1</v>
      </c>
      <c r="I124" t="n">
        <v>18</v>
      </c>
      <c r="J124" t="n">
        <v>266.59</v>
      </c>
      <c r="K124" t="n">
        <v>56.13</v>
      </c>
      <c r="L124" t="n">
        <v>31.5</v>
      </c>
      <c r="M124" t="n">
        <v>16</v>
      </c>
      <c r="N124" t="n">
        <v>68.95999999999999</v>
      </c>
      <c r="O124" t="n">
        <v>33113.03</v>
      </c>
      <c r="P124" t="n">
        <v>713.3099999999999</v>
      </c>
      <c r="Q124" t="n">
        <v>1367.23</v>
      </c>
      <c r="R124" t="n">
        <v>122.54</v>
      </c>
      <c r="S124" t="n">
        <v>104.26</v>
      </c>
      <c r="T124" t="n">
        <v>8235.4</v>
      </c>
      <c r="U124" t="n">
        <v>0.85</v>
      </c>
      <c r="V124" t="n">
        <v>0.9</v>
      </c>
      <c r="W124" t="n">
        <v>20.67</v>
      </c>
      <c r="X124" t="n">
        <v>0.49</v>
      </c>
      <c r="Y124" t="n">
        <v>1</v>
      </c>
      <c r="Z124" t="n">
        <v>10</v>
      </c>
      <c r="AA124" t="n">
        <v>2156.140020700776</v>
      </c>
      <c r="AB124" t="n">
        <v>2950.125898507127</v>
      </c>
      <c r="AC124" t="n">
        <v>2668.57002328131</v>
      </c>
      <c r="AD124" t="n">
        <v>2156140.020700776</v>
      </c>
      <c r="AE124" t="n">
        <v>2950125.898507127</v>
      </c>
      <c r="AF124" t="n">
        <v>2.31192641015968e-06</v>
      </c>
      <c r="AG124" t="n">
        <v>66</v>
      </c>
      <c r="AH124" t="n">
        <v>2668570.02328131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1.7712</v>
      </c>
      <c r="E125" t="n">
        <v>56.46</v>
      </c>
      <c r="F125" t="n">
        <v>53.09</v>
      </c>
      <c r="G125" t="n">
        <v>176.95</v>
      </c>
      <c r="H125" t="n">
        <v>2.12</v>
      </c>
      <c r="I125" t="n">
        <v>18</v>
      </c>
      <c r="J125" t="n">
        <v>267.06</v>
      </c>
      <c r="K125" t="n">
        <v>56.13</v>
      </c>
      <c r="L125" t="n">
        <v>31.75</v>
      </c>
      <c r="M125" t="n">
        <v>16</v>
      </c>
      <c r="N125" t="n">
        <v>69.18000000000001</v>
      </c>
      <c r="O125" t="n">
        <v>33171.26</v>
      </c>
      <c r="P125" t="n">
        <v>711.36</v>
      </c>
      <c r="Q125" t="n">
        <v>1367.18</v>
      </c>
      <c r="R125" t="n">
        <v>123.12</v>
      </c>
      <c r="S125" t="n">
        <v>104.26</v>
      </c>
      <c r="T125" t="n">
        <v>8524.84</v>
      </c>
      <c r="U125" t="n">
        <v>0.85</v>
      </c>
      <c r="V125" t="n">
        <v>0.9</v>
      </c>
      <c r="W125" t="n">
        <v>20.67</v>
      </c>
      <c r="X125" t="n">
        <v>0.51</v>
      </c>
      <c r="Y125" t="n">
        <v>1</v>
      </c>
      <c r="Z125" t="n">
        <v>10</v>
      </c>
      <c r="AA125" t="n">
        <v>2154.09859548641</v>
      </c>
      <c r="AB125" t="n">
        <v>2947.332730467509</v>
      </c>
      <c r="AC125" t="n">
        <v>2666.043431279156</v>
      </c>
      <c r="AD125" t="n">
        <v>2154098.59548641</v>
      </c>
      <c r="AE125" t="n">
        <v>2947332.730467509</v>
      </c>
      <c r="AF125" t="n">
        <v>2.311273950259538e-06</v>
      </c>
      <c r="AG125" t="n">
        <v>66</v>
      </c>
      <c r="AH125" t="n">
        <v>2666043.431279156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1.774</v>
      </c>
      <c r="E126" t="n">
        <v>56.37</v>
      </c>
      <c r="F126" t="n">
        <v>53.04</v>
      </c>
      <c r="G126" t="n">
        <v>187.2</v>
      </c>
      <c r="H126" t="n">
        <v>2.13</v>
      </c>
      <c r="I126" t="n">
        <v>17</v>
      </c>
      <c r="J126" t="n">
        <v>267.53</v>
      </c>
      <c r="K126" t="n">
        <v>56.13</v>
      </c>
      <c r="L126" t="n">
        <v>32</v>
      </c>
      <c r="M126" t="n">
        <v>15</v>
      </c>
      <c r="N126" t="n">
        <v>69.40000000000001</v>
      </c>
      <c r="O126" t="n">
        <v>33229.58</v>
      </c>
      <c r="P126" t="n">
        <v>710.5599999999999</v>
      </c>
      <c r="Q126" t="n">
        <v>1367.2</v>
      </c>
      <c r="R126" t="n">
        <v>121.47</v>
      </c>
      <c r="S126" t="n">
        <v>104.26</v>
      </c>
      <c r="T126" t="n">
        <v>7703.93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2150.150074017085</v>
      </c>
      <c r="AB126" t="n">
        <v>2941.930189196705</v>
      </c>
      <c r="AC126" t="n">
        <v>2661.156500964724</v>
      </c>
      <c r="AD126" t="n">
        <v>2150150.074017085</v>
      </c>
      <c r="AE126" t="n">
        <v>2941930.189196705</v>
      </c>
      <c r="AF126" t="n">
        <v>2.314927725700328e-06</v>
      </c>
      <c r="AG126" t="n">
        <v>66</v>
      </c>
      <c r="AH126" t="n">
        <v>2661156.500964724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1.7744</v>
      </c>
      <c r="E127" t="n">
        <v>56.36</v>
      </c>
      <c r="F127" t="n">
        <v>53.03</v>
      </c>
      <c r="G127" t="n">
        <v>187.15</v>
      </c>
      <c r="H127" t="n">
        <v>2.14</v>
      </c>
      <c r="I127" t="n">
        <v>17</v>
      </c>
      <c r="J127" t="n">
        <v>268</v>
      </c>
      <c r="K127" t="n">
        <v>56.13</v>
      </c>
      <c r="L127" t="n">
        <v>32.25</v>
      </c>
      <c r="M127" t="n">
        <v>15</v>
      </c>
      <c r="N127" t="n">
        <v>69.63</v>
      </c>
      <c r="O127" t="n">
        <v>33287.98</v>
      </c>
      <c r="P127" t="n">
        <v>710.7</v>
      </c>
      <c r="Q127" t="n">
        <v>1367.22</v>
      </c>
      <c r="R127" t="n">
        <v>121.13</v>
      </c>
      <c r="S127" t="n">
        <v>104.26</v>
      </c>
      <c r="T127" t="n">
        <v>7535.59</v>
      </c>
      <c r="U127" t="n">
        <v>0.86</v>
      </c>
      <c r="V127" t="n">
        <v>0.9</v>
      </c>
      <c r="W127" t="n">
        <v>20.67</v>
      </c>
      <c r="X127" t="n">
        <v>0.45</v>
      </c>
      <c r="Y127" t="n">
        <v>1</v>
      </c>
      <c r="Z127" t="n">
        <v>10</v>
      </c>
      <c r="AA127" t="n">
        <v>2149.905376151241</v>
      </c>
      <c r="AB127" t="n">
        <v>2941.595382781349</v>
      </c>
      <c r="AC127" t="n">
        <v>2660.853648003746</v>
      </c>
      <c r="AD127" t="n">
        <v>2149905.376151241</v>
      </c>
      <c r="AE127" t="n">
        <v>2941595.382781349</v>
      </c>
      <c r="AF127" t="n">
        <v>2.315449693620441e-06</v>
      </c>
      <c r="AG127" t="n">
        <v>66</v>
      </c>
      <c r="AH127" t="n">
        <v>2660853.648003746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1.7746</v>
      </c>
      <c r="E128" t="n">
        <v>56.35</v>
      </c>
      <c r="F128" t="n">
        <v>53.02</v>
      </c>
      <c r="G128" t="n">
        <v>187.13</v>
      </c>
      <c r="H128" t="n">
        <v>2.15</v>
      </c>
      <c r="I128" t="n">
        <v>17</v>
      </c>
      <c r="J128" t="n">
        <v>268.48</v>
      </c>
      <c r="K128" t="n">
        <v>56.13</v>
      </c>
      <c r="L128" t="n">
        <v>32.5</v>
      </c>
      <c r="M128" t="n">
        <v>15</v>
      </c>
      <c r="N128" t="n">
        <v>69.84999999999999</v>
      </c>
      <c r="O128" t="n">
        <v>33346.47</v>
      </c>
      <c r="P128" t="n">
        <v>710.98</v>
      </c>
      <c r="Q128" t="n">
        <v>1367.18</v>
      </c>
      <c r="R128" t="n">
        <v>120.91</v>
      </c>
      <c r="S128" t="n">
        <v>104.26</v>
      </c>
      <c r="T128" t="n">
        <v>7425.07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2150.019847100965</v>
      </c>
      <c r="AB128" t="n">
        <v>2941.752006984863</v>
      </c>
      <c r="AC128" t="n">
        <v>2660.9953242131</v>
      </c>
      <c r="AD128" t="n">
        <v>2150019.847100965</v>
      </c>
      <c r="AE128" t="n">
        <v>2941752.006984863</v>
      </c>
      <c r="AF128" t="n">
        <v>2.315710677580497e-06</v>
      </c>
      <c r="AG128" t="n">
        <v>66</v>
      </c>
      <c r="AH128" t="n">
        <v>2660995.3242131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1.7742</v>
      </c>
      <c r="E129" t="n">
        <v>56.36</v>
      </c>
      <c r="F129" t="n">
        <v>53.03</v>
      </c>
      <c r="G129" t="n">
        <v>187.18</v>
      </c>
      <c r="H129" t="n">
        <v>2.17</v>
      </c>
      <c r="I129" t="n">
        <v>17</v>
      </c>
      <c r="J129" t="n">
        <v>268.95</v>
      </c>
      <c r="K129" t="n">
        <v>56.13</v>
      </c>
      <c r="L129" t="n">
        <v>32.75</v>
      </c>
      <c r="M129" t="n">
        <v>15</v>
      </c>
      <c r="N129" t="n">
        <v>70.08</v>
      </c>
      <c r="O129" t="n">
        <v>33405.04</v>
      </c>
      <c r="P129" t="n">
        <v>709.97</v>
      </c>
      <c r="Q129" t="n">
        <v>1367.23</v>
      </c>
      <c r="R129" t="n">
        <v>121.48</v>
      </c>
      <c r="S129" t="n">
        <v>104.26</v>
      </c>
      <c r="T129" t="n">
        <v>7712.6</v>
      </c>
      <c r="U129" t="n">
        <v>0.86</v>
      </c>
      <c r="V129" t="n">
        <v>0.9</v>
      </c>
      <c r="W129" t="n">
        <v>20.67</v>
      </c>
      <c r="X129" t="n">
        <v>0.46</v>
      </c>
      <c r="Y129" t="n">
        <v>1</v>
      </c>
      <c r="Z129" t="n">
        <v>10</v>
      </c>
      <c r="AA129" t="n">
        <v>2149.078530351536</v>
      </c>
      <c r="AB129" t="n">
        <v>2940.46405588033</v>
      </c>
      <c r="AC129" t="n">
        <v>2659.830293354334</v>
      </c>
      <c r="AD129" t="n">
        <v>2149078.530351536</v>
      </c>
      <c r="AE129" t="n">
        <v>2940464.055880331</v>
      </c>
      <c r="AF129" t="n">
        <v>2.315188709660384e-06</v>
      </c>
      <c r="AG129" t="n">
        <v>66</v>
      </c>
      <c r="AH129" t="n">
        <v>2659830.293354334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1.7744</v>
      </c>
      <c r="E130" t="n">
        <v>56.36</v>
      </c>
      <c r="F130" t="n">
        <v>53.03</v>
      </c>
      <c r="G130" t="n">
        <v>187.16</v>
      </c>
      <c r="H130" t="n">
        <v>2.18</v>
      </c>
      <c r="I130" t="n">
        <v>17</v>
      </c>
      <c r="J130" t="n">
        <v>269.43</v>
      </c>
      <c r="K130" t="n">
        <v>56.13</v>
      </c>
      <c r="L130" t="n">
        <v>33</v>
      </c>
      <c r="M130" t="n">
        <v>15</v>
      </c>
      <c r="N130" t="n">
        <v>70.3</v>
      </c>
      <c r="O130" t="n">
        <v>33463.7</v>
      </c>
      <c r="P130" t="n">
        <v>708.91</v>
      </c>
      <c r="Q130" t="n">
        <v>1367.22</v>
      </c>
      <c r="R130" t="n">
        <v>120.99</v>
      </c>
      <c r="S130" t="n">
        <v>104.26</v>
      </c>
      <c r="T130" t="n">
        <v>7465.13</v>
      </c>
      <c r="U130" t="n">
        <v>0.86</v>
      </c>
      <c r="V130" t="n">
        <v>0.9</v>
      </c>
      <c r="W130" t="n">
        <v>20.68</v>
      </c>
      <c r="X130" t="n">
        <v>0.45</v>
      </c>
      <c r="Y130" t="n">
        <v>1</v>
      </c>
      <c r="Z130" t="n">
        <v>10</v>
      </c>
      <c r="AA130" t="n">
        <v>2147.465463859172</v>
      </c>
      <c r="AB130" t="n">
        <v>2938.256987142007</v>
      </c>
      <c r="AC130" t="n">
        <v>2657.833864158755</v>
      </c>
      <c r="AD130" t="n">
        <v>2147465.463859173</v>
      </c>
      <c r="AE130" t="n">
        <v>2938256.987142007</v>
      </c>
      <c r="AF130" t="n">
        <v>2.315449693620441e-06</v>
      </c>
      <c r="AG130" t="n">
        <v>66</v>
      </c>
      <c r="AH130" t="n">
        <v>2657833.864158755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1.7744</v>
      </c>
      <c r="E131" t="n">
        <v>56.36</v>
      </c>
      <c r="F131" t="n">
        <v>53.03</v>
      </c>
      <c r="G131" t="n">
        <v>187.16</v>
      </c>
      <c r="H131" t="n">
        <v>2.19</v>
      </c>
      <c r="I131" t="n">
        <v>17</v>
      </c>
      <c r="J131" t="n">
        <v>269.9</v>
      </c>
      <c r="K131" t="n">
        <v>56.13</v>
      </c>
      <c r="L131" t="n">
        <v>33.25</v>
      </c>
      <c r="M131" t="n">
        <v>15</v>
      </c>
      <c r="N131" t="n">
        <v>70.53</v>
      </c>
      <c r="O131" t="n">
        <v>33522.45</v>
      </c>
      <c r="P131" t="n">
        <v>706.46</v>
      </c>
      <c r="Q131" t="n">
        <v>1367.24</v>
      </c>
      <c r="R131" t="n">
        <v>121.21</v>
      </c>
      <c r="S131" t="n">
        <v>104.26</v>
      </c>
      <c r="T131" t="n">
        <v>7577.21</v>
      </c>
      <c r="U131" t="n">
        <v>0.86</v>
      </c>
      <c r="V131" t="n">
        <v>0.9</v>
      </c>
      <c r="W131" t="n">
        <v>20.67</v>
      </c>
      <c r="X131" t="n">
        <v>0.45</v>
      </c>
      <c r="Y131" t="n">
        <v>1</v>
      </c>
      <c r="Z131" t="n">
        <v>10</v>
      </c>
      <c r="AA131" t="n">
        <v>2144.125919101872</v>
      </c>
      <c r="AB131" t="n">
        <v>2933.687674674751</v>
      </c>
      <c r="AC131" t="n">
        <v>2653.700640460304</v>
      </c>
      <c r="AD131" t="n">
        <v>2144125.919101872</v>
      </c>
      <c r="AE131" t="n">
        <v>2933687.674674751</v>
      </c>
      <c r="AF131" t="n">
        <v>2.315449693620441e-06</v>
      </c>
      <c r="AG131" t="n">
        <v>66</v>
      </c>
      <c r="AH131" t="n">
        <v>2653700.640460304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1.7741</v>
      </c>
      <c r="E132" t="n">
        <v>56.37</v>
      </c>
      <c r="F132" t="n">
        <v>53.04</v>
      </c>
      <c r="G132" t="n">
        <v>187.19</v>
      </c>
      <c r="H132" t="n">
        <v>2.21</v>
      </c>
      <c r="I132" t="n">
        <v>17</v>
      </c>
      <c r="J132" t="n">
        <v>270.38</v>
      </c>
      <c r="K132" t="n">
        <v>56.13</v>
      </c>
      <c r="L132" t="n">
        <v>33.5</v>
      </c>
      <c r="M132" t="n">
        <v>15</v>
      </c>
      <c r="N132" t="n">
        <v>70.76000000000001</v>
      </c>
      <c r="O132" t="n">
        <v>33581.28</v>
      </c>
      <c r="P132" t="n">
        <v>704.64</v>
      </c>
      <c r="Q132" t="n">
        <v>1367.22</v>
      </c>
      <c r="R132" t="n">
        <v>121.62</v>
      </c>
      <c r="S132" t="n">
        <v>104.26</v>
      </c>
      <c r="T132" t="n">
        <v>7782.66</v>
      </c>
      <c r="U132" t="n">
        <v>0.86</v>
      </c>
      <c r="V132" t="n">
        <v>0.9</v>
      </c>
      <c r="W132" t="n">
        <v>20.67</v>
      </c>
      <c r="X132" t="n">
        <v>0.46</v>
      </c>
      <c r="Y132" t="n">
        <v>1</v>
      </c>
      <c r="Z132" t="n">
        <v>10</v>
      </c>
      <c r="AA132" t="n">
        <v>2141.995103144771</v>
      </c>
      <c r="AB132" t="n">
        <v>2930.77219827728</v>
      </c>
      <c r="AC132" t="n">
        <v>2651.063413038312</v>
      </c>
      <c r="AD132" t="n">
        <v>2141995.103144771</v>
      </c>
      <c r="AE132" t="n">
        <v>2930772.198277281</v>
      </c>
      <c r="AF132" t="n">
        <v>2.315058217680356e-06</v>
      </c>
      <c r="AG132" t="n">
        <v>66</v>
      </c>
      <c r="AH132" t="n">
        <v>2651063.413038312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1.776</v>
      </c>
      <c r="E133" t="n">
        <v>56.31</v>
      </c>
      <c r="F133" t="n">
        <v>53.02</v>
      </c>
      <c r="G133" t="n">
        <v>198.82</v>
      </c>
      <c r="H133" t="n">
        <v>2.22</v>
      </c>
      <c r="I133" t="n">
        <v>16</v>
      </c>
      <c r="J133" t="n">
        <v>270.86</v>
      </c>
      <c r="K133" t="n">
        <v>56.13</v>
      </c>
      <c r="L133" t="n">
        <v>33.75</v>
      </c>
      <c r="M133" t="n">
        <v>14</v>
      </c>
      <c r="N133" t="n">
        <v>70.98</v>
      </c>
      <c r="O133" t="n">
        <v>33640.21</v>
      </c>
      <c r="P133" t="n">
        <v>705.16</v>
      </c>
      <c r="Q133" t="n">
        <v>1367.22</v>
      </c>
      <c r="R133" t="n">
        <v>120.89</v>
      </c>
      <c r="S133" t="n">
        <v>104.26</v>
      </c>
      <c r="T133" t="n">
        <v>7420.94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2140.916774506017</v>
      </c>
      <c r="AB133" t="n">
        <v>2929.296781461236</v>
      </c>
      <c r="AC133" t="n">
        <v>2649.728807932429</v>
      </c>
      <c r="AD133" t="n">
        <v>2140916.774506017</v>
      </c>
      <c r="AE133" t="n">
        <v>2929296.781461236</v>
      </c>
      <c r="AF133" t="n">
        <v>2.317537565300892e-06</v>
      </c>
      <c r="AG133" t="n">
        <v>66</v>
      </c>
      <c r="AH133" t="n">
        <v>2649728.807932429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1.7764</v>
      </c>
      <c r="E134" t="n">
        <v>56.29</v>
      </c>
      <c r="F134" t="n">
        <v>53.01</v>
      </c>
      <c r="G134" t="n">
        <v>198.77</v>
      </c>
      <c r="H134" t="n">
        <v>2.23</v>
      </c>
      <c r="I134" t="n">
        <v>16</v>
      </c>
      <c r="J134" t="n">
        <v>271.34</v>
      </c>
      <c r="K134" t="n">
        <v>56.13</v>
      </c>
      <c r="L134" t="n">
        <v>34</v>
      </c>
      <c r="M134" t="n">
        <v>14</v>
      </c>
      <c r="N134" t="n">
        <v>71.20999999999999</v>
      </c>
      <c r="O134" t="n">
        <v>33699.21</v>
      </c>
      <c r="P134" t="n">
        <v>704.92</v>
      </c>
      <c r="Q134" t="n">
        <v>1367.15</v>
      </c>
      <c r="R134" t="n">
        <v>120.52</v>
      </c>
      <c r="S134" t="n">
        <v>104.26</v>
      </c>
      <c r="T134" t="n">
        <v>7238.33</v>
      </c>
      <c r="U134" t="n">
        <v>0.87</v>
      </c>
      <c r="V134" t="n">
        <v>0.9</v>
      </c>
      <c r="W134" t="n">
        <v>20.67</v>
      </c>
      <c r="X134" t="n">
        <v>0.43</v>
      </c>
      <c r="Y134" t="n">
        <v>1</v>
      </c>
      <c r="Z134" t="n">
        <v>10</v>
      </c>
      <c r="AA134" t="n">
        <v>2140.157044203663</v>
      </c>
      <c r="AB134" t="n">
        <v>2928.25728494462</v>
      </c>
      <c r="AC134" t="n">
        <v>2648.788519504416</v>
      </c>
      <c r="AD134" t="n">
        <v>2140157.044203663</v>
      </c>
      <c r="AE134" t="n">
        <v>2928257.28494462</v>
      </c>
      <c r="AF134" t="n">
        <v>2.318059533221005e-06</v>
      </c>
      <c r="AG134" t="n">
        <v>66</v>
      </c>
      <c r="AH134" t="n">
        <v>2648788.519504416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1.7763</v>
      </c>
      <c r="E135" t="n">
        <v>56.3</v>
      </c>
      <c r="F135" t="n">
        <v>53.01</v>
      </c>
      <c r="G135" t="n">
        <v>198.79</v>
      </c>
      <c r="H135" t="n">
        <v>2.24</v>
      </c>
      <c r="I135" t="n">
        <v>16</v>
      </c>
      <c r="J135" t="n">
        <v>271.82</v>
      </c>
      <c r="K135" t="n">
        <v>56.13</v>
      </c>
      <c r="L135" t="n">
        <v>34.25</v>
      </c>
      <c r="M135" t="n">
        <v>14</v>
      </c>
      <c r="N135" t="n">
        <v>71.44</v>
      </c>
      <c r="O135" t="n">
        <v>33758.31</v>
      </c>
      <c r="P135" t="n">
        <v>705.8200000000001</v>
      </c>
      <c r="Q135" t="n">
        <v>1367.18</v>
      </c>
      <c r="R135" t="n">
        <v>120.62</v>
      </c>
      <c r="S135" t="n">
        <v>104.26</v>
      </c>
      <c r="T135" t="n">
        <v>7288.24</v>
      </c>
      <c r="U135" t="n">
        <v>0.86</v>
      </c>
      <c r="V135" t="n">
        <v>0.9</v>
      </c>
      <c r="W135" t="n">
        <v>20.67</v>
      </c>
      <c r="X135" t="n">
        <v>0.43</v>
      </c>
      <c r="Y135" t="n">
        <v>1</v>
      </c>
      <c r="Z135" t="n">
        <v>10</v>
      </c>
      <c r="AA135" t="n">
        <v>2141.46601245038</v>
      </c>
      <c r="AB135" t="n">
        <v>2930.048273047381</v>
      </c>
      <c r="AC135" t="n">
        <v>2650.408578216318</v>
      </c>
      <c r="AD135" t="n">
        <v>2141466.01245038</v>
      </c>
      <c r="AE135" t="n">
        <v>2930048.273047381</v>
      </c>
      <c r="AF135" t="n">
        <v>2.317929041240977e-06</v>
      </c>
      <c r="AG135" t="n">
        <v>66</v>
      </c>
      <c r="AH135" t="n">
        <v>2650408.578216318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1.7764</v>
      </c>
      <c r="E136" t="n">
        <v>56.29</v>
      </c>
      <c r="F136" t="n">
        <v>53</v>
      </c>
      <c r="G136" t="n">
        <v>198.77</v>
      </c>
      <c r="H136" t="n">
        <v>2.26</v>
      </c>
      <c r="I136" t="n">
        <v>16</v>
      </c>
      <c r="J136" t="n">
        <v>272.3</v>
      </c>
      <c r="K136" t="n">
        <v>56.13</v>
      </c>
      <c r="L136" t="n">
        <v>34.5</v>
      </c>
      <c r="M136" t="n">
        <v>14</v>
      </c>
      <c r="N136" t="n">
        <v>71.67</v>
      </c>
      <c r="O136" t="n">
        <v>33817.62</v>
      </c>
      <c r="P136" t="n">
        <v>705.63</v>
      </c>
      <c r="Q136" t="n">
        <v>1367.27</v>
      </c>
      <c r="R136" t="n">
        <v>120.39</v>
      </c>
      <c r="S136" t="n">
        <v>104.26</v>
      </c>
      <c r="T136" t="n">
        <v>7173.55</v>
      </c>
      <c r="U136" t="n">
        <v>0.87</v>
      </c>
      <c r="V136" t="n">
        <v>0.9</v>
      </c>
      <c r="W136" t="n">
        <v>20.67</v>
      </c>
      <c r="X136" t="n">
        <v>0.43</v>
      </c>
      <c r="Y136" t="n">
        <v>1</v>
      </c>
      <c r="Z136" t="n">
        <v>10</v>
      </c>
      <c r="AA136" t="n">
        <v>2141.024969390469</v>
      </c>
      <c r="AB136" t="n">
        <v>2929.444818475364</v>
      </c>
      <c r="AC136" t="n">
        <v>2649.8627165017</v>
      </c>
      <c r="AD136" t="n">
        <v>2141024.969390469</v>
      </c>
      <c r="AE136" t="n">
        <v>2929444.818475364</v>
      </c>
      <c r="AF136" t="n">
        <v>2.318059533221005e-06</v>
      </c>
      <c r="AG136" t="n">
        <v>66</v>
      </c>
      <c r="AH136" t="n">
        <v>2649862.7165017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1.7765</v>
      </c>
      <c r="E137" t="n">
        <v>56.29</v>
      </c>
      <c r="F137" t="n">
        <v>53</v>
      </c>
      <c r="G137" t="n">
        <v>198.75</v>
      </c>
      <c r="H137" t="n">
        <v>2.27</v>
      </c>
      <c r="I137" t="n">
        <v>16</v>
      </c>
      <c r="J137" t="n">
        <v>272.78</v>
      </c>
      <c r="K137" t="n">
        <v>56.13</v>
      </c>
      <c r="L137" t="n">
        <v>34.75</v>
      </c>
      <c r="M137" t="n">
        <v>14</v>
      </c>
      <c r="N137" t="n">
        <v>71.90000000000001</v>
      </c>
      <c r="O137" t="n">
        <v>33876.9</v>
      </c>
      <c r="P137" t="n">
        <v>703.5599999999999</v>
      </c>
      <c r="Q137" t="n">
        <v>1367.14</v>
      </c>
      <c r="R137" t="n">
        <v>120.37</v>
      </c>
      <c r="S137" t="n">
        <v>104.26</v>
      </c>
      <c r="T137" t="n">
        <v>7161.38</v>
      </c>
      <c r="U137" t="n">
        <v>0.87</v>
      </c>
      <c r="V137" t="n">
        <v>0.9</v>
      </c>
      <c r="W137" t="n">
        <v>20.67</v>
      </c>
      <c r="X137" t="n">
        <v>0.43</v>
      </c>
      <c r="Y137" t="n">
        <v>1</v>
      </c>
      <c r="Z137" t="n">
        <v>10</v>
      </c>
      <c r="AA137" t="n">
        <v>2138.123181862194</v>
      </c>
      <c r="AB137" t="n">
        <v>2925.474464761347</v>
      </c>
      <c r="AC137" t="n">
        <v>2646.271287773723</v>
      </c>
      <c r="AD137" t="n">
        <v>2138123.181862194</v>
      </c>
      <c r="AE137" t="n">
        <v>2925474.464761348</v>
      </c>
      <c r="AF137" t="n">
        <v>2.318190025201033e-06</v>
      </c>
      <c r="AG137" t="n">
        <v>66</v>
      </c>
      <c r="AH137" t="n">
        <v>2646271.287773723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1.7766</v>
      </c>
      <c r="E138" t="n">
        <v>56.29</v>
      </c>
      <c r="F138" t="n">
        <v>53</v>
      </c>
      <c r="G138" t="n">
        <v>198.74</v>
      </c>
      <c r="H138" t="n">
        <v>2.28</v>
      </c>
      <c r="I138" t="n">
        <v>16</v>
      </c>
      <c r="J138" t="n">
        <v>273.26</v>
      </c>
      <c r="K138" t="n">
        <v>56.13</v>
      </c>
      <c r="L138" t="n">
        <v>35</v>
      </c>
      <c r="M138" t="n">
        <v>14</v>
      </c>
      <c r="N138" t="n">
        <v>72.13</v>
      </c>
      <c r="O138" t="n">
        <v>33936.26</v>
      </c>
      <c r="P138" t="n">
        <v>703.27</v>
      </c>
      <c r="Q138" t="n">
        <v>1367.18</v>
      </c>
      <c r="R138" t="n">
        <v>120.35</v>
      </c>
      <c r="S138" t="n">
        <v>104.26</v>
      </c>
      <c r="T138" t="n">
        <v>7149.58</v>
      </c>
      <c r="U138" t="n">
        <v>0.87</v>
      </c>
      <c r="V138" t="n">
        <v>0.9</v>
      </c>
      <c r="W138" t="n">
        <v>20.67</v>
      </c>
      <c r="X138" t="n">
        <v>0.42</v>
      </c>
      <c r="Y138" t="n">
        <v>1</v>
      </c>
      <c r="Z138" t="n">
        <v>10</v>
      </c>
      <c r="AA138" t="n">
        <v>2137.644997984731</v>
      </c>
      <c r="AB138" t="n">
        <v>2924.820192484219</v>
      </c>
      <c r="AC138" t="n">
        <v>2645.679458324446</v>
      </c>
      <c r="AD138" t="n">
        <v>2137644.997984731</v>
      </c>
      <c r="AE138" t="n">
        <v>2924820.192484219</v>
      </c>
      <c r="AF138" t="n">
        <v>2.318320517181061e-06</v>
      </c>
      <c r="AG138" t="n">
        <v>66</v>
      </c>
      <c r="AH138" t="n">
        <v>2645679.458324446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1.7763</v>
      </c>
      <c r="E139" t="n">
        <v>56.3</v>
      </c>
      <c r="F139" t="n">
        <v>53.01</v>
      </c>
      <c r="G139" t="n">
        <v>198.78</v>
      </c>
      <c r="H139" t="n">
        <v>2.29</v>
      </c>
      <c r="I139" t="n">
        <v>16</v>
      </c>
      <c r="J139" t="n">
        <v>273.74</v>
      </c>
      <c r="K139" t="n">
        <v>56.13</v>
      </c>
      <c r="L139" t="n">
        <v>35.25</v>
      </c>
      <c r="M139" t="n">
        <v>14</v>
      </c>
      <c r="N139" t="n">
        <v>72.37</v>
      </c>
      <c r="O139" t="n">
        <v>33995.72</v>
      </c>
      <c r="P139" t="n">
        <v>702.55</v>
      </c>
      <c r="Q139" t="n">
        <v>1367.22</v>
      </c>
      <c r="R139" t="n">
        <v>120.54</v>
      </c>
      <c r="S139" t="n">
        <v>104.26</v>
      </c>
      <c r="T139" t="n">
        <v>7246.14</v>
      </c>
      <c r="U139" t="n">
        <v>0.86</v>
      </c>
      <c r="V139" t="n">
        <v>0.9</v>
      </c>
      <c r="W139" t="n">
        <v>20.67</v>
      </c>
      <c r="X139" t="n">
        <v>0.43</v>
      </c>
      <c r="Y139" t="n">
        <v>1</v>
      </c>
      <c r="Z139" t="n">
        <v>10</v>
      </c>
      <c r="AA139" t="n">
        <v>2137.013510179379</v>
      </c>
      <c r="AB139" t="n">
        <v>2923.95616300966</v>
      </c>
      <c r="AC139" t="n">
        <v>2644.897890610267</v>
      </c>
      <c r="AD139" t="n">
        <v>2137013.510179379</v>
      </c>
      <c r="AE139" t="n">
        <v>2923956.16300966</v>
      </c>
      <c r="AF139" t="n">
        <v>2.317929041240977e-06</v>
      </c>
      <c r="AG139" t="n">
        <v>66</v>
      </c>
      <c r="AH139" t="n">
        <v>2644897.890610267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1.776</v>
      </c>
      <c r="E140" t="n">
        <v>56.31</v>
      </c>
      <c r="F140" t="n">
        <v>53.02</v>
      </c>
      <c r="G140" t="n">
        <v>198.82</v>
      </c>
      <c r="H140" t="n">
        <v>2.3</v>
      </c>
      <c r="I140" t="n">
        <v>16</v>
      </c>
      <c r="J140" t="n">
        <v>274.22</v>
      </c>
      <c r="K140" t="n">
        <v>56.13</v>
      </c>
      <c r="L140" t="n">
        <v>35.5</v>
      </c>
      <c r="M140" t="n">
        <v>14</v>
      </c>
      <c r="N140" t="n">
        <v>72.59999999999999</v>
      </c>
      <c r="O140" t="n">
        <v>34055.27</v>
      </c>
      <c r="P140" t="n">
        <v>701.22</v>
      </c>
      <c r="Q140" t="n">
        <v>1367.13</v>
      </c>
      <c r="R140" t="n">
        <v>120.94</v>
      </c>
      <c r="S140" t="n">
        <v>104.26</v>
      </c>
      <c r="T140" t="n">
        <v>7447.63</v>
      </c>
      <c r="U140" t="n">
        <v>0.86</v>
      </c>
      <c r="V140" t="n">
        <v>0.9</v>
      </c>
      <c r="W140" t="n">
        <v>20.67</v>
      </c>
      <c r="X140" t="n">
        <v>0.44</v>
      </c>
      <c r="Y140" t="n">
        <v>1</v>
      </c>
      <c r="Z140" t="n">
        <v>10</v>
      </c>
      <c r="AA140" t="n">
        <v>2135.551079622679</v>
      </c>
      <c r="AB140" t="n">
        <v>2921.955201004102</v>
      </c>
      <c r="AC140" t="n">
        <v>2643.087897610151</v>
      </c>
      <c r="AD140" t="n">
        <v>2135551.079622679</v>
      </c>
      <c r="AE140" t="n">
        <v>2921955.201004102</v>
      </c>
      <c r="AF140" t="n">
        <v>2.317537565300892e-06</v>
      </c>
      <c r="AG140" t="n">
        <v>66</v>
      </c>
      <c r="AH140" t="n">
        <v>2643087.897610151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1.7786</v>
      </c>
      <c r="E141" t="n">
        <v>56.22</v>
      </c>
      <c r="F141" t="n">
        <v>52.98</v>
      </c>
      <c r="G141" t="n">
        <v>211.91</v>
      </c>
      <c r="H141" t="n">
        <v>2.32</v>
      </c>
      <c r="I141" t="n">
        <v>15</v>
      </c>
      <c r="J141" t="n">
        <v>274.71</v>
      </c>
      <c r="K141" t="n">
        <v>56.13</v>
      </c>
      <c r="L141" t="n">
        <v>35.75</v>
      </c>
      <c r="M141" t="n">
        <v>13</v>
      </c>
      <c r="N141" t="n">
        <v>72.83</v>
      </c>
      <c r="O141" t="n">
        <v>34114.91</v>
      </c>
      <c r="P141" t="n">
        <v>699.1</v>
      </c>
      <c r="Q141" t="n">
        <v>1367.2</v>
      </c>
      <c r="R141" t="n">
        <v>119.48</v>
      </c>
      <c r="S141" t="n">
        <v>104.26</v>
      </c>
      <c r="T141" t="n">
        <v>6722.01</v>
      </c>
      <c r="U141" t="n">
        <v>0.87</v>
      </c>
      <c r="V141" t="n">
        <v>0.9</v>
      </c>
      <c r="W141" t="n">
        <v>20.67</v>
      </c>
      <c r="X141" t="n">
        <v>0.4</v>
      </c>
      <c r="Y141" t="n">
        <v>1</v>
      </c>
      <c r="Z141" t="n">
        <v>10</v>
      </c>
      <c r="AA141" t="n">
        <v>2130.111886307201</v>
      </c>
      <c r="AB141" t="n">
        <v>2914.513056749591</v>
      </c>
      <c r="AC141" t="n">
        <v>2636.356021158176</v>
      </c>
      <c r="AD141" t="n">
        <v>2130111.886307201</v>
      </c>
      <c r="AE141" t="n">
        <v>2914513.056749591</v>
      </c>
      <c r="AF141" t="n">
        <v>2.320930356781626e-06</v>
      </c>
      <c r="AG141" t="n">
        <v>66</v>
      </c>
      <c r="AH141" t="n">
        <v>2636356.021158176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1.7787</v>
      </c>
      <c r="E142" t="n">
        <v>56.22</v>
      </c>
      <c r="F142" t="n">
        <v>52.97</v>
      </c>
      <c r="G142" t="n">
        <v>211.9</v>
      </c>
      <c r="H142" t="n">
        <v>2.33</v>
      </c>
      <c r="I142" t="n">
        <v>15</v>
      </c>
      <c r="J142" t="n">
        <v>275.19</v>
      </c>
      <c r="K142" t="n">
        <v>56.13</v>
      </c>
      <c r="L142" t="n">
        <v>36</v>
      </c>
      <c r="M142" t="n">
        <v>13</v>
      </c>
      <c r="N142" t="n">
        <v>73.06999999999999</v>
      </c>
      <c r="O142" t="n">
        <v>34174.63</v>
      </c>
      <c r="P142" t="n">
        <v>700.47</v>
      </c>
      <c r="Q142" t="n">
        <v>1367.15</v>
      </c>
      <c r="R142" t="n">
        <v>119.43</v>
      </c>
      <c r="S142" t="n">
        <v>104.26</v>
      </c>
      <c r="T142" t="n">
        <v>6697.49</v>
      </c>
      <c r="U142" t="n">
        <v>0.87</v>
      </c>
      <c r="V142" t="n">
        <v>0.9</v>
      </c>
      <c r="W142" t="n">
        <v>20.67</v>
      </c>
      <c r="X142" t="n">
        <v>0.4</v>
      </c>
      <c r="Y142" t="n">
        <v>1</v>
      </c>
      <c r="Z142" t="n">
        <v>10</v>
      </c>
      <c r="AA142" t="n">
        <v>2131.793315325067</v>
      </c>
      <c r="AB142" t="n">
        <v>2916.813662111248</v>
      </c>
      <c r="AC142" t="n">
        <v>2638.437059973036</v>
      </c>
      <c r="AD142" t="n">
        <v>2131793.315325067</v>
      </c>
      <c r="AE142" t="n">
        <v>2916813.662111248</v>
      </c>
      <c r="AF142" t="n">
        <v>2.321060848761654e-06</v>
      </c>
      <c r="AG142" t="n">
        <v>66</v>
      </c>
      <c r="AH142" t="n">
        <v>2638437.059973036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1.7793</v>
      </c>
      <c r="E143" t="n">
        <v>56.2</v>
      </c>
      <c r="F143" t="n">
        <v>52.96</v>
      </c>
      <c r="G143" t="n">
        <v>211.83</v>
      </c>
      <c r="H143" t="n">
        <v>2.34</v>
      </c>
      <c r="I143" t="n">
        <v>15</v>
      </c>
      <c r="J143" t="n">
        <v>275.68</v>
      </c>
      <c r="K143" t="n">
        <v>56.13</v>
      </c>
      <c r="L143" t="n">
        <v>36.25</v>
      </c>
      <c r="M143" t="n">
        <v>13</v>
      </c>
      <c r="N143" t="n">
        <v>73.3</v>
      </c>
      <c r="O143" t="n">
        <v>34234.45</v>
      </c>
      <c r="P143" t="n">
        <v>700.4299999999999</v>
      </c>
      <c r="Q143" t="n">
        <v>1367.17</v>
      </c>
      <c r="R143" t="n">
        <v>118.83</v>
      </c>
      <c r="S143" t="n">
        <v>104.26</v>
      </c>
      <c r="T143" t="n">
        <v>6397.05</v>
      </c>
      <c r="U143" t="n">
        <v>0.88</v>
      </c>
      <c r="V143" t="n">
        <v>0.9</v>
      </c>
      <c r="W143" t="n">
        <v>20.67</v>
      </c>
      <c r="X143" t="n">
        <v>0.38</v>
      </c>
      <c r="Y143" t="n">
        <v>1</v>
      </c>
      <c r="Z143" t="n">
        <v>10</v>
      </c>
      <c r="AA143" t="n">
        <v>2131.142943342278</v>
      </c>
      <c r="AB143" t="n">
        <v>2915.923794472009</v>
      </c>
      <c r="AC143" t="n">
        <v>2637.632120052349</v>
      </c>
      <c r="AD143" t="n">
        <v>2131142.943342278</v>
      </c>
      <c r="AE143" t="n">
        <v>2915923.794472009</v>
      </c>
      <c r="AF143" t="n">
        <v>2.321843800641823e-06</v>
      </c>
      <c r="AG143" t="n">
        <v>66</v>
      </c>
      <c r="AH143" t="n">
        <v>2637632.120052349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1.779</v>
      </c>
      <c r="E144" t="n">
        <v>56.21</v>
      </c>
      <c r="F144" t="n">
        <v>52.97</v>
      </c>
      <c r="G144" t="n">
        <v>211.86</v>
      </c>
      <c r="H144" t="n">
        <v>2.35</v>
      </c>
      <c r="I144" t="n">
        <v>15</v>
      </c>
      <c r="J144" t="n">
        <v>276.16</v>
      </c>
      <c r="K144" t="n">
        <v>56.13</v>
      </c>
      <c r="L144" t="n">
        <v>36.5</v>
      </c>
      <c r="M144" t="n">
        <v>13</v>
      </c>
      <c r="N144" t="n">
        <v>73.54000000000001</v>
      </c>
      <c r="O144" t="n">
        <v>34294.37</v>
      </c>
      <c r="P144" t="n">
        <v>701.0700000000001</v>
      </c>
      <c r="Q144" t="n">
        <v>1367.19</v>
      </c>
      <c r="R144" t="n">
        <v>119.23</v>
      </c>
      <c r="S144" t="n">
        <v>104.26</v>
      </c>
      <c r="T144" t="n">
        <v>6597.55</v>
      </c>
      <c r="U144" t="n">
        <v>0.87</v>
      </c>
      <c r="V144" t="n">
        <v>0.9</v>
      </c>
      <c r="W144" t="n">
        <v>20.67</v>
      </c>
      <c r="X144" t="n">
        <v>0.39</v>
      </c>
      <c r="Y144" t="n">
        <v>1</v>
      </c>
      <c r="Z144" t="n">
        <v>10</v>
      </c>
      <c r="AA144" t="n">
        <v>2132.360312211112</v>
      </c>
      <c r="AB144" t="n">
        <v>2917.589452264871</v>
      </c>
      <c r="AC144" t="n">
        <v>2639.138809803227</v>
      </c>
      <c r="AD144" t="n">
        <v>2132360.312211112</v>
      </c>
      <c r="AE144" t="n">
        <v>2917589.452264871</v>
      </c>
      <c r="AF144" t="n">
        <v>2.321452324701738e-06</v>
      </c>
      <c r="AG144" t="n">
        <v>66</v>
      </c>
      <c r="AH144" t="n">
        <v>2639138.809803226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1.7787</v>
      </c>
      <c r="E145" t="n">
        <v>56.22</v>
      </c>
      <c r="F145" t="n">
        <v>52.97</v>
      </c>
      <c r="G145" t="n">
        <v>211.89</v>
      </c>
      <c r="H145" t="n">
        <v>2.36</v>
      </c>
      <c r="I145" t="n">
        <v>15</v>
      </c>
      <c r="J145" t="n">
        <v>276.65</v>
      </c>
      <c r="K145" t="n">
        <v>56.13</v>
      </c>
      <c r="L145" t="n">
        <v>36.75</v>
      </c>
      <c r="M145" t="n">
        <v>13</v>
      </c>
      <c r="N145" t="n">
        <v>73.77</v>
      </c>
      <c r="O145" t="n">
        <v>34354.37</v>
      </c>
      <c r="P145" t="n">
        <v>701.03</v>
      </c>
      <c r="Q145" t="n">
        <v>1367.21</v>
      </c>
      <c r="R145" t="n">
        <v>119.46</v>
      </c>
      <c r="S145" t="n">
        <v>104.26</v>
      </c>
      <c r="T145" t="n">
        <v>6711.36</v>
      </c>
      <c r="U145" t="n">
        <v>0.87</v>
      </c>
      <c r="V145" t="n">
        <v>0.9</v>
      </c>
      <c r="W145" t="n">
        <v>20.67</v>
      </c>
      <c r="X145" t="n">
        <v>0.4</v>
      </c>
      <c r="Y145" t="n">
        <v>1</v>
      </c>
      <c r="Z145" t="n">
        <v>10</v>
      </c>
      <c r="AA145" t="n">
        <v>2132.554794507116</v>
      </c>
      <c r="AB145" t="n">
        <v>2917.855551522218</v>
      </c>
      <c r="AC145" t="n">
        <v>2639.379512920924</v>
      </c>
      <c r="AD145" t="n">
        <v>2132554.794507116</v>
      </c>
      <c r="AE145" t="n">
        <v>2917855.551522218</v>
      </c>
      <c r="AF145" t="n">
        <v>2.321060848761654e-06</v>
      </c>
      <c r="AG145" t="n">
        <v>66</v>
      </c>
      <c r="AH145" t="n">
        <v>2639379.512920924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1.7788</v>
      </c>
      <c r="E146" t="n">
        <v>56.22</v>
      </c>
      <c r="F146" t="n">
        <v>52.97</v>
      </c>
      <c r="G146" t="n">
        <v>211.89</v>
      </c>
      <c r="H146" t="n">
        <v>2.38</v>
      </c>
      <c r="I146" t="n">
        <v>15</v>
      </c>
      <c r="J146" t="n">
        <v>277.14</v>
      </c>
      <c r="K146" t="n">
        <v>56.13</v>
      </c>
      <c r="L146" t="n">
        <v>37</v>
      </c>
      <c r="M146" t="n">
        <v>13</v>
      </c>
      <c r="N146" t="n">
        <v>74.01000000000001</v>
      </c>
      <c r="O146" t="n">
        <v>34414.47</v>
      </c>
      <c r="P146" t="n">
        <v>699.83</v>
      </c>
      <c r="Q146" t="n">
        <v>1367.16</v>
      </c>
      <c r="R146" t="n">
        <v>119.47</v>
      </c>
      <c r="S146" t="n">
        <v>104.26</v>
      </c>
      <c r="T146" t="n">
        <v>6716.91</v>
      </c>
      <c r="U146" t="n">
        <v>0.87</v>
      </c>
      <c r="V146" t="n">
        <v>0.9</v>
      </c>
      <c r="W146" t="n">
        <v>20.67</v>
      </c>
      <c r="X146" t="n">
        <v>0.4</v>
      </c>
      <c r="Y146" t="n">
        <v>1</v>
      </c>
      <c r="Z146" t="n">
        <v>10</v>
      </c>
      <c r="AA146" t="n">
        <v>2130.840180977058</v>
      </c>
      <c r="AB146" t="n">
        <v>2915.509541646982</v>
      </c>
      <c r="AC146" t="n">
        <v>2637.257402935535</v>
      </c>
      <c r="AD146" t="n">
        <v>2130840.180977058</v>
      </c>
      <c r="AE146" t="n">
        <v>2915509.541646982</v>
      </c>
      <c r="AF146" t="n">
        <v>2.321191340741682e-06</v>
      </c>
      <c r="AG146" t="n">
        <v>66</v>
      </c>
      <c r="AH146" t="n">
        <v>2637257.402935535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1.7786</v>
      </c>
      <c r="E147" t="n">
        <v>56.22</v>
      </c>
      <c r="F147" t="n">
        <v>52.98</v>
      </c>
      <c r="G147" t="n">
        <v>211.92</v>
      </c>
      <c r="H147" t="n">
        <v>2.39</v>
      </c>
      <c r="I147" t="n">
        <v>15</v>
      </c>
      <c r="J147" t="n">
        <v>277.63</v>
      </c>
      <c r="K147" t="n">
        <v>56.13</v>
      </c>
      <c r="L147" t="n">
        <v>37.25</v>
      </c>
      <c r="M147" t="n">
        <v>13</v>
      </c>
      <c r="N147" t="n">
        <v>74.25</v>
      </c>
      <c r="O147" t="n">
        <v>34474.66</v>
      </c>
      <c r="P147" t="n">
        <v>699.12</v>
      </c>
      <c r="Q147" t="n">
        <v>1367.24</v>
      </c>
      <c r="R147" t="n">
        <v>119.5</v>
      </c>
      <c r="S147" t="n">
        <v>104.26</v>
      </c>
      <c r="T147" t="n">
        <v>6733.57</v>
      </c>
      <c r="U147" t="n">
        <v>0.87</v>
      </c>
      <c r="V147" t="n">
        <v>0.9</v>
      </c>
      <c r="W147" t="n">
        <v>20.67</v>
      </c>
      <c r="X147" t="n">
        <v>0.4</v>
      </c>
      <c r="Y147" t="n">
        <v>1</v>
      </c>
      <c r="Z147" t="n">
        <v>10</v>
      </c>
      <c r="AA147" t="n">
        <v>2130.139083521324</v>
      </c>
      <c r="AB147" t="n">
        <v>2914.55026917781</v>
      </c>
      <c r="AC147" t="n">
        <v>2636.389682084474</v>
      </c>
      <c r="AD147" t="n">
        <v>2130139.083521324</v>
      </c>
      <c r="AE147" t="n">
        <v>2914550.26917781</v>
      </c>
      <c r="AF147" t="n">
        <v>2.320930356781626e-06</v>
      </c>
      <c r="AG147" t="n">
        <v>66</v>
      </c>
      <c r="AH147" t="n">
        <v>2636389.682084474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1.7788</v>
      </c>
      <c r="E148" t="n">
        <v>56.22</v>
      </c>
      <c r="F148" t="n">
        <v>52.97</v>
      </c>
      <c r="G148" t="n">
        <v>211.89</v>
      </c>
      <c r="H148" t="n">
        <v>2.4</v>
      </c>
      <c r="I148" t="n">
        <v>15</v>
      </c>
      <c r="J148" t="n">
        <v>278.11</v>
      </c>
      <c r="K148" t="n">
        <v>56.13</v>
      </c>
      <c r="L148" t="n">
        <v>37.5</v>
      </c>
      <c r="M148" t="n">
        <v>13</v>
      </c>
      <c r="N148" t="n">
        <v>74.48999999999999</v>
      </c>
      <c r="O148" t="n">
        <v>34534.94</v>
      </c>
      <c r="P148" t="n">
        <v>696.28</v>
      </c>
      <c r="Q148" t="n">
        <v>1367.15</v>
      </c>
      <c r="R148" t="n">
        <v>119.37</v>
      </c>
      <c r="S148" t="n">
        <v>104.26</v>
      </c>
      <c r="T148" t="n">
        <v>6665.48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2126.013218252448</v>
      </c>
      <c r="AB148" t="n">
        <v>2908.905078296606</v>
      </c>
      <c r="AC148" t="n">
        <v>2631.283260297896</v>
      </c>
      <c r="AD148" t="n">
        <v>2126013.218252448</v>
      </c>
      <c r="AE148" t="n">
        <v>2908905.078296605</v>
      </c>
      <c r="AF148" t="n">
        <v>2.321191340741682e-06</v>
      </c>
      <c r="AG148" t="n">
        <v>66</v>
      </c>
      <c r="AH148" t="n">
        <v>2631283.260297896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1.7791</v>
      </c>
      <c r="E149" t="n">
        <v>56.21</v>
      </c>
      <c r="F149" t="n">
        <v>52.96</v>
      </c>
      <c r="G149" t="n">
        <v>211.84</v>
      </c>
      <c r="H149" t="n">
        <v>2.41</v>
      </c>
      <c r="I149" t="n">
        <v>15</v>
      </c>
      <c r="J149" t="n">
        <v>278.6</v>
      </c>
      <c r="K149" t="n">
        <v>56.13</v>
      </c>
      <c r="L149" t="n">
        <v>37.75</v>
      </c>
      <c r="M149" t="n">
        <v>13</v>
      </c>
      <c r="N149" t="n">
        <v>74.73</v>
      </c>
      <c r="O149" t="n">
        <v>34595.32</v>
      </c>
      <c r="P149" t="n">
        <v>694.75</v>
      </c>
      <c r="Q149" t="n">
        <v>1367.13</v>
      </c>
      <c r="R149" t="n">
        <v>119.16</v>
      </c>
      <c r="S149" t="n">
        <v>104.26</v>
      </c>
      <c r="T149" t="n">
        <v>6562.77</v>
      </c>
      <c r="U149" t="n">
        <v>0.87</v>
      </c>
      <c r="V149" t="n">
        <v>0.9</v>
      </c>
      <c r="W149" t="n">
        <v>20.66</v>
      </c>
      <c r="X149" t="n">
        <v>0.39</v>
      </c>
      <c r="Y149" t="n">
        <v>1</v>
      </c>
      <c r="Z149" t="n">
        <v>10</v>
      </c>
      <c r="AA149" t="n">
        <v>2123.58684691616</v>
      </c>
      <c r="AB149" t="n">
        <v>2905.585209990346</v>
      </c>
      <c r="AC149" t="n">
        <v>2628.280235563322</v>
      </c>
      <c r="AD149" t="n">
        <v>2123586.84691616</v>
      </c>
      <c r="AE149" t="n">
        <v>2905585.209990346</v>
      </c>
      <c r="AF149" t="n">
        <v>2.321582816681767e-06</v>
      </c>
      <c r="AG149" t="n">
        <v>66</v>
      </c>
      <c r="AH149" t="n">
        <v>2628280.235563322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1.7786</v>
      </c>
      <c r="E150" t="n">
        <v>56.22</v>
      </c>
      <c r="F150" t="n">
        <v>52.98</v>
      </c>
      <c r="G150" t="n">
        <v>211.91</v>
      </c>
      <c r="H150" t="n">
        <v>2.42</v>
      </c>
      <c r="I150" t="n">
        <v>15</v>
      </c>
      <c r="J150" t="n">
        <v>279.09</v>
      </c>
      <c r="K150" t="n">
        <v>56.13</v>
      </c>
      <c r="L150" t="n">
        <v>38</v>
      </c>
      <c r="M150" t="n">
        <v>11</v>
      </c>
      <c r="N150" t="n">
        <v>74.97</v>
      </c>
      <c r="O150" t="n">
        <v>34655.79</v>
      </c>
      <c r="P150" t="n">
        <v>694.11</v>
      </c>
      <c r="Q150" t="n">
        <v>1367.2</v>
      </c>
      <c r="R150" t="n">
        <v>119.5</v>
      </c>
      <c r="S150" t="n">
        <v>104.26</v>
      </c>
      <c r="T150" t="n">
        <v>6730.02</v>
      </c>
      <c r="U150" t="n">
        <v>0.87</v>
      </c>
      <c r="V150" t="n">
        <v>0.9</v>
      </c>
      <c r="W150" t="n">
        <v>20.67</v>
      </c>
      <c r="X150" t="n">
        <v>0.4</v>
      </c>
      <c r="Y150" t="n">
        <v>1</v>
      </c>
      <c r="Z150" t="n">
        <v>10</v>
      </c>
      <c r="AA150" t="n">
        <v>2123.326181383447</v>
      </c>
      <c r="AB150" t="n">
        <v>2905.228555908738</v>
      </c>
      <c r="AC150" t="n">
        <v>2627.957620046695</v>
      </c>
      <c r="AD150" t="n">
        <v>2123326.181383447</v>
      </c>
      <c r="AE150" t="n">
        <v>2905228.555908738</v>
      </c>
      <c r="AF150" t="n">
        <v>2.320930356781626e-06</v>
      </c>
      <c r="AG150" t="n">
        <v>66</v>
      </c>
      <c r="AH150" t="n">
        <v>2627957.620046695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1.781</v>
      </c>
      <c r="E151" t="n">
        <v>56.15</v>
      </c>
      <c r="F151" t="n">
        <v>52.94</v>
      </c>
      <c r="G151" t="n">
        <v>226.91</v>
      </c>
      <c r="H151" t="n">
        <v>2.44</v>
      </c>
      <c r="I151" t="n">
        <v>14</v>
      </c>
      <c r="J151" t="n">
        <v>279.58</v>
      </c>
      <c r="K151" t="n">
        <v>56.13</v>
      </c>
      <c r="L151" t="n">
        <v>38.25</v>
      </c>
      <c r="M151" t="n">
        <v>9</v>
      </c>
      <c r="N151" t="n">
        <v>75.20999999999999</v>
      </c>
      <c r="O151" t="n">
        <v>34716.36</v>
      </c>
      <c r="P151" t="n">
        <v>692.85</v>
      </c>
      <c r="Q151" t="n">
        <v>1367.19</v>
      </c>
      <c r="R151" t="n">
        <v>118.28</v>
      </c>
      <c r="S151" t="n">
        <v>104.26</v>
      </c>
      <c r="T151" t="n">
        <v>6128.61</v>
      </c>
      <c r="U151" t="n">
        <v>0.88</v>
      </c>
      <c r="V151" t="n">
        <v>0.91</v>
      </c>
      <c r="W151" t="n">
        <v>20.67</v>
      </c>
      <c r="X151" t="n">
        <v>0.37</v>
      </c>
      <c r="Y151" t="n">
        <v>1</v>
      </c>
      <c r="Z151" t="n">
        <v>10</v>
      </c>
      <c r="AA151" t="n">
        <v>2109.30659686728</v>
      </c>
      <c r="AB151" t="n">
        <v>2886.0463418733</v>
      </c>
      <c r="AC151" t="n">
        <v>2610.606129596393</v>
      </c>
      <c r="AD151" t="n">
        <v>2109306.59686728</v>
      </c>
      <c r="AE151" t="n">
        <v>2886046.3418733</v>
      </c>
      <c r="AF151" t="n">
        <v>2.324062164302302e-06</v>
      </c>
      <c r="AG151" t="n">
        <v>65</v>
      </c>
      <c r="AH151" t="n">
        <v>2610606.129596393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1.7807</v>
      </c>
      <c r="E152" t="n">
        <v>56.16</v>
      </c>
      <c r="F152" t="n">
        <v>52.95</v>
      </c>
      <c r="G152" t="n">
        <v>226.94</v>
      </c>
      <c r="H152" t="n">
        <v>2.45</v>
      </c>
      <c r="I152" t="n">
        <v>14</v>
      </c>
      <c r="J152" t="n">
        <v>280.08</v>
      </c>
      <c r="K152" t="n">
        <v>56.13</v>
      </c>
      <c r="L152" t="n">
        <v>38.5</v>
      </c>
      <c r="M152" t="n">
        <v>8</v>
      </c>
      <c r="N152" t="n">
        <v>75.45</v>
      </c>
      <c r="O152" t="n">
        <v>34777.02</v>
      </c>
      <c r="P152" t="n">
        <v>693.79</v>
      </c>
      <c r="Q152" t="n">
        <v>1367.19</v>
      </c>
      <c r="R152" t="n">
        <v>118.58</v>
      </c>
      <c r="S152" t="n">
        <v>104.26</v>
      </c>
      <c r="T152" t="n">
        <v>6276.35</v>
      </c>
      <c r="U152" t="n">
        <v>0.88</v>
      </c>
      <c r="V152" t="n">
        <v>0.91</v>
      </c>
      <c r="W152" t="n">
        <v>20.67</v>
      </c>
      <c r="X152" t="n">
        <v>0.38</v>
      </c>
      <c r="Y152" t="n">
        <v>1</v>
      </c>
      <c r="Z152" t="n">
        <v>10</v>
      </c>
      <c r="AA152" t="n">
        <v>2110.928276115277</v>
      </c>
      <c r="AB152" t="n">
        <v>2888.265194963848</v>
      </c>
      <c r="AC152" t="n">
        <v>2612.613218462159</v>
      </c>
      <c r="AD152" t="n">
        <v>2110928.276115277</v>
      </c>
      <c r="AE152" t="n">
        <v>2888265.194963848</v>
      </c>
      <c r="AF152" t="n">
        <v>2.323670688362218e-06</v>
      </c>
      <c r="AG152" t="n">
        <v>65</v>
      </c>
      <c r="AH152" t="n">
        <v>2612613.218462159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1.7807</v>
      </c>
      <c r="E153" t="n">
        <v>56.16</v>
      </c>
      <c r="F153" t="n">
        <v>52.95</v>
      </c>
      <c r="G153" t="n">
        <v>226.95</v>
      </c>
      <c r="H153" t="n">
        <v>2.46</v>
      </c>
      <c r="I153" t="n">
        <v>14</v>
      </c>
      <c r="J153" t="n">
        <v>280.57</v>
      </c>
      <c r="K153" t="n">
        <v>56.13</v>
      </c>
      <c r="L153" t="n">
        <v>38.75</v>
      </c>
      <c r="M153" t="n">
        <v>8</v>
      </c>
      <c r="N153" t="n">
        <v>75.69</v>
      </c>
      <c r="O153" t="n">
        <v>34837.77</v>
      </c>
      <c r="P153" t="n">
        <v>694.67</v>
      </c>
      <c r="Q153" t="n">
        <v>1367.17</v>
      </c>
      <c r="R153" t="n">
        <v>118.68</v>
      </c>
      <c r="S153" t="n">
        <v>104.26</v>
      </c>
      <c r="T153" t="n">
        <v>6327.86</v>
      </c>
      <c r="U153" t="n">
        <v>0.88</v>
      </c>
      <c r="V153" t="n">
        <v>0.9</v>
      </c>
      <c r="W153" t="n">
        <v>20.67</v>
      </c>
      <c r="X153" t="n">
        <v>0.38</v>
      </c>
      <c r="Y153" t="n">
        <v>1</v>
      </c>
      <c r="Z153" t="n">
        <v>10</v>
      </c>
      <c r="AA153" t="n">
        <v>2112.123542281247</v>
      </c>
      <c r="AB153" t="n">
        <v>2889.90061086355</v>
      </c>
      <c r="AC153" t="n">
        <v>2614.092552563714</v>
      </c>
      <c r="AD153" t="n">
        <v>2112123.542281247</v>
      </c>
      <c r="AE153" t="n">
        <v>2889900.610863551</v>
      </c>
      <c r="AF153" t="n">
        <v>2.323670688362218e-06</v>
      </c>
      <c r="AG153" t="n">
        <v>65</v>
      </c>
      <c r="AH153" t="n">
        <v>2614092.552563714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1.7806</v>
      </c>
      <c r="E154" t="n">
        <v>56.16</v>
      </c>
      <c r="F154" t="n">
        <v>52.96</v>
      </c>
      <c r="G154" t="n">
        <v>226.96</v>
      </c>
      <c r="H154" t="n">
        <v>2.47</v>
      </c>
      <c r="I154" t="n">
        <v>14</v>
      </c>
      <c r="J154" t="n">
        <v>281.06</v>
      </c>
      <c r="K154" t="n">
        <v>56.13</v>
      </c>
      <c r="L154" t="n">
        <v>39</v>
      </c>
      <c r="M154" t="n">
        <v>8</v>
      </c>
      <c r="N154" t="n">
        <v>75.94</v>
      </c>
      <c r="O154" t="n">
        <v>34898.63</v>
      </c>
      <c r="P154" t="n">
        <v>694.9</v>
      </c>
      <c r="Q154" t="n">
        <v>1367.14</v>
      </c>
      <c r="R154" t="n">
        <v>118.61</v>
      </c>
      <c r="S154" t="n">
        <v>104.26</v>
      </c>
      <c r="T154" t="n">
        <v>6291.48</v>
      </c>
      <c r="U154" t="n">
        <v>0.88</v>
      </c>
      <c r="V154" t="n">
        <v>0.9</v>
      </c>
      <c r="W154" t="n">
        <v>20.68</v>
      </c>
      <c r="X154" t="n">
        <v>0.38</v>
      </c>
      <c r="Y154" t="n">
        <v>1</v>
      </c>
      <c r="Z154" t="n">
        <v>10</v>
      </c>
      <c r="AA154" t="n">
        <v>2112.616788597409</v>
      </c>
      <c r="AB154" t="n">
        <v>2890.575492233814</v>
      </c>
      <c r="AC154" t="n">
        <v>2614.703024203202</v>
      </c>
      <c r="AD154" t="n">
        <v>2112616.788597409</v>
      </c>
      <c r="AE154" t="n">
        <v>2890575.492233814</v>
      </c>
      <c r="AF154" t="n">
        <v>2.323540196382189e-06</v>
      </c>
      <c r="AG154" t="n">
        <v>65</v>
      </c>
      <c r="AH154" t="n">
        <v>2614703.024203202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1.7809</v>
      </c>
      <c r="E155" t="n">
        <v>56.15</v>
      </c>
      <c r="F155" t="n">
        <v>52.95</v>
      </c>
      <c r="G155" t="n">
        <v>226.92</v>
      </c>
      <c r="H155" t="n">
        <v>2.48</v>
      </c>
      <c r="I155" t="n">
        <v>14</v>
      </c>
      <c r="J155" t="n">
        <v>281.56</v>
      </c>
      <c r="K155" t="n">
        <v>56.13</v>
      </c>
      <c r="L155" t="n">
        <v>39.25</v>
      </c>
      <c r="M155" t="n">
        <v>8</v>
      </c>
      <c r="N155" t="n">
        <v>76.18000000000001</v>
      </c>
      <c r="O155" t="n">
        <v>34959.58</v>
      </c>
      <c r="P155" t="n">
        <v>694.1</v>
      </c>
      <c r="Q155" t="n">
        <v>1367.2</v>
      </c>
      <c r="R155" t="n">
        <v>118.37</v>
      </c>
      <c r="S155" t="n">
        <v>104.26</v>
      </c>
      <c r="T155" t="n">
        <v>6169.72</v>
      </c>
      <c r="U155" t="n">
        <v>0.88</v>
      </c>
      <c r="V155" t="n">
        <v>0.91</v>
      </c>
      <c r="W155" t="n">
        <v>20.67</v>
      </c>
      <c r="X155" t="n">
        <v>0.37</v>
      </c>
      <c r="Y155" t="n">
        <v>1</v>
      </c>
      <c r="Z155" t="n">
        <v>10</v>
      </c>
      <c r="AA155" t="n">
        <v>2111.184868478845</v>
      </c>
      <c r="AB155" t="n">
        <v>2888.616275955738</v>
      </c>
      <c r="AC155" t="n">
        <v>2612.930792776928</v>
      </c>
      <c r="AD155" t="n">
        <v>2111184.868478845</v>
      </c>
      <c r="AE155" t="n">
        <v>2888616.275955738</v>
      </c>
      <c r="AF155" t="n">
        <v>2.323931672322274e-06</v>
      </c>
      <c r="AG155" t="n">
        <v>65</v>
      </c>
      <c r="AH155" t="n">
        <v>2612930.792776928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1.781</v>
      </c>
      <c r="E156" t="n">
        <v>56.15</v>
      </c>
      <c r="F156" t="n">
        <v>52.95</v>
      </c>
      <c r="G156" t="n">
        <v>226.91</v>
      </c>
      <c r="H156" t="n">
        <v>2.49</v>
      </c>
      <c r="I156" t="n">
        <v>14</v>
      </c>
      <c r="J156" t="n">
        <v>282.05</v>
      </c>
      <c r="K156" t="n">
        <v>56.13</v>
      </c>
      <c r="L156" t="n">
        <v>39.5</v>
      </c>
      <c r="M156" t="n">
        <v>8</v>
      </c>
      <c r="N156" t="n">
        <v>76.43000000000001</v>
      </c>
      <c r="O156" t="n">
        <v>35020.63</v>
      </c>
      <c r="P156" t="n">
        <v>694.3</v>
      </c>
      <c r="Q156" t="n">
        <v>1367.21</v>
      </c>
      <c r="R156" t="n">
        <v>118.24</v>
      </c>
      <c r="S156" t="n">
        <v>104.26</v>
      </c>
      <c r="T156" t="n">
        <v>6104.94</v>
      </c>
      <c r="U156" t="n">
        <v>0.88</v>
      </c>
      <c r="V156" t="n">
        <v>0.91</v>
      </c>
      <c r="W156" t="n">
        <v>20.67</v>
      </c>
      <c r="X156" t="n">
        <v>0.37</v>
      </c>
      <c r="Y156" t="n">
        <v>1</v>
      </c>
      <c r="Z156" t="n">
        <v>10</v>
      </c>
      <c r="AA156" t="n">
        <v>2111.37425431952</v>
      </c>
      <c r="AB156" t="n">
        <v>2888.875402018063</v>
      </c>
      <c r="AC156" t="n">
        <v>2613.165188211551</v>
      </c>
      <c r="AD156" t="n">
        <v>2111374.25431952</v>
      </c>
      <c r="AE156" t="n">
        <v>2888875.402018063</v>
      </c>
      <c r="AF156" t="n">
        <v>2.324062164302302e-06</v>
      </c>
      <c r="AG156" t="n">
        <v>65</v>
      </c>
      <c r="AH156" t="n">
        <v>2613165.18821155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1.7811</v>
      </c>
      <c r="E157" t="n">
        <v>56.15</v>
      </c>
      <c r="F157" t="n">
        <v>52.94</v>
      </c>
      <c r="G157" t="n">
        <v>226.9</v>
      </c>
      <c r="H157" t="n">
        <v>2.5</v>
      </c>
      <c r="I157" t="n">
        <v>14</v>
      </c>
      <c r="J157" t="n">
        <v>282.55</v>
      </c>
      <c r="K157" t="n">
        <v>56.13</v>
      </c>
      <c r="L157" t="n">
        <v>39.75</v>
      </c>
      <c r="M157" t="n">
        <v>6</v>
      </c>
      <c r="N157" t="n">
        <v>76.67</v>
      </c>
      <c r="O157" t="n">
        <v>35081.77</v>
      </c>
      <c r="P157" t="n">
        <v>695.16</v>
      </c>
      <c r="Q157" t="n">
        <v>1367.21</v>
      </c>
      <c r="R157" t="n">
        <v>118.22</v>
      </c>
      <c r="S157" t="n">
        <v>104.26</v>
      </c>
      <c r="T157" t="n">
        <v>6095.87</v>
      </c>
      <c r="U157" t="n">
        <v>0.88</v>
      </c>
      <c r="V157" t="n">
        <v>0.91</v>
      </c>
      <c r="W157" t="n">
        <v>20.67</v>
      </c>
      <c r="X157" t="n">
        <v>0.37</v>
      </c>
      <c r="Y157" t="n">
        <v>1</v>
      </c>
      <c r="Z157" t="n">
        <v>10</v>
      </c>
      <c r="AA157" t="n">
        <v>2112.361356185164</v>
      </c>
      <c r="AB157" t="n">
        <v>2890.225998338499</v>
      </c>
      <c r="AC157" t="n">
        <v>2614.386885514738</v>
      </c>
      <c r="AD157" t="n">
        <v>2112361.356185164</v>
      </c>
      <c r="AE157" t="n">
        <v>2890225.998338499</v>
      </c>
      <c r="AF157" t="n">
        <v>2.324192656282331e-06</v>
      </c>
      <c r="AG157" t="n">
        <v>65</v>
      </c>
      <c r="AH157" t="n">
        <v>2614386.885514738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1.7812</v>
      </c>
      <c r="E158" t="n">
        <v>56.14</v>
      </c>
      <c r="F158" t="n">
        <v>52.94</v>
      </c>
      <c r="G158" t="n">
        <v>226.88</v>
      </c>
      <c r="H158" t="n">
        <v>2.52</v>
      </c>
      <c r="I158" t="n">
        <v>14</v>
      </c>
      <c r="J158" t="n">
        <v>283.04</v>
      </c>
      <c r="K158" t="n">
        <v>56.13</v>
      </c>
      <c r="L158" t="n">
        <v>40</v>
      </c>
      <c r="M158" t="n">
        <v>4</v>
      </c>
      <c r="N158" t="n">
        <v>76.92</v>
      </c>
      <c r="O158" t="n">
        <v>35143.02</v>
      </c>
      <c r="P158" t="n">
        <v>695.89</v>
      </c>
      <c r="Q158" t="n">
        <v>1367.24</v>
      </c>
      <c r="R158" t="n">
        <v>118.04</v>
      </c>
      <c r="S158" t="n">
        <v>104.26</v>
      </c>
      <c r="T158" t="n">
        <v>6008.72</v>
      </c>
      <c r="U158" t="n">
        <v>0.88</v>
      </c>
      <c r="V158" t="n">
        <v>0.91</v>
      </c>
      <c r="W158" t="n">
        <v>20.67</v>
      </c>
      <c r="X158" t="n">
        <v>0.36</v>
      </c>
      <c r="Y158" t="n">
        <v>1</v>
      </c>
      <c r="Z158" t="n">
        <v>10</v>
      </c>
      <c r="AA158" t="n">
        <v>2113.270328847988</v>
      </c>
      <c r="AB158" t="n">
        <v>2891.469694836819</v>
      </c>
      <c r="AC158" t="n">
        <v>2615.511885364796</v>
      </c>
      <c r="AD158" t="n">
        <v>2113270.328847988</v>
      </c>
      <c r="AE158" t="n">
        <v>2891469.694836819</v>
      </c>
      <c r="AF158" t="n">
        <v>2.324323148262359e-06</v>
      </c>
      <c r="AG158" t="n">
        <v>65</v>
      </c>
      <c r="AH158" t="n">
        <v>2615511.885364797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0.6339</v>
      </c>
      <c r="E2" t="n">
        <v>157.76</v>
      </c>
      <c r="F2" t="n">
        <v>88.93000000000001</v>
      </c>
      <c r="G2" t="n">
        <v>4.5</v>
      </c>
      <c r="H2" t="n">
        <v>0.06</v>
      </c>
      <c r="I2" t="n">
        <v>1185</v>
      </c>
      <c r="J2" t="n">
        <v>296.65</v>
      </c>
      <c r="K2" t="n">
        <v>61.82</v>
      </c>
      <c r="L2" t="n">
        <v>1</v>
      </c>
      <c r="M2" t="n">
        <v>1183</v>
      </c>
      <c r="N2" t="n">
        <v>83.83</v>
      </c>
      <c r="O2" t="n">
        <v>36821.52</v>
      </c>
      <c r="P2" t="n">
        <v>1633.91</v>
      </c>
      <c r="Q2" t="n">
        <v>1372.32</v>
      </c>
      <c r="R2" t="n">
        <v>1294.52</v>
      </c>
      <c r="S2" t="n">
        <v>104.26</v>
      </c>
      <c r="T2" t="n">
        <v>588392.29</v>
      </c>
      <c r="U2" t="n">
        <v>0.08</v>
      </c>
      <c r="V2" t="n">
        <v>0.54</v>
      </c>
      <c r="W2" t="n">
        <v>22.58</v>
      </c>
      <c r="X2" t="n">
        <v>36.24</v>
      </c>
      <c r="Y2" t="n">
        <v>1</v>
      </c>
      <c r="Z2" t="n">
        <v>10</v>
      </c>
      <c r="AA2" t="n">
        <v>10875.08170805865</v>
      </c>
      <c r="AB2" t="n">
        <v>14879.76656771085</v>
      </c>
      <c r="AC2" t="n">
        <v>13459.6625303715</v>
      </c>
      <c r="AD2" t="n">
        <v>10875081.70805865</v>
      </c>
      <c r="AE2" t="n">
        <v>14879766.56771085</v>
      </c>
      <c r="AF2" t="n">
        <v>7.299136358413997e-07</v>
      </c>
      <c r="AG2" t="n">
        <v>183</v>
      </c>
      <c r="AH2" t="n">
        <v>13459662.5303715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0.7943</v>
      </c>
      <c r="E3" t="n">
        <v>125.9</v>
      </c>
      <c r="F3" t="n">
        <v>77.23999999999999</v>
      </c>
      <c r="G3" t="n">
        <v>5.64</v>
      </c>
      <c r="H3" t="n">
        <v>0.07000000000000001</v>
      </c>
      <c r="I3" t="n">
        <v>822</v>
      </c>
      <c r="J3" t="n">
        <v>297.17</v>
      </c>
      <c r="K3" t="n">
        <v>61.82</v>
      </c>
      <c r="L3" t="n">
        <v>1.25</v>
      </c>
      <c r="M3" t="n">
        <v>820</v>
      </c>
      <c r="N3" t="n">
        <v>84.09999999999999</v>
      </c>
      <c r="O3" t="n">
        <v>36885.7</v>
      </c>
      <c r="P3" t="n">
        <v>1420.23</v>
      </c>
      <c r="Q3" t="n">
        <v>1370.77</v>
      </c>
      <c r="R3" t="n">
        <v>911.4400000000001</v>
      </c>
      <c r="S3" t="n">
        <v>104.26</v>
      </c>
      <c r="T3" t="n">
        <v>398666.43</v>
      </c>
      <c r="U3" t="n">
        <v>0.11</v>
      </c>
      <c r="V3" t="n">
        <v>0.62</v>
      </c>
      <c r="W3" t="n">
        <v>21.95</v>
      </c>
      <c r="X3" t="n">
        <v>24.58</v>
      </c>
      <c r="Y3" t="n">
        <v>1</v>
      </c>
      <c r="Z3" t="n">
        <v>10</v>
      </c>
      <c r="AA3" t="n">
        <v>7735.400727397185</v>
      </c>
      <c r="AB3" t="n">
        <v>10583.91653702048</v>
      </c>
      <c r="AC3" t="n">
        <v>9573.802397346999</v>
      </c>
      <c r="AD3" t="n">
        <v>7735400.727397185</v>
      </c>
      <c r="AE3" t="n">
        <v>10583916.53702048</v>
      </c>
      <c r="AF3" t="n">
        <v>9.146086148427571e-07</v>
      </c>
      <c r="AG3" t="n">
        <v>146</v>
      </c>
      <c r="AH3" t="n">
        <v>9573802.397346999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0.9135</v>
      </c>
      <c r="E4" t="n">
        <v>109.47</v>
      </c>
      <c r="F4" t="n">
        <v>71.36</v>
      </c>
      <c r="G4" t="n">
        <v>6.78</v>
      </c>
      <c r="H4" t="n">
        <v>0.09</v>
      </c>
      <c r="I4" t="n">
        <v>632</v>
      </c>
      <c r="J4" t="n">
        <v>297.7</v>
      </c>
      <c r="K4" t="n">
        <v>61.82</v>
      </c>
      <c r="L4" t="n">
        <v>1.5</v>
      </c>
      <c r="M4" t="n">
        <v>630</v>
      </c>
      <c r="N4" t="n">
        <v>84.37</v>
      </c>
      <c r="O4" t="n">
        <v>36949.99</v>
      </c>
      <c r="P4" t="n">
        <v>1312.89</v>
      </c>
      <c r="Q4" t="n">
        <v>1369.9</v>
      </c>
      <c r="R4" t="n">
        <v>717.67</v>
      </c>
      <c r="S4" t="n">
        <v>104.26</v>
      </c>
      <c r="T4" t="n">
        <v>302730.32</v>
      </c>
      <c r="U4" t="n">
        <v>0.15</v>
      </c>
      <c r="V4" t="n">
        <v>0.67</v>
      </c>
      <c r="W4" t="n">
        <v>21.69</v>
      </c>
      <c r="X4" t="n">
        <v>18.73</v>
      </c>
      <c r="Y4" t="n">
        <v>1</v>
      </c>
      <c r="Z4" t="n">
        <v>10</v>
      </c>
      <c r="AA4" t="n">
        <v>6314.470103277122</v>
      </c>
      <c r="AB4" t="n">
        <v>8639.736570064388</v>
      </c>
      <c r="AC4" t="n">
        <v>7815.172237763551</v>
      </c>
      <c r="AD4" t="n">
        <v>6314470.103277122</v>
      </c>
      <c r="AE4" t="n">
        <v>8639736.570064388</v>
      </c>
      <c r="AF4" t="n">
        <v>1.051863237641771e-06</v>
      </c>
      <c r="AG4" t="n">
        <v>127</v>
      </c>
      <c r="AH4" t="n">
        <v>7815172.237763551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1.0072</v>
      </c>
      <c r="E5" t="n">
        <v>99.29000000000001</v>
      </c>
      <c r="F5" t="n">
        <v>67.73</v>
      </c>
      <c r="G5" t="n">
        <v>7.91</v>
      </c>
      <c r="H5" t="n">
        <v>0.1</v>
      </c>
      <c r="I5" t="n">
        <v>514</v>
      </c>
      <c r="J5" t="n">
        <v>298.22</v>
      </c>
      <c r="K5" t="n">
        <v>61.82</v>
      </c>
      <c r="L5" t="n">
        <v>1.75</v>
      </c>
      <c r="M5" t="n">
        <v>512</v>
      </c>
      <c r="N5" t="n">
        <v>84.65000000000001</v>
      </c>
      <c r="O5" t="n">
        <v>37014.39</v>
      </c>
      <c r="P5" t="n">
        <v>1246.36</v>
      </c>
      <c r="Q5" t="n">
        <v>1369.19</v>
      </c>
      <c r="R5" t="n">
        <v>599.64</v>
      </c>
      <c r="S5" t="n">
        <v>104.26</v>
      </c>
      <c r="T5" t="n">
        <v>244304.66</v>
      </c>
      <c r="U5" t="n">
        <v>0.17</v>
      </c>
      <c r="V5" t="n">
        <v>0.71</v>
      </c>
      <c r="W5" t="n">
        <v>21.49</v>
      </c>
      <c r="X5" t="n">
        <v>15.11</v>
      </c>
      <c r="Y5" t="n">
        <v>1</v>
      </c>
      <c r="Z5" t="n">
        <v>10</v>
      </c>
      <c r="AA5" t="n">
        <v>5493.816612732897</v>
      </c>
      <c r="AB5" t="n">
        <v>7516.88225962491</v>
      </c>
      <c r="AC5" t="n">
        <v>6799.481566776537</v>
      </c>
      <c r="AD5" t="n">
        <v>5493816.612732897</v>
      </c>
      <c r="AE5" t="n">
        <v>7516882.259624911</v>
      </c>
      <c r="AF5" t="n">
        <v>1.159755504053412e-06</v>
      </c>
      <c r="AG5" t="n">
        <v>115</v>
      </c>
      <c r="AH5" t="n">
        <v>6799481.566776537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1.0816</v>
      </c>
      <c r="E6" t="n">
        <v>92.45</v>
      </c>
      <c r="F6" t="n">
        <v>65.34</v>
      </c>
      <c r="G6" t="n">
        <v>9.029999999999999</v>
      </c>
      <c r="H6" t="n">
        <v>0.12</v>
      </c>
      <c r="I6" t="n">
        <v>434</v>
      </c>
      <c r="J6" t="n">
        <v>298.74</v>
      </c>
      <c r="K6" t="n">
        <v>61.82</v>
      </c>
      <c r="L6" t="n">
        <v>2</v>
      </c>
      <c r="M6" t="n">
        <v>432</v>
      </c>
      <c r="N6" t="n">
        <v>84.92</v>
      </c>
      <c r="O6" t="n">
        <v>37078.91</v>
      </c>
      <c r="P6" t="n">
        <v>1202.55</v>
      </c>
      <c r="Q6" t="n">
        <v>1368.94</v>
      </c>
      <c r="R6" t="n">
        <v>521.36</v>
      </c>
      <c r="S6" t="n">
        <v>104.26</v>
      </c>
      <c r="T6" t="n">
        <v>205566.84</v>
      </c>
      <c r="U6" t="n">
        <v>0.2</v>
      </c>
      <c r="V6" t="n">
        <v>0.73</v>
      </c>
      <c r="W6" t="n">
        <v>21.37</v>
      </c>
      <c r="X6" t="n">
        <v>12.72</v>
      </c>
      <c r="Y6" t="n">
        <v>1</v>
      </c>
      <c r="Z6" t="n">
        <v>10</v>
      </c>
      <c r="AA6" t="n">
        <v>4983.275689557984</v>
      </c>
      <c r="AB6" t="n">
        <v>6818.337645061052</v>
      </c>
      <c r="AC6" t="n">
        <v>6167.605069813157</v>
      </c>
      <c r="AD6" t="n">
        <v>4983275.689557984</v>
      </c>
      <c r="AE6" t="n">
        <v>6818337.645061052</v>
      </c>
      <c r="AF6" t="n">
        <v>1.245424496807159e-06</v>
      </c>
      <c r="AG6" t="n">
        <v>108</v>
      </c>
      <c r="AH6" t="n">
        <v>6167605.069813157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1.1449</v>
      </c>
      <c r="E7" t="n">
        <v>87.34999999999999</v>
      </c>
      <c r="F7" t="n">
        <v>63.52</v>
      </c>
      <c r="G7" t="n">
        <v>10.16</v>
      </c>
      <c r="H7" t="n">
        <v>0.13</v>
      </c>
      <c r="I7" t="n">
        <v>375</v>
      </c>
      <c r="J7" t="n">
        <v>299.26</v>
      </c>
      <c r="K7" t="n">
        <v>61.82</v>
      </c>
      <c r="L7" t="n">
        <v>2.25</v>
      </c>
      <c r="M7" t="n">
        <v>373</v>
      </c>
      <c r="N7" t="n">
        <v>85.19</v>
      </c>
      <c r="O7" t="n">
        <v>37143.54</v>
      </c>
      <c r="P7" t="n">
        <v>1168.99</v>
      </c>
      <c r="Q7" t="n">
        <v>1369.02</v>
      </c>
      <c r="R7" t="n">
        <v>462.69</v>
      </c>
      <c r="S7" t="n">
        <v>104.26</v>
      </c>
      <c r="T7" t="n">
        <v>176525.96</v>
      </c>
      <c r="U7" t="n">
        <v>0.23</v>
      </c>
      <c r="V7" t="n">
        <v>0.76</v>
      </c>
      <c r="W7" t="n">
        <v>21.25</v>
      </c>
      <c r="X7" t="n">
        <v>10.91</v>
      </c>
      <c r="Y7" t="n">
        <v>1</v>
      </c>
      <c r="Z7" t="n">
        <v>10</v>
      </c>
      <c r="AA7" t="n">
        <v>4605.007809128233</v>
      </c>
      <c r="AB7" t="n">
        <v>6300.774843055934</v>
      </c>
      <c r="AC7" t="n">
        <v>5699.437735227471</v>
      </c>
      <c r="AD7" t="n">
        <v>4605007.809128233</v>
      </c>
      <c r="AE7" t="n">
        <v>6300774.843055934</v>
      </c>
      <c r="AF7" t="n">
        <v>1.318312228545225e-06</v>
      </c>
      <c r="AG7" t="n">
        <v>102</v>
      </c>
      <c r="AH7" t="n">
        <v>5699437.73522747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1.1972</v>
      </c>
      <c r="E8" t="n">
        <v>83.53</v>
      </c>
      <c r="F8" t="n">
        <v>62.2</v>
      </c>
      <c r="G8" t="n">
        <v>11.31</v>
      </c>
      <c r="H8" t="n">
        <v>0.15</v>
      </c>
      <c r="I8" t="n">
        <v>330</v>
      </c>
      <c r="J8" t="n">
        <v>299.79</v>
      </c>
      <c r="K8" t="n">
        <v>61.82</v>
      </c>
      <c r="L8" t="n">
        <v>2.5</v>
      </c>
      <c r="M8" t="n">
        <v>328</v>
      </c>
      <c r="N8" t="n">
        <v>85.47</v>
      </c>
      <c r="O8" t="n">
        <v>37208.42</v>
      </c>
      <c r="P8" t="n">
        <v>1144.69</v>
      </c>
      <c r="Q8" t="n">
        <v>1368.58</v>
      </c>
      <c r="R8" t="n">
        <v>418.69</v>
      </c>
      <c r="S8" t="n">
        <v>104.26</v>
      </c>
      <c r="T8" t="n">
        <v>154753.64</v>
      </c>
      <c r="U8" t="n">
        <v>0.25</v>
      </c>
      <c r="V8" t="n">
        <v>0.77</v>
      </c>
      <c r="W8" t="n">
        <v>21.2</v>
      </c>
      <c r="X8" t="n">
        <v>9.59</v>
      </c>
      <c r="Y8" t="n">
        <v>1</v>
      </c>
      <c r="Z8" t="n">
        <v>10</v>
      </c>
      <c r="AA8" t="n">
        <v>4327.357065546707</v>
      </c>
      <c r="AB8" t="n">
        <v>5920.880846601357</v>
      </c>
      <c r="AC8" t="n">
        <v>5355.800288609959</v>
      </c>
      <c r="AD8" t="n">
        <v>4327357.065546707</v>
      </c>
      <c r="AE8" t="n">
        <v>5920880.846601357</v>
      </c>
      <c r="AF8" t="n">
        <v>1.378533845763249e-06</v>
      </c>
      <c r="AG8" t="n">
        <v>97</v>
      </c>
      <c r="AH8" t="n">
        <v>5355800.288609959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1.2419</v>
      </c>
      <c r="E9" t="n">
        <v>80.52</v>
      </c>
      <c r="F9" t="n">
        <v>61.14</v>
      </c>
      <c r="G9" t="n">
        <v>12.43</v>
      </c>
      <c r="H9" t="n">
        <v>0.16</v>
      </c>
      <c r="I9" t="n">
        <v>295</v>
      </c>
      <c r="J9" t="n">
        <v>300.32</v>
      </c>
      <c r="K9" t="n">
        <v>61.82</v>
      </c>
      <c r="L9" t="n">
        <v>2.75</v>
      </c>
      <c r="M9" t="n">
        <v>293</v>
      </c>
      <c r="N9" t="n">
        <v>85.73999999999999</v>
      </c>
      <c r="O9" t="n">
        <v>37273.29</v>
      </c>
      <c r="P9" t="n">
        <v>1125.07</v>
      </c>
      <c r="Q9" t="n">
        <v>1368.51</v>
      </c>
      <c r="R9" t="n">
        <v>384.61</v>
      </c>
      <c r="S9" t="n">
        <v>104.26</v>
      </c>
      <c r="T9" t="n">
        <v>137886.43</v>
      </c>
      <c r="U9" t="n">
        <v>0.27</v>
      </c>
      <c r="V9" t="n">
        <v>0.78</v>
      </c>
      <c r="W9" t="n">
        <v>21.12</v>
      </c>
      <c r="X9" t="n">
        <v>8.529999999999999</v>
      </c>
      <c r="Y9" t="n">
        <v>1</v>
      </c>
      <c r="Z9" t="n">
        <v>10</v>
      </c>
      <c r="AA9" t="n">
        <v>4121.418789892056</v>
      </c>
      <c r="AB9" t="n">
        <v>5639.107012495138</v>
      </c>
      <c r="AC9" t="n">
        <v>5100.918553758789</v>
      </c>
      <c r="AD9" t="n">
        <v>4121418.789892056</v>
      </c>
      <c r="AE9" t="n">
        <v>5639107.012495139</v>
      </c>
      <c r="AF9" t="n">
        <v>1.430004329312879e-06</v>
      </c>
      <c r="AG9" t="n">
        <v>94</v>
      </c>
      <c r="AH9" t="n">
        <v>5100918.553758789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1.2792</v>
      </c>
      <c r="E10" t="n">
        <v>78.17</v>
      </c>
      <c r="F10" t="n">
        <v>60.34</v>
      </c>
      <c r="G10" t="n">
        <v>13.56</v>
      </c>
      <c r="H10" t="n">
        <v>0.18</v>
      </c>
      <c r="I10" t="n">
        <v>267</v>
      </c>
      <c r="J10" t="n">
        <v>300.84</v>
      </c>
      <c r="K10" t="n">
        <v>61.82</v>
      </c>
      <c r="L10" t="n">
        <v>3</v>
      </c>
      <c r="M10" t="n">
        <v>265</v>
      </c>
      <c r="N10" t="n">
        <v>86.02</v>
      </c>
      <c r="O10" t="n">
        <v>37338.27</v>
      </c>
      <c r="P10" t="n">
        <v>1110.43</v>
      </c>
      <c r="Q10" t="n">
        <v>1368.24</v>
      </c>
      <c r="R10" t="n">
        <v>358.77</v>
      </c>
      <c r="S10" t="n">
        <v>104.26</v>
      </c>
      <c r="T10" t="n">
        <v>125104.04</v>
      </c>
      <c r="U10" t="n">
        <v>0.29</v>
      </c>
      <c r="V10" t="n">
        <v>0.79</v>
      </c>
      <c r="W10" t="n">
        <v>21.09</v>
      </c>
      <c r="X10" t="n">
        <v>7.74</v>
      </c>
      <c r="Y10" t="n">
        <v>1</v>
      </c>
      <c r="Z10" t="n">
        <v>10</v>
      </c>
      <c r="AA10" t="n">
        <v>3958.532728308361</v>
      </c>
      <c r="AB10" t="n">
        <v>5416.239117010441</v>
      </c>
      <c r="AC10" t="n">
        <v>4899.320857422104</v>
      </c>
      <c r="AD10" t="n">
        <v>3958532.728308361</v>
      </c>
      <c r="AE10" t="n">
        <v>5416239.117010441</v>
      </c>
      <c r="AF10" t="n">
        <v>1.472953972185389e-06</v>
      </c>
      <c r="AG10" t="n">
        <v>91</v>
      </c>
      <c r="AH10" t="n">
        <v>4899320.857422104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1.312</v>
      </c>
      <c r="E11" t="n">
        <v>76.22</v>
      </c>
      <c r="F11" t="n">
        <v>59.66</v>
      </c>
      <c r="G11" t="n">
        <v>14.67</v>
      </c>
      <c r="H11" t="n">
        <v>0.19</v>
      </c>
      <c r="I11" t="n">
        <v>244</v>
      </c>
      <c r="J11" t="n">
        <v>301.37</v>
      </c>
      <c r="K11" t="n">
        <v>61.82</v>
      </c>
      <c r="L11" t="n">
        <v>3.25</v>
      </c>
      <c r="M11" t="n">
        <v>242</v>
      </c>
      <c r="N11" t="n">
        <v>86.3</v>
      </c>
      <c r="O11" t="n">
        <v>37403.38</v>
      </c>
      <c r="P11" t="n">
        <v>1097.76</v>
      </c>
      <c r="Q11" t="n">
        <v>1368.44</v>
      </c>
      <c r="R11" t="n">
        <v>337.25</v>
      </c>
      <c r="S11" t="n">
        <v>104.26</v>
      </c>
      <c r="T11" t="n">
        <v>114463.59</v>
      </c>
      <c r="U11" t="n">
        <v>0.31</v>
      </c>
      <c r="V11" t="n">
        <v>0.8</v>
      </c>
      <c r="W11" t="n">
        <v>21.03</v>
      </c>
      <c r="X11" t="n">
        <v>7.06</v>
      </c>
      <c r="Y11" t="n">
        <v>1</v>
      </c>
      <c r="Z11" t="n">
        <v>10</v>
      </c>
      <c r="AA11" t="n">
        <v>3828.709219123637</v>
      </c>
      <c r="AB11" t="n">
        <v>5238.608864334886</v>
      </c>
      <c r="AC11" t="n">
        <v>4738.643386756286</v>
      </c>
      <c r="AD11" t="n">
        <v>3828709.219123637</v>
      </c>
      <c r="AE11" t="n">
        <v>5238608.864334886</v>
      </c>
      <c r="AF11" t="n">
        <v>1.510722022754246e-06</v>
      </c>
      <c r="AG11" t="n">
        <v>89</v>
      </c>
      <c r="AH11" t="n">
        <v>4738643.386756286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1.3422</v>
      </c>
      <c r="E12" t="n">
        <v>74.5</v>
      </c>
      <c r="F12" t="n">
        <v>59.06</v>
      </c>
      <c r="G12" t="n">
        <v>15.82</v>
      </c>
      <c r="H12" t="n">
        <v>0.21</v>
      </c>
      <c r="I12" t="n">
        <v>224</v>
      </c>
      <c r="J12" t="n">
        <v>301.9</v>
      </c>
      <c r="K12" t="n">
        <v>61.82</v>
      </c>
      <c r="L12" t="n">
        <v>3.5</v>
      </c>
      <c r="M12" t="n">
        <v>222</v>
      </c>
      <c r="N12" t="n">
        <v>86.58</v>
      </c>
      <c r="O12" t="n">
        <v>37468.6</v>
      </c>
      <c r="P12" t="n">
        <v>1086.61</v>
      </c>
      <c r="Q12" t="n">
        <v>1368.11</v>
      </c>
      <c r="R12" t="n">
        <v>316.71</v>
      </c>
      <c r="S12" t="n">
        <v>104.26</v>
      </c>
      <c r="T12" t="n">
        <v>104289.68</v>
      </c>
      <c r="U12" t="n">
        <v>0.33</v>
      </c>
      <c r="V12" t="n">
        <v>0.8100000000000001</v>
      </c>
      <c r="W12" t="n">
        <v>21.02</v>
      </c>
      <c r="X12" t="n">
        <v>6.46</v>
      </c>
      <c r="Y12" t="n">
        <v>1</v>
      </c>
      <c r="Z12" t="n">
        <v>10</v>
      </c>
      <c r="AA12" t="n">
        <v>3713.625951310885</v>
      </c>
      <c r="AB12" t="n">
        <v>5081.14686019802</v>
      </c>
      <c r="AC12" t="n">
        <v>4596.209335294938</v>
      </c>
      <c r="AD12" t="n">
        <v>3713625.951310885</v>
      </c>
      <c r="AE12" t="n">
        <v>5081146.86019802</v>
      </c>
      <c r="AF12" t="n">
        <v>1.545496264436546e-06</v>
      </c>
      <c r="AG12" t="n">
        <v>87</v>
      </c>
      <c r="AH12" t="n">
        <v>4596209.335294938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1.3669</v>
      </c>
      <c r="E13" t="n">
        <v>73.16</v>
      </c>
      <c r="F13" t="n">
        <v>58.6</v>
      </c>
      <c r="G13" t="n">
        <v>16.9</v>
      </c>
      <c r="H13" t="n">
        <v>0.22</v>
      </c>
      <c r="I13" t="n">
        <v>208</v>
      </c>
      <c r="J13" t="n">
        <v>302.43</v>
      </c>
      <c r="K13" t="n">
        <v>61.82</v>
      </c>
      <c r="L13" t="n">
        <v>3.75</v>
      </c>
      <c r="M13" t="n">
        <v>206</v>
      </c>
      <c r="N13" t="n">
        <v>86.86</v>
      </c>
      <c r="O13" t="n">
        <v>37533.94</v>
      </c>
      <c r="P13" t="n">
        <v>1077.97</v>
      </c>
      <c r="Q13" t="n">
        <v>1368.14</v>
      </c>
      <c r="R13" t="n">
        <v>302.48</v>
      </c>
      <c r="S13" t="n">
        <v>104.26</v>
      </c>
      <c r="T13" t="n">
        <v>97254.02</v>
      </c>
      <c r="U13" t="n">
        <v>0.34</v>
      </c>
      <c r="V13" t="n">
        <v>0.82</v>
      </c>
      <c r="W13" t="n">
        <v>20.98</v>
      </c>
      <c r="X13" t="n">
        <v>6.01</v>
      </c>
      <c r="Y13" t="n">
        <v>1</v>
      </c>
      <c r="Z13" t="n">
        <v>10</v>
      </c>
      <c r="AA13" t="n">
        <v>3620.229708106197</v>
      </c>
      <c r="AB13" t="n">
        <v>4953.357999893907</v>
      </c>
      <c r="AC13" t="n">
        <v>4480.616464465462</v>
      </c>
      <c r="AD13" t="n">
        <v>3620229.708106197</v>
      </c>
      <c r="AE13" t="n">
        <v>4953357.999893907</v>
      </c>
      <c r="AF13" t="n">
        <v>1.573937448858825e-06</v>
      </c>
      <c r="AG13" t="n">
        <v>85</v>
      </c>
      <c r="AH13" t="n">
        <v>4480616.464465462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1.3912</v>
      </c>
      <c r="E14" t="n">
        <v>71.88</v>
      </c>
      <c r="F14" t="n">
        <v>58.16</v>
      </c>
      <c r="G14" t="n">
        <v>18.08</v>
      </c>
      <c r="H14" t="n">
        <v>0.24</v>
      </c>
      <c r="I14" t="n">
        <v>193</v>
      </c>
      <c r="J14" t="n">
        <v>302.96</v>
      </c>
      <c r="K14" t="n">
        <v>61.82</v>
      </c>
      <c r="L14" t="n">
        <v>4</v>
      </c>
      <c r="M14" t="n">
        <v>191</v>
      </c>
      <c r="N14" t="n">
        <v>87.14</v>
      </c>
      <c r="O14" t="n">
        <v>37599.4</v>
      </c>
      <c r="P14" t="n">
        <v>1069.75</v>
      </c>
      <c r="Q14" t="n">
        <v>1367.98</v>
      </c>
      <c r="R14" t="n">
        <v>287.6</v>
      </c>
      <c r="S14" t="n">
        <v>104.26</v>
      </c>
      <c r="T14" t="n">
        <v>89892.10000000001</v>
      </c>
      <c r="U14" t="n">
        <v>0.36</v>
      </c>
      <c r="V14" t="n">
        <v>0.82</v>
      </c>
      <c r="W14" t="n">
        <v>20.97</v>
      </c>
      <c r="X14" t="n">
        <v>5.57</v>
      </c>
      <c r="Y14" t="n">
        <v>1</v>
      </c>
      <c r="Z14" t="n">
        <v>10</v>
      </c>
      <c r="AA14" t="n">
        <v>3541.332136868064</v>
      </c>
      <c r="AB14" t="n">
        <v>4845.406862210702</v>
      </c>
      <c r="AC14" t="n">
        <v>4382.968031852372</v>
      </c>
      <c r="AD14" t="n">
        <v>3541332.136868064</v>
      </c>
      <c r="AE14" t="n">
        <v>4845406.862210701</v>
      </c>
      <c r="AF14" t="n">
        <v>1.601918047298557e-06</v>
      </c>
      <c r="AG14" t="n">
        <v>84</v>
      </c>
      <c r="AH14" t="n">
        <v>4382968.031852372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1.4114</v>
      </c>
      <c r="E15" t="n">
        <v>70.84999999999999</v>
      </c>
      <c r="F15" t="n">
        <v>57.8</v>
      </c>
      <c r="G15" t="n">
        <v>19.16</v>
      </c>
      <c r="H15" t="n">
        <v>0.25</v>
      </c>
      <c r="I15" t="n">
        <v>181</v>
      </c>
      <c r="J15" t="n">
        <v>303.49</v>
      </c>
      <c r="K15" t="n">
        <v>61.82</v>
      </c>
      <c r="L15" t="n">
        <v>4.25</v>
      </c>
      <c r="M15" t="n">
        <v>179</v>
      </c>
      <c r="N15" t="n">
        <v>87.42</v>
      </c>
      <c r="O15" t="n">
        <v>37664.98</v>
      </c>
      <c r="P15" t="n">
        <v>1062.95</v>
      </c>
      <c r="Q15" t="n">
        <v>1368.12</v>
      </c>
      <c r="R15" t="n">
        <v>275.7</v>
      </c>
      <c r="S15" t="n">
        <v>104.26</v>
      </c>
      <c r="T15" t="n">
        <v>84001.56</v>
      </c>
      <c r="U15" t="n">
        <v>0.38</v>
      </c>
      <c r="V15" t="n">
        <v>0.83</v>
      </c>
      <c r="W15" t="n">
        <v>20.95</v>
      </c>
      <c r="X15" t="n">
        <v>5.21</v>
      </c>
      <c r="Y15" t="n">
        <v>1</v>
      </c>
      <c r="Z15" t="n">
        <v>10</v>
      </c>
      <c r="AA15" t="n">
        <v>3475.981070360418</v>
      </c>
      <c r="AB15" t="n">
        <v>4755.990649929357</v>
      </c>
      <c r="AC15" t="n">
        <v>4302.085577374721</v>
      </c>
      <c r="AD15" t="n">
        <v>3475981.070360417</v>
      </c>
      <c r="AE15" t="n">
        <v>4755990.649929357</v>
      </c>
      <c r="AF15" t="n">
        <v>1.625177639417182e-06</v>
      </c>
      <c r="AG15" t="n">
        <v>83</v>
      </c>
      <c r="AH15" t="n">
        <v>4302085.577374721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1.4306</v>
      </c>
      <c r="E16" t="n">
        <v>69.90000000000001</v>
      </c>
      <c r="F16" t="n">
        <v>57.46</v>
      </c>
      <c r="G16" t="n">
        <v>20.28</v>
      </c>
      <c r="H16" t="n">
        <v>0.26</v>
      </c>
      <c r="I16" t="n">
        <v>170</v>
      </c>
      <c r="J16" t="n">
        <v>304.03</v>
      </c>
      <c r="K16" t="n">
        <v>61.82</v>
      </c>
      <c r="L16" t="n">
        <v>4.5</v>
      </c>
      <c r="M16" t="n">
        <v>168</v>
      </c>
      <c r="N16" t="n">
        <v>87.7</v>
      </c>
      <c r="O16" t="n">
        <v>37730.68</v>
      </c>
      <c r="P16" t="n">
        <v>1056.46</v>
      </c>
      <c r="Q16" t="n">
        <v>1368.13</v>
      </c>
      <c r="R16" t="n">
        <v>265.09</v>
      </c>
      <c r="S16" t="n">
        <v>104.26</v>
      </c>
      <c r="T16" t="n">
        <v>78748.85000000001</v>
      </c>
      <c r="U16" t="n">
        <v>0.39</v>
      </c>
      <c r="V16" t="n">
        <v>0.83</v>
      </c>
      <c r="W16" t="n">
        <v>20.92</v>
      </c>
      <c r="X16" t="n">
        <v>4.86</v>
      </c>
      <c r="Y16" t="n">
        <v>1</v>
      </c>
      <c r="Z16" t="n">
        <v>10</v>
      </c>
      <c r="AA16" t="n">
        <v>3404.684007904651</v>
      </c>
      <c r="AB16" t="n">
        <v>4658.438863672969</v>
      </c>
      <c r="AC16" t="n">
        <v>4213.843996683854</v>
      </c>
      <c r="AD16" t="n">
        <v>3404684.007904652</v>
      </c>
      <c r="AE16" t="n">
        <v>4658438.863672969</v>
      </c>
      <c r="AF16" t="n">
        <v>1.647285766579439e-06</v>
      </c>
      <c r="AG16" t="n">
        <v>81</v>
      </c>
      <c r="AH16" t="n">
        <v>4213843.996683854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1.4482</v>
      </c>
      <c r="E17" t="n">
        <v>69.05</v>
      </c>
      <c r="F17" t="n">
        <v>57.16</v>
      </c>
      <c r="G17" t="n">
        <v>21.44</v>
      </c>
      <c r="H17" t="n">
        <v>0.28</v>
      </c>
      <c r="I17" t="n">
        <v>160</v>
      </c>
      <c r="J17" t="n">
        <v>304.56</v>
      </c>
      <c r="K17" t="n">
        <v>61.82</v>
      </c>
      <c r="L17" t="n">
        <v>4.75</v>
      </c>
      <c r="M17" t="n">
        <v>158</v>
      </c>
      <c r="N17" t="n">
        <v>87.98999999999999</v>
      </c>
      <c r="O17" t="n">
        <v>37796.51</v>
      </c>
      <c r="P17" t="n">
        <v>1050.93</v>
      </c>
      <c r="Q17" t="n">
        <v>1367.91</v>
      </c>
      <c r="R17" t="n">
        <v>255.7</v>
      </c>
      <c r="S17" t="n">
        <v>104.26</v>
      </c>
      <c r="T17" t="n">
        <v>74104.69</v>
      </c>
      <c r="U17" t="n">
        <v>0.41</v>
      </c>
      <c r="V17" t="n">
        <v>0.84</v>
      </c>
      <c r="W17" t="n">
        <v>20.9</v>
      </c>
      <c r="X17" t="n">
        <v>4.57</v>
      </c>
      <c r="Y17" t="n">
        <v>1</v>
      </c>
      <c r="Z17" t="n">
        <v>10</v>
      </c>
      <c r="AA17" t="n">
        <v>3349.804837095392</v>
      </c>
      <c r="AB17" t="n">
        <v>4583.350761073593</v>
      </c>
      <c r="AC17" t="n">
        <v>4145.922197209751</v>
      </c>
      <c r="AD17" t="n">
        <v>3349804.837095392</v>
      </c>
      <c r="AE17" t="n">
        <v>4583350.761073593</v>
      </c>
      <c r="AF17" t="n">
        <v>1.667551549811508e-06</v>
      </c>
      <c r="AG17" t="n">
        <v>80</v>
      </c>
      <c r="AH17" t="n">
        <v>4145922.197209751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1.4639</v>
      </c>
      <c r="E18" t="n">
        <v>68.31</v>
      </c>
      <c r="F18" t="n">
        <v>56.92</v>
      </c>
      <c r="G18" t="n">
        <v>22.62</v>
      </c>
      <c r="H18" t="n">
        <v>0.29</v>
      </c>
      <c r="I18" t="n">
        <v>151</v>
      </c>
      <c r="J18" t="n">
        <v>305.09</v>
      </c>
      <c r="K18" t="n">
        <v>61.82</v>
      </c>
      <c r="L18" t="n">
        <v>5</v>
      </c>
      <c r="M18" t="n">
        <v>149</v>
      </c>
      <c r="N18" t="n">
        <v>88.27</v>
      </c>
      <c r="O18" t="n">
        <v>37862.45</v>
      </c>
      <c r="P18" t="n">
        <v>1046.28</v>
      </c>
      <c r="Q18" t="n">
        <v>1367.78</v>
      </c>
      <c r="R18" t="n">
        <v>247.4</v>
      </c>
      <c r="S18" t="n">
        <v>104.26</v>
      </c>
      <c r="T18" t="n">
        <v>70000.3</v>
      </c>
      <c r="U18" t="n">
        <v>0.42</v>
      </c>
      <c r="V18" t="n">
        <v>0.84</v>
      </c>
      <c r="W18" t="n">
        <v>20.9</v>
      </c>
      <c r="X18" t="n">
        <v>4.33</v>
      </c>
      <c r="Y18" t="n">
        <v>1</v>
      </c>
      <c r="Z18" t="n">
        <v>10</v>
      </c>
      <c r="AA18" t="n">
        <v>3311.621450472735</v>
      </c>
      <c r="AB18" t="n">
        <v>4531.106566964341</v>
      </c>
      <c r="AC18" t="n">
        <v>4098.664115661101</v>
      </c>
      <c r="AD18" t="n">
        <v>3311621.450472735</v>
      </c>
      <c r="AE18" t="n">
        <v>4531106.566964341</v>
      </c>
      <c r="AF18" t="n">
        <v>1.685629549626479e-06</v>
      </c>
      <c r="AG18" t="n">
        <v>80</v>
      </c>
      <c r="AH18" t="n">
        <v>4098664.115661101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1.4771</v>
      </c>
      <c r="E19" t="n">
        <v>67.7</v>
      </c>
      <c r="F19" t="n">
        <v>56.7</v>
      </c>
      <c r="G19" t="n">
        <v>23.63</v>
      </c>
      <c r="H19" t="n">
        <v>0.31</v>
      </c>
      <c r="I19" t="n">
        <v>144</v>
      </c>
      <c r="J19" t="n">
        <v>305.63</v>
      </c>
      <c r="K19" t="n">
        <v>61.82</v>
      </c>
      <c r="L19" t="n">
        <v>5.25</v>
      </c>
      <c r="M19" t="n">
        <v>142</v>
      </c>
      <c r="N19" t="n">
        <v>88.56</v>
      </c>
      <c r="O19" t="n">
        <v>37928.52</v>
      </c>
      <c r="P19" t="n">
        <v>1042.1</v>
      </c>
      <c r="Q19" t="n">
        <v>1367.77</v>
      </c>
      <c r="R19" t="n">
        <v>240.63</v>
      </c>
      <c r="S19" t="n">
        <v>104.26</v>
      </c>
      <c r="T19" t="n">
        <v>66652.75999999999</v>
      </c>
      <c r="U19" t="n">
        <v>0.43</v>
      </c>
      <c r="V19" t="n">
        <v>0.85</v>
      </c>
      <c r="W19" t="n">
        <v>20.88</v>
      </c>
      <c r="X19" t="n">
        <v>4.12</v>
      </c>
      <c r="Y19" t="n">
        <v>1</v>
      </c>
      <c r="Z19" t="n">
        <v>10</v>
      </c>
      <c r="AA19" t="n">
        <v>3269.346393227869</v>
      </c>
      <c r="AB19" t="n">
        <v>4473.263968598014</v>
      </c>
      <c r="AC19" t="n">
        <v>4046.341933700261</v>
      </c>
      <c r="AD19" t="n">
        <v>3269346.393227869</v>
      </c>
      <c r="AE19" t="n">
        <v>4473263.968598014</v>
      </c>
      <c r="AF19" t="n">
        <v>1.700828887050531e-06</v>
      </c>
      <c r="AG19" t="n">
        <v>79</v>
      </c>
      <c r="AH19" t="n">
        <v>4046341.933700261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1.49</v>
      </c>
      <c r="E20" t="n">
        <v>67.11</v>
      </c>
      <c r="F20" t="n">
        <v>56.51</v>
      </c>
      <c r="G20" t="n">
        <v>24.75</v>
      </c>
      <c r="H20" t="n">
        <v>0.32</v>
      </c>
      <c r="I20" t="n">
        <v>137</v>
      </c>
      <c r="J20" t="n">
        <v>306.17</v>
      </c>
      <c r="K20" t="n">
        <v>61.82</v>
      </c>
      <c r="L20" t="n">
        <v>5.5</v>
      </c>
      <c r="M20" t="n">
        <v>135</v>
      </c>
      <c r="N20" t="n">
        <v>88.84</v>
      </c>
      <c r="O20" t="n">
        <v>37994.72</v>
      </c>
      <c r="P20" t="n">
        <v>1038.32</v>
      </c>
      <c r="Q20" t="n">
        <v>1367.62</v>
      </c>
      <c r="R20" t="n">
        <v>234.03</v>
      </c>
      <c r="S20" t="n">
        <v>104.26</v>
      </c>
      <c r="T20" t="n">
        <v>63387.41</v>
      </c>
      <c r="U20" t="n">
        <v>0.45</v>
      </c>
      <c r="V20" t="n">
        <v>0.85</v>
      </c>
      <c r="W20" t="n">
        <v>20.87</v>
      </c>
      <c r="X20" t="n">
        <v>3.92</v>
      </c>
      <c r="Y20" t="n">
        <v>1</v>
      </c>
      <c r="Z20" t="n">
        <v>10</v>
      </c>
      <c r="AA20" t="n">
        <v>3229.181626575801</v>
      </c>
      <c r="AB20" t="n">
        <v>4418.308762920205</v>
      </c>
      <c r="AC20" t="n">
        <v>3996.631575722229</v>
      </c>
      <c r="AD20" t="n">
        <v>3229181.626575801</v>
      </c>
      <c r="AE20" t="n">
        <v>4418308.762920205</v>
      </c>
      <c r="AF20" t="n">
        <v>1.715682784987672e-06</v>
      </c>
      <c r="AG20" t="n">
        <v>78</v>
      </c>
      <c r="AH20" t="n">
        <v>3996631.575722229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1.5031</v>
      </c>
      <c r="E21" t="n">
        <v>66.53</v>
      </c>
      <c r="F21" t="n">
        <v>56.31</v>
      </c>
      <c r="G21" t="n">
        <v>25.99</v>
      </c>
      <c r="H21" t="n">
        <v>0.33</v>
      </c>
      <c r="I21" t="n">
        <v>130</v>
      </c>
      <c r="J21" t="n">
        <v>306.7</v>
      </c>
      <c r="K21" t="n">
        <v>61.82</v>
      </c>
      <c r="L21" t="n">
        <v>5.75</v>
      </c>
      <c r="M21" t="n">
        <v>128</v>
      </c>
      <c r="N21" t="n">
        <v>89.13</v>
      </c>
      <c r="O21" t="n">
        <v>38061.04</v>
      </c>
      <c r="P21" t="n">
        <v>1034.69</v>
      </c>
      <c r="Q21" t="n">
        <v>1367.59</v>
      </c>
      <c r="R21" t="n">
        <v>227.55</v>
      </c>
      <c r="S21" t="n">
        <v>104.26</v>
      </c>
      <c r="T21" t="n">
        <v>60180.46</v>
      </c>
      <c r="U21" t="n">
        <v>0.46</v>
      </c>
      <c r="V21" t="n">
        <v>0.85</v>
      </c>
      <c r="W21" t="n">
        <v>20.86</v>
      </c>
      <c r="X21" t="n">
        <v>3.73</v>
      </c>
      <c r="Y21" t="n">
        <v>1</v>
      </c>
      <c r="Z21" t="n">
        <v>10</v>
      </c>
      <c r="AA21" t="n">
        <v>3199.433052854833</v>
      </c>
      <c r="AB21" t="n">
        <v>4377.605451940727</v>
      </c>
      <c r="AC21" t="n">
        <v>3959.812931615179</v>
      </c>
      <c r="AD21" t="n">
        <v>3199433.052854834</v>
      </c>
      <c r="AE21" t="n">
        <v>4377605.451940727</v>
      </c>
      <c r="AF21" t="n">
        <v>1.730766975916088e-06</v>
      </c>
      <c r="AG21" t="n">
        <v>78</v>
      </c>
      <c r="AH21" t="n">
        <v>3959812.931615179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1.5129</v>
      </c>
      <c r="E22" t="n">
        <v>66.09999999999999</v>
      </c>
      <c r="F22" t="n">
        <v>56.15</v>
      </c>
      <c r="G22" t="n">
        <v>26.95</v>
      </c>
      <c r="H22" t="n">
        <v>0.35</v>
      </c>
      <c r="I22" t="n">
        <v>125</v>
      </c>
      <c r="J22" t="n">
        <v>307.24</v>
      </c>
      <c r="K22" t="n">
        <v>61.82</v>
      </c>
      <c r="L22" t="n">
        <v>6</v>
      </c>
      <c r="M22" t="n">
        <v>123</v>
      </c>
      <c r="N22" t="n">
        <v>89.42</v>
      </c>
      <c r="O22" t="n">
        <v>38127.48</v>
      </c>
      <c r="P22" t="n">
        <v>1031.61</v>
      </c>
      <c r="Q22" t="n">
        <v>1367.55</v>
      </c>
      <c r="R22" t="n">
        <v>223.11</v>
      </c>
      <c r="S22" t="n">
        <v>104.26</v>
      </c>
      <c r="T22" t="n">
        <v>57986.83</v>
      </c>
      <c r="U22" t="n">
        <v>0.47</v>
      </c>
      <c r="V22" t="n">
        <v>0.85</v>
      </c>
      <c r="W22" t="n">
        <v>20.84</v>
      </c>
      <c r="X22" t="n">
        <v>3.57</v>
      </c>
      <c r="Y22" t="n">
        <v>1</v>
      </c>
      <c r="Z22" t="n">
        <v>10</v>
      </c>
      <c r="AA22" t="n">
        <v>3166.684322002709</v>
      </c>
      <c r="AB22" t="n">
        <v>4332.797193616809</v>
      </c>
      <c r="AC22" t="n">
        <v>3919.281110576911</v>
      </c>
      <c r="AD22" t="n">
        <v>3166684.322002708</v>
      </c>
      <c r="AE22" t="n">
        <v>4332797.193616808</v>
      </c>
      <c r="AF22" t="n">
        <v>1.742051332488489e-06</v>
      </c>
      <c r="AG22" t="n">
        <v>77</v>
      </c>
      <c r="AH22" t="n">
        <v>3919281.110576911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1.525</v>
      </c>
      <c r="E23" t="n">
        <v>65.56999999999999</v>
      </c>
      <c r="F23" t="n">
        <v>55.96</v>
      </c>
      <c r="G23" t="n">
        <v>28.22</v>
      </c>
      <c r="H23" t="n">
        <v>0.36</v>
      </c>
      <c r="I23" t="n">
        <v>119</v>
      </c>
      <c r="J23" t="n">
        <v>307.78</v>
      </c>
      <c r="K23" t="n">
        <v>61.82</v>
      </c>
      <c r="L23" t="n">
        <v>6.25</v>
      </c>
      <c r="M23" t="n">
        <v>117</v>
      </c>
      <c r="N23" t="n">
        <v>89.70999999999999</v>
      </c>
      <c r="O23" t="n">
        <v>38194.05</v>
      </c>
      <c r="P23" t="n">
        <v>1027.84</v>
      </c>
      <c r="Q23" t="n">
        <v>1367.62</v>
      </c>
      <c r="R23" t="n">
        <v>216.43</v>
      </c>
      <c r="S23" t="n">
        <v>104.26</v>
      </c>
      <c r="T23" t="n">
        <v>54678.4</v>
      </c>
      <c r="U23" t="n">
        <v>0.48</v>
      </c>
      <c r="V23" t="n">
        <v>0.86</v>
      </c>
      <c r="W23" t="n">
        <v>20.84</v>
      </c>
      <c r="X23" t="n">
        <v>3.38</v>
      </c>
      <c r="Y23" t="n">
        <v>1</v>
      </c>
      <c r="Z23" t="n">
        <v>10</v>
      </c>
      <c r="AA23" t="n">
        <v>3129.174802298638</v>
      </c>
      <c r="AB23" t="n">
        <v>4281.475013954478</v>
      </c>
      <c r="AC23" t="n">
        <v>3872.857047710424</v>
      </c>
      <c r="AD23" t="n">
        <v>3129174.802298638</v>
      </c>
      <c r="AE23" t="n">
        <v>4281475.013954477</v>
      </c>
      <c r="AF23" t="n">
        <v>1.755984058460537e-06</v>
      </c>
      <c r="AG23" t="n">
        <v>76</v>
      </c>
      <c r="AH23" t="n">
        <v>3872857.047710423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1.5346</v>
      </c>
      <c r="E24" t="n">
        <v>65.16</v>
      </c>
      <c r="F24" t="n">
        <v>55.83</v>
      </c>
      <c r="G24" t="n">
        <v>29.39</v>
      </c>
      <c r="H24" t="n">
        <v>0.38</v>
      </c>
      <c r="I24" t="n">
        <v>114</v>
      </c>
      <c r="J24" t="n">
        <v>308.32</v>
      </c>
      <c r="K24" t="n">
        <v>61.82</v>
      </c>
      <c r="L24" t="n">
        <v>6.5</v>
      </c>
      <c r="M24" t="n">
        <v>112</v>
      </c>
      <c r="N24" t="n">
        <v>90</v>
      </c>
      <c r="O24" t="n">
        <v>38260.74</v>
      </c>
      <c r="P24" t="n">
        <v>1025.22</v>
      </c>
      <c r="Q24" t="n">
        <v>1367.83</v>
      </c>
      <c r="R24" t="n">
        <v>212.26</v>
      </c>
      <c r="S24" t="n">
        <v>104.26</v>
      </c>
      <c r="T24" t="n">
        <v>52615.88</v>
      </c>
      <c r="U24" t="n">
        <v>0.49</v>
      </c>
      <c r="V24" t="n">
        <v>0.86</v>
      </c>
      <c r="W24" t="n">
        <v>20.83</v>
      </c>
      <c r="X24" t="n">
        <v>3.25</v>
      </c>
      <c r="Y24" t="n">
        <v>1</v>
      </c>
      <c r="Z24" t="n">
        <v>10</v>
      </c>
      <c r="AA24" t="n">
        <v>3108.598826073117</v>
      </c>
      <c r="AB24" t="n">
        <v>4253.322055534714</v>
      </c>
      <c r="AC24" t="n">
        <v>3847.390968129317</v>
      </c>
      <c r="AD24" t="n">
        <v>3108598.826073118</v>
      </c>
      <c r="AE24" t="n">
        <v>4253322.055534714</v>
      </c>
      <c r="AF24" t="n">
        <v>1.767038122041666e-06</v>
      </c>
      <c r="AG24" t="n">
        <v>76</v>
      </c>
      <c r="AH24" t="n">
        <v>3847390.968129317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1.5428</v>
      </c>
      <c r="E25" t="n">
        <v>64.81999999999999</v>
      </c>
      <c r="F25" t="n">
        <v>55.71</v>
      </c>
      <c r="G25" t="n">
        <v>30.39</v>
      </c>
      <c r="H25" t="n">
        <v>0.39</v>
      </c>
      <c r="I25" t="n">
        <v>110</v>
      </c>
      <c r="J25" t="n">
        <v>308.86</v>
      </c>
      <c r="K25" t="n">
        <v>61.82</v>
      </c>
      <c r="L25" t="n">
        <v>6.75</v>
      </c>
      <c r="M25" t="n">
        <v>108</v>
      </c>
      <c r="N25" t="n">
        <v>90.29000000000001</v>
      </c>
      <c r="O25" t="n">
        <v>38327.57</v>
      </c>
      <c r="P25" t="n">
        <v>1022.82</v>
      </c>
      <c r="Q25" t="n">
        <v>1367.53</v>
      </c>
      <c r="R25" t="n">
        <v>208.09</v>
      </c>
      <c r="S25" t="n">
        <v>104.26</v>
      </c>
      <c r="T25" t="n">
        <v>50553.18</v>
      </c>
      <c r="U25" t="n">
        <v>0.5</v>
      </c>
      <c r="V25" t="n">
        <v>0.86</v>
      </c>
      <c r="W25" t="n">
        <v>20.83</v>
      </c>
      <c r="X25" t="n">
        <v>3.12</v>
      </c>
      <c r="Y25" t="n">
        <v>1</v>
      </c>
      <c r="Z25" t="n">
        <v>10</v>
      </c>
      <c r="AA25" t="n">
        <v>3090.856731554205</v>
      </c>
      <c r="AB25" t="n">
        <v>4229.046539087969</v>
      </c>
      <c r="AC25" t="n">
        <v>3825.432272901349</v>
      </c>
      <c r="AD25" t="n">
        <v>3090856.731554206</v>
      </c>
      <c r="AE25" t="n">
        <v>4229046.539087969</v>
      </c>
      <c r="AF25" t="n">
        <v>1.77648013468388e-06</v>
      </c>
      <c r="AG25" t="n">
        <v>76</v>
      </c>
      <c r="AH25" t="n">
        <v>3825432.272901349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1.5507</v>
      </c>
      <c r="E26" t="n">
        <v>64.48999999999999</v>
      </c>
      <c r="F26" t="n">
        <v>55.6</v>
      </c>
      <c r="G26" t="n">
        <v>31.47</v>
      </c>
      <c r="H26" t="n">
        <v>0.4</v>
      </c>
      <c r="I26" t="n">
        <v>106</v>
      </c>
      <c r="J26" t="n">
        <v>309.41</v>
      </c>
      <c r="K26" t="n">
        <v>61.82</v>
      </c>
      <c r="L26" t="n">
        <v>7</v>
      </c>
      <c r="M26" t="n">
        <v>104</v>
      </c>
      <c r="N26" t="n">
        <v>90.59</v>
      </c>
      <c r="O26" t="n">
        <v>38394.52</v>
      </c>
      <c r="P26" t="n">
        <v>1020.7</v>
      </c>
      <c r="Q26" t="n">
        <v>1367.63</v>
      </c>
      <c r="R26" t="n">
        <v>204.62</v>
      </c>
      <c r="S26" t="n">
        <v>104.26</v>
      </c>
      <c r="T26" t="n">
        <v>48836.46</v>
      </c>
      <c r="U26" t="n">
        <v>0.51</v>
      </c>
      <c r="V26" t="n">
        <v>0.86</v>
      </c>
      <c r="W26" t="n">
        <v>20.82</v>
      </c>
      <c r="X26" t="n">
        <v>3.02</v>
      </c>
      <c r="Y26" t="n">
        <v>1</v>
      </c>
      <c r="Z26" t="n">
        <v>10</v>
      </c>
      <c r="AA26" t="n">
        <v>3064.201026850742</v>
      </c>
      <c r="AB26" t="n">
        <v>4192.575027945993</v>
      </c>
      <c r="AC26" t="n">
        <v>3792.441551594678</v>
      </c>
      <c r="AD26" t="n">
        <v>3064201.026850742</v>
      </c>
      <c r="AE26" t="n">
        <v>4192575.027945993</v>
      </c>
      <c r="AF26" t="n">
        <v>1.785576707839183e-06</v>
      </c>
      <c r="AG26" t="n">
        <v>75</v>
      </c>
      <c r="AH26" t="n">
        <v>3792441.551594677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1.5588</v>
      </c>
      <c r="E27" t="n">
        <v>64.15000000000001</v>
      </c>
      <c r="F27" t="n">
        <v>55.49</v>
      </c>
      <c r="G27" t="n">
        <v>32.64</v>
      </c>
      <c r="H27" t="n">
        <v>0.42</v>
      </c>
      <c r="I27" t="n">
        <v>102</v>
      </c>
      <c r="J27" t="n">
        <v>309.95</v>
      </c>
      <c r="K27" t="n">
        <v>61.82</v>
      </c>
      <c r="L27" t="n">
        <v>7.25</v>
      </c>
      <c r="M27" t="n">
        <v>100</v>
      </c>
      <c r="N27" t="n">
        <v>90.88</v>
      </c>
      <c r="O27" t="n">
        <v>38461.6</v>
      </c>
      <c r="P27" t="n">
        <v>1018.42</v>
      </c>
      <c r="Q27" t="n">
        <v>1367.44</v>
      </c>
      <c r="R27" t="n">
        <v>200.83</v>
      </c>
      <c r="S27" t="n">
        <v>104.26</v>
      </c>
      <c r="T27" t="n">
        <v>46963.17</v>
      </c>
      <c r="U27" t="n">
        <v>0.52</v>
      </c>
      <c r="V27" t="n">
        <v>0.86</v>
      </c>
      <c r="W27" t="n">
        <v>20.82</v>
      </c>
      <c r="X27" t="n">
        <v>2.9</v>
      </c>
      <c r="Y27" t="n">
        <v>1</v>
      </c>
      <c r="Z27" t="n">
        <v>10</v>
      </c>
      <c r="AA27" t="n">
        <v>3047.283021999189</v>
      </c>
      <c r="AB27" t="n">
        <v>4169.427067338397</v>
      </c>
      <c r="AC27" t="n">
        <v>3771.502799859105</v>
      </c>
      <c r="AD27" t="n">
        <v>3047283.021999189</v>
      </c>
      <c r="AE27" t="n">
        <v>4169427.067338397</v>
      </c>
      <c r="AF27" t="n">
        <v>1.794903573985761e-06</v>
      </c>
      <c r="AG27" t="n">
        <v>75</v>
      </c>
      <c r="AH27" t="n">
        <v>3771502.799859105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1.5671</v>
      </c>
      <c r="E28" t="n">
        <v>63.81</v>
      </c>
      <c r="F28" t="n">
        <v>55.37</v>
      </c>
      <c r="G28" t="n">
        <v>33.9</v>
      </c>
      <c r="H28" t="n">
        <v>0.43</v>
      </c>
      <c r="I28" t="n">
        <v>98</v>
      </c>
      <c r="J28" t="n">
        <v>310.5</v>
      </c>
      <c r="K28" t="n">
        <v>61.82</v>
      </c>
      <c r="L28" t="n">
        <v>7.5</v>
      </c>
      <c r="M28" t="n">
        <v>96</v>
      </c>
      <c r="N28" t="n">
        <v>91.18000000000001</v>
      </c>
      <c r="O28" t="n">
        <v>38528.81</v>
      </c>
      <c r="P28" t="n">
        <v>1016.09</v>
      </c>
      <c r="Q28" t="n">
        <v>1367.58</v>
      </c>
      <c r="R28" t="n">
        <v>197.14</v>
      </c>
      <c r="S28" t="n">
        <v>104.26</v>
      </c>
      <c r="T28" t="n">
        <v>45135.36</v>
      </c>
      <c r="U28" t="n">
        <v>0.53</v>
      </c>
      <c r="V28" t="n">
        <v>0.87</v>
      </c>
      <c r="W28" t="n">
        <v>20.81</v>
      </c>
      <c r="X28" t="n">
        <v>2.79</v>
      </c>
      <c r="Y28" t="n">
        <v>1</v>
      </c>
      <c r="Z28" t="n">
        <v>10</v>
      </c>
      <c r="AA28" t="n">
        <v>3019.934126738425</v>
      </c>
      <c r="AB28" t="n">
        <v>4132.007102294513</v>
      </c>
      <c r="AC28" t="n">
        <v>3737.65414375976</v>
      </c>
      <c r="AD28" t="n">
        <v>3019934.126738425</v>
      </c>
      <c r="AE28" t="n">
        <v>4132007.102294513</v>
      </c>
      <c r="AF28" t="n">
        <v>1.804460733123612e-06</v>
      </c>
      <c r="AG28" t="n">
        <v>74</v>
      </c>
      <c r="AH28" t="n">
        <v>3737654.14375976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1.5736</v>
      </c>
      <c r="E29" t="n">
        <v>63.55</v>
      </c>
      <c r="F29" t="n">
        <v>55.27</v>
      </c>
      <c r="G29" t="n">
        <v>34.91</v>
      </c>
      <c r="H29" t="n">
        <v>0.44</v>
      </c>
      <c r="I29" t="n">
        <v>95</v>
      </c>
      <c r="J29" t="n">
        <v>311.04</v>
      </c>
      <c r="K29" t="n">
        <v>61.82</v>
      </c>
      <c r="L29" t="n">
        <v>7.75</v>
      </c>
      <c r="M29" t="n">
        <v>93</v>
      </c>
      <c r="N29" t="n">
        <v>91.47</v>
      </c>
      <c r="O29" t="n">
        <v>38596.15</v>
      </c>
      <c r="P29" t="n">
        <v>1014.27</v>
      </c>
      <c r="Q29" t="n">
        <v>1367.52</v>
      </c>
      <c r="R29" t="n">
        <v>193.93</v>
      </c>
      <c r="S29" t="n">
        <v>104.26</v>
      </c>
      <c r="T29" t="n">
        <v>43543.96</v>
      </c>
      <c r="U29" t="n">
        <v>0.54</v>
      </c>
      <c r="V29" t="n">
        <v>0.87</v>
      </c>
      <c r="W29" t="n">
        <v>20.8</v>
      </c>
      <c r="X29" t="n">
        <v>2.69</v>
      </c>
      <c r="Y29" t="n">
        <v>1</v>
      </c>
      <c r="Z29" t="n">
        <v>10</v>
      </c>
      <c r="AA29" t="n">
        <v>3006.493319246912</v>
      </c>
      <c r="AB29" t="n">
        <v>4113.616796518048</v>
      </c>
      <c r="AC29" t="n">
        <v>3721.018982955644</v>
      </c>
      <c r="AD29" t="n">
        <v>3006493.319246911</v>
      </c>
      <c r="AE29" t="n">
        <v>4113616.796518047</v>
      </c>
      <c r="AF29" t="n">
        <v>1.811945255340001e-06</v>
      </c>
      <c r="AG29" t="n">
        <v>74</v>
      </c>
      <c r="AH29" t="n">
        <v>3721018.982955644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1.5793</v>
      </c>
      <c r="E30" t="n">
        <v>63.32</v>
      </c>
      <c r="F30" t="n">
        <v>55.21</v>
      </c>
      <c r="G30" t="n">
        <v>36.01</v>
      </c>
      <c r="H30" t="n">
        <v>0.46</v>
      </c>
      <c r="I30" t="n">
        <v>92</v>
      </c>
      <c r="J30" t="n">
        <v>311.59</v>
      </c>
      <c r="K30" t="n">
        <v>61.82</v>
      </c>
      <c r="L30" t="n">
        <v>8</v>
      </c>
      <c r="M30" t="n">
        <v>90</v>
      </c>
      <c r="N30" t="n">
        <v>91.77</v>
      </c>
      <c r="O30" t="n">
        <v>38663.62</v>
      </c>
      <c r="P30" t="n">
        <v>1012.83</v>
      </c>
      <c r="Q30" t="n">
        <v>1367.73</v>
      </c>
      <c r="R30" t="n">
        <v>192.2</v>
      </c>
      <c r="S30" t="n">
        <v>104.26</v>
      </c>
      <c r="T30" t="n">
        <v>42694.41</v>
      </c>
      <c r="U30" t="n">
        <v>0.54</v>
      </c>
      <c r="V30" t="n">
        <v>0.87</v>
      </c>
      <c r="W30" t="n">
        <v>20.79</v>
      </c>
      <c r="X30" t="n">
        <v>2.62</v>
      </c>
      <c r="Y30" t="n">
        <v>1</v>
      </c>
      <c r="Z30" t="n">
        <v>10</v>
      </c>
      <c r="AA30" t="n">
        <v>2995.38538335443</v>
      </c>
      <c r="AB30" t="n">
        <v>4098.418428582406</v>
      </c>
      <c r="AC30" t="n">
        <v>3707.271125924738</v>
      </c>
      <c r="AD30" t="n">
        <v>2995385.38335443</v>
      </c>
      <c r="AE30" t="n">
        <v>4098418.428582406</v>
      </c>
      <c r="AF30" t="n">
        <v>1.818508605591296e-06</v>
      </c>
      <c r="AG30" t="n">
        <v>74</v>
      </c>
      <c r="AH30" t="n">
        <v>3707271.125924738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1.5859</v>
      </c>
      <c r="E31" t="n">
        <v>63.06</v>
      </c>
      <c r="F31" t="n">
        <v>55.11</v>
      </c>
      <c r="G31" t="n">
        <v>37.16</v>
      </c>
      <c r="H31" t="n">
        <v>0.47</v>
      </c>
      <c r="I31" t="n">
        <v>89</v>
      </c>
      <c r="J31" t="n">
        <v>312.14</v>
      </c>
      <c r="K31" t="n">
        <v>61.82</v>
      </c>
      <c r="L31" t="n">
        <v>8.25</v>
      </c>
      <c r="M31" t="n">
        <v>87</v>
      </c>
      <c r="N31" t="n">
        <v>92.06999999999999</v>
      </c>
      <c r="O31" t="n">
        <v>38731.35</v>
      </c>
      <c r="P31" t="n">
        <v>1010.94</v>
      </c>
      <c r="Q31" t="n">
        <v>1367.52</v>
      </c>
      <c r="R31" t="n">
        <v>189.11</v>
      </c>
      <c r="S31" t="n">
        <v>104.26</v>
      </c>
      <c r="T31" t="n">
        <v>41167.9</v>
      </c>
      <c r="U31" t="n">
        <v>0.55</v>
      </c>
      <c r="V31" t="n">
        <v>0.87</v>
      </c>
      <c r="W31" t="n">
        <v>20.79</v>
      </c>
      <c r="X31" t="n">
        <v>2.53</v>
      </c>
      <c r="Y31" t="n">
        <v>1</v>
      </c>
      <c r="Z31" t="n">
        <v>10</v>
      </c>
      <c r="AA31" t="n">
        <v>2971.789162995762</v>
      </c>
      <c r="AB31" t="n">
        <v>4066.133038895902</v>
      </c>
      <c r="AC31" t="n">
        <v>3678.067008517085</v>
      </c>
      <c r="AD31" t="n">
        <v>2971789.162995762</v>
      </c>
      <c r="AE31" t="n">
        <v>4066133.038895902</v>
      </c>
      <c r="AF31" t="n">
        <v>1.826108274303322e-06</v>
      </c>
      <c r="AG31" t="n">
        <v>73</v>
      </c>
      <c r="AH31" t="n">
        <v>3678067.008517086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1.5923</v>
      </c>
      <c r="E32" t="n">
        <v>62.8</v>
      </c>
      <c r="F32" t="n">
        <v>55.03</v>
      </c>
      <c r="G32" t="n">
        <v>38.39</v>
      </c>
      <c r="H32" t="n">
        <v>0.48</v>
      </c>
      <c r="I32" t="n">
        <v>86</v>
      </c>
      <c r="J32" t="n">
        <v>312.69</v>
      </c>
      <c r="K32" t="n">
        <v>61.82</v>
      </c>
      <c r="L32" t="n">
        <v>8.5</v>
      </c>
      <c r="M32" t="n">
        <v>84</v>
      </c>
      <c r="N32" t="n">
        <v>92.37</v>
      </c>
      <c r="O32" t="n">
        <v>38799.09</v>
      </c>
      <c r="P32" t="n">
        <v>1009.2</v>
      </c>
      <c r="Q32" t="n">
        <v>1367.63</v>
      </c>
      <c r="R32" t="n">
        <v>186.05</v>
      </c>
      <c r="S32" t="n">
        <v>104.26</v>
      </c>
      <c r="T32" t="n">
        <v>39652.25</v>
      </c>
      <c r="U32" t="n">
        <v>0.5600000000000001</v>
      </c>
      <c r="V32" t="n">
        <v>0.87</v>
      </c>
      <c r="W32" t="n">
        <v>20.79</v>
      </c>
      <c r="X32" t="n">
        <v>2.44</v>
      </c>
      <c r="Y32" t="n">
        <v>1</v>
      </c>
      <c r="Z32" t="n">
        <v>10</v>
      </c>
      <c r="AA32" t="n">
        <v>2959.172953525344</v>
      </c>
      <c r="AB32" t="n">
        <v>4048.870984510596</v>
      </c>
      <c r="AC32" t="n">
        <v>3662.452420374868</v>
      </c>
      <c r="AD32" t="n">
        <v>2959172.953525344</v>
      </c>
      <c r="AE32" t="n">
        <v>4048870.984510596</v>
      </c>
      <c r="AF32" t="n">
        <v>1.833477650024074e-06</v>
      </c>
      <c r="AG32" t="n">
        <v>73</v>
      </c>
      <c r="AH32" t="n">
        <v>3662452.420374868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1.5967</v>
      </c>
      <c r="E33" t="n">
        <v>62.63</v>
      </c>
      <c r="F33" t="n">
        <v>54.96</v>
      </c>
      <c r="G33" t="n">
        <v>39.26</v>
      </c>
      <c r="H33" t="n">
        <v>0.5</v>
      </c>
      <c r="I33" t="n">
        <v>84</v>
      </c>
      <c r="J33" t="n">
        <v>313.24</v>
      </c>
      <c r="K33" t="n">
        <v>61.82</v>
      </c>
      <c r="L33" t="n">
        <v>8.75</v>
      </c>
      <c r="M33" t="n">
        <v>82</v>
      </c>
      <c r="N33" t="n">
        <v>92.67</v>
      </c>
      <c r="O33" t="n">
        <v>38866.96</v>
      </c>
      <c r="P33" t="n">
        <v>1008.01</v>
      </c>
      <c r="Q33" t="n">
        <v>1367.5</v>
      </c>
      <c r="R33" t="n">
        <v>184.05</v>
      </c>
      <c r="S33" t="n">
        <v>104.26</v>
      </c>
      <c r="T33" t="n">
        <v>38661.04</v>
      </c>
      <c r="U33" t="n">
        <v>0.57</v>
      </c>
      <c r="V33" t="n">
        <v>0.87</v>
      </c>
      <c r="W33" t="n">
        <v>20.78</v>
      </c>
      <c r="X33" t="n">
        <v>2.38</v>
      </c>
      <c r="Y33" t="n">
        <v>1</v>
      </c>
      <c r="Z33" t="n">
        <v>10</v>
      </c>
      <c r="AA33" t="n">
        <v>2950.380646178802</v>
      </c>
      <c r="AB33" t="n">
        <v>4036.840961709832</v>
      </c>
      <c r="AC33" t="n">
        <v>3651.570526065967</v>
      </c>
      <c r="AD33" t="n">
        <v>2950380.646178802</v>
      </c>
      <c r="AE33" t="n">
        <v>4036840.961709832</v>
      </c>
      <c r="AF33" t="n">
        <v>1.838544095832092e-06</v>
      </c>
      <c r="AG33" t="n">
        <v>73</v>
      </c>
      <c r="AH33" t="n">
        <v>3651570.526065967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1.6007</v>
      </c>
      <c r="E34" t="n">
        <v>62.47</v>
      </c>
      <c r="F34" t="n">
        <v>54.92</v>
      </c>
      <c r="G34" t="n">
        <v>40.19</v>
      </c>
      <c r="H34" t="n">
        <v>0.51</v>
      </c>
      <c r="I34" t="n">
        <v>82</v>
      </c>
      <c r="J34" t="n">
        <v>313.79</v>
      </c>
      <c r="K34" t="n">
        <v>61.82</v>
      </c>
      <c r="L34" t="n">
        <v>9</v>
      </c>
      <c r="M34" t="n">
        <v>80</v>
      </c>
      <c r="N34" t="n">
        <v>92.97</v>
      </c>
      <c r="O34" t="n">
        <v>38934.97</v>
      </c>
      <c r="P34" t="n">
        <v>1006.81</v>
      </c>
      <c r="Q34" t="n">
        <v>1367.59</v>
      </c>
      <c r="R34" t="n">
        <v>182.56</v>
      </c>
      <c r="S34" t="n">
        <v>104.26</v>
      </c>
      <c r="T34" t="n">
        <v>37926.73</v>
      </c>
      <c r="U34" t="n">
        <v>0.57</v>
      </c>
      <c r="V34" t="n">
        <v>0.87</v>
      </c>
      <c r="W34" t="n">
        <v>20.78</v>
      </c>
      <c r="X34" t="n">
        <v>2.34</v>
      </c>
      <c r="Y34" t="n">
        <v>1</v>
      </c>
      <c r="Z34" t="n">
        <v>10</v>
      </c>
      <c r="AA34" t="n">
        <v>2942.544626487318</v>
      </c>
      <c r="AB34" t="n">
        <v>4026.119373867152</v>
      </c>
      <c r="AC34" t="n">
        <v>3641.87219151915</v>
      </c>
      <c r="AD34" t="n">
        <v>2942544.626487318</v>
      </c>
      <c r="AE34" t="n">
        <v>4026119.373867152</v>
      </c>
      <c r="AF34" t="n">
        <v>1.843149955657562e-06</v>
      </c>
      <c r="AG34" t="n">
        <v>73</v>
      </c>
      <c r="AH34" t="n">
        <v>3641872.19151915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1.6079</v>
      </c>
      <c r="E35" t="n">
        <v>62.19</v>
      </c>
      <c r="F35" t="n">
        <v>54.81</v>
      </c>
      <c r="G35" t="n">
        <v>41.63</v>
      </c>
      <c r="H35" t="n">
        <v>0.52</v>
      </c>
      <c r="I35" t="n">
        <v>79</v>
      </c>
      <c r="J35" t="n">
        <v>314.34</v>
      </c>
      <c r="K35" t="n">
        <v>61.82</v>
      </c>
      <c r="L35" t="n">
        <v>9.25</v>
      </c>
      <c r="M35" t="n">
        <v>77</v>
      </c>
      <c r="N35" t="n">
        <v>93.27</v>
      </c>
      <c r="O35" t="n">
        <v>39003.11</v>
      </c>
      <c r="P35" t="n">
        <v>1004.68</v>
      </c>
      <c r="Q35" t="n">
        <v>1367.62</v>
      </c>
      <c r="R35" t="n">
        <v>178.67</v>
      </c>
      <c r="S35" t="n">
        <v>104.26</v>
      </c>
      <c r="T35" t="n">
        <v>35995.37</v>
      </c>
      <c r="U35" t="n">
        <v>0.58</v>
      </c>
      <c r="V35" t="n">
        <v>0.87</v>
      </c>
      <c r="W35" t="n">
        <v>20.78</v>
      </c>
      <c r="X35" t="n">
        <v>2.22</v>
      </c>
      <c r="Y35" t="n">
        <v>1</v>
      </c>
      <c r="Z35" t="n">
        <v>10</v>
      </c>
      <c r="AA35" t="n">
        <v>2918.001360211223</v>
      </c>
      <c r="AB35" t="n">
        <v>3992.538194175707</v>
      </c>
      <c r="AC35" t="n">
        <v>3611.495952485976</v>
      </c>
      <c r="AD35" t="n">
        <v>2918001.360211222</v>
      </c>
      <c r="AE35" t="n">
        <v>3992538.194175707</v>
      </c>
      <c r="AF35" t="n">
        <v>1.851440503343408e-06</v>
      </c>
      <c r="AG35" t="n">
        <v>72</v>
      </c>
      <c r="AH35" t="n">
        <v>3611495.952485976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1.6114</v>
      </c>
      <c r="E36" t="n">
        <v>62.06</v>
      </c>
      <c r="F36" t="n">
        <v>54.78</v>
      </c>
      <c r="G36" t="n">
        <v>42.69</v>
      </c>
      <c r="H36" t="n">
        <v>0.54</v>
      </c>
      <c r="I36" t="n">
        <v>77</v>
      </c>
      <c r="J36" t="n">
        <v>314.9</v>
      </c>
      <c r="K36" t="n">
        <v>61.82</v>
      </c>
      <c r="L36" t="n">
        <v>9.5</v>
      </c>
      <c r="M36" t="n">
        <v>75</v>
      </c>
      <c r="N36" t="n">
        <v>93.56999999999999</v>
      </c>
      <c r="O36" t="n">
        <v>39071.38</v>
      </c>
      <c r="P36" t="n">
        <v>1004.28</v>
      </c>
      <c r="Q36" t="n">
        <v>1367.35</v>
      </c>
      <c r="R36" t="n">
        <v>177.85</v>
      </c>
      <c r="S36" t="n">
        <v>104.26</v>
      </c>
      <c r="T36" t="n">
        <v>35597.48</v>
      </c>
      <c r="U36" t="n">
        <v>0.59</v>
      </c>
      <c r="V36" t="n">
        <v>0.87</v>
      </c>
      <c r="W36" t="n">
        <v>20.78</v>
      </c>
      <c r="X36" t="n">
        <v>2.2</v>
      </c>
      <c r="Y36" t="n">
        <v>1</v>
      </c>
      <c r="Z36" t="n">
        <v>10</v>
      </c>
      <c r="AA36" t="n">
        <v>2912.276059670975</v>
      </c>
      <c r="AB36" t="n">
        <v>3984.704585394105</v>
      </c>
      <c r="AC36" t="n">
        <v>3604.409972331952</v>
      </c>
      <c r="AD36" t="n">
        <v>2912276.059670975</v>
      </c>
      <c r="AE36" t="n">
        <v>3984704.585394105</v>
      </c>
      <c r="AF36" t="n">
        <v>1.855470630690695e-06</v>
      </c>
      <c r="AG36" t="n">
        <v>72</v>
      </c>
      <c r="AH36" t="n">
        <v>3604409.972331952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1.6163</v>
      </c>
      <c r="E37" t="n">
        <v>61.87</v>
      </c>
      <c r="F37" t="n">
        <v>54.7</v>
      </c>
      <c r="G37" t="n">
        <v>43.76</v>
      </c>
      <c r="H37" t="n">
        <v>0.55</v>
      </c>
      <c r="I37" t="n">
        <v>75</v>
      </c>
      <c r="J37" t="n">
        <v>315.45</v>
      </c>
      <c r="K37" t="n">
        <v>61.82</v>
      </c>
      <c r="L37" t="n">
        <v>9.75</v>
      </c>
      <c r="M37" t="n">
        <v>73</v>
      </c>
      <c r="N37" t="n">
        <v>93.88</v>
      </c>
      <c r="O37" t="n">
        <v>39139.8</v>
      </c>
      <c r="P37" t="n">
        <v>1002.4</v>
      </c>
      <c r="Q37" t="n">
        <v>1367.45</v>
      </c>
      <c r="R37" t="n">
        <v>175.67</v>
      </c>
      <c r="S37" t="n">
        <v>104.26</v>
      </c>
      <c r="T37" t="n">
        <v>34518.36</v>
      </c>
      <c r="U37" t="n">
        <v>0.59</v>
      </c>
      <c r="V37" t="n">
        <v>0.88</v>
      </c>
      <c r="W37" t="n">
        <v>20.76</v>
      </c>
      <c r="X37" t="n">
        <v>2.12</v>
      </c>
      <c r="Y37" t="n">
        <v>1</v>
      </c>
      <c r="Z37" t="n">
        <v>10</v>
      </c>
      <c r="AA37" t="n">
        <v>2901.859548553519</v>
      </c>
      <c r="AB37" t="n">
        <v>3970.452255339166</v>
      </c>
      <c r="AC37" t="n">
        <v>3591.517864654185</v>
      </c>
      <c r="AD37" t="n">
        <v>2901859.548553519</v>
      </c>
      <c r="AE37" t="n">
        <v>3970452.255339166</v>
      </c>
      <c r="AF37" t="n">
        <v>1.861112808976896e-06</v>
      </c>
      <c r="AG37" t="n">
        <v>72</v>
      </c>
      <c r="AH37" t="n">
        <v>3591517.864654185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1.6211</v>
      </c>
      <c r="E38" t="n">
        <v>61.69</v>
      </c>
      <c r="F38" t="n">
        <v>54.63</v>
      </c>
      <c r="G38" t="n">
        <v>44.9</v>
      </c>
      <c r="H38" t="n">
        <v>0.5600000000000001</v>
      </c>
      <c r="I38" t="n">
        <v>73</v>
      </c>
      <c r="J38" t="n">
        <v>316.01</v>
      </c>
      <c r="K38" t="n">
        <v>61.82</v>
      </c>
      <c r="L38" t="n">
        <v>10</v>
      </c>
      <c r="M38" t="n">
        <v>71</v>
      </c>
      <c r="N38" t="n">
        <v>94.18000000000001</v>
      </c>
      <c r="O38" t="n">
        <v>39208.35</v>
      </c>
      <c r="P38" t="n">
        <v>1001.22</v>
      </c>
      <c r="Q38" t="n">
        <v>1367.44</v>
      </c>
      <c r="R38" t="n">
        <v>173.26</v>
      </c>
      <c r="S38" t="n">
        <v>104.26</v>
      </c>
      <c r="T38" t="n">
        <v>33322.09</v>
      </c>
      <c r="U38" t="n">
        <v>0.6</v>
      </c>
      <c r="V38" t="n">
        <v>0.88</v>
      </c>
      <c r="W38" t="n">
        <v>20.76</v>
      </c>
      <c r="X38" t="n">
        <v>2.05</v>
      </c>
      <c r="Y38" t="n">
        <v>1</v>
      </c>
      <c r="Z38" t="n">
        <v>10</v>
      </c>
      <c r="AA38" t="n">
        <v>2892.806450227225</v>
      </c>
      <c r="AB38" t="n">
        <v>3958.06540681462</v>
      </c>
      <c r="AC38" t="n">
        <v>3580.31319956777</v>
      </c>
      <c r="AD38" t="n">
        <v>2892806.450227226</v>
      </c>
      <c r="AE38" t="n">
        <v>3958065.406814619</v>
      </c>
      <c r="AF38" t="n">
        <v>1.86663984076746e-06</v>
      </c>
      <c r="AG38" t="n">
        <v>72</v>
      </c>
      <c r="AH38" t="n">
        <v>3580313.199567771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1.6249</v>
      </c>
      <c r="E39" t="n">
        <v>61.54</v>
      </c>
      <c r="F39" t="n">
        <v>54.6</v>
      </c>
      <c r="G39" t="n">
        <v>46.14</v>
      </c>
      <c r="H39" t="n">
        <v>0.58</v>
      </c>
      <c r="I39" t="n">
        <v>71</v>
      </c>
      <c r="J39" t="n">
        <v>316.56</v>
      </c>
      <c r="K39" t="n">
        <v>61.82</v>
      </c>
      <c r="L39" t="n">
        <v>10.25</v>
      </c>
      <c r="M39" t="n">
        <v>69</v>
      </c>
      <c r="N39" t="n">
        <v>94.48999999999999</v>
      </c>
      <c r="O39" t="n">
        <v>39277.04</v>
      </c>
      <c r="P39" t="n">
        <v>1000.24</v>
      </c>
      <c r="Q39" t="n">
        <v>1367.39</v>
      </c>
      <c r="R39" t="n">
        <v>172.18</v>
      </c>
      <c r="S39" t="n">
        <v>104.26</v>
      </c>
      <c r="T39" t="n">
        <v>32791.37</v>
      </c>
      <c r="U39" t="n">
        <v>0.61</v>
      </c>
      <c r="V39" t="n">
        <v>0.88</v>
      </c>
      <c r="W39" t="n">
        <v>20.76</v>
      </c>
      <c r="X39" t="n">
        <v>2.02</v>
      </c>
      <c r="Y39" t="n">
        <v>1</v>
      </c>
      <c r="Z39" t="n">
        <v>10</v>
      </c>
      <c r="AA39" t="n">
        <v>2885.920151084479</v>
      </c>
      <c r="AB39" t="n">
        <v>3948.643268525436</v>
      </c>
      <c r="AC39" t="n">
        <v>3571.790296932853</v>
      </c>
      <c r="AD39" t="n">
        <v>2885920.151084479</v>
      </c>
      <c r="AE39" t="n">
        <v>3948643.268525436</v>
      </c>
      <c r="AF39" t="n">
        <v>1.871015407601657e-06</v>
      </c>
      <c r="AG39" t="n">
        <v>72</v>
      </c>
      <c r="AH39" t="n">
        <v>3571790.296932853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1.6268</v>
      </c>
      <c r="E40" t="n">
        <v>61.47</v>
      </c>
      <c r="F40" t="n">
        <v>54.58</v>
      </c>
      <c r="G40" t="n">
        <v>46.79</v>
      </c>
      <c r="H40" t="n">
        <v>0.59</v>
      </c>
      <c r="I40" t="n">
        <v>70</v>
      </c>
      <c r="J40" t="n">
        <v>317.12</v>
      </c>
      <c r="K40" t="n">
        <v>61.82</v>
      </c>
      <c r="L40" t="n">
        <v>10.5</v>
      </c>
      <c r="M40" t="n">
        <v>68</v>
      </c>
      <c r="N40" t="n">
        <v>94.8</v>
      </c>
      <c r="O40" t="n">
        <v>39345.87</v>
      </c>
      <c r="P40" t="n">
        <v>1000.06</v>
      </c>
      <c r="Q40" t="n">
        <v>1367.47</v>
      </c>
      <c r="R40" t="n">
        <v>171.28</v>
      </c>
      <c r="S40" t="n">
        <v>104.26</v>
      </c>
      <c r="T40" t="n">
        <v>32344.44</v>
      </c>
      <c r="U40" t="n">
        <v>0.61</v>
      </c>
      <c r="V40" t="n">
        <v>0.88</v>
      </c>
      <c r="W40" t="n">
        <v>20.77</v>
      </c>
      <c r="X40" t="n">
        <v>2</v>
      </c>
      <c r="Y40" t="n">
        <v>1</v>
      </c>
      <c r="Z40" t="n">
        <v>10</v>
      </c>
      <c r="AA40" t="n">
        <v>2882.88884461554</v>
      </c>
      <c r="AB40" t="n">
        <v>3944.49570128283</v>
      </c>
      <c r="AC40" t="n">
        <v>3568.038567686735</v>
      </c>
      <c r="AD40" t="n">
        <v>2882888.84461554</v>
      </c>
      <c r="AE40" t="n">
        <v>3944495.70128283</v>
      </c>
      <c r="AF40" t="n">
        <v>1.873203191018755e-06</v>
      </c>
      <c r="AG40" t="n">
        <v>72</v>
      </c>
      <c r="AH40" t="n">
        <v>3568038.567686735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1.6318</v>
      </c>
      <c r="E41" t="n">
        <v>61.28</v>
      </c>
      <c r="F41" t="n">
        <v>54.51</v>
      </c>
      <c r="G41" t="n">
        <v>48.09</v>
      </c>
      <c r="H41" t="n">
        <v>0.6</v>
      </c>
      <c r="I41" t="n">
        <v>68</v>
      </c>
      <c r="J41" t="n">
        <v>317.68</v>
      </c>
      <c r="K41" t="n">
        <v>61.82</v>
      </c>
      <c r="L41" t="n">
        <v>10.75</v>
      </c>
      <c r="M41" t="n">
        <v>66</v>
      </c>
      <c r="N41" t="n">
        <v>95.11</v>
      </c>
      <c r="O41" t="n">
        <v>39414.84</v>
      </c>
      <c r="P41" t="n">
        <v>998.1799999999999</v>
      </c>
      <c r="Q41" t="n">
        <v>1367.35</v>
      </c>
      <c r="R41" t="n">
        <v>168.89</v>
      </c>
      <c r="S41" t="n">
        <v>104.26</v>
      </c>
      <c r="T41" t="n">
        <v>31160.24</v>
      </c>
      <c r="U41" t="n">
        <v>0.62</v>
      </c>
      <c r="V41" t="n">
        <v>0.88</v>
      </c>
      <c r="W41" t="n">
        <v>20.76</v>
      </c>
      <c r="X41" t="n">
        <v>1.92</v>
      </c>
      <c r="Y41" t="n">
        <v>1</v>
      </c>
      <c r="Z41" t="n">
        <v>10</v>
      </c>
      <c r="AA41" t="n">
        <v>2862.537496971478</v>
      </c>
      <c r="AB41" t="n">
        <v>3916.65008959813</v>
      </c>
      <c r="AC41" t="n">
        <v>3542.850502099663</v>
      </c>
      <c r="AD41" t="n">
        <v>2862537.496971478</v>
      </c>
      <c r="AE41" t="n">
        <v>3916650.08959813</v>
      </c>
      <c r="AF41" t="n">
        <v>1.878960515800593e-06</v>
      </c>
      <c r="AG41" t="n">
        <v>71</v>
      </c>
      <c r="AH41" t="n">
        <v>3542850.502099663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1.636</v>
      </c>
      <c r="E42" t="n">
        <v>61.13</v>
      </c>
      <c r="F42" t="n">
        <v>54.46</v>
      </c>
      <c r="G42" t="n">
        <v>49.51</v>
      </c>
      <c r="H42" t="n">
        <v>0.62</v>
      </c>
      <c r="I42" t="n">
        <v>66</v>
      </c>
      <c r="J42" t="n">
        <v>318.24</v>
      </c>
      <c r="K42" t="n">
        <v>61.82</v>
      </c>
      <c r="L42" t="n">
        <v>11</v>
      </c>
      <c r="M42" t="n">
        <v>64</v>
      </c>
      <c r="N42" t="n">
        <v>95.42</v>
      </c>
      <c r="O42" t="n">
        <v>39483.95</v>
      </c>
      <c r="P42" t="n">
        <v>997.33</v>
      </c>
      <c r="Q42" t="n">
        <v>1367.47</v>
      </c>
      <c r="R42" t="n">
        <v>167.65</v>
      </c>
      <c r="S42" t="n">
        <v>104.26</v>
      </c>
      <c r="T42" t="n">
        <v>30549.29</v>
      </c>
      <c r="U42" t="n">
        <v>0.62</v>
      </c>
      <c r="V42" t="n">
        <v>0.88</v>
      </c>
      <c r="W42" t="n">
        <v>20.76</v>
      </c>
      <c r="X42" t="n">
        <v>1.88</v>
      </c>
      <c r="Y42" t="n">
        <v>1</v>
      </c>
      <c r="Z42" t="n">
        <v>10</v>
      </c>
      <c r="AA42" t="n">
        <v>2855.169710777759</v>
      </c>
      <c r="AB42" t="n">
        <v>3906.569159484096</v>
      </c>
      <c r="AC42" t="n">
        <v>3533.731681807038</v>
      </c>
      <c r="AD42" t="n">
        <v>2855169.710777759</v>
      </c>
      <c r="AE42" t="n">
        <v>3906569.159484096</v>
      </c>
      <c r="AF42" t="n">
        <v>1.883796668617337e-06</v>
      </c>
      <c r="AG42" t="n">
        <v>71</v>
      </c>
      <c r="AH42" t="n">
        <v>3533731.681807038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1.6389</v>
      </c>
      <c r="E43" t="n">
        <v>61.02</v>
      </c>
      <c r="F43" t="n">
        <v>54.41</v>
      </c>
      <c r="G43" t="n">
        <v>50.22</v>
      </c>
      <c r="H43" t="n">
        <v>0.63</v>
      </c>
      <c r="I43" t="n">
        <v>65</v>
      </c>
      <c r="J43" t="n">
        <v>318.8</v>
      </c>
      <c r="K43" t="n">
        <v>61.82</v>
      </c>
      <c r="L43" t="n">
        <v>11.25</v>
      </c>
      <c r="M43" t="n">
        <v>63</v>
      </c>
      <c r="N43" t="n">
        <v>95.73</v>
      </c>
      <c r="O43" t="n">
        <v>39553.2</v>
      </c>
      <c r="P43" t="n">
        <v>996.24</v>
      </c>
      <c r="Q43" t="n">
        <v>1367.44</v>
      </c>
      <c r="R43" t="n">
        <v>166.03</v>
      </c>
      <c r="S43" t="n">
        <v>104.26</v>
      </c>
      <c r="T43" t="n">
        <v>29747.04</v>
      </c>
      <c r="U43" t="n">
        <v>0.63</v>
      </c>
      <c r="V43" t="n">
        <v>0.88</v>
      </c>
      <c r="W43" t="n">
        <v>20.75</v>
      </c>
      <c r="X43" t="n">
        <v>1.83</v>
      </c>
      <c r="Y43" t="n">
        <v>1</v>
      </c>
      <c r="Z43" t="n">
        <v>10</v>
      </c>
      <c r="AA43" t="n">
        <v>2849.174246905462</v>
      </c>
      <c r="AB43" t="n">
        <v>3898.365901312821</v>
      </c>
      <c r="AC43" t="n">
        <v>3526.311331082284</v>
      </c>
      <c r="AD43" t="n">
        <v>2849174.246905462</v>
      </c>
      <c r="AE43" t="n">
        <v>3898365.901312821</v>
      </c>
      <c r="AF43" t="n">
        <v>1.887135916990803e-06</v>
      </c>
      <c r="AG43" t="n">
        <v>71</v>
      </c>
      <c r="AH43" t="n">
        <v>3526311.331082284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1.6428</v>
      </c>
      <c r="E44" t="n">
        <v>60.87</v>
      </c>
      <c r="F44" t="n">
        <v>54.38</v>
      </c>
      <c r="G44" t="n">
        <v>51.79</v>
      </c>
      <c r="H44" t="n">
        <v>0.64</v>
      </c>
      <c r="I44" t="n">
        <v>63</v>
      </c>
      <c r="J44" t="n">
        <v>319.36</v>
      </c>
      <c r="K44" t="n">
        <v>61.82</v>
      </c>
      <c r="L44" t="n">
        <v>11.5</v>
      </c>
      <c r="M44" t="n">
        <v>61</v>
      </c>
      <c r="N44" t="n">
        <v>96.04000000000001</v>
      </c>
      <c r="O44" t="n">
        <v>39622.59</v>
      </c>
      <c r="P44" t="n">
        <v>995.63</v>
      </c>
      <c r="Q44" t="n">
        <v>1367.42</v>
      </c>
      <c r="R44" t="n">
        <v>164.6</v>
      </c>
      <c r="S44" t="n">
        <v>104.26</v>
      </c>
      <c r="T44" t="n">
        <v>29040.56</v>
      </c>
      <c r="U44" t="n">
        <v>0.63</v>
      </c>
      <c r="V44" t="n">
        <v>0.88</v>
      </c>
      <c r="W44" t="n">
        <v>20.76</v>
      </c>
      <c r="X44" t="n">
        <v>1.8</v>
      </c>
      <c r="Y44" t="n">
        <v>1</v>
      </c>
      <c r="Z44" t="n">
        <v>10</v>
      </c>
      <c r="AA44" t="n">
        <v>2842.855579698475</v>
      </c>
      <c r="AB44" t="n">
        <v>3889.720422080297</v>
      </c>
      <c r="AC44" t="n">
        <v>3518.490964253707</v>
      </c>
      <c r="AD44" t="n">
        <v>2842855.579698475</v>
      </c>
      <c r="AE44" t="n">
        <v>3889720.422080297</v>
      </c>
      <c r="AF44" t="n">
        <v>1.891626630320637e-06</v>
      </c>
      <c r="AG44" t="n">
        <v>71</v>
      </c>
      <c r="AH44" t="n">
        <v>3518490.964253707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1.6455</v>
      </c>
      <c r="E45" t="n">
        <v>60.77</v>
      </c>
      <c r="F45" t="n">
        <v>54.33</v>
      </c>
      <c r="G45" t="n">
        <v>52.58</v>
      </c>
      <c r="H45" t="n">
        <v>0.65</v>
      </c>
      <c r="I45" t="n">
        <v>62</v>
      </c>
      <c r="J45" t="n">
        <v>319.93</v>
      </c>
      <c r="K45" t="n">
        <v>61.82</v>
      </c>
      <c r="L45" t="n">
        <v>11.75</v>
      </c>
      <c r="M45" t="n">
        <v>60</v>
      </c>
      <c r="N45" t="n">
        <v>96.36</v>
      </c>
      <c r="O45" t="n">
        <v>39692.13</v>
      </c>
      <c r="P45" t="n">
        <v>994.6900000000001</v>
      </c>
      <c r="Q45" t="n">
        <v>1367.51</v>
      </c>
      <c r="R45" t="n">
        <v>163.28</v>
      </c>
      <c r="S45" t="n">
        <v>104.26</v>
      </c>
      <c r="T45" t="n">
        <v>28386.25</v>
      </c>
      <c r="U45" t="n">
        <v>0.64</v>
      </c>
      <c r="V45" t="n">
        <v>0.88</v>
      </c>
      <c r="W45" t="n">
        <v>20.75</v>
      </c>
      <c r="X45" t="n">
        <v>1.75</v>
      </c>
      <c r="Y45" t="n">
        <v>1</v>
      </c>
      <c r="Z45" t="n">
        <v>10</v>
      </c>
      <c r="AA45" t="n">
        <v>2837.384507645109</v>
      </c>
      <c r="AB45" t="n">
        <v>3882.234659930218</v>
      </c>
      <c r="AC45" t="n">
        <v>3511.719632736898</v>
      </c>
      <c r="AD45" t="n">
        <v>2837384.507645109</v>
      </c>
      <c r="AE45" t="n">
        <v>3882234.659930218</v>
      </c>
      <c r="AF45" t="n">
        <v>1.894735585702829e-06</v>
      </c>
      <c r="AG45" t="n">
        <v>71</v>
      </c>
      <c r="AH45" t="n">
        <v>3511719.632736898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1.6485</v>
      </c>
      <c r="E46" t="n">
        <v>60.66</v>
      </c>
      <c r="F46" t="n">
        <v>54.28</v>
      </c>
      <c r="G46" t="n">
        <v>53.39</v>
      </c>
      <c r="H46" t="n">
        <v>0.67</v>
      </c>
      <c r="I46" t="n">
        <v>61</v>
      </c>
      <c r="J46" t="n">
        <v>320.49</v>
      </c>
      <c r="K46" t="n">
        <v>61.82</v>
      </c>
      <c r="L46" t="n">
        <v>12</v>
      </c>
      <c r="M46" t="n">
        <v>59</v>
      </c>
      <c r="N46" t="n">
        <v>96.67</v>
      </c>
      <c r="O46" t="n">
        <v>39761.81</v>
      </c>
      <c r="P46" t="n">
        <v>993.41</v>
      </c>
      <c r="Q46" t="n">
        <v>1367.29</v>
      </c>
      <c r="R46" t="n">
        <v>161.7</v>
      </c>
      <c r="S46" t="n">
        <v>104.26</v>
      </c>
      <c r="T46" t="n">
        <v>27600.44</v>
      </c>
      <c r="U46" t="n">
        <v>0.64</v>
      </c>
      <c r="V46" t="n">
        <v>0.88</v>
      </c>
      <c r="W46" t="n">
        <v>20.74</v>
      </c>
      <c r="X46" t="n">
        <v>1.7</v>
      </c>
      <c r="Y46" t="n">
        <v>1</v>
      </c>
      <c r="Z46" t="n">
        <v>10</v>
      </c>
      <c r="AA46" t="n">
        <v>2831.047965976212</v>
      </c>
      <c r="AB46" t="n">
        <v>3873.564724070344</v>
      </c>
      <c r="AC46" t="n">
        <v>3503.877143387159</v>
      </c>
      <c r="AD46" t="n">
        <v>2831047.965976212</v>
      </c>
      <c r="AE46" t="n">
        <v>3873564.724070344</v>
      </c>
      <c r="AF46" t="n">
        <v>1.898189980571931e-06</v>
      </c>
      <c r="AG46" t="n">
        <v>71</v>
      </c>
      <c r="AH46" t="n">
        <v>3503877.143387159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1.6526</v>
      </c>
      <c r="E47" t="n">
        <v>60.51</v>
      </c>
      <c r="F47" t="n">
        <v>54.24</v>
      </c>
      <c r="G47" t="n">
        <v>55.15</v>
      </c>
      <c r="H47" t="n">
        <v>0.68</v>
      </c>
      <c r="I47" t="n">
        <v>59</v>
      </c>
      <c r="J47" t="n">
        <v>321.06</v>
      </c>
      <c r="K47" t="n">
        <v>61.82</v>
      </c>
      <c r="L47" t="n">
        <v>12.25</v>
      </c>
      <c r="M47" t="n">
        <v>57</v>
      </c>
      <c r="N47" t="n">
        <v>96.98999999999999</v>
      </c>
      <c r="O47" t="n">
        <v>39831.64</v>
      </c>
      <c r="P47" t="n">
        <v>992.35</v>
      </c>
      <c r="Q47" t="n">
        <v>1367.45</v>
      </c>
      <c r="R47" t="n">
        <v>160.59</v>
      </c>
      <c r="S47" t="n">
        <v>104.26</v>
      </c>
      <c r="T47" t="n">
        <v>27056.19</v>
      </c>
      <c r="U47" t="n">
        <v>0.65</v>
      </c>
      <c r="V47" t="n">
        <v>0.88</v>
      </c>
      <c r="W47" t="n">
        <v>20.73</v>
      </c>
      <c r="X47" t="n">
        <v>1.66</v>
      </c>
      <c r="Y47" t="n">
        <v>1</v>
      </c>
      <c r="Z47" t="n">
        <v>10</v>
      </c>
      <c r="AA47" t="n">
        <v>2823.775005946872</v>
      </c>
      <c r="AB47" t="n">
        <v>3863.613539297848</v>
      </c>
      <c r="AC47" t="n">
        <v>3494.875685722775</v>
      </c>
      <c r="AD47" t="n">
        <v>2823775.005946872</v>
      </c>
      <c r="AE47" t="n">
        <v>3863613.539297848</v>
      </c>
      <c r="AF47" t="n">
        <v>1.902910986893039e-06</v>
      </c>
      <c r="AG47" t="n">
        <v>71</v>
      </c>
      <c r="AH47" t="n">
        <v>3494875.685722775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1.6548</v>
      </c>
      <c r="E48" t="n">
        <v>60.43</v>
      </c>
      <c r="F48" t="n">
        <v>54.21</v>
      </c>
      <c r="G48" t="n">
        <v>56.08</v>
      </c>
      <c r="H48" t="n">
        <v>0.6899999999999999</v>
      </c>
      <c r="I48" t="n">
        <v>58</v>
      </c>
      <c r="J48" t="n">
        <v>321.63</v>
      </c>
      <c r="K48" t="n">
        <v>61.82</v>
      </c>
      <c r="L48" t="n">
        <v>12.5</v>
      </c>
      <c r="M48" t="n">
        <v>56</v>
      </c>
      <c r="N48" t="n">
        <v>97.31</v>
      </c>
      <c r="O48" t="n">
        <v>39901.61</v>
      </c>
      <c r="P48" t="n">
        <v>992.34</v>
      </c>
      <c r="Q48" t="n">
        <v>1367.34</v>
      </c>
      <c r="R48" t="n">
        <v>159.27</v>
      </c>
      <c r="S48" t="n">
        <v>104.26</v>
      </c>
      <c r="T48" t="n">
        <v>26400.06</v>
      </c>
      <c r="U48" t="n">
        <v>0.65</v>
      </c>
      <c r="V48" t="n">
        <v>0.88</v>
      </c>
      <c r="W48" t="n">
        <v>20.74</v>
      </c>
      <c r="X48" t="n">
        <v>1.63</v>
      </c>
      <c r="Y48" t="n">
        <v>1</v>
      </c>
      <c r="Z48" t="n">
        <v>10</v>
      </c>
      <c r="AA48" t="n">
        <v>2810.489555712197</v>
      </c>
      <c r="AB48" t="n">
        <v>3845.435800174069</v>
      </c>
      <c r="AC48" t="n">
        <v>3478.432804508352</v>
      </c>
      <c r="AD48" t="n">
        <v>2810489.555712197</v>
      </c>
      <c r="AE48" t="n">
        <v>3845435.800174069</v>
      </c>
      <c r="AF48" t="n">
        <v>1.905444209797047e-06</v>
      </c>
      <c r="AG48" t="n">
        <v>70</v>
      </c>
      <c r="AH48" t="n">
        <v>3478432.804508352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1.6571</v>
      </c>
      <c r="E49" t="n">
        <v>60.34</v>
      </c>
      <c r="F49" t="n">
        <v>54.18</v>
      </c>
      <c r="G49" t="n">
        <v>57.03</v>
      </c>
      <c r="H49" t="n">
        <v>0.71</v>
      </c>
      <c r="I49" t="n">
        <v>57</v>
      </c>
      <c r="J49" t="n">
        <v>322.2</v>
      </c>
      <c r="K49" t="n">
        <v>61.82</v>
      </c>
      <c r="L49" t="n">
        <v>12.75</v>
      </c>
      <c r="M49" t="n">
        <v>55</v>
      </c>
      <c r="N49" t="n">
        <v>97.62</v>
      </c>
      <c r="O49" t="n">
        <v>39971.73</v>
      </c>
      <c r="P49" t="n">
        <v>991.79</v>
      </c>
      <c r="Q49" t="n">
        <v>1367.33</v>
      </c>
      <c r="R49" t="n">
        <v>158.59</v>
      </c>
      <c r="S49" t="n">
        <v>104.26</v>
      </c>
      <c r="T49" t="n">
        <v>26068.38</v>
      </c>
      <c r="U49" t="n">
        <v>0.66</v>
      </c>
      <c r="V49" t="n">
        <v>0.88</v>
      </c>
      <c r="W49" t="n">
        <v>20.74</v>
      </c>
      <c r="X49" t="n">
        <v>1.6</v>
      </c>
      <c r="Y49" t="n">
        <v>1</v>
      </c>
      <c r="Z49" t="n">
        <v>10</v>
      </c>
      <c r="AA49" t="n">
        <v>2806.409601220277</v>
      </c>
      <c r="AB49" t="n">
        <v>3839.853426443333</v>
      </c>
      <c r="AC49" t="n">
        <v>3473.383204691569</v>
      </c>
      <c r="AD49" t="n">
        <v>2806409.601220277</v>
      </c>
      <c r="AE49" t="n">
        <v>3839853.426443333</v>
      </c>
      <c r="AF49" t="n">
        <v>1.908092579196692e-06</v>
      </c>
      <c r="AG49" t="n">
        <v>70</v>
      </c>
      <c r="AH49" t="n">
        <v>3473383.204691568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1.6594</v>
      </c>
      <c r="E50" t="n">
        <v>60.26</v>
      </c>
      <c r="F50" t="n">
        <v>54.15</v>
      </c>
      <c r="G50" t="n">
        <v>58.02</v>
      </c>
      <c r="H50" t="n">
        <v>0.72</v>
      </c>
      <c r="I50" t="n">
        <v>56</v>
      </c>
      <c r="J50" t="n">
        <v>322.77</v>
      </c>
      <c r="K50" t="n">
        <v>61.82</v>
      </c>
      <c r="L50" t="n">
        <v>13</v>
      </c>
      <c r="M50" t="n">
        <v>54</v>
      </c>
      <c r="N50" t="n">
        <v>97.94</v>
      </c>
      <c r="O50" t="n">
        <v>40042</v>
      </c>
      <c r="P50" t="n">
        <v>991.02</v>
      </c>
      <c r="Q50" t="n">
        <v>1367.34</v>
      </c>
      <c r="R50" t="n">
        <v>157.6</v>
      </c>
      <c r="S50" t="n">
        <v>104.26</v>
      </c>
      <c r="T50" t="n">
        <v>25577.9</v>
      </c>
      <c r="U50" t="n">
        <v>0.66</v>
      </c>
      <c r="V50" t="n">
        <v>0.89</v>
      </c>
      <c r="W50" t="n">
        <v>20.74</v>
      </c>
      <c r="X50" t="n">
        <v>1.57</v>
      </c>
      <c r="Y50" t="n">
        <v>1</v>
      </c>
      <c r="Z50" t="n">
        <v>10</v>
      </c>
      <c r="AA50" t="n">
        <v>2802.020297068978</v>
      </c>
      <c r="AB50" t="n">
        <v>3833.847786861092</v>
      </c>
      <c r="AC50" t="n">
        <v>3467.950734922088</v>
      </c>
      <c r="AD50" t="n">
        <v>2802020.297068978</v>
      </c>
      <c r="AE50" t="n">
        <v>3833847.786861092</v>
      </c>
      <c r="AF50" t="n">
        <v>1.910740948596338e-06</v>
      </c>
      <c r="AG50" t="n">
        <v>70</v>
      </c>
      <c r="AH50" t="n">
        <v>3467950.734922088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1.6623</v>
      </c>
      <c r="E51" t="n">
        <v>60.16</v>
      </c>
      <c r="F51" t="n">
        <v>54.11</v>
      </c>
      <c r="G51" t="n">
        <v>59.02</v>
      </c>
      <c r="H51" t="n">
        <v>0.73</v>
      </c>
      <c r="I51" t="n">
        <v>55</v>
      </c>
      <c r="J51" t="n">
        <v>323.34</v>
      </c>
      <c r="K51" t="n">
        <v>61.82</v>
      </c>
      <c r="L51" t="n">
        <v>13.25</v>
      </c>
      <c r="M51" t="n">
        <v>53</v>
      </c>
      <c r="N51" t="n">
        <v>98.27</v>
      </c>
      <c r="O51" t="n">
        <v>40112.54</v>
      </c>
      <c r="P51" t="n">
        <v>990.08</v>
      </c>
      <c r="Q51" t="n">
        <v>1367.32</v>
      </c>
      <c r="R51" t="n">
        <v>156.22</v>
      </c>
      <c r="S51" t="n">
        <v>104.26</v>
      </c>
      <c r="T51" t="n">
        <v>24893.04</v>
      </c>
      <c r="U51" t="n">
        <v>0.67</v>
      </c>
      <c r="V51" t="n">
        <v>0.89</v>
      </c>
      <c r="W51" t="n">
        <v>20.73</v>
      </c>
      <c r="X51" t="n">
        <v>1.53</v>
      </c>
      <c r="Y51" t="n">
        <v>1</v>
      </c>
      <c r="Z51" t="n">
        <v>10</v>
      </c>
      <c r="AA51" t="n">
        <v>2796.522180875285</v>
      </c>
      <c r="AB51" t="n">
        <v>3826.325021725114</v>
      </c>
      <c r="AC51" t="n">
        <v>3461.145931932421</v>
      </c>
      <c r="AD51" t="n">
        <v>2796522.180875285</v>
      </c>
      <c r="AE51" t="n">
        <v>3826325.021725114</v>
      </c>
      <c r="AF51" t="n">
        <v>1.914080196969804e-06</v>
      </c>
      <c r="AG51" t="n">
        <v>70</v>
      </c>
      <c r="AH51" t="n">
        <v>3461145.931932421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1.6646</v>
      </c>
      <c r="E52" t="n">
        <v>60.08</v>
      </c>
      <c r="F52" t="n">
        <v>54.08</v>
      </c>
      <c r="G52" t="n">
        <v>60.09</v>
      </c>
      <c r="H52" t="n">
        <v>0.74</v>
      </c>
      <c r="I52" t="n">
        <v>54</v>
      </c>
      <c r="J52" t="n">
        <v>323.91</v>
      </c>
      <c r="K52" t="n">
        <v>61.82</v>
      </c>
      <c r="L52" t="n">
        <v>13.5</v>
      </c>
      <c r="M52" t="n">
        <v>52</v>
      </c>
      <c r="N52" t="n">
        <v>98.59</v>
      </c>
      <c r="O52" t="n">
        <v>40183.11</v>
      </c>
      <c r="P52" t="n">
        <v>989.28</v>
      </c>
      <c r="Q52" t="n">
        <v>1367.48</v>
      </c>
      <c r="R52" t="n">
        <v>155.39</v>
      </c>
      <c r="S52" t="n">
        <v>104.26</v>
      </c>
      <c r="T52" t="n">
        <v>24482.77</v>
      </c>
      <c r="U52" t="n">
        <v>0.67</v>
      </c>
      <c r="V52" t="n">
        <v>0.89</v>
      </c>
      <c r="W52" t="n">
        <v>20.73</v>
      </c>
      <c r="X52" t="n">
        <v>1.5</v>
      </c>
      <c r="Y52" t="n">
        <v>1</v>
      </c>
      <c r="Z52" t="n">
        <v>10</v>
      </c>
      <c r="AA52" t="n">
        <v>2792.116660216008</v>
      </c>
      <c r="AB52" t="n">
        <v>3820.297194001237</v>
      </c>
      <c r="AC52" t="n">
        <v>3455.693391626402</v>
      </c>
      <c r="AD52" t="n">
        <v>2792116.660216008</v>
      </c>
      <c r="AE52" t="n">
        <v>3820297.194001237</v>
      </c>
      <c r="AF52" t="n">
        <v>1.916728566369449e-06</v>
      </c>
      <c r="AG52" t="n">
        <v>70</v>
      </c>
      <c r="AH52" t="n">
        <v>3455693.391626402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1.6664</v>
      </c>
      <c r="E53" t="n">
        <v>60.01</v>
      </c>
      <c r="F53" t="n">
        <v>54.07</v>
      </c>
      <c r="G53" t="n">
        <v>61.21</v>
      </c>
      <c r="H53" t="n">
        <v>0.76</v>
      </c>
      <c r="I53" t="n">
        <v>53</v>
      </c>
      <c r="J53" t="n">
        <v>324.48</v>
      </c>
      <c r="K53" t="n">
        <v>61.82</v>
      </c>
      <c r="L53" t="n">
        <v>13.75</v>
      </c>
      <c r="M53" t="n">
        <v>51</v>
      </c>
      <c r="N53" t="n">
        <v>98.91</v>
      </c>
      <c r="O53" t="n">
        <v>40253.84</v>
      </c>
      <c r="P53" t="n">
        <v>989.08</v>
      </c>
      <c r="Q53" t="n">
        <v>1367.4</v>
      </c>
      <c r="R53" t="n">
        <v>155.01</v>
      </c>
      <c r="S53" t="n">
        <v>104.26</v>
      </c>
      <c r="T53" t="n">
        <v>24296.73</v>
      </c>
      <c r="U53" t="n">
        <v>0.67</v>
      </c>
      <c r="V53" t="n">
        <v>0.89</v>
      </c>
      <c r="W53" t="n">
        <v>20.73</v>
      </c>
      <c r="X53" t="n">
        <v>1.49</v>
      </c>
      <c r="Y53" t="n">
        <v>1</v>
      </c>
      <c r="Z53" t="n">
        <v>10</v>
      </c>
      <c r="AA53" t="n">
        <v>2789.456603682165</v>
      </c>
      <c r="AB53" t="n">
        <v>3816.65758729822</v>
      </c>
      <c r="AC53" t="n">
        <v>3452.401143878901</v>
      </c>
      <c r="AD53" t="n">
        <v>2789456.603682165</v>
      </c>
      <c r="AE53" t="n">
        <v>3816657.58729822</v>
      </c>
      <c r="AF53" t="n">
        <v>1.918801203290911e-06</v>
      </c>
      <c r="AG53" t="n">
        <v>70</v>
      </c>
      <c r="AH53" t="n">
        <v>3452401.143878901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1.669</v>
      </c>
      <c r="E54" t="n">
        <v>59.92</v>
      </c>
      <c r="F54" t="n">
        <v>54.03</v>
      </c>
      <c r="G54" t="n">
        <v>62.34</v>
      </c>
      <c r="H54" t="n">
        <v>0.77</v>
      </c>
      <c r="I54" t="n">
        <v>52</v>
      </c>
      <c r="J54" t="n">
        <v>325.06</v>
      </c>
      <c r="K54" t="n">
        <v>61.82</v>
      </c>
      <c r="L54" t="n">
        <v>14</v>
      </c>
      <c r="M54" t="n">
        <v>50</v>
      </c>
      <c r="N54" t="n">
        <v>99.23999999999999</v>
      </c>
      <c r="O54" t="n">
        <v>40324.71</v>
      </c>
      <c r="P54" t="n">
        <v>988.39</v>
      </c>
      <c r="Q54" t="n">
        <v>1367.29</v>
      </c>
      <c r="R54" t="n">
        <v>154.19</v>
      </c>
      <c r="S54" t="n">
        <v>104.26</v>
      </c>
      <c r="T54" t="n">
        <v>23892.62</v>
      </c>
      <c r="U54" t="n">
        <v>0.68</v>
      </c>
      <c r="V54" t="n">
        <v>0.89</v>
      </c>
      <c r="W54" t="n">
        <v>20.71</v>
      </c>
      <c r="X54" t="n">
        <v>1.45</v>
      </c>
      <c r="Y54" t="n">
        <v>1</v>
      </c>
      <c r="Z54" t="n">
        <v>10</v>
      </c>
      <c r="AA54" t="n">
        <v>2784.738691629321</v>
      </c>
      <c r="AB54" t="n">
        <v>3810.20233188793</v>
      </c>
      <c r="AC54" t="n">
        <v>3446.56196898496</v>
      </c>
      <c r="AD54" t="n">
        <v>2784738.691629321</v>
      </c>
      <c r="AE54" t="n">
        <v>3810202.33188793</v>
      </c>
      <c r="AF54" t="n">
        <v>1.921795012177467e-06</v>
      </c>
      <c r="AG54" t="n">
        <v>70</v>
      </c>
      <c r="AH54" t="n">
        <v>3446561.968984961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1.671</v>
      </c>
      <c r="E55" t="n">
        <v>59.84</v>
      </c>
      <c r="F55" t="n">
        <v>54.01</v>
      </c>
      <c r="G55" t="n">
        <v>63.54</v>
      </c>
      <c r="H55" t="n">
        <v>0.78</v>
      </c>
      <c r="I55" t="n">
        <v>51</v>
      </c>
      <c r="J55" t="n">
        <v>325.63</v>
      </c>
      <c r="K55" t="n">
        <v>61.82</v>
      </c>
      <c r="L55" t="n">
        <v>14.25</v>
      </c>
      <c r="M55" t="n">
        <v>49</v>
      </c>
      <c r="N55" t="n">
        <v>99.56</v>
      </c>
      <c r="O55" t="n">
        <v>40395.74</v>
      </c>
      <c r="P55" t="n">
        <v>987.58</v>
      </c>
      <c r="Q55" t="n">
        <v>1367.4</v>
      </c>
      <c r="R55" t="n">
        <v>153.3</v>
      </c>
      <c r="S55" t="n">
        <v>104.26</v>
      </c>
      <c r="T55" t="n">
        <v>23450.86</v>
      </c>
      <c r="U55" t="n">
        <v>0.68</v>
      </c>
      <c r="V55" t="n">
        <v>0.89</v>
      </c>
      <c r="W55" t="n">
        <v>20.72</v>
      </c>
      <c r="X55" t="n">
        <v>1.43</v>
      </c>
      <c r="Y55" t="n">
        <v>1</v>
      </c>
      <c r="Z55" t="n">
        <v>10</v>
      </c>
      <c r="AA55" t="n">
        <v>2780.843502007373</v>
      </c>
      <c r="AB55" t="n">
        <v>3804.872761603541</v>
      </c>
      <c r="AC55" t="n">
        <v>3441.741045408416</v>
      </c>
      <c r="AD55" t="n">
        <v>2780843.502007373</v>
      </c>
      <c r="AE55" t="n">
        <v>3804872.761603541</v>
      </c>
      <c r="AF55" t="n">
        <v>1.924097942090202e-06</v>
      </c>
      <c r="AG55" t="n">
        <v>70</v>
      </c>
      <c r="AH55" t="n">
        <v>3441741.045408416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1.6737</v>
      </c>
      <c r="E56" t="n">
        <v>59.75</v>
      </c>
      <c r="F56" t="n">
        <v>53.97</v>
      </c>
      <c r="G56" t="n">
        <v>64.77</v>
      </c>
      <c r="H56" t="n">
        <v>0.79</v>
      </c>
      <c r="I56" t="n">
        <v>50</v>
      </c>
      <c r="J56" t="n">
        <v>326.21</v>
      </c>
      <c r="K56" t="n">
        <v>61.82</v>
      </c>
      <c r="L56" t="n">
        <v>14.5</v>
      </c>
      <c r="M56" t="n">
        <v>48</v>
      </c>
      <c r="N56" t="n">
        <v>99.89</v>
      </c>
      <c r="O56" t="n">
        <v>40466.92</v>
      </c>
      <c r="P56" t="n">
        <v>987.0700000000001</v>
      </c>
      <c r="Q56" t="n">
        <v>1367.42</v>
      </c>
      <c r="R56" t="n">
        <v>151.63</v>
      </c>
      <c r="S56" t="n">
        <v>104.26</v>
      </c>
      <c r="T56" t="n">
        <v>22622.46</v>
      </c>
      <c r="U56" t="n">
        <v>0.6899999999999999</v>
      </c>
      <c r="V56" t="n">
        <v>0.89</v>
      </c>
      <c r="W56" t="n">
        <v>20.73</v>
      </c>
      <c r="X56" t="n">
        <v>1.39</v>
      </c>
      <c r="Y56" t="n">
        <v>1</v>
      </c>
      <c r="Z56" t="n">
        <v>10</v>
      </c>
      <c r="AA56" t="n">
        <v>2776.288528788813</v>
      </c>
      <c r="AB56" t="n">
        <v>3798.640446294671</v>
      </c>
      <c r="AC56" t="n">
        <v>3436.103533525515</v>
      </c>
      <c r="AD56" t="n">
        <v>2776288.528788812</v>
      </c>
      <c r="AE56" t="n">
        <v>3798640.446294671</v>
      </c>
      <c r="AF56" t="n">
        <v>1.927206897472394e-06</v>
      </c>
      <c r="AG56" t="n">
        <v>70</v>
      </c>
      <c r="AH56" t="n">
        <v>3436103.533525515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1.675</v>
      </c>
      <c r="E57" t="n">
        <v>59.7</v>
      </c>
      <c r="F57" t="n">
        <v>53.98</v>
      </c>
      <c r="G57" t="n">
        <v>66.09999999999999</v>
      </c>
      <c r="H57" t="n">
        <v>0.8</v>
      </c>
      <c r="I57" t="n">
        <v>49</v>
      </c>
      <c r="J57" t="n">
        <v>326.79</v>
      </c>
      <c r="K57" t="n">
        <v>61.82</v>
      </c>
      <c r="L57" t="n">
        <v>14.75</v>
      </c>
      <c r="M57" t="n">
        <v>47</v>
      </c>
      <c r="N57" t="n">
        <v>100.22</v>
      </c>
      <c r="O57" t="n">
        <v>40538.25</v>
      </c>
      <c r="P57" t="n">
        <v>987</v>
      </c>
      <c r="Q57" t="n">
        <v>1367.33</v>
      </c>
      <c r="R57" t="n">
        <v>151.92</v>
      </c>
      <c r="S57" t="n">
        <v>104.26</v>
      </c>
      <c r="T57" t="n">
        <v>22768.97</v>
      </c>
      <c r="U57" t="n">
        <v>0.6899999999999999</v>
      </c>
      <c r="V57" t="n">
        <v>0.89</v>
      </c>
      <c r="W57" t="n">
        <v>20.73</v>
      </c>
      <c r="X57" t="n">
        <v>1.4</v>
      </c>
      <c r="Y57" t="n">
        <v>1</v>
      </c>
      <c r="Z57" t="n">
        <v>10</v>
      </c>
      <c r="AA57" t="n">
        <v>2774.701467575884</v>
      </c>
      <c r="AB57" t="n">
        <v>3796.468959126943</v>
      </c>
      <c r="AC57" t="n">
        <v>3434.139290045373</v>
      </c>
      <c r="AD57" t="n">
        <v>2774701.467575884</v>
      </c>
      <c r="AE57" t="n">
        <v>3796468.959126942</v>
      </c>
      <c r="AF57" t="n">
        <v>1.928703801915672e-06</v>
      </c>
      <c r="AG57" t="n">
        <v>70</v>
      </c>
      <c r="AH57" t="n">
        <v>3434139.290045373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1.6756</v>
      </c>
      <c r="E58" t="n">
        <v>59.68</v>
      </c>
      <c r="F58" t="n">
        <v>53.96</v>
      </c>
      <c r="G58" t="n">
        <v>66.08</v>
      </c>
      <c r="H58" t="n">
        <v>0.82</v>
      </c>
      <c r="I58" t="n">
        <v>49</v>
      </c>
      <c r="J58" t="n">
        <v>327.37</v>
      </c>
      <c r="K58" t="n">
        <v>61.82</v>
      </c>
      <c r="L58" t="n">
        <v>15</v>
      </c>
      <c r="M58" t="n">
        <v>47</v>
      </c>
      <c r="N58" t="n">
        <v>100.55</v>
      </c>
      <c r="O58" t="n">
        <v>40609.74</v>
      </c>
      <c r="P58" t="n">
        <v>986.49</v>
      </c>
      <c r="Q58" t="n">
        <v>1367.4</v>
      </c>
      <c r="R58" t="n">
        <v>151.29</v>
      </c>
      <c r="S58" t="n">
        <v>104.26</v>
      </c>
      <c r="T58" t="n">
        <v>22454.23</v>
      </c>
      <c r="U58" t="n">
        <v>0.6899999999999999</v>
      </c>
      <c r="V58" t="n">
        <v>0.89</v>
      </c>
      <c r="W58" t="n">
        <v>20.73</v>
      </c>
      <c r="X58" t="n">
        <v>1.38</v>
      </c>
      <c r="Y58" t="n">
        <v>1</v>
      </c>
      <c r="Z58" t="n">
        <v>10</v>
      </c>
      <c r="AA58" t="n">
        <v>2772.988175112947</v>
      </c>
      <c r="AB58" t="n">
        <v>3794.124756794023</v>
      </c>
      <c r="AC58" t="n">
        <v>3432.018815092999</v>
      </c>
      <c r="AD58" t="n">
        <v>2772988.175112947</v>
      </c>
      <c r="AE58" t="n">
        <v>3794124.756794023</v>
      </c>
      <c r="AF58" t="n">
        <v>1.929394680889492e-06</v>
      </c>
      <c r="AG58" t="n">
        <v>70</v>
      </c>
      <c r="AH58" t="n">
        <v>3432018.815092999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1.6779</v>
      </c>
      <c r="E59" t="n">
        <v>59.6</v>
      </c>
      <c r="F59" t="n">
        <v>53.94</v>
      </c>
      <c r="G59" t="n">
        <v>67.42</v>
      </c>
      <c r="H59" t="n">
        <v>0.83</v>
      </c>
      <c r="I59" t="n">
        <v>48</v>
      </c>
      <c r="J59" t="n">
        <v>327.95</v>
      </c>
      <c r="K59" t="n">
        <v>61.82</v>
      </c>
      <c r="L59" t="n">
        <v>15.25</v>
      </c>
      <c r="M59" t="n">
        <v>46</v>
      </c>
      <c r="N59" t="n">
        <v>100.88</v>
      </c>
      <c r="O59" t="n">
        <v>40681.39</v>
      </c>
      <c r="P59" t="n">
        <v>985.88</v>
      </c>
      <c r="Q59" t="n">
        <v>1367.28</v>
      </c>
      <c r="R59" t="n">
        <v>150.78</v>
      </c>
      <c r="S59" t="n">
        <v>104.26</v>
      </c>
      <c r="T59" t="n">
        <v>22206.34</v>
      </c>
      <c r="U59" t="n">
        <v>0.6899999999999999</v>
      </c>
      <c r="V59" t="n">
        <v>0.89</v>
      </c>
      <c r="W59" t="n">
        <v>20.72</v>
      </c>
      <c r="X59" t="n">
        <v>1.36</v>
      </c>
      <c r="Y59" t="n">
        <v>1</v>
      </c>
      <c r="Z59" t="n">
        <v>10</v>
      </c>
      <c r="AA59" t="n">
        <v>2758.930341460486</v>
      </c>
      <c r="AB59" t="n">
        <v>3774.890208602875</v>
      </c>
      <c r="AC59" t="n">
        <v>3414.619985185357</v>
      </c>
      <c r="AD59" t="n">
        <v>2758930.341460486</v>
      </c>
      <c r="AE59" t="n">
        <v>3774890.208602875</v>
      </c>
      <c r="AF59" t="n">
        <v>1.932043050289138e-06</v>
      </c>
      <c r="AG59" t="n">
        <v>69</v>
      </c>
      <c r="AH59" t="n">
        <v>3414619.985185357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1.6805</v>
      </c>
      <c r="E60" t="n">
        <v>59.51</v>
      </c>
      <c r="F60" t="n">
        <v>53.9</v>
      </c>
      <c r="G60" t="n">
        <v>68.81</v>
      </c>
      <c r="H60" t="n">
        <v>0.84</v>
      </c>
      <c r="I60" t="n">
        <v>47</v>
      </c>
      <c r="J60" t="n">
        <v>328.53</v>
      </c>
      <c r="K60" t="n">
        <v>61.82</v>
      </c>
      <c r="L60" t="n">
        <v>15.5</v>
      </c>
      <c r="M60" t="n">
        <v>45</v>
      </c>
      <c r="N60" t="n">
        <v>101.21</v>
      </c>
      <c r="O60" t="n">
        <v>40753.2</v>
      </c>
      <c r="P60" t="n">
        <v>985.16</v>
      </c>
      <c r="Q60" t="n">
        <v>1367.35</v>
      </c>
      <c r="R60" t="n">
        <v>149.15</v>
      </c>
      <c r="S60" t="n">
        <v>104.26</v>
      </c>
      <c r="T60" t="n">
        <v>21396.74</v>
      </c>
      <c r="U60" t="n">
        <v>0.7</v>
      </c>
      <c r="V60" t="n">
        <v>0.89</v>
      </c>
      <c r="W60" t="n">
        <v>20.73</v>
      </c>
      <c r="X60" t="n">
        <v>1.32</v>
      </c>
      <c r="Y60" t="n">
        <v>1</v>
      </c>
      <c r="Z60" t="n">
        <v>10</v>
      </c>
      <c r="AA60" t="n">
        <v>2754.233122021305</v>
      </c>
      <c r="AB60" t="n">
        <v>3768.463265739491</v>
      </c>
      <c r="AC60" t="n">
        <v>3408.806420728583</v>
      </c>
      <c r="AD60" t="n">
        <v>2754233.122021305</v>
      </c>
      <c r="AE60" t="n">
        <v>3768463.265739491</v>
      </c>
      <c r="AF60" t="n">
        <v>1.935036859175693e-06</v>
      </c>
      <c r="AG60" t="n">
        <v>69</v>
      </c>
      <c r="AH60" t="n">
        <v>3408806.420728583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1.6824</v>
      </c>
      <c r="E61" t="n">
        <v>59.44</v>
      </c>
      <c r="F61" t="n">
        <v>53.89</v>
      </c>
      <c r="G61" t="n">
        <v>70.29000000000001</v>
      </c>
      <c r="H61" t="n">
        <v>0.85</v>
      </c>
      <c r="I61" t="n">
        <v>46</v>
      </c>
      <c r="J61" t="n">
        <v>329.12</v>
      </c>
      <c r="K61" t="n">
        <v>61.82</v>
      </c>
      <c r="L61" t="n">
        <v>15.75</v>
      </c>
      <c r="M61" t="n">
        <v>44</v>
      </c>
      <c r="N61" t="n">
        <v>101.54</v>
      </c>
      <c r="O61" t="n">
        <v>40825.16</v>
      </c>
      <c r="P61" t="n">
        <v>985.12</v>
      </c>
      <c r="Q61" t="n">
        <v>1367.32</v>
      </c>
      <c r="R61" t="n">
        <v>149.12</v>
      </c>
      <c r="S61" t="n">
        <v>104.26</v>
      </c>
      <c r="T61" t="n">
        <v>21385.64</v>
      </c>
      <c r="U61" t="n">
        <v>0.7</v>
      </c>
      <c r="V61" t="n">
        <v>0.89</v>
      </c>
      <c r="W61" t="n">
        <v>20.72</v>
      </c>
      <c r="X61" t="n">
        <v>1.31</v>
      </c>
      <c r="Y61" t="n">
        <v>1</v>
      </c>
      <c r="Z61" t="n">
        <v>10</v>
      </c>
      <c r="AA61" t="n">
        <v>2751.73590978844</v>
      </c>
      <c r="AB61" t="n">
        <v>3765.046469793258</v>
      </c>
      <c r="AC61" t="n">
        <v>3405.715718991954</v>
      </c>
      <c r="AD61" t="n">
        <v>2751735.90978844</v>
      </c>
      <c r="AE61" t="n">
        <v>3765046.469793257</v>
      </c>
      <c r="AF61" t="n">
        <v>1.937224642592792e-06</v>
      </c>
      <c r="AG61" t="n">
        <v>69</v>
      </c>
      <c r="AH61" t="n">
        <v>3405715.718991954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1.6857</v>
      </c>
      <c r="E62" t="n">
        <v>59.32</v>
      </c>
      <c r="F62" t="n">
        <v>53.83</v>
      </c>
      <c r="G62" t="n">
        <v>71.77</v>
      </c>
      <c r="H62" t="n">
        <v>0.86</v>
      </c>
      <c r="I62" t="n">
        <v>45</v>
      </c>
      <c r="J62" t="n">
        <v>329.7</v>
      </c>
      <c r="K62" t="n">
        <v>61.82</v>
      </c>
      <c r="L62" t="n">
        <v>16</v>
      </c>
      <c r="M62" t="n">
        <v>43</v>
      </c>
      <c r="N62" t="n">
        <v>101.88</v>
      </c>
      <c r="O62" t="n">
        <v>40897.29</v>
      </c>
      <c r="P62" t="n">
        <v>983.6</v>
      </c>
      <c r="Q62" t="n">
        <v>1367.28</v>
      </c>
      <c r="R62" t="n">
        <v>146.76</v>
      </c>
      <c r="S62" t="n">
        <v>104.26</v>
      </c>
      <c r="T62" t="n">
        <v>20208.77</v>
      </c>
      <c r="U62" t="n">
        <v>0.71</v>
      </c>
      <c r="V62" t="n">
        <v>0.89</v>
      </c>
      <c r="W62" t="n">
        <v>20.72</v>
      </c>
      <c r="X62" t="n">
        <v>1.25</v>
      </c>
      <c r="Y62" t="n">
        <v>1</v>
      </c>
      <c r="Z62" t="n">
        <v>10</v>
      </c>
      <c r="AA62" t="n">
        <v>2744.827933861503</v>
      </c>
      <c r="AB62" t="n">
        <v>3755.594672371632</v>
      </c>
      <c r="AC62" t="n">
        <v>3397.16598785057</v>
      </c>
      <c r="AD62" t="n">
        <v>2744827.933861503</v>
      </c>
      <c r="AE62" t="n">
        <v>3755594.672371632</v>
      </c>
      <c r="AF62" t="n">
        <v>1.941024476948805e-06</v>
      </c>
      <c r="AG62" t="n">
        <v>69</v>
      </c>
      <c r="AH62" t="n">
        <v>3397165.98785057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1.6851</v>
      </c>
      <c r="E63" t="n">
        <v>59.34</v>
      </c>
      <c r="F63" t="n">
        <v>53.85</v>
      </c>
      <c r="G63" t="n">
        <v>71.8</v>
      </c>
      <c r="H63" t="n">
        <v>0.88</v>
      </c>
      <c r="I63" t="n">
        <v>45</v>
      </c>
      <c r="J63" t="n">
        <v>330.29</v>
      </c>
      <c r="K63" t="n">
        <v>61.82</v>
      </c>
      <c r="L63" t="n">
        <v>16.25</v>
      </c>
      <c r="M63" t="n">
        <v>43</v>
      </c>
      <c r="N63" t="n">
        <v>102.21</v>
      </c>
      <c r="O63" t="n">
        <v>40969.57</v>
      </c>
      <c r="P63" t="n">
        <v>984.1</v>
      </c>
      <c r="Q63" t="n">
        <v>1367.33</v>
      </c>
      <c r="R63" t="n">
        <v>147.37</v>
      </c>
      <c r="S63" t="n">
        <v>104.26</v>
      </c>
      <c r="T63" t="n">
        <v>20514.63</v>
      </c>
      <c r="U63" t="n">
        <v>0.71</v>
      </c>
      <c r="V63" t="n">
        <v>0.89</v>
      </c>
      <c r="W63" t="n">
        <v>20.73</v>
      </c>
      <c r="X63" t="n">
        <v>1.27</v>
      </c>
      <c r="Y63" t="n">
        <v>1</v>
      </c>
      <c r="Z63" t="n">
        <v>10</v>
      </c>
      <c r="AA63" t="n">
        <v>2746.510177868142</v>
      </c>
      <c r="AB63" t="n">
        <v>3757.896392836883</v>
      </c>
      <c r="AC63" t="n">
        <v>3399.248035345102</v>
      </c>
      <c r="AD63" t="n">
        <v>2746510.177868142</v>
      </c>
      <c r="AE63" t="n">
        <v>3757896.392836883</v>
      </c>
      <c r="AF63" t="n">
        <v>1.940333597974984e-06</v>
      </c>
      <c r="AG63" t="n">
        <v>69</v>
      </c>
      <c r="AH63" t="n">
        <v>3399248.035345102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1.6871</v>
      </c>
      <c r="E64" t="n">
        <v>59.27</v>
      </c>
      <c r="F64" t="n">
        <v>53.83</v>
      </c>
      <c r="G64" t="n">
        <v>73.41</v>
      </c>
      <c r="H64" t="n">
        <v>0.89</v>
      </c>
      <c r="I64" t="n">
        <v>44</v>
      </c>
      <c r="J64" t="n">
        <v>330.87</v>
      </c>
      <c r="K64" t="n">
        <v>61.82</v>
      </c>
      <c r="L64" t="n">
        <v>16.5</v>
      </c>
      <c r="M64" t="n">
        <v>42</v>
      </c>
      <c r="N64" t="n">
        <v>102.55</v>
      </c>
      <c r="O64" t="n">
        <v>41042.02</v>
      </c>
      <c r="P64" t="n">
        <v>983.92</v>
      </c>
      <c r="Q64" t="n">
        <v>1367.45</v>
      </c>
      <c r="R64" t="n">
        <v>147.09</v>
      </c>
      <c r="S64" t="n">
        <v>104.26</v>
      </c>
      <c r="T64" t="n">
        <v>20383.01</v>
      </c>
      <c r="U64" t="n">
        <v>0.71</v>
      </c>
      <c r="V64" t="n">
        <v>0.89</v>
      </c>
      <c r="W64" t="n">
        <v>20.72</v>
      </c>
      <c r="X64" t="n">
        <v>1.25</v>
      </c>
      <c r="Y64" t="n">
        <v>1</v>
      </c>
      <c r="Z64" t="n">
        <v>10</v>
      </c>
      <c r="AA64" t="n">
        <v>2743.588667471525</v>
      </c>
      <c r="AB64" t="n">
        <v>3753.899053424288</v>
      </c>
      <c r="AC64" t="n">
        <v>3395.632196395744</v>
      </c>
      <c r="AD64" t="n">
        <v>2743588.667471525</v>
      </c>
      <c r="AE64" t="n">
        <v>3753899.053424289</v>
      </c>
      <c r="AF64" t="n">
        <v>1.94263652788772e-06</v>
      </c>
      <c r="AG64" t="n">
        <v>69</v>
      </c>
      <c r="AH64" t="n">
        <v>3395632.196395744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1.6905</v>
      </c>
      <c r="E65" t="n">
        <v>59.15</v>
      </c>
      <c r="F65" t="n">
        <v>53.77</v>
      </c>
      <c r="G65" t="n">
        <v>75.03</v>
      </c>
      <c r="H65" t="n">
        <v>0.9</v>
      </c>
      <c r="I65" t="n">
        <v>43</v>
      </c>
      <c r="J65" t="n">
        <v>331.46</v>
      </c>
      <c r="K65" t="n">
        <v>61.82</v>
      </c>
      <c r="L65" t="n">
        <v>16.75</v>
      </c>
      <c r="M65" t="n">
        <v>41</v>
      </c>
      <c r="N65" t="n">
        <v>102.89</v>
      </c>
      <c r="O65" t="n">
        <v>41114.63</v>
      </c>
      <c r="P65" t="n">
        <v>982.47</v>
      </c>
      <c r="Q65" t="n">
        <v>1367.22</v>
      </c>
      <c r="R65" t="n">
        <v>145.3</v>
      </c>
      <c r="S65" t="n">
        <v>104.26</v>
      </c>
      <c r="T65" t="n">
        <v>19493.5</v>
      </c>
      <c r="U65" t="n">
        <v>0.72</v>
      </c>
      <c r="V65" t="n">
        <v>0.89</v>
      </c>
      <c r="W65" t="n">
        <v>20.71</v>
      </c>
      <c r="X65" t="n">
        <v>1.19</v>
      </c>
      <c r="Y65" t="n">
        <v>1</v>
      </c>
      <c r="Z65" t="n">
        <v>10</v>
      </c>
      <c r="AA65" t="n">
        <v>2736.695391129244</v>
      </c>
      <c r="AB65" t="n">
        <v>3744.46736862289</v>
      </c>
      <c r="AC65" t="n">
        <v>3387.100658354339</v>
      </c>
      <c r="AD65" t="n">
        <v>2736695.391129244</v>
      </c>
      <c r="AE65" t="n">
        <v>3744467.36862289</v>
      </c>
      <c r="AF65" t="n">
        <v>1.946551508739369e-06</v>
      </c>
      <c r="AG65" t="n">
        <v>69</v>
      </c>
      <c r="AH65" t="n">
        <v>3387100.658354339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1.6905</v>
      </c>
      <c r="E66" t="n">
        <v>59.15</v>
      </c>
      <c r="F66" t="n">
        <v>53.77</v>
      </c>
      <c r="G66" t="n">
        <v>75.03</v>
      </c>
      <c r="H66" t="n">
        <v>0.91</v>
      </c>
      <c r="I66" t="n">
        <v>43</v>
      </c>
      <c r="J66" t="n">
        <v>332.05</v>
      </c>
      <c r="K66" t="n">
        <v>61.82</v>
      </c>
      <c r="L66" t="n">
        <v>17</v>
      </c>
      <c r="M66" t="n">
        <v>41</v>
      </c>
      <c r="N66" t="n">
        <v>103.23</v>
      </c>
      <c r="O66" t="n">
        <v>41187.41</v>
      </c>
      <c r="P66" t="n">
        <v>982.65</v>
      </c>
      <c r="Q66" t="n">
        <v>1367.35</v>
      </c>
      <c r="R66" t="n">
        <v>144.89</v>
      </c>
      <c r="S66" t="n">
        <v>104.26</v>
      </c>
      <c r="T66" t="n">
        <v>19284.52</v>
      </c>
      <c r="U66" t="n">
        <v>0.72</v>
      </c>
      <c r="V66" t="n">
        <v>0.89</v>
      </c>
      <c r="W66" t="n">
        <v>20.72</v>
      </c>
      <c r="X66" t="n">
        <v>1.19</v>
      </c>
      <c r="Y66" t="n">
        <v>1</v>
      </c>
      <c r="Z66" t="n">
        <v>10</v>
      </c>
      <c r="AA66" t="n">
        <v>2736.952922442676</v>
      </c>
      <c r="AB66" t="n">
        <v>3744.819734327407</v>
      </c>
      <c r="AC66" t="n">
        <v>3387.419394770565</v>
      </c>
      <c r="AD66" t="n">
        <v>2736952.922442676</v>
      </c>
      <c r="AE66" t="n">
        <v>3744819.734327408</v>
      </c>
      <c r="AF66" t="n">
        <v>1.946551508739369e-06</v>
      </c>
      <c r="AG66" t="n">
        <v>69</v>
      </c>
      <c r="AH66" t="n">
        <v>3387419.394770565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1.6931</v>
      </c>
      <c r="E67" t="n">
        <v>59.06</v>
      </c>
      <c r="F67" t="n">
        <v>53.73</v>
      </c>
      <c r="G67" t="n">
        <v>76.76000000000001</v>
      </c>
      <c r="H67" t="n">
        <v>0.92</v>
      </c>
      <c r="I67" t="n">
        <v>42</v>
      </c>
      <c r="J67" t="n">
        <v>332.64</v>
      </c>
      <c r="K67" t="n">
        <v>61.82</v>
      </c>
      <c r="L67" t="n">
        <v>17.25</v>
      </c>
      <c r="M67" t="n">
        <v>40</v>
      </c>
      <c r="N67" t="n">
        <v>103.57</v>
      </c>
      <c r="O67" t="n">
        <v>41260.35</v>
      </c>
      <c r="P67" t="n">
        <v>981.8099999999999</v>
      </c>
      <c r="Q67" t="n">
        <v>1367.29</v>
      </c>
      <c r="R67" t="n">
        <v>144.3</v>
      </c>
      <c r="S67" t="n">
        <v>104.26</v>
      </c>
      <c r="T67" t="n">
        <v>18997.72</v>
      </c>
      <c r="U67" t="n">
        <v>0.72</v>
      </c>
      <c r="V67" t="n">
        <v>0.89</v>
      </c>
      <c r="W67" t="n">
        <v>20.7</v>
      </c>
      <c r="X67" t="n">
        <v>1.15</v>
      </c>
      <c r="Y67" t="n">
        <v>1</v>
      </c>
      <c r="Z67" t="n">
        <v>10</v>
      </c>
      <c r="AA67" t="n">
        <v>2732.152985186557</v>
      </c>
      <c r="AB67" t="n">
        <v>3738.252248415299</v>
      </c>
      <c r="AC67" t="n">
        <v>3381.478700496385</v>
      </c>
      <c r="AD67" t="n">
        <v>2732152.985186557</v>
      </c>
      <c r="AE67" t="n">
        <v>3738252.248415299</v>
      </c>
      <c r="AF67" t="n">
        <v>1.949545317625925e-06</v>
      </c>
      <c r="AG67" t="n">
        <v>69</v>
      </c>
      <c r="AH67" t="n">
        <v>3381478.700496384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1.6927</v>
      </c>
      <c r="E68" t="n">
        <v>59.08</v>
      </c>
      <c r="F68" t="n">
        <v>53.75</v>
      </c>
      <c r="G68" t="n">
        <v>76.78</v>
      </c>
      <c r="H68" t="n">
        <v>0.9399999999999999</v>
      </c>
      <c r="I68" t="n">
        <v>42</v>
      </c>
      <c r="J68" t="n">
        <v>333.24</v>
      </c>
      <c r="K68" t="n">
        <v>61.82</v>
      </c>
      <c r="L68" t="n">
        <v>17.5</v>
      </c>
      <c r="M68" t="n">
        <v>40</v>
      </c>
      <c r="N68" t="n">
        <v>103.92</v>
      </c>
      <c r="O68" t="n">
        <v>41333.46</v>
      </c>
      <c r="P68" t="n">
        <v>981.76</v>
      </c>
      <c r="Q68" t="n">
        <v>1367.23</v>
      </c>
      <c r="R68" t="n">
        <v>144.56</v>
      </c>
      <c r="S68" t="n">
        <v>104.26</v>
      </c>
      <c r="T68" t="n">
        <v>19127.27</v>
      </c>
      <c r="U68" t="n">
        <v>0.72</v>
      </c>
      <c r="V68" t="n">
        <v>0.89</v>
      </c>
      <c r="W68" t="n">
        <v>20.71</v>
      </c>
      <c r="X68" t="n">
        <v>1.17</v>
      </c>
      <c r="Y68" t="n">
        <v>1</v>
      </c>
      <c r="Z68" t="n">
        <v>10</v>
      </c>
      <c r="AA68" t="n">
        <v>2732.797030307667</v>
      </c>
      <c r="AB68" t="n">
        <v>3739.133459363267</v>
      </c>
      <c r="AC68" t="n">
        <v>3382.275809908265</v>
      </c>
      <c r="AD68" t="n">
        <v>2732797.030307667</v>
      </c>
      <c r="AE68" t="n">
        <v>3739133.459363267</v>
      </c>
      <c r="AF68" t="n">
        <v>1.949084731643378e-06</v>
      </c>
      <c r="AG68" t="n">
        <v>69</v>
      </c>
      <c r="AH68" t="n">
        <v>3382275.809908265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1.6953</v>
      </c>
      <c r="E69" t="n">
        <v>58.99</v>
      </c>
      <c r="F69" t="n">
        <v>53.71</v>
      </c>
      <c r="G69" t="n">
        <v>78.59999999999999</v>
      </c>
      <c r="H69" t="n">
        <v>0.95</v>
      </c>
      <c r="I69" t="n">
        <v>41</v>
      </c>
      <c r="J69" t="n">
        <v>333.83</v>
      </c>
      <c r="K69" t="n">
        <v>61.82</v>
      </c>
      <c r="L69" t="n">
        <v>17.75</v>
      </c>
      <c r="M69" t="n">
        <v>39</v>
      </c>
      <c r="N69" t="n">
        <v>104.26</v>
      </c>
      <c r="O69" t="n">
        <v>41406.86</v>
      </c>
      <c r="P69" t="n">
        <v>981.3</v>
      </c>
      <c r="Q69" t="n">
        <v>1367.27</v>
      </c>
      <c r="R69" t="n">
        <v>143.24</v>
      </c>
      <c r="S69" t="n">
        <v>104.26</v>
      </c>
      <c r="T69" t="n">
        <v>18471.04</v>
      </c>
      <c r="U69" t="n">
        <v>0.73</v>
      </c>
      <c r="V69" t="n">
        <v>0.89</v>
      </c>
      <c r="W69" t="n">
        <v>20.71</v>
      </c>
      <c r="X69" t="n">
        <v>1.13</v>
      </c>
      <c r="Y69" t="n">
        <v>1</v>
      </c>
      <c r="Z69" t="n">
        <v>10</v>
      </c>
      <c r="AA69" t="n">
        <v>2728.55183352065</v>
      </c>
      <c r="AB69" t="n">
        <v>3733.324993834405</v>
      </c>
      <c r="AC69" t="n">
        <v>3377.021696177247</v>
      </c>
      <c r="AD69" t="n">
        <v>2728551.83352065</v>
      </c>
      <c r="AE69" t="n">
        <v>3733324.993834405</v>
      </c>
      <c r="AF69" t="n">
        <v>1.952078540529933e-06</v>
      </c>
      <c r="AG69" t="n">
        <v>69</v>
      </c>
      <c r="AH69" t="n">
        <v>3377021.696177247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1.6979</v>
      </c>
      <c r="E70" t="n">
        <v>58.9</v>
      </c>
      <c r="F70" t="n">
        <v>53.68</v>
      </c>
      <c r="G70" t="n">
        <v>80.52</v>
      </c>
      <c r="H70" t="n">
        <v>0.96</v>
      </c>
      <c r="I70" t="n">
        <v>40</v>
      </c>
      <c r="J70" t="n">
        <v>334.43</v>
      </c>
      <c r="K70" t="n">
        <v>61.82</v>
      </c>
      <c r="L70" t="n">
        <v>18</v>
      </c>
      <c r="M70" t="n">
        <v>38</v>
      </c>
      <c r="N70" t="n">
        <v>104.61</v>
      </c>
      <c r="O70" t="n">
        <v>41480.31</v>
      </c>
      <c r="P70" t="n">
        <v>980.6900000000001</v>
      </c>
      <c r="Q70" t="n">
        <v>1367.34</v>
      </c>
      <c r="R70" t="n">
        <v>141.97</v>
      </c>
      <c r="S70" t="n">
        <v>104.26</v>
      </c>
      <c r="T70" t="n">
        <v>17841.47</v>
      </c>
      <c r="U70" t="n">
        <v>0.73</v>
      </c>
      <c r="V70" t="n">
        <v>0.89</v>
      </c>
      <c r="W70" t="n">
        <v>20.72</v>
      </c>
      <c r="X70" t="n">
        <v>1.1</v>
      </c>
      <c r="Y70" t="n">
        <v>1</v>
      </c>
      <c r="Z70" t="n">
        <v>10</v>
      </c>
      <c r="AA70" t="n">
        <v>2724.223074031917</v>
      </c>
      <c r="AB70" t="n">
        <v>3727.40219413053</v>
      </c>
      <c r="AC70" t="n">
        <v>3371.664160164407</v>
      </c>
      <c r="AD70" t="n">
        <v>2724223.074031917</v>
      </c>
      <c r="AE70" t="n">
        <v>3727402.194130531</v>
      </c>
      <c r="AF70" t="n">
        <v>1.955072349416489e-06</v>
      </c>
      <c r="AG70" t="n">
        <v>69</v>
      </c>
      <c r="AH70" t="n">
        <v>3371664.160164407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1.6973</v>
      </c>
      <c r="E71" t="n">
        <v>58.92</v>
      </c>
      <c r="F71" t="n">
        <v>53.7</v>
      </c>
      <c r="G71" t="n">
        <v>80.55</v>
      </c>
      <c r="H71" t="n">
        <v>0.97</v>
      </c>
      <c r="I71" t="n">
        <v>40</v>
      </c>
      <c r="J71" t="n">
        <v>335.02</v>
      </c>
      <c r="K71" t="n">
        <v>61.82</v>
      </c>
      <c r="L71" t="n">
        <v>18.25</v>
      </c>
      <c r="M71" t="n">
        <v>38</v>
      </c>
      <c r="N71" t="n">
        <v>104.95</v>
      </c>
      <c r="O71" t="n">
        <v>41553.93</v>
      </c>
      <c r="P71" t="n">
        <v>981.61</v>
      </c>
      <c r="Q71" t="n">
        <v>1367.29</v>
      </c>
      <c r="R71" t="n">
        <v>142.94</v>
      </c>
      <c r="S71" t="n">
        <v>104.26</v>
      </c>
      <c r="T71" t="n">
        <v>18328.66</v>
      </c>
      <c r="U71" t="n">
        <v>0.73</v>
      </c>
      <c r="V71" t="n">
        <v>0.89</v>
      </c>
      <c r="W71" t="n">
        <v>20.71</v>
      </c>
      <c r="X71" t="n">
        <v>1.12</v>
      </c>
      <c r="Y71" t="n">
        <v>1</v>
      </c>
      <c r="Z71" t="n">
        <v>10</v>
      </c>
      <c r="AA71" t="n">
        <v>2726.484441336177</v>
      </c>
      <c r="AB71" t="n">
        <v>3730.496296640704</v>
      </c>
      <c r="AC71" t="n">
        <v>3374.46296587361</v>
      </c>
      <c r="AD71" t="n">
        <v>2726484.441336177</v>
      </c>
      <c r="AE71" t="n">
        <v>3730496.296640704</v>
      </c>
      <c r="AF71" t="n">
        <v>1.954381470442669e-06</v>
      </c>
      <c r="AG71" t="n">
        <v>69</v>
      </c>
      <c r="AH71" t="n">
        <v>3374462.96587361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1.7003</v>
      </c>
      <c r="E72" t="n">
        <v>58.81</v>
      </c>
      <c r="F72" t="n">
        <v>53.65</v>
      </c>
      <c r="G72" t="n">
        <v>82.54000000000001</v>
      </c>
      <c r="H72" t="n">
        <v>0.98</v>
      </c>
      <c r="I72" t="n">
        <v>39</v>
      </c>
      <c r="J72" t="n">
        <v>335.62</v>
      </c>
      <c r="K72" t="n">
        <v>61.82</v>
      </c>
      <c r="L72" t="n">
        <v>18.5</v>
      </c>
      <c r="M72" t="n">
        <v>37</v>
      </c>
      <c r="N72" t="n">
        <v>105.3</v>
      </c>
      <c r="O72" t="n">
        <v>41627.72</v>
      </c>
      <c r="P72" t="n">
        <v>980.01</v>
      </c>
      <c r="Q72" t="n">
        <v>1367.22</v>
      </c>
      <c r="R72" t="n">
        <v>141.34</v>
      </c>
      <c r="S72" t="n">
        <v>104.26</v>
      </c>
      <c r="T72" t="n">
        <v>17532.35</v>
      </c>
      <c r="U72" t="n">
        <v>0.74</v>
      </c>
      <c r="V72" t="n">
        <v>0.89</v>
      </c>
      <c r="W72" t="n">
        <v>20.71</v>
      </c>
      <c r="X72" t="n">
        <v>1.07</v>
      </c>
      <c r="Y72" t="n">
        <v>1</v>
      </c>
      <c r="Z72" t="n">
        <v>10</v>
      </c>
      <c r="AA72" t="n">
        <v>2720.045737897218</v>
      </c>
      <c r="AB72" t="n">
        <v>3721.68657853997</v>
      </c>
      <c r="AC72" t="n">
        <v>3366.494034903894</v>
      </c>
      <c r="AD72" t="n">
        <v>2720045.737897218</v>
      </c>
      <c r="AE72" t="n">
        <v>3721686.57853997</v>
      </c>
      <c r="AF72" t="n">
        <v>1.957835865311771e-06</v>
      </c>
      <c r="AG72" t="n">
        <v>69</v>
      </c>
      <c r="AH72" t="n">
        <v>3366494.034903894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1.6996</v>
      </c>
      <c r="E73" t="n">
        <v>58.84</v>
      </c>
      <c r="F73" t="n">
        <v>53.67</v>
      </c>
      <c r="G73" t="n">
        <v>82.56999999999999</v>
      </c>
      <c r="H73" t="n">
        <v>0.99</v>
      </c>
      <c r="I73" t="n">
        <v>39</v>
      </c>
      <c r="J73" t="n">
        <v>336.22</v>
      </c>
      <c r="K73" t="n">
        <v>61.82</v>
      </c>
      <c r="L73" t="n">
        <v>18.75</v>
      </c>
      <c r="M73" t="n">
        <v>37</v>
      </c>
      <c r="N73" t="n">
        <v>105.65</v>
      </c>
      <c r="O73" t="n">
        <v>41701.68</v>
      </c>
      <c r="P73" t="n">
        <v>980.85</v>
      </c>
      <c r="Q73" t="n">
        <v>1367.24</v>
      </c>
      <c r="R73" t="n">
        <v>142.44</v>
      </c>
      <c r="S73" t="n">
        <v>104.26</v>
      </c>
      <c r="T73" t="n">
        <v>18080.62</v>
      </c>
      <c r="U73" t="n">
        <v>0.73</v>
      </c>
      <c r="V73" t="n">
        <v>0.89</v>
      </c>
      <c r="W73" t="n">
        <v>20.7</v>
      </c>
      <c r="X73" t="n">
        <v>1.09</v>
      </c>
      <c r="Y73" t="n">
        <v>1</v>
      </c>
      <c r="Z73" t="n">
        <v>10</v>
      </c>
      <c r="AA73" t="n">
        <v>2722.307661929106</v>
      </c>
      <c r="AB73" t="n">
        <v>3724.781442789446</v>
      </c>
      <c r="AC73" t="n">
        <v>3369.293529653069</v>
      </c>
      <c r="AD73" t="n">
        <v>2722307.661929106</v>
      </c>
      <c r="AE73" t="n">
        <v>3724781.442789447</v>
      </c>
      <c r="AF73" t="n">
        <v>1.957029839842314e-06</v>
      </c>
      <c r="AG73" t="n">
        <v>69</v>
      </c>
      <c r="AH73" t="n">
        <v>3369293.529653069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1.7022</v>
      </c>
      <c r="E74" t="n">
        <v>58.75</v>
      </c>
      <c r="F74" t="n">
        <v>53.64</v>
      </c>
      <c r="G74" t="n">
        <v>84.69</v>
      </c>
      <c r="H74" t="n">
        <v>1.01</v>
      </c>
      <c r="I74" t="n">
        <v>38</v>
      </c>
      <c r="J74" t="n">
        <v>336.82</v>
      </c>
      <c r="K74" t="n">
        <v>61.82</v>
      </c>
      <c r="L74" t="n">
        <v>19</v>
      </c>
      <c r="M74" t="n">
        <v>36</v>
      </c>
      <c r="N74" t="n">
        <v>106</v>
      </c>
      <c r="O74" t="n">
        <v>41775.82</v>
      </c>
      <c r="P74" t="n">
        <v>979.8200000000001</v>
      </c>
      <c r="Q74" t="n">
        <v>1367.35</v>
      </c>
      <c r="R74" t="n">
        <v>140.9</v>
      </c>
      <c r="S74" t="n">
        <v>104.26</v>
      </c>
      <c r="T74" t="n">
        <v>17316.43</v>
      </c>
      <c r="U74" t="n">
        <v>0.74</v>
      </c>
      <c r="V74" t="n">
        <v>0.89</v>
      </c>
      <c r="W74" t="n">
        <v>20.71</v>
      </c>
      <c r="X74" t="n">
        <v>1.06</v>
      </c>
      <c r="Y74" t="n">
        <v>1</v>
      </c>
      <c r="Z74" t="n">
        <v>10</v>
      </c>
      <c r="AA74" t="n">
        <v>2707.290719914491</v>
      </c>
      <c r="AB74" t="n">
        <v>3704.234600224323</v>
      </c>
      <c r="AC74" t="n">
        <v>3350.707648904688</v>
      </c>
      <c r="AD74" t="n">
        <v>2707290.719914491</v>
      </c>
      <c r="AE74" t="n">
        <v>3704234.600224324</v>
      </c>
      <c r="AF74" t="n">
        <v>1.96002364872887e-06</v>
      </c>
      <c r="AG74" t="n">
        <v>68</v>
      </c>
      <c r="AH74" t="n">
        <v>3350707.648904688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1.7025</v>
      </c>
      <c r="E75" t="n">
        <v>58.74</v>
      </c>
      <c r="F75" t="n">
        <v>53.63</v>
      </c>
      <c r="G75" t="n">
        <v>84.68000000000001</v>
      </c>
      <c r="H75" t="n">
        <v>1.02</v>
      </c>
      <c r="I75" t="n">
        <v>38</v>
      </c>
      <c r="J75" t="n">
        <v>337.43</v>
      </c>
      <c r="K75" t="n">
        <v>61.82</v>
      </c>
      <c r="L75" t="n">
        <v>19.25</v>
      </c>
      <c r="M75" t="n">
        <v>36</v>
      </c>
      <c r="N75" t="n">
        <v>106.35</v>
      </c>
      <c r="O75" t="n">
        <v>41850.13</v>
      </c>
      <c r="P75" t="n">
        <v>979.88</v>
      </c>
      <c r="Q75" t="n">
        <v>1367.17</v>
      </c>
      <c r="R75" t="n">
        <v>140.35</v>
      </c>
      <c r="S75" t="n">
        <v>104.26</v>
      </c>
      <c r="T75" t="n">
        <v>17039.27</v>
      </c>
      <c r="U75" t="n">
        <v>0.74</v>
      </c>
      <c r="V75" t="n">
        <v>0.89</v>
      </c>
      <c r="W75" t="n">
        <v>20.71</v>
      </c>
      <c r="X75" t="n">
        <v>1.05</v>
      </c>
      <c r="Y75" t="n">
        <v>1</v>
      </c>
      <c r="Z75" t="n">
        <v>10</v>
      </c>
      <c r="AA75" t="n">
        <v>2706.903427033896</v>
      </c>
      <c r="AB75" t="n">
        <v>3703.704689018937</v>
      </c>
      <c r="AC75" t="n">
        <v>3350.228311681009</v>
      </c>
      <c r="AD75" t="n">
        <v>2706903.427033896</v>
      </c>
      <c r="AE75" t="n">
        <v>3703704.689018937</v>
      </c>
      <c r="AF75" t="n">
        <v>1.96036908821578e-06</v>
      </c>
      <c r="AG75" t="n">
        <v>68</v>
      </c>
      <c r="AH75" t="n">
        <v>3350228.311681009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1.7054</v>
      </c>
      <c r="E76" t="n">
        <v>58.64</v>
      </c>
      <c r="F76" t="n">
        <v>53.58</v>
      </c>
      <c r="G76" t="n">
        <v>86.89</v>
      </c>
      <c r="H76" t="n">
        <v>1.03</v>
      </c>
      <c r="I76" t="n">
        <v>37</v>
      </c>
      <c r="J76" t="n">
        <v>338.03</v>
      </c>
      <c r="K76" t="n">
        <v>61.82</v>
      </c>
      <c r="L76" t="n">
        <v>19.5</v>
      </c>
      <c r="M76" t="n">
        <v>35</v>
      </c>
      <c r="N76" t="n">
        <v>106.71</v>
      </c>
      <c r="O76" t="n">
        <v>41924.62</v>
      </c>
      <c r="P76" t="n">
        <v>978.35</v>
      </c>
      <c r="Q76" t="n">
        <v>1367.21</v>
      </c>
      <c r="R76" t="n">
        <v>139.4</v>
      </c>
      <c r="S76" t="n">
        <v>104.26</v>
      </c>
      <c r="T76" t="n">
        <v>16571.11</v>
      </c>
      <c r="U76" t="n">
        <v>0.75</v>
      </c>
      <c r="V76" t="n">
        <v>0.89</v>
      </c>
      <c r="W76" t="n">
        <v>20.7</v>
      </c>
      <c r="X76" t="n">
        <v>1.01</v>
      </c>
      <c r="Y76" t="n">
        <v>1</v>
      </c>
      <c r="Z76" t="n">
        <v>10</v>
      </c>
      <c r="AA76" t="n">
        <v>2700.718266897756</v>
      </c>
      <c r="AB76" t="n">
        <v>3695.241880050663</v>
      </c>
      <c r="AC76" t="n">
        <v>3342.57318132304</v>
      </c>
      <c r="AD76" t="n">
        <v>2700718.266897756</v>
      </c>
      <c r="AE76" t="n">
        <v>3695241.880050663</v>
      </c>
      <c r="AF76" t="n">
        <v>1.963708336589246e-06</v>
      </c>
      <c r="AG76" t="n">
        <v>68</v>
      </c>
      <c r="AH76" t="n">
        <v>3342573.181323039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1.7043</v>
      </c>
      <c r="E77" t="n">
        <v>58.68</v>
      </c>
      <c r="F77" t="n">
        <v>53.62</v>
      </c>
      <c r="G77" t="n">
        <v>86.95999999999999</v>
      </c>
      <c r="H77" t="n">
        <v>1.04</v>
      </c>
      <c r="I77" t="n">
        <v>37</v>
      </c>
      <c r="J77" t="n">
        <v>338.63</v>
      </c>
      <c r="K77" t="n">
        <v>61.82</v>
      </c>
      <c r="L77" t="n">
        <v>19.75</v>
      </c>
      <c r="M77" t="n">
        <v>35</v>
      </c>
      <c r="N77" t="n">
        <v>107.06</v>
      </c>
      <c r="O77" t="n">
        <v>41999.28</v>
      </c>
      <c r="P77" t="n">
        <v>979.84</v>
      </c>
      <c r="Q77" t="n">
        <v>1367.28</v>
      </c>
      <c r="R77" t="n">
        <v>140.46</v>
      </c>
      <c r="S77" t="n">
        <v>104.26</v>
      </c>
      <c r="T77" t="n">
        <v>17103.29</v>
      </c>
      <c r="U77" t="n">
        <v>0.74</v>
      </c>
      <c r="V77" t="n">
        <v>0.89</v>
      </c>
      <c r="W77" t="n">
        <v>20.71</v>
      </c>
      <c r="X77" t="n">
        <v>1.05</v>
      </c>
      <c r="Y77" t="n">
        <v>1</v>
      </c>
      <c r="Z77" t="n">
        <v>10</v>
      </c>
      <c r="AA77" t="n">
        <v>2704.598226404557</v>
      </c>
      <c r="AB77" t="n">
        <v>3700.550611819602</v>
      </c>
      <c r="AC77" t="n">
        <v>3347.375255182803</v>
      </c>
      <c r="AD77" t="n">
        <v>2704598.226404557</v>
      </c>
      <c r="AE77" t="n">
        <v>3700550.611819602</v>
      </c>
      <c r="AF77" t="n">
        <v>1.962441725137241e-06</v>
      </c>
      <c r="AG77" t="n">
        <v>68</v>
      </c>
      <c r="AH77" t="n">
        <v>3347375.255182803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1.7073</v>
      </c>
      <c r="E78" t="n">
        <v>58.57</v>
      </c>
      <c r="F78" t="n">
        <v>53.58</v>
      </c>
      <c r="G78" t="n">
        <v>89.29000000000001</v>
      </c>
      <c r="H78" t="n">
        <v>1.05</v>
      </c>
      <c r="I78" t="n">
        <v>36</v>
      </c>
      <c r="J78" t="n">
        <v>339.24</v>
      </c>
      <c r="K78" t="n">
        <v>61.82</v>
      </c>
      <c r="L78" t="n">
        <v>20</v>
      </c>
      <c r="M78" t="n">
        <v>34</v>
      </c>
      <c r="N78" t="n">
        <v>107.42</v>
      </c>
      <c r="O78" t="n">
        <v>42074.12</v>
      </c>
      <c r="P78" t="n">
        <v>978.12</v>
      </c>
      <c r="Q78" t="n">
        <v>1367.24</v>
      </c>
      <c r="R78" t="n">
        <v>138.83</v>
      </c>
      <c r="S78" t="n">
        <v>104.26</v>
      </c>
      <c r="T78" t="n">
        <v>16289.22</v>
      </c>
      <c r="U78" t="n">
        <v>0.75</v>
      </c>
      <c r="V78" t="n">
        <v>0.89</v>
      </c>
      <c r="W78" t="n">
        <v>20.71</v>
      </c>
      <c r="X78" t="n">
        <v>1</v>
      </c>
      <c r="Y78" t="n">
        <v>1</v>
      </c>
      <c r="Z78" t="n">
        <v>10</v>
      </c>
      <c r="AA78" t="n">
        <v>2698.153078430193</v>
      </c>
      <c r="AB78" t="n">
        <v>3691.732076021214</v>
      </c>
      <c r="AC78" t="n">
        <v>3339.398348064121</v>
      </c>
      <c r="AD78" t="n">
        <v>2698153.078430193</v>
      </c>
      <c r="AE78" t="n">
        <v>3691732.076021214</v>
      </c>
      <c r="AF78" t="n">
        <v>1.965896120006344e-06</v>
      </c>
      <c r="AG78" t="n">
        <v>68</v>
      </c>
      <c r="AH78" t="n">
        <v>3339398.348064121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1.7073</v>
      </c>
      <c r="E79" t="n">
        <v>58.57</v>
      </c>
      <c r="F79" t="n">
        <v>53.57</v>
      </c>
      <c r="G79" t="n">
        <v>89.29000000000001</v>
      </c>
      <c r="H79" t="n">
        <v>1.06</v>
      </c>
      <c r="I79" t="n">
        <v>36</v>
      </c>
      <c r="J79" t="n">
        <v>339.85</v>
      </c>
      <c r="K79" t="n">
        <v>61.82</v>
      </c>
      <c r="L79" t="n">
        <v>20.25</v>
      </c>
      <c r="M79" t="n">
        <v>34</v>
      </c>
      <c r="N79" t="n">
        <v>107.78</v>
      </c>
      <c r="O79" t="n">
        <v>42149.15</v>
      </c>
      <c r="P79" t="n">
        <v>978.75</v>
      </c>
      <c r="Q79" t="n">
        <v>1367.28</v>
      </c>
      <c r="R79" t="n">
        <v>138.97</v>
      </c>
      <c r="S79" t="n">
        <v>104.26</v>
      </c>
      <c r="T79" t="n">
        <v>16359.92</v>
      </c>
      <c r="U79" t="n">
        <v>0.75</v>
      </c>
      <c r="V79" t="n">
        <v>0.89</v>
      </c>
      <c r="W79" t="n">
        <v>20.7</v>
      </c>
      <c r="X79" t="n">
        <v>1</v>
      </c>
      <c r="Y79" t="n">
        <v>1</v>
      </c>
      <c r="Z79" t="n">
        <v>10</v>
      </c>
      <c r="AA79" t="n">
        <v>2698.929103320655</v>
      </c>
      <c r="AB79" t="n">
        <v>3692.793867512147</v>
      </c>
      <c r="AC79" t="n">
        <v>3340.358803665392</v>
      </c>
      <c r="AD79" t="n">
        <v>2698929.103320654</v>
      </c>
      <c r="AE79" t="n">
        <v>3692793.867512147</v>
      </c>
      <c r="AF79" t="n">
        <v>1.965896120006344e-06</v>
      </c>
      <c r="AG79" t="n">
        <v>68</v>
      </c>
      <c r="AH79" t="n">
        <v>3340358.803665392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1.7068</v>
      </c>
      <c r="E80" t="n">
        <v>58.59</v>
      </c>
      <c r="F80" t="n">
        <v>53.59</v>
      </c>
      <c r="G80" t="n">
        <v>89.31999999999999</v>
      </c>
      <c r="H80" t="n">
        <v>1.07</v>
      </c>
      <c r="I80" t="n">
        <v>36</v>
      </c>
      <c r="J80" t="n">
        <v>340.46</v>
      </c>
      <c r="K80" t="n">
        <v>61.82</v>
      </c>
      <c r="L80" t="n">
        <v>20.5</v>
      </c>
      <c r="M80" t="n">
        <v>34</v>
      </c>
      <c r="N80" t="n">
        <v>108.14</v>
      </c>
      <c r="O80" t="n">
        <v>42224.35</v>
      </c>
      <c r="P80" t="n">
        <v>978.59</v>
      </c>
      <c r="Q80" t="n">
        <v>1367.25</v>
      </c>
      <c r="R80" t="n">
        <v>139.46</v>
      </c>
      <c r="S80" t="n">
        <v>104.26</v>
      </c>
      <c r="T80" t="n">
        <v>16604.4</v>
      </c>
      <c r="U80" t="n">
        <v>0.75</v>
      </c>
      <c r="V80" t="n">
        <v>0.89</v>
      </c>
      <c r="W80" t="n">
        <v>20.7</v>
      </c>
      <c r="X80" t="n">
        <v>1.01</v>
      </c>
      <c r="Y80" t="n">
        <v>1</v>
      </c>
      <c r="Z80" t="n">
        <v>10</v>
      </c>
      <c r="AA80" t="n">
        <v>2699.524324912539</v>
      </c>
      <c r="AB80" t="n">
        <v>3693.608275953486</v>
      </c>
      <c r="AC80" t="n">
        <v>3341.09548610812</v>
      </c>
      <c r="AD80" t="n">
        <v>2699524.324912539</v>
      </c>
      <c r="AE80" t="n">
        <v>3693608.275953486</v>
      </c>
      <c r="AF80" t="n">
        <v>1.965320387528161e-06</v>
      </c>
      <c r="AG80" t="n">
        <v>68</v>
      </c>
      <c r="AH80" t="n">
        <v>3341095.48610812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1.7092</v>
      </c>
      <c r="E81" t="n">
        <v>58.51</v>
      </c>
      <c r="F81" t="n">
        <v>53.57</v>
      </c>
      <c r="G81" t="n">
        <v>91.83</v>
      </c>
      <c r="H81" t="n">
        <v>1.08</v>
      </c>
      <c r="I81" t="n">
        <v>35</v>
      </c>
      <c r="J81" t="n">
        <v>341.07</v>
      </c>
      <c r="K81" t="n">
        <v>61.82</v>
      </c>
      <c r="L81" t="n">
        <v>20.75</v>
      </c>
      <c r="M81" t="n">
        <v>33</v>
      </c>
      <c r="N81" t="n">
        <v>108.5</v>
      </c>
      <c r="O81" t="n">
        <v>42299.74</v>
      </c>
      <c r="P81" t="n">
        <v>977.9400000000001</v>
      </c>
      <c r="Q81" t="n">
        <v>1367.35</v>
      </c>
      <c r="R81" t="n">
        <v>138.46</v>
      </c>
      <c r="S81" t="n">
        <v>104.26</v>
      </c>
      <c r="T81" t="n">
        <v>16111.08</v>
      </c>
      <c r="U81" t="n">
        <v>0.75</v>
      </c>
      <c r="V81" t="n">
        <v>0.89</v>
      </c>
      <c r="W81" t="n">
        <v>20.71</v>
      </c>
      <c r="X81" t="n">
        <v>0.99</v>
      </c>
      <c r="Y81" t="n">
        <v>1</v>
      </c>
      <c r="Z81" t="n">
        <v>10</v>
      </c>
      <c r="AA81" t="n">
        <v>2695.548011086846</v>
      </c>
      <c r="AB81" t="n">
        <v>3688.167707954588</v>
      </c>
      <c r="AC81" t="n">
        <v>3336.174158283151</v>
      </c>
      <c r="AD81" t="n">
        <v>2695548.011086846</v>
      </c>
      <c r="AE81" t="n">
        <v>3688167.707954587</v>
      </c>
      <c r="AF81" t="n">
        <v>1.968083903423443e-06</v>
      </c>
      <c r="AG81" t="n">
        <v>68</v>
      </c>
      <c r="AH81" t="n">
        <v>3336174.158283151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1.7086</v>
      </c>
      <c r="E82" t="n">
        <v>58.53</v>
      </c>
      <c r="F82" t="n">
        <v>53.58</v>
      </c>
      <c r="G82" t="n">
        <v>91.86</v>
      </c>
      <c r="H82" t="n">
        <v>1.1</v>
      </c>
      <c r="I82" t="n">
        <v>35</v>
      </c>
      <c r="J82" t="n">
        <v>341.68</v>
      </c>
      <c r="K82" t="n">
        <v>61.82</v>
      </c>
      <c r="L82" t="n">
        <v>21</v>
      </c>
      <c r="M82" t="n">
        <v>33</v>
      </c>
      <c r="N82" t="n">
        <v>108.86</v>
      </c>
      <c r="O82" t="n">
        <v>42375.31</v>
      </c>
      <c r="P82" t="n">
        <v>978.83</v>
      </c>
      <c r="Q82" t="n">
        <v>1367.43</v>
      </c>
      <c r="R82" t="n">
        <v>139.42</v>
      </c>
      <c r="S82" t="n">
        <v>104.26</v>
      </c>
      <c r="T82" t="n">
        <v>16589.34</v>
      </c>
      <c r="U82" t="n">
        <v>0.75</v>
      </c>
      <c r="V82" t="n">
        <v>0.89</v>
      </c>
      <c r="W82" t="n">
        <v>20.7</v>
      </c>
      <c r="X82" t="n">
        <v>1.01</v>
      </c>
      <c r="Y82" t="n">
        <v>1</v>
      </c>
      <c r="Z82" t="n">
        <v>10</v>
      </c>
      <c r="AA82" t="n">
        <v>2697.629060053468</v>
      </c>
      <c r="AB82" t="n">
        <v>3691.015090960122</v>
      </c>
      <c r="AC82" t="n">
        <v>3338.749791050964</v>
      </c>
      <c r="AD82" t="n">
        <v>2697629.060053468</v>
      </c>
      <c r="AE82" t="n">
        <v>3691015.090960122</v>
      </c>
      <c r="AF82" t="n">
        <v>1.967393024449622e-06</v>
      </c>
      <c r="AG82" t="n">
        <v>68</v>
      </c>
      <c r="AH82" t="n">
        <v>3338749.791050964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1.7125</v>
      </c>
      <c r="E83" t="n">
        <v>58.4</v>
      </c>
      <c r="F83" t="n">
        <v>53.51</v>
      </c>
      <c r="G83" t="n">
        <v>94.43000000000001</v>
      </c>
      <c r="H83" t="n">
        <v>1.11</v>
      </c>
      <c r="I83" t="n">
        <v>34</v>
      </c>
      <c r="J83" t="n">
        <v>342.3</v>
      </c>
      <c r="K83" t="n">
        <v>61.82</v>
      </c>
      <c r="L83" t="n">
        <v>21.25</v>
      </c>
      <c r="M83" t="n">
        <v>32</v>
      </c>
      <c r="N83" t="n">
        <v>109.23</v>
      </c>
      <c r="O83" t="n">
        <v>42451.07</v>
      </c>
      <c r="P83" t="n">
        <v>976.86</v>
      </c>
      <c r="Q83" t="n">
        <v>1367.24</v>
      </c>
      <c r="R83" t="n">
        <v>137.13</v>
      </c>
      <c r="S83" t="n">
        <v>104.26</v>
      </c>
      <c r="T83" t="n">
        <v>15452.16</v>
      </c>
      <c r="U83" t="n">
        <v>0.76</v>
      </c>
      <c r="V83" t="n">
        <v>0.9</v>
      </c>
      <c r="W83" t="n">
        <v>20.69</v>
      </c>
      <c r="X83" t="n">
        <v>0.93</v>
      </c>
      <c r="Y83" t="n">
        <v>1</v>
      </c>
      <c r="Z83" t="n">
        <v>10</v>
      </c>
      <c r="AA83" t="n">
        <v>2689.458364999628</v>
      </c>
      <c r="AB83" t="n">
        <v>3679.835585521832</v>
      </c>
      <c r="AC83" t="n">
        <v>3328.637241921171</v>
      </c>
      <c r="AD83" t="n">
        <v>2689458.364999629</v>
      </c>
      <c r="AE83" t="n">
        <v>3679835.585521832</v>
      </c>
      <c r="AF83" t="n">
        <v>1.971883737779455e-06</v>
      </c>
      <c r="AG83" t="n">
        <v>68</v>
      </c>
      <c r="AH83" t="n">
        <v>3328637.241921171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1.7119</v>
      </c>
      <c r="E84" t="n">
        <v>58.41</v>
      </c>
      <c r="F84" t="n">
        <v>53.53</v>
      </c>
      <c r="G84" t="n">
        <v>94.45999999999999</v>
      </c>
      <c r="H84" t="n">
        <v>1.12</v>
      </c>
      <c r="I84" t="n">
        <v>34</v>
      </c>
      <c r="J84" t="n">
        <v>342.91</v>
      </c>
      <c r="K84" t="n">
        <v>61.82</v>
      </c>
      <c r="L84" t="n">
        <v>21.5</v>
      </c>
      <c r="M84" t="n">
        <v>32</v>
      </c>
      <c r="N84" t="n">
        <v>109.59</v>
      </c>
      <c r="O84" t="n">
        <v>42527.02</v>
      </c>
      <c r="P84" t="n">
        <v>977.4400000000001</v>
      </c>
      <c r="Q84" t="n">
        <v>1367.25</v>
      </c>
      <c r="R84" t="n">
        <v>137.41</v>
      </c>
      <c r="S84" t="n">
        <v>104.26</v>
      </c>
      <c r="T84" t="n">
        <v>15588.89</v>
      </c>
      <c r="U84" t="n">
        <v>0.76</v>
      </c>
      <c r="V84" t="n">
        <v>0.9</v>
      </c>
      <c r="W84" t="n">
        <v>20.7</v>
      </c>
      <c r="X84" t="n">
        <v>0.95</v>
      </c>
      <c r="Y84" t="n">
        <v>1</v>
      </c>
      <c r="Z84" t="n">
        <v>10</v>
      </c>
      <c r="AA84" t="n">
        <v>2691.211438556418</v>
      </c>
      <c r="AB84" t="n">
        <v>3682.234218102378</v>
      </c>
      <c r="AC84" t="n">
        <v>3330.806952374731</v>
      </c>
      <c r="AD84" t="n">
        <v>2691211.438556418</v>
      </c>
      <c r="AE84" t="n">
        <v>3682234.218102378</v>
      </c>
      <c r="AF84" t="n">
        <v>1.971192858805635e-06</v>
      </c>
      <c r="AG84" t="n">
        <v>68</v>
      </c>
      <c r="AH84" t="n">
        <v>3330806.952374731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1.7115</v>
      </c>
      <c r="E85" t="n">
        <v>58.43</v>
      </c>
      <c r="F85" t="n">
        <v>53.54</v>
      </c>
      <c r="G85" t="n">
        <v>94.48</v>
      </c>
      <c r="H85" t="n">
        <v>1.13</v>
      </c>
      <c r="I85" t="n">
        <v>34</v>
      </c>
      <c r="J85" t="n">
        <v>343.53</v>
      </c>
      <c r="K85" t="n">
        <v>61.82</v>
      </c>
      <c r="L85" t="n">
        <v>21.75</v>
      </c>
      <c r="M85" t="n">
        <v>32</v>
      </c>
      <c r="N85" t="n">
        <v>109.96</v>
      </c>
      <c r="O85" t="n">
        <v>42603.15</v>
      </c>
      <c r="P85" t="n">
        <v>977.9400000000001</v>
      </c>
      <c r="Q85" t="n">
        <v>1367.29</v>
      </c>
      <c r="R85" t="n">
        <v>137.66</v>
      </c>
      <c r="S85" t="n">
        <v>104.26</v>
      </c>
      <c r="T85" t="n">
        <v>15718.64</v>
      </c>
      <c r="U85" t="n">
        <v>0.76</v>
      </c>
      <c r="V85" t="n">
        <v>0.9</v>
      </c>
      <c r="W85" t="n">
        <v>20.7</v>
      </c>
      <c r="X85" t="n">
        <v>0.96</v>
      </c>
      <c r="Y85" t="n">
        <v>1</v>
      </c>
      <c r="Z85" t="n">
        <v>10</v>
      </c>
      <c r="AA85" t="n">
        <v>2692.502270426007</v>
      </c>
      <c r="AB85" t="n">
        <v>3684.000391213834</v>
      </c>
      <c r="AC85" t="n">
        <v>3332.40456440327</v>
      </c>
      <c r="AD85" t="n">
        <v>2692502.270426007</v>
      </c>
      <c r="AE85" t="n">
        <v>3684000.391213834</v>
      </c>
      <c r="AF85" t="n">
        <v>1.970732272823088e-06</v>
      </c>
      <c r="AG85" t="n">
        <v>68</v>
      </c>
      <c r="AH85" t="n">
        <v>3332404.56440327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1.7146</v>
      </c>
      <c r="E86" t="n">
        <v>58.32</v>
      </c>
      <c r="F86" t="n">
        <v>53.49</v>
      </c>
      <c r="G86" t="n">
        <v>97.26000000000001</v>
      </c>
      <c r="H86" t="n">
        <v>1.14</v>
      </c>
      <c r="I86" t="n">
        <v>33</v>
      </c>
      <c r="J86" t="n">
        <v>344.15</v>
      </c>
      <c r="K86" t="n">
        <v>61.82</v>
      </c>
      <c r="L86" t="n">
        <v>22</v>
      </c>
      <c r="M86" t="n">
        <v>31</v>
      </c>
      <c r="N86" t="n">
        <v>110.33</v>
      </c>
      <c r="O86" t="n">
        <v>42679.6</v>
      </c>
      <c r="P86" t="n">
        <v>977.02</v>
      </c>
      <c r="Q86" t="n">
        <v>1367.34</v>
      </c>
      <c r="R86" t="n">
        <v>136.3</v>
      </c>
      <c r="S86" t="n">
        <v>104.26</v>
      </c>
      <c r="T86" t="n">
        <v>15042.76</v>
      </c>
      <c r="U86" t="n">
        <v>0.76</v>
      </c>
      <c r="V86" t="n">
        <v>0.9</v>
      </c>
      <c r="W86" t="n">
        <v>20.7</v>
      </c>
      <c r="X86" t="n">
        <v>0.91</v>
      </c>
      <c r="Y86" t="n">
        <v>1</v>
      </c>
      <c r="Z86" t="n">
        <v>10</v>
      </c>
      <c r="AA86" t="n">
        <v>2687.001373288221</v>
      </c>
      <c r="AB86" t="n">
        <v>3676.473821067459</v>
      </c>
      <c r="AC86" t="n">
        <v>3325.596319548057</v>
      </c>
      <c r="AD86" t="n">
        <v>2687001.373288221</v>
      </c>
      <c r="AE86" t="n">
        <v>3676473.821067459</v>
      </c>
      <c r="AF86" t="n">
        <v>1.974301814187827e-06</v>
      </c>
      <c r="AG86" t="n">
        <v>68</v>
      </c>
      <c r="AH86" t="n">
        <v>3325596.319548057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1.715</v>
      </c>
      <c r="E87" t="n">
        <v>58.31</v>
      </c>
      <c r="F87" t="n">
        <v>53.48</v>
      </c>
      <c r="G87" t="n">
        <v>97.23999999999999</v>
      </c>
      <c r="H87" t="n">
        <v>1.15</v>
      </c>
      <c r="I87" t="n">
        <v>33</v>
      </c>
      <c r="J87" t="n">
        <v>344.77</v>
      </c>
      <c r="K87" t="n">
        <v>61.82</v>
      </c>
      <c r="L87" t="n">
        <v>22.25</v>
      </c>
      <c r="M87" t="n">
        <v>31</v>
      </c>
      <c r="N87" t="n">
        <v>110.7</v>
      </c>
      <c r="O87" t="n">
        <v>42756.12</v>
      </c>
      <c r="P87" t="n">
        <v>977.38</v>
      </c>
      <c r="Q87" t="n">
        <v>1367.32</v>
      </c>
      <c r="R87" t="n">
        <v>135.96</v>
      </c>
      <c r="S87" t="n">
        <v>104.26</v>
      </c>
      <c r="T87" t="n">
        <v>14872.73</v>
      </c>
      <c r="U87" t="n">
        <v>0.77</v>
      </c>
      <c r="V87" t="n">
        <v>0.9</v>
      </c>
      <c r="W87" t="n">
        <v>20.69</v>
      </c>
      <c r="X87" t="n">
        <v>0.9</v>
      </c>
      <c r="Y87" t="n">
        <v>1</v>
      </c>
      <c r="Z87" t="n">
        <v>10</v>
      </c>
      <c r="AA87" t="n">
        <v>2686.92700756111</v>
      </c>
      <c r="AB87" t="n">
        <v>3676.372070598843</v>
      </c>
      <c r="AC87" t="n">
        <v>3325.504280001358</v>
      </c>
      <c r="AD87" t="n">
        <v>2686927.00756111</v>
      </c>
      <c r="AE87" t="n">
        <v>3676372.070598843</v>
      </c>
      <c r="AF87" t="n">
        <v>1.974762400170375e-06</v>
      </c>
      <c r="AG87" t="n">
        <v>68</v>
      </c>
      <c r="AH87" t="n">
        <v>3325504.280001358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1.7146</v>
      </c>
      <c r="E88" t="n">
        <v>58.32</v>
      </c>
      <c r="F88" t="n">
        <v>53.49</v>
      </c>
      <c r="G88" t="n">
        <v>97.26000000000001</v>
      </c>
      <c r="H88" t="n">
        <v>1.16</v>
      </c>
      <c r="I88" t="n">
        <v>33</v>
      </c>
      <c r="J88" t="n">
        <v>345.39</v>
      </c>
      <c r="K88" t="n">
        <v>61.82</v>
      </c>
      <c r="L88" t="n">
        <v>22.5</v>
      </c>
      <c r="M88" t="n">
        <v>31</v>
      </c>
      <c r="N88" t="n">
        <v>111.07</v>
      </c>
      <c r="O88" t="n">
        <v>42832.82</v>
      </c>
      <c r="P88" t="n">
        <v>977.0599999999999</v>
      </c>
      <c r="Q88" t="n">
        <v>1367.33</v>
      </c>
      <c r="R88" t="n">
        <v>136.01</v>
      </c>
      <c r="S88" t="n">
        <v>104.26</v>
      </c>
      <c r="T88" t="n">
        <v>14897.82</v>
      </c>
      <c r="U88" t="n">
        <v>0.77</v>
      </c>
      <c r="V88" t="n">
        <v>0.9</v>
      </c>
      <c r="W88" t="n">
        <v>20.7</v>
      </c>
      <c r="X88" t="n">
        <v>0.91</v>
      </c>
      <c r="Y88" t="n">
        <v>1</v>
      </c>
      <c r="Z88" t="n">
        <v>10</v>
      </c>
      <c r="AA88" t="n">
        <v>2687.057798069557</v>
      </c>
      <c r="AB88" t="n">
        <v>3676.551023942569</v>
      </c>
      <c r="AC88" t="n">
        <v>3325.666154289122</v>
      </c>
      <c r="AD88" t="n">
        <v>2687057.798069557</v>
      </c>
      <c r="AE88" t="n">
        <v>3676551.023942569</v>
      </c>
      <c r="AF88" t="n">
        <v>1.974301814187827e-06</v>
      </c>
      <c r="AG88" t="n">
        <v>68</v>
      </c>
      <c r="AH88" t="n">
        <v>3325666.154289122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1.717</v>
      </c>
      <c r="E89" t="n">
        <v>58.24</v>
      </c>
      <c r="F89" t="n">
        <v>53.47</v>
      </c>
      <c r="G89" t="n">
        <v>100.25</v>
      </c>
      <c r="H89" t="n">
        <v>1.17</v>
      </c>
      <c r="I89" t="n">
        <v>32</v>
      </c>
      <c r="J89" t="n">
        <v>346.02</v>
      </c>
      <c r="K89" t="n">
        <v>61.82</v>
      </c>
      <c r="L89" t="n">
        <v>22.75</v>
      </c>
      <c r="M89" t="n">
        <v>30</v>
      </c>
      <c r="N89" t="n">
        <v>111.45</v>
      </c>
      <c r="O89" t="n">
        <v>42909.73</v>
      </c>
      <c r="P89" t="n">
        <v>977.02</v>
      </c>
      <c r="Q89" t="n">
        <v>1367.23</v>
      </c>
      <c r="R89" t="n">
        <v>135.46</v>
      </c>
      <c r="S89" t="n">
        <v>104.26</v>
      </c>
      <c r="T89" t="n">
        <v>14625.18</v>
      </c>
      <c r="U89" t="n">
        <v>0.77</v>
      </c>
      <c r="V89" t="n">
        <v>0.9</v>
      </c>
      <c r="W89" t="n">
        <v>20.69</v>
      </c>
      <c r="X89" t="n">
        <v>0.89</v>
      </c>
      <c r="Y89" t="n">
        <v>1</v>
      </c>
      <c r="Z89" t="n">
        <v>10</v>
      </c>
      <c r="AA89" t="n">
        <v>2683.976248568834</v>
      </c>
      <c r="AB89" t="n">
        <v>3672.33471196731</v>
      </c>
      <c r="AC89" t="n">
        <v>3321.852241211151</v>
      </c>
      <c r="AD89" t="n">
        <v>2683976.248568834</v>
      </c>
      <c r="AE89" t="n">
        <v>3672334.71196731</v>
      </c>
      <c r="AF89" t="n">
        <v>1.97706533008311e-06</v>
      </c>
      <c r="AG89" t="n">
        <v>68</v>
      </c>
      <c r="AH89" t="n">
        <v>3321852.241211151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1.7171</v>
      </c>
      <c r="E90" t="n">
        <v>58.24</v>
      </c>
      <c r="F90" t="n">
        <v>53.46</v>
      </c>
      <c r="G90" t="n">
        <v>100.24</v>
      </c>
      <c r="H90" t="n">
        <v>1.18</v>
      </c>
      <c r="I90" t="n">
        <v>32</v>
      </c>
      <c r="J90" t="n">
        <v>346.64</v>
      </c>
      <c r="K90" t="n">
        <v>61.82</v>
      </c>
      <c r="L90" t="n">
        <v>23</v>
      </c>
      <c r="M90" t="n">
        <v>30</v>
      </c>
      <c r="N90" t="n">
        <v>111.82</v>
      </c>
      <c r="O90" t="n">
        <v>42986.83</v>
      </c>
      <c r="P90" t="n">
        <v>976.79</v>
      </c>
      <c r="Q90" t="n">
        <v>1367.35</v>
      </c>
      <c r="R90" t="n">
        <v>135.31</v>
      </c>
      <c r="S90" t="n">
        <v>104.26</v>
      </c>
      <c r="T90" t="n">
        <v>14552.44</v>
      </c>
      <c r="U90" t="n">
        <v>0.77</v>
      </c>
      <c r="V90" t="n">
        <v>0.9</v>
      </c>
      <c r="W90" t="n">
        <v>20.69</v>
      </c>
      <c r="X90" t="n">
        <v>0.88</v>
      </c>
      <c r="Y90" t="n">
        <v>1</v>
      </c>
      <c r="Z90" t="n">
        <v>10</v>
      </c>
      <c r="AA90" t="n">
        <v>2683.420264606858</v>
      </c>
      <c r="AB90" t="n">
        <v>3671.573990182255</v>
      </c>
      <c r="AC90" t="n">
        <v>3321.164121645581</v>
      </c>
      <c r="AD90" t="n">
        <v>2683420.264606859</v>
      </c>
      <c r="AE90" t="n">
        <v>3671573.990182255</v>
      </c>
      <c r="AF90" t="n">
        <v>1.977180476578746e-06</v>
      </c>
      <c r="AG90" t="n">
        <v>68</v>
      </c>
      <c r="AH90" t="n">
        <v>3321164.121645581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1.7173</v>
      </c>
      <c r="E91" t="n">
        <v>58.23</v>
      </c>
      <c r="F91" t="n">
        <v>53.46</v>
      </c>
      <c r="G91" t="n">
        <v>100.23</v>
      </c>
      <c r="H91" t="n">
        <v>1.19</v>
      </c>
      <c r="I91" t="n">
        <v>32</v>
      </c>
      <c r="J91" t="n">
        <v>347.27</v>
      </c>
      <c r="K91" t="n">
        <v>61.82</v>
      </c>
      <c r="L91" t="n">
        <v>23.25</v>
      </c>
      <c r="M91" t="n">
        <v>30</v>
      </c>
      <c r="N91" t="n">
        <v>112.2</v>
      </c>
      <c r="O91" t="n">
        <v>43064.12</v>
      </c>
      <c r="P91" t="n">
        <v>975.92</v>
      </c>
      <c r="Q91" t="n">
        <v>1367.3</v>
      </c>
      <c r="R91" t="n">
        <v>135.33</v>
      </c>
      <c r="S91" t="n">
        <v>104.26</v>
      </c>
      <c r="T91" t="n">
        <v>14560.13</v>
      </c>
      <c r="U91" t="n">
        <v>0.77</v>
      </c>
      <c r="V91" t="n">
        <v>0.9</v>
      </c>
      <c r="W91" t="n">
        <v>20.69</v>
      </c>
      <c r="X91" t="n">
        <v>0.88</v>
      </c>
      <c r="Y91" t="n">
        <v>1</v>
      </c>
      <c r="Z91" t="n">
        <v>10</v>
      </c>
      <c r="AA91" t="n">
        <v>2681.962620338409</v>
      </c>
      <c r="AB91" t="n">
        <v>3669.579576987435</v>
      </c>
      <c r="AC91" t="n">
        <v>3319.360052446898</v>
      </c>
      <c r="AD91" t="n">
        <v>2681962.620338409</v>
      </c>
      <c r="AE91" t="n">
        <v>3669579.576987435</v>
      </c>
      <c r="AF91" t="n">
        <v>1.97741076957002e-06</v>
      </c>
      <c r="AG91" t="n">
        <v>68</v>
      </c>
      <c r="AH91" t="n">
        <v>3319360.052446898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1.7197</v>
      </c>
      <c r="E92" t="n">
        <v>58.15</v>
      </c>
      <c r="F92" t="n">
        <v>53.43</v>
      </c>
      <c r="G92" t="n">
        <v>103.41</v>
      </c>
      <c r="H92" t="n">
        <v>1.2</v>
      </c>
      <c r="I92" t="n">
        <v>31</v>
      </c>
      <c r="J92" t="n">
        <v>347.9</v>
      </c>
      <c r="K92" t="n">
        <v>61.82</v>
      </c>
      <c r="L92" t="n">
        <v>23.5</v>
      </c>
      <c r="M92" t="n">
        <v>29</v>
      </c>
      <c r="N92" t="n">
        <v>112.58</v>
      </c>
      <c r="O92" t="n">
        <v>43141.62</v>
      </c>
      <c r="P92" t="n">
        <v>976.61</v>
      </c>
      <c r="Q92" t="n">
        <v>1367.31</v>
      </c>
      <c r="R92" t="n">
        <v>134.21</v>
      </c>
      <c r="S92" t="n">
        <v>104.26</v>
      </c>
      <c r="T92" t="n">
        <v>14006.4</v>
      </c>
      <c r="U92" t="n">
        <v>0.78</v>
      </c>
      <c r="V92" t="n">
        <v>0.9</v>
      </c>
      <c r="W92" t="n">
        <v>20.7</v>
      </c>
      <c r="X92" t="n">
        <v>0.85</v>
      </c>
      <c r="Y92" t="n">
        <v>1</v>
      </c>
      <c r="Z92" t="n">
        <v>10</v>
      </c>
      <c r="AA92" t="n">
        <v>2679.804092719927</v>
      </c>
      <c r="AB92" t="n">
        <v>3666.626184272311</v>
      </c>
      <c r="AC92" t="n">
        <v>3316.688527387394</v>
      </c>
      <c r="AD92" t="n">
        <v>2679804.092719927</v>
      </c>
      <c r="AE92" t="n">
        <v>3666626.184272311</v>
      </c>
      <c r="AF92" t="n">
        <v>1.980174285465302e-06</v>
      </c>
      <c r="AG92" t="n">
        <v>68</v>
      </c>
      <c r="AH92" t="n">
        <v>3316688.527387394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1.7195</v>
      </c>
      <c r="E93" t="n">
        <v>58.16</v>
      </c>
      <c r="F93" t="n">
        <v>53.44</v>
      </c>
      <c r="G93" t="n">
        <v>103.43</v>
      </c>
      <c r="H93" t="n">
        <v>1.21</v>
      </c>
      <c r="I93" t="n">
        <v>31</v>
      </c>
      <c r="J93" t="n">
        <v>348.53</v>
      </c>
      <c r="K93" t="n">
        <v>61.82</v>
      </c>
      <c r="L93" t="n">
        <v>23.75</v>
      </c>
      <c r="M93" t="n">
        <v>29</v>
      </c>
      <c r="N93" t="n">
        <v>112.96</v>
      </c>
      <c r="O93" t="n">
        <v>43219.31</v>
      </c>
      <c r="P93" t="n">
        <v>976.78</v>
      </c>
      <c r="Q93" t="n">
        <v>1367.29</v>
      </c>
      <c r="R93" t="n">
        <v>134.47</v>
      </c>
      <c r="S93" t="n">
        <v>104.26</v>
      </c>
      <c r="T93" t="n">
        <v>14136.65</v>
      </c>
      <c r="U93" t="n">
        <v>0.78</v>
      </c>
      <c r="V93" t="n">
        <v>0.9</v>
      </c>
      <c r="W93" t="n">
        <v>20.7</v>
      </c>
      <c r="X93" t="n">
        <v>0.86</v>
      </c>
      <c r="Y93" t="n">
        <v>1</v>
      </c>
      <c r="Z93" t="n">
        <v>10</v>
      </c>
      <c r="AA93" t="n">
        <v>2680.390470501089</v>
      </c>
      <c r="AB93" t="n">
        <v>3667.428492221658</v>
      </c>
      <c r="AC93" t="n">
        <v>3317.414264192101</v>
      </c>
      <c r="AD93" t="n">
        <v>2680390.470501089</v>
      </c>
      <c r="AE93" t="n">
        <v>3667428.492221658</v>
      </c>
      <c r="AF93" t="n">
        <v>1.979943992474029e-06</v>
      </c>
      <c r="AG93" t="n">
        <v>68</v>
      </c>
      <c r="AH93" t="n">
        <v>3317414.264192101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1.7193</v>
      </c>
      <c r="E94" t="n">
        <v>58.16</v>
      </c>
      <c r="F94" t="n">
        <v>53.44</v>
      </c>
      <c r="G94" t="n">
        <v>103.44</v>
      </c>
      <c r="H94" t="n">
        <v>1.23</v>
      </c>
      <c r="I94" t="n">
        <v>31</v>
      </c>
      <c r="J94" t="n">
        <v>349.16</v>
      </c>
      <c r="K94" t="n">
        <v>61.82</v>
      </c>
      <c r="L94" t="n">
        <v>24</v>
      </c>
      <c r="M94" t="n">
        <v>29</v>
      </c>
      <c r="N94" t="n">
        <v>113.34</v>
      </c>
      <c r="O94" t="n">
        <v>43297.21</v>
      </c>
      <c r="P94" t="n">
        <v>976.37</v>
      </c>
      <c r="Q94" t="n">
        <v>1367.24</v>
      </c>
      <c r="R94" t="n">
        <v>134.42</v>
      </c>
      <c r="S94" t="n">
        <v>104.26</v>
      </c>
      <c r="T94" t="n">
        <v>14109.74</v>
      </c>
      <c r="U94" t="n">
        <v>0.78</v>
      </c>
      <c r="V94" t="n">
        <v>0.9</v>
      </c>
      <c r="W94" t="n">
        <v>20.7</v>
      </c>
      <c r="X94" t="n">
        <v>0.86</v>
      </c>
      <c r="Y94" t="n">
        <v>1</v>
      </c>
      <c r="Z94" t="n">
        <v>10</v>
      </c>
      <c r="AA94" t="n">
        <v>2680.045409593075</v>
      </c>
      <c r="AB94" t="n">
        <v>3666.956364664301</v>
      </c>
      <c r="AC94" t="n">
        <v>3316.987195826183</v>
      </c>
      <c r="AD94" t="n">
        <v>2680045.409593076</v>
      </c>
      <c r="AE94" t="n">
        <v>3666956.364664301</v>
      </c>
      <c r="AF94" t="n">
        <v>1.979713699482755e-06</v>
      </c>
      <c r="AG94" t="n">
        <v>68</v>
      </c>
      <c r="AH94" t="n">
        <v>3316987.195826183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1.7222</v>
      </c>
      <c r="E95" t="n">
        <v>58.07</v>
      </c>
      <c r="F95" t="n">
        <v>53.4</v>
      </c>
      <c r="G95" t="n">
        <v>106.81</v>
      </c>
      <c r="H95" t="n">
        <v>1.24</v>
      </c>
      <c r="I95" t="n">
        <v>30</v>
      </c>
      <c r="J95" t="n">
        <v>349.79</v>
      </c>
      <c r="K95" t="n">
        <v>61.82</v>
      </c>
      <c r="L95" t="n">
        <v>24.25</v>
      </c>
      <c r="M95" t="n">
        <v>28</v>
      </c>
      <c r="N95" t="n">
        <v>113.72</v>
      </c>
      <c r="O95" t="n">
        <v>43375.3</v>
      </c>
      <c r="P95" t="n">
        <v>975.89</v>
      </c>
      <c r="Q95" t="n">
        <v>1367.19</v>
      </c>
      <c r="R95" t="n">
        <v>133.38</v>
      </c>
      <c r="S95" t="n">
        <v>104.26</v>
      </c>
      <c r="T95" t="n">
        <v>13596.67</v>
      </c>
      <c r="U95" t="n">
        <v>0.78</v>
      </c>
      <c r="V95" t="n">
        <v>0.9</v>
      </c>
      <c r="W95" t="n">
        <v>20.69</v>
      </c>
      <c r="X95" t="n">
        <v>0.83</v>
      </c>
      <c r="Y95" t="n">
        <v>1</v>
      </c>
      <c r="Z95" t="n">
        <v>10</v>
      </c>
      <c r="AA95" t="n">
        <v>2675.555883360494</v>
      </c>
      <c r="AB95" t="n">
        <v>3660.813596808964</v>
      </c>
      <c r="AC95" t="n">
        <v>3311.430685113531</v>
      </c>
      <c r="AD95" t="n">
        <v>2675555.883360494</v>
      </c>
      <c r="AE95" t="n">
        <v>3660813.596808963</v>
      </c>
      <c r="AF95" t="n">
        <v>1.983052947856221e-06</v>
      </c>
      <c r="AG95" t="n">
        <v>68</v>
      </c>
      <c r="AH95" t="n">
        <v>3311430.685113531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1.7225</v>
      </c>
      <c r="E96" t="n">
        <v>58.06</v>
      </c>
      <c r="F96" t="n">
        <v>53.39</v>
      </c>
      <c r="G96" t="n">
        <v>106.78</v>
      </c>
      <c r="H96" t="n">
        <v>1.25</v>
      </c>
      <c r="I96" t="n">
        <v>30</v>
      </c>
      <c r="J96" t="n">
        <v>350.43</v>
      </c>
      <c r="K96" t="n">
        <v>61.82</v>
      </c>
      <c r="L96" t="n">
        <v>24.5</v>
      </c>
      <c r="M96" t="n">
        <v>28</v>
      </c>
      <c r="N96" t="n">
        <v>114.11</v>
      </c>
      <c r="O96" t="n">
        <v>43453.61</v>
      </c>
      <c r="P96" t="n">
        <v>976.23</v>
      </c>
      <c r="Q96" t="n">
        <v>1367.21</v>
      </c>
      <c r="R96" t="n">
        <v>133.01</v>
      </c>
      <c r="S96" t="n">
        <v>104.26</v>
      </c>
      <c r="T96" t="n">
        <v>13409.55</v>
      </c>
      <c r="U96" t="n">
        <v>0.78</v>
      </c>
      <c r="V96" t="n">
        <v>0.9</v>
      </c>
      <c r="W96" t="n">
        <v>20.69</v>
      </c>
      <c r="X96" t="n">
        <v>0.82</v>
      </c>
      <c r="Y96" t="n">
        <v>1</v>
      </c>
      <c r="Z96" t="n">
        <v>10</v>
      </c>
      <c r="AA96" t="n">
        <v>2675.571776441659</v>
      </c>
      <c r="AB96" t="n">
        <v>3660.835342423768</v>
      </c>
      <c r="AC96" t="n">
        <v>3311.450355357378</v>
      </c>
      <c r="AD96" t="n">
        <v>2675571.776441659</v>
      </c>
      <c r="AE96" t="n">
        <v>3660835.342423767</v>
      </c>
      <c r="AF96" t="n">
        <v>1.983398387343131e-06</v>
      </c>
      <c r="AG96" t="n">
        <v>68</v>
      </c>
      <c r="AH96" t="n">
        <v>3311450.355357378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1.7215</v>
      </c>
      <c r="E97" t="n">
        <v>58.09</v>
      </c>
      <c r="F97" t="n">
        <v>53.42</v>
      </c>
      <c r="G97" t="n">
        <v>106.85</v>
      </c>
      <c r="H97" t="n">
        <v>1.26</v>
      </c>
      <c r="I97" t="n">
        <v>30</v>
      </c>
      <c r="J97" t="n">
        <v>351.06</v>
      </c>
      <c r="K97" t="n">
        <v>61.82</v>
      </c>
      <c r="L97" t="n">
        <v>24.75</v>
      </c>
      <c r="M97" t="n">
        <v>28</v>
      </c>
      <c r="N97" t="n">
        <v>114.49</v>
      </c>
      <c r="O97" t="n">
        <v>43532.12</v>
      </c>
      <c r="P97" t="n">
        <v>976.39</v>
      </c>
      <c r="Q97" t="n">
        <v>1367.24</v>
      </c>
      <c r="R97" t="n">
        <v>133.87</v>
      </c>
      <c r="S97" t="n">
        <v>104.26</v>
      </c>
      <c r="T97" t="n">
        <v>13840.46</v>
      </c>
      <c r="U97" t="n">
        <v>0.78</v>
      </c>
      <c r="V97" t="n">
        <v>0.9</v>
      </c>
      <c r="W97" t="n">
        <v>20.7</v>
      </c>
      <c r="X97" t="n">
        <v>0.85</v>
      </c>
      <c r="Y97" t="n">
        <v>1</v>
      </c>
      <c r="Z97" t="n">
        <v>10</v>
      </c>
      <c r="AA97" t="n">
        <v>2677.297365263539</v>
      </c>
      <c r="AB97" t="n">
        <v>3663.19636917747</v>
      </c>
      <c r="AC97" t="n">
        <v>3313.586049031429</v>
      </c>
      <c r="AD97" t="n">
        <v>2677297.365263539</v>
      </c>
      <c r="AE97" t="n">
        <v>3663196.36917747</v>
      </c>
      <c r="AF97" t="n">
        <v>1.982246922386764e-06</v>
      </c>
      <c r="AG97" t="n">
        <v>68</v>
      </c>
      <c r="AH97" t="n">
        <v>3313586.049031429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1.7251</v>
      </c>
      <c r="E98" t="n">
        <v>57.97</v>
      </c>
      <c r="F98" t="n">
        <v>53.36</v>
      </c>
      <c r="G98" t="n">
        <v>110.4</v>
      </c>
      <c r="H98" t="n">
        <v>1.27</v>
      </c>
      <c r="I98" t="n">
        <v>29</v>
      </c>
      <c r="J98" t="n">
        <v>351.7</v>
      </c>
      <c r="K98" t="n">
        <v>61.82</v>
      </c>
      <c r="L98" t="n">
        <v>25</v>
      </c>
      <c r="M98" t="n">
        <v>27</v>
      </c>
      <c r="N98" t="n">
        <v>114.88</v>
      </c>
      <c r="O98" t="n">
        <v>43610.83</v>
      </c>
      <c r="P98" t="n">
        <v>975.1799999999999</v>
      </c>
      <c r="Q98" t="n">
        <v>1367.25</v>
      </c>
      <c r="R98" t="n">
        <v>132</v>
      </c>
      <c r="S98" t="n">
        <v>104.26</v>
      </c>
      <c r="T98" t="n">
        <v>12912.44</v>
      </c>
      <c r="U98" t="n">
        <v>0.79</v>
      </c>
      <c r="V98" t="n">
        <v>0.9</v>
      </c>
      <c r="W98" t="n">
        <v>20.69</v>
      </c>
      <c r="X98" t="n">
        <v>0.78</v>
      </c>
      <c r="Y98" t="n">
        <v>1</v>
      </c>
      <c r="Z98" t="n">
        <v>10</v>
      </c>
      <c r="AA98" t="n">
        <v>2670.7589837317</v>
      </c>
      <c r="AB98" t="n">
        <v>3654.250267112572</v>
      </c>
      <c r="AC98" t="n">
        <v>3305.493750391671</v>
      </c>
      <c r="AD98" t="n">
        <v>2670758.983731701</v>
      </c>
      <c r="AE98" t="n">
        <v>3654250.267112572</v>
      </c>
      <c r="AF98" t="n">
        <v>1.986392196229687e-06</v>
      </c>
      <c r="AG98" t="n">
        <v>68</v>
      </c>
      <c r="AH98" t="n">
        <v>3305493.750391671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1.7247</v>
      </c>
      <c r="E99" t="n">
        <v>57.98</v>
      </c>
      <c r="F99" t="n">
        <v>53.37</v>
      </c>
      <c r="G99" t="n">
        <v>110.43</v>
      </c>
      <c r="H99" t="n">
        <v>1.28</v>
      </c>
      <c r="I99" t="n">
        <v>29</v>
      </c>
      <c r="J99" t="n">
        <v>352.34</v>
      </c>
      <c r="K99" t="n">
        <v>61.82</v>
      </c>
      <c r="L99" t="n">
        <v>25.25</v>
      </c>
      <c r="M99" t="n">
        <v>27</v>
      </c>
      <c r="N99" t="n">
        <v>115.27</v>
      </c>
      <c r="O99" t="n">
        <v>43689.76</v>
      </c>
      <c r="P99" t="n">
        <v>975.87</v>
      </c>
      <c r="Q99" t="n">
        <v>1367.34</v>
      </c>
      <c r="R99" t="n">
        <v>132.6</v>
      </c>
      <c r="S99" t="n">
        <v>104.26</v>
      </c>
      <c r="T99" t="n">
        <v>13209.54</v>
      </c>
      <c r="U99" t="n">
        <v>0.79</v>
      </c>
      <c r="V99" t="n">
        <v>0.9</v>
      </c>
      <c r="W99" t="n">
        <v>20.68</v>
      </c>
      <c r="X99" t="n">
        <v>0.8</v>
      </c>
      <c r="Y99" t="n">
        <v>1</v>
      </c>
      <c r="Z99" t="n">
        <v>10</v>
      </c>
      <c r="AA99" t="n">
        <v>2672.301640965278</v>
      </c>
      <c r="AB99" t="n">
        <v>3656.360998796787</v>
      </c>
      <c r="AC99" t="n">
        <v>3307.403036806376</v>
      </c>
      <c r="AD99" t="n">
        <v>2672301.640965278</v>
      </c>
      <c r="AE99" t="n">
        <v>3656360.998796787</v>
      </c>
      <c r="AF99" t="n">
        <v>1.98593161024714e-06</v>
      </c>
      <c r="AG99" t="n">
        <v>68</v>
      </c>
      <c r="AH99" t="n">
        <v>3307403.036806376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1.7246</v>
      </c>
      <c r="E100" t="n">
        <v>57.98</v>
      </c>
      <c r="F100" t="n">
        <v>53.38</v>
      </c>
      <c r="G100" t="n">
        <v>110.43</v>
      </c>
      <c r="H100" t="n">
        <v>1.29</v>
      </c>
      <c r="I100" t="n">
        <v>29</v>
      </c>
      <c r="J100" t="n">
        <v>352.98</v>
      </c>
      <c r="K100" t="n">
        <v>61.82</v>
      </c>
      <c r="L100" t="n">
        <v>25.5</v>
      </c>
      <c r="M100" t="n">
        <v>27</v>
      </c>
      <c r="N100" t="n">
        <v>115.66</v>
      </c>
      <c r="O100" t="n">
        <v>43769.02</v>
      </c>
      <c r="P100" t="n">
        <v>976.45</v>
      </c>
      <c r="Q100" t="n">
        <v>1367.16</v>
      </c>
      <c r="R100" t="n">
        <v>132.54</v>
      </c>
      <c r="S100" t="n">
        <v>104.26</v>
      </c>
      <c r="T100" t="n">
        <v>13178.85</v>
      </c>
      <c r="U100" t="n">
        <v>0.79</v>
      </c>
      <c r="V100" t="n">
        <v>0.9</v>
      </c>
      <c r="W100" t="n">
        <v>20.69</v>
      </c>
      <c r="X100" t="n">
        <v>0.8</v>
      </c>
      <c r="Y100" t="n">
        <v>1</v>
      </c>
      <c r="Z100" t="n">
        <v>10</v>
      </c>
      <c r="AA100" t="n">
        <v>2673.345384145459</v>
      </c>
      <c r="AB100" t="n">
        <v>3657.789094262609</v>
      </c>
      <c r="AC100" t="n">
        <v>3308.694836845284</v>
      </c>
      <c r="AD100" t="n">
        <v>2673345.384145459</v>
      </c>
      <c r="AE100" t="n">
        <v>3657789.094262609</v>
      </c>
      <c r="AF100" t="n">
        <v>1.985816463751503e-06</v>
      </c>
      <c r="AG100" t="n">
        <v>68</v>
      </c>
      <c r="AH100" t="n">
        <v>3308694.836845284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1.7241</v>
      </c>
      <c r="E101" t="n">
        <v>58</v>
      </c>
      <c r="F101" t="n">
        <v>53.39</v>
      </c>
      <c r="G101" t="n">
        <v>110.47</v>
      </c>
      <c r="H101" t="n">
        <v>1.3</v>
      </c>
      <c r="I101" t="n">
        <v>29</v>
      </c>
      <c r="J101" t="n">
        <v>353.63</v>
      </c>
      <c r="K101" t="n">
        <v>61.82</v>
      </c>
      <c r="L101" t="n">
        <v>25.75</v>
      </c>
      <c r="M101" t="n">
        <v>27</v>
      </c>
      <c r="N101" t="n">
        <v>116.06</v>
      </c>
      <c r="O101" t="n">
        <v>43848.38</v>
      </c>
      <c r="P101" t="n">
        <v>975.79</v>
      </c>
      <c r="Q101" t="n">
        <v>1367.31</v>
      </c>
      <c r="R101" t="n">
        <v>133.06</v>
      </c>
      <c r="S101" t="n">
        <v>104.26</v>
      </c>
      <c r="T101" t="n">
        <v>13442.83</v>
      </c>
      <c r="U101" t="n">
        <v>0.78</v>
      </c>
      <c r="V101" t="n">
        <v>0.9</v>
      </c>
      <c r="W101" t="n">
        <v>20.69</v>
      </c>
      <c r="X101" t="n">
        <v>0.82</v>
      </c>
      <c r="Y101" t="n">
        <v>1</v>
      </c>
      <c r="Z101" t="n">
        <v>10</v>
      </c>
      <c r="AA101" t="n">
        <v>2673.110459909154</v>
      </c>
      <c r="AB101" t="n">
        <v>3657.467660558372</v>
      </c>
      <c r="AC101" t="n">
        <v>3308.404080322645</v>
      </c>
      <c r="AD101" t="n">
        <v>2673110.459909154</v>
      </c>
      <c r="AE101" t="n">
        <v>3657467.660558372</v>
      </c>
      <c r="AF101" t="n">
        <v>1.985240731273319e-06</v>
      </c>
      <c r="AG101" t="n">
        <v>68</v>
      </c>
      <c r="AH101" t="n">
        <v>3308404.080322645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1.7268</v>
      </c>
      <c r="E102" t="n">
        <v>57.91</v>
      </c>
      <c r="F102" t="n">
        <v>53.36</v>
      </c>
      <c r="G102" t="n">
        <v>114.34</v>
      </c>
      <c r="H102" t="n">
        <v>1.31</v>
      </c>
      <c r="I102" t="n">
        <v>28</v>
      </c>
      <c r="J102" t="n">
        <v>354.27</v>
      </c>
      <c r="K102" t="n">
        <v>61.82</v>
      </c>
      <c r="L102" t="n">
        <v>26</v>
      </c>
      <c r="M102" t="n">
        <v>26</v>
      </c>
      <c r="N102" t="n">
        <v>116.45</v>
      </c>
      <c r="O102" t="n">
        <v>43927.95</v>
      </c>
      <c r="P102" t="n">
        <v>975.6</v>
      </c>
      <c r="Q102" t="n">
        <v>1367.23</v>
      </c>
      <c r="R102" t="n">
        <v>131.95</v>
      </c>
      <c r="S102" t="n">
        <v>104.26</v>
      </c>
      <c r="T102" t="n">
        <v>12893.12</v>
      </c>
      <c r="U102" t="n">
        <v>0.79</v>
      </c>
      <c r="V102" t="n">
        <v>0.9</v>
      </c>
      <c r="W102" t="n">
        <v>20.69</v>
      </c>
      <c r="X102" t="n">
        <v>0.78</v>
      </c>
      <c r="Y102" t="n">
        <v>1</v>
      </c>
      <c r="Z102" t="n">
        <v>10</v>
      </c>
      <c r="AA102" t="n">
        <v>2669.395741895901</v>
      </c>
      <c r="AB102" t="n">
        <v>3652.385019490846</v>
      </c>
      <c r="AC102" t="n">
        <v>3303.806519385072</v>
      </c>
      <c r="AD102" t="n">
        <v>2669395.741895901</v>
      </c>
      <c r="AE102" t="n">
        <v>3652385.019490846</v>
      </c>
      <c r="AF102" t="n">
        <v>1.988349686655512e-06</v>
      </c>
      <c r="AG102" t="n">
        <v>68</v>
      </c>
      <c r="AH102" t="n">
        <v>3303806.519385071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1.7268</v>
      </c>
      <c r="E103" t="n">
        <v>57.91</v>
      </c>
      <c r="F103" t="n">
        <v>53.36</v>
      </c>
      <c r="G103" t="n">
        <v>114.34</v>
      </c>
      <c r="H103" t="n">
        <v>1.32</v>
      </c>
      <c r="I103" t="n">
        <v>28</v>
      </c>
      <c r="J103" t="n">
        <v>354.92</v>
      </c>
      <c r="K103" t="n">
        <v>61.82</v>
      </c>
      <c r="L103" t="n">
        <v>26.25</v>
      </c>
      <c r="M103" t="n">
        <v>26</v>
      </c>
      <c r="N103" t="n">
        <v>116.85</v>
      </c>
      <c r="O103" t="n">
        <v>44007.74</v>
      </c>
      <c r="P103" t="n">
        <v>975.73</v>
      </c>
      <c r="Q103" t="n">
        <v>1367.24</v>
      </c>
      <c r="R103" t="n">
        <v>131.85</v>
      </c>
      <c r="S103" t="n">
        <v>104.26</v>
      </c>
      <c r="T103" t="n">
        <v>12842.85</v>
      </c>
      <c r="U103" t="n">
        <v>0.79</v>
      </c>
      <c r="V103" t="n">
        <v>0.9</v>
      </c>
      <c r="W103" t="n">
        <v>20.69</v>
      </c>
      <c r="X103" t="n">
        <v>0.78</v>
      </c>
      <c r="Y103" t="n">
        <v>1</v>
      </c>
      <c r="Z103" t="n">
        <v>10</v>
      </c>
      <c r="AA103" t="n">
        <v>2669.577826834955</v>
      </c>
      <c r="AB103" t="n">
        <v>3652.634156137479</v>
      </c>
      <c r="AC103" t="n">
        <v>3304.031878779816</v>
      </c>
      <c r="AD103" t="n">
        <v>2669577.826834955</v>
      </c>
      <c r="AE103" t="n">
        <v>3652634.156137479</v>
      </c>
      <c r="AF103" t="n">
        <v>1.988349686655512e-06</v>
      </c>
      <c r="AG103" t="n">
        <v>68</v>
      </c>
      <c r="AH103" t="n">
        <v>3304031.878779816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1.7271</v>
      </c>
      <c r="E104" t="n">
        <v>57.9</v>
      </c>
      <c r="F104" t="n">
        <v>53.35</v>
      </c>
      <c r="G104" t="n">
        <v>114.31</v>
      </c>
      <c r="H104" t="n">
        <v>1.33</v>
      </c>
      <c r="I104" t="n">
        <v>28</v>
      </c>
      <c r="J104" t="n">
        <v>355.57</v>
      </c>
      <c r="K104" t="n">
        <v>61.82</v>
      </c>
      <c r="L104" t="n">
        <v>26.5</v>
      </c>
      <c r="M104" t="n">
        <v>26</v>
      </c>
      <c r="N104" t="n">
        <v>117.25</v>
      </c>
      <c r="O104" t="n">
        <v>44087.74</v>
      </c>
      <c r="P104" t="n">
        <v>975.76</v>
      </c>
      <c r="Q104" t="n">
        <v>1367.24</v>
      </c>
      <c r="R104" t="n">
        <v>131.4</v>
      </c>
      <c r="S104" t="n">
        <v>104.26</v>
      </c>
      <c r="T104" t="n">
        <v>12614.47</v>
      </c>
      <c r="U104" t="n">
        <v>0.79</v>
      </c>
      <c r="V104" t="n">
        <v>0.9</v>
      </c>
      <c r="W104" t="n">
        <v>20.69</v>
      </c>
      <c r="X104" t="n">
        <v>0.77</v>
      </c>
      <c r="Y104" t="n">
        <v>1</v>
      </c>
      <c r="Z104" t="n">
        <v>10</v>
      </c>
      <c r="AA104" t="n">
        <v>2669.160588858666</v>
      </c>
      <c r="AB104" t="n">
        <v>3652.06327273108</v>
      </c>
      <c r="AC104" t="n">
        <v>3303.515479684484</v>
      </c>
      <c r="AD104" t="n">
        <v>2669160.588858665</v>
      </c>
      <c r="AE104" t="n">
        <v>3652063.27273108</v>
      </c>
      <c r="AF104" t="n">
        <v>1.988695126142422e-06</v>
      </c>
      <c r="AG104" t="n">
        <v>68</v>
      </c>
      <c r="AH104" t="n">
        <v>3303515.479684484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1.727</v>
      </c>
      <c r="E105" t="n">
        <v>57.9</v>
      </c>
      <c r="F105" t="n">
        <v>53.35</v>
      </c>
      <c r="G105" t="n">
        <v>114.32</v>
      </c>
      <c r="H105" t="n">
        <v>1.34</v>
      </c>
      <c r="I105" t="n">
        <v>28</v>
      </c>
      <c r="J105" t="n">
        <v>356.22</v>
      </c>
      <c r="K105" t="n">
        <v>61.82</v>
      </c>
      <c r="L105" t="n">
        <v>26.75</v>
      </c>
      <c r="M105" t="n">
        <v>26</v>
      </c>
      <c r="N105" t="n">
        <v>117.65</v>
      </c>
      <c r="O105" t="n">
        <v>44167.96</v>
      </c>
      <c r="P105" t="n">
        <v>975.74</v>
      </c>
      <c r="Q105" t="n">
        <v>1367.26</v>
      </c>
      <c r="R105" t="n">
        <v>131.67</v>
      </c>
      <c r="S105" t="n">
        <v>104.26</v>
      </c>
      <c r="T105" t="n">
        <v>12750.38</v>
      </c>
      <c r="U105" t="n">
        <v>0.79</v>
      </c>
      <c r="V105" t="n">
        <v>0.9</v>
      </c>
      <c r="W105" t="n">
        <v>20.69</v>
      </c>
      <c r="X105" t="n">
        <v>0.77</v>
      </c>
      <c r="Y105" t="n">
        <v>1</v>
      </c>
      <c r="Z105" t="n">
        <v>10</v>
      </c>
      <c r="AA105" t="n">
        <v>2669.247268261606</v>
      </c>
      <c r="AB105" t="n">
        <v>3652.181871314209</v>
      </c>
      <c r="AC105" t="n">
        <v>3303.622759385293</v>
      </c>
      <c r="AD105" t="n">
        <v>2669247.268261606</v>
      </c>
      <c r="AE105" t="n">
        <v>3652181.871314209</v>
      </c>
      <c r="AF105" t="n">
        <v>1.988579979646786e-06</v>
      </c>
      <c r="AG105" t="n">
        <v>68</v>
      </c>
      <c r="AH105" t="n">
        <v>3303622.759385293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1.7295</v>
      </c>
      <c r="E106" t="n">
        <v>57.82</v>
      </c>
      <c r="F106" t="n">
        <v>53.32</v>
      </c>
      <c r="G106" t="n">
        <v>118.49</v>
      </c>
      <c r="H106" t="n">
        <v>1.35</v>
      </c>
      <c r="I106" t="n">
        <v>27</v>
      </c>
      <c r="J106" t="n">
        <v>356.87</v>
      </c>
      <c r="K106" t="n">
        <v>61.82</v>
      </c>
      <c r="L106" t="n">
        <v>27</v>
      </c>
      <c r="M106" t="n">
        <v>25</v>
      </c>
      <c r="N106" t="n">
        <v>118.05</v>
      </c>
      <c r="O106" t="n">
        <v>44248.41</v>
      </c>
      <c r="P106" t="n">
        <v>975.59</v>
      </c>
      <c r="Q106" t="n">
        <v>1367.27</v>
      </c>
      <c r="R106" t="n">
        <v>130.83</v>
      </c>
      <c r="S106" t="n">
        <v>104.26</v>
      </c>
      <c r="T106" t="n">
        <v>12334.08</v>
      </c>
      <c r="U106" t="n">
        <v>0.8</v>
      </c>
      <c r="V106" t="n">
        <v>0.9</v>
      </c>
      <c r="W106" t="n">
        <v>20.68</v>
      </c>
      <c r="X106" t="n">
        <v>0.75</v>
      </c>
      <c r="Y106" t="n">
        <v>1</v>
      </c>
      <c r="Z106" t="n">
        <v>10</v>
      </c>
      <c r="AA106" t="n">
        <v>2655.717496978498</v>
      </c>
      <c r="AB106" t="n">
        <v>3633.669841353278</v>
      </c>
      <c r="AC106" t="n">
        <v>3286.877491582036</v>
      </c>
      <c r="AD106" t="n">
        <v>2655717.496978498</v>
      </c>
      <c r="AE106" t="n">
        <v>3633669.841353278</v>
      </c>
      <c r="AF106" t="n">
        <v>1.991458642037704e-06</v>
      </c>
      <c r="AG106" t="n">
        <v>67</v>
      </c>
      <c r="AH106" t="n">
        <v>3286877.491582036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1.7296</v>
      </c>
      <c r="E107" t="n">
        <v>57.82</v>
      </c>
      <c r="F107" t="n">
        <v>53.32</v>
      </c>
      <c r="G107" t="n">
        <v>118.49</v>
      </c>
      <c r="H107" t="n">
        <v>1.36</v>
      </c>
      <c r="I107" t="n">
        <v>27</v>
      </c>
      <c r="J107" t="n">
        <v>357.52</v>
      </c>
      <c r="K107" t="n">
        <v>61.82</v>
      </c>
      <c r="L107" t="n">
        <v>27.25</v>
      </c>
      <c r="M107" t="n">
        <v>25</v>
      </c>
      <c r="N107" t="n">
        <v>118.45</v>
      </c>
      <c r="O107" t="n">
        <v>44329.08</v>
      </c>
      <c r="P107" t="n">
        <v>975.35</v>
      </c>
      <c r="Q107" t="n">
        <v>1367.24</v>
      </c>
      <c r="R107" t="n">
        <v>130.58</v>
      </c>
      <c r="S107" t="n">
        <v>104.26</v>
      </c>
      <c r="T107" t="n">
        <v>12211.98</v>
      </c>
      <c r="U107" t="n">
        <v>0.8</v>
      </c>
      <c r="V107" t="n">
        <v>0.9</v>
      </c>
      <c r="W107" t="n">
        <v>20.69</v>
      </c>
      <c r="X107" t="n">
        <v>0.74</v>
      </c>
      <c r="Y107" t="n">
        <v>1</v>
      </c>
      <c r="Z107" t="n">
        <v>10</v>
      </c>
      <c r="AA107" t="n">
        <v>2655.267560141592</v>
      </c>
      <c r="AB107" t="n">
        <v>3633.054217923212</v>
      </c>
      <c r="AC107" t="n">
        <v>3286.320622388102</v>
      </c>
      <c r="AD107" t="n">
        <v>2655267.560141592</v>
      </c>
      <c r="AE107" t="n">
        <v>3633054.217923211</v>
      </c>
      <c r="AF107" t="n">
        <v>1.991573788533341e-06</v>
      </c>
      <c r="AG107" t="n">
        <v>67</v>
      </c>
      <c r="AH107" t="n">
        <v>3286320.622388103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1.7299</v>
      </c>
      <c r="E108" t="n">
        <v>57.81</v>
      </c>
      <c r="F108" t="n">
        <v>53.31</v>
      </c>
      <c r="G108" t="n">
        <v>118.47</v>
      </c>
      <c r="H108" t="n">
        <v>1.37</v>
      </c>
      <c r="I108" t="n">
        <v>27</v>
      </c>
      <c r="J108" t="n">
        <v>358.18</v>
      </c>
      <c r="K108" t="n">
        <v>61.82</v>
      </c>
      <c r="L108" t="n">
        <v>27.5</v>
      </c>
      <c r="M108" t="n">
        <v>25</v>
      </c>
      <c r="N108" t="n">
        <v>118.86</v>
      </c>
      <c r="O108" t="n">
        <v>44409.98</v>
      </c>
      <c r="P108" t="n">
        <v>974.58</v>
      </c>
      <c r="Q108" t="n">
        <v>1367.28</v>
      </c>
      <c r="R108" t="n">
        <v>130.6</v>
      </c>
      <c r="S108" t="n">
        <v>104.26</v>
      </c>
      <c r="T108" t="n">
        <v>12220.85</v>
      </c>
      <c r="U108" t="n">
        <v>0.8</v>
      </c>
      <c r="V108" t="n">
        <v>0.9</v>
      </c>
      <c r="W108" t="n">
        <v>20.68</v>
      </c>
      <c r="X108" t="n">
        <v>0.73</v>
      </c>
      <c r="Y108" t="n">
        <v>1</v>
      </c>
      <c r="Z108" t="n">
        <v>10</v>
      </c>
      <c r="AA108" t="n">
        <v>2653.733210876233</v>
      </c>
      <c r="AB108" t="n">
        <v>3630.954853567634</v>
      </c>
      <c r="AC108" t="n">
        <v>3284.421618420145</v>
      </c>
      <c r="AD108" t="n">
        <v>2653733.210876233</v>
      </c>
      <c r="AE108" t="n">
        <v>3630954.853567634</v>
      </c>
      <c r="AF108" t="n">
        <v>1.991919228020251e-06</v>
      </c>
      <c r="AG108" t="n">
        <v>67</v>
      </c>
      <c r="AH108" t="n">
        <v>3284421.618420145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1.7296</v>
      </c>
      <c r="E109" t="n">
        <v>57.82</v>
      </c>
      <c r="F109" t="n">
        <v>53.32</v>
      </c>
      <c r="G109" t="n">
        <v>118.49</v>
      </c>
      <c r="H109" t="n">
        <v>1.38</v>
      </c>
      <c r="I109" t="n">
        <v>27</v>
      </c>
      <c r="J109" t="n">
        <v>358.84</v>
      </c>
      <c r="K109" t="n">
        <v>61.82</v>
      </c>
      <c r="L109" t="n">
        <v>27.75</v>
      </c>
      <c r="M109" t="n">
        <v>25</v>
      </c>
      <c r="N109" t="n">
        <v>119.27</v>
      </c>
      <c r="O109" t="n">
        <v>44491.1</v>
      </c>
      <c r="P109" t="n">
        <v>974.47</v>
      </c>
      <c r="Q109" t="n">
        <v>1367.26</v>
      </c>
      <c r="R109" t="n">
        <v>130.42</v>
      </c>
      <c r="S109" t="n">
        <v>104.26</v>
      </c>
      <c r="T109" t="n">
        <v>12129.09</v>
      </c>
      <c r="U109" t="n">
        <v>0.8</v>
      </c>
      <c r="V109" t="n">
        <v>0.9</v>
      </c>
      <c r="W109" t="n">
        <v>20.69</v>
      </c>
      <c r="X109" t="n">
        <v>0.74</v>
      </c>
      <c r="Y109" t="n">
        <v>1</v>
      </c>
      <c r="Z109" t="n">
        <v>10</v>
      </c>
      <c r="AA109" t="n">
        <v>2654.036980549928</v>
      </c>
      <c r="AB109" t="n">
        <v>3631.370484636554</v>
      </c>
      <c r="AC109" t="n">
        <v>3284.79758224319</v>
      </c>
      <c r="AD109" t="n">
        <v>2654036.980549928</v>
      </c>
      <c r="AE109" t="n">
        <v>3631370.484636554</v>
      </c>
      <c r="AF109" t="n">
        <v>1.991573788533341e-06</v>
      </c>
      <c r="AG109" t="n">
        <v>67</v>
      </c>
      <c r="AH109" t="n">
        <v>3284797.58224319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1.7319</v>
      </c>
      <c r="E110" t="n">
        <v>57.74</v>
      </c>
      <c r="F110" t="n">
        <v>53.3</v>
      </c>
      <c r="G110" t="n">
        <v>122.99</v>
      </c>
      <c r="H110" t="n">
        <v>1.39</v>
      </c>
      <c r="I110" t="n">
        <v>26</v>
      </c>
      <c r="J110" t="n">
        <v>359.5</v>
      </c>
      <c r="K110" t="n">
        <v>61.82</v>
      </c>
      <c r="L110" t="n">
        <v>28</v>
      </c>
      <c r="M110" t="n">
        <v>24</v>
      </c>
      <c r="N110" t="n">
        <v>119.68</v>
      </c>
      <c r="O110" t="n">
        <v>44572.45</v>
      </c>
      <c r="P110" t="n">
        <v>974.34</v>
      </c>
      <c r="Q110" t="n">
        <v>1367.29</v>
      </c>
      <c r="R110" t="n">
        <v>129.79</v>
      </c>
      <c r="S110" t="n">
        <v>104.26</v>
      </c>
      <c r="T110" t="n">
        <v>11820.56</v>
      </c>
      <c r="U110" t="n">
        <v>0.8</v>
      </c>
      <c r="V110" t="n">
        <v>0.9</v>
      </c>
      <c r="W110" t="n">
        <v>20.69</v>
      </c>
      <c r="X110" t="n">
        <v>0.72</v>
      </c>
      <c r="Y110" t="n">
        <v>1</v>
      </c>
      <c r="Z110" t="n">
        <v>10</v>
      </c>
      <c r="AA110" t="n">
        <v>2651.002076535764</v>
      </c>
      <c r="AB110" t="n">
        <v>3627.21799507386</v>
      </c>
      <c r="AC110" t="n">
        <v>3281.041400456303</v>
      </c>
      <c r="AD110" t="n">
        <v>2651002.076535764</v>
      </c>
      <c r="AE110" t="n">
        <v>3627217.99507386</v>
      </c>
      <c r="AF110" t="n">
        <v>1.994222157932986e-06</v>
      </c>
      <c r="AG110" t="n">
        <v>67</v>
      </c>
      <c r="AH110" t="n">
        <v>3281041.400456303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1.7324</v>
      </c>
      <c r="E111" t="n">
        <v>57.72</v>
      </c>
      <c r="F111" t="n">
        <v>53.28</v>
      </c>
      <c r="G111" t="n">
        <v>122.96</v>
      </c>
      <c r="H111" t="n">
        <v>1.4</v>
      </c>
      <c r="I111" t="n">
        <v>26</v>
      </c>
      <c r="J111" t="n">
        <v>360.16</v>
      </c>
      <c r="K111" t="n">
        <v>61.82</v>
      </c>
      <c r="L111" t="n">
        <v>28.25</v>
      </c>
      <c r="M111" t="n">
        <v>24</v>
      </c>
      <c r="N111" t="n">
        <v>120.09</v>
      </c>
      <c r="O111" t="n">
        <v>44654.04</v>
      </c>
      <c r="P111" t="n">
        <v>975.1</v>
      </c>
      <c r="Q111" t="n">
        <v>1367.33</v>
      </c>
      <c r="R111" t="n">
        <v>129.44</v>
      </c>
      <c r="S111" t="n">
        <v>104.26</v>
      </c>
      <c r="T111" t="n">
        <v>11648.42</v>
      </c>
      <c r="U111" t="n">
        <v>0.8100000000000001</v>
      </c>
      <c r="V111" t="n">
        <v>0.9</v>
      </c>
      <c r="W111" t="n">
        <v>20.68</v>
      </c>
      <c r="X111" t="n">
        <v>0.7</v>
      </c>
      <c r="Y111" t="n">
        <v>1</v>
      </c>
      <c r="Z111" t="n">
        <v>10</v>
      </c>
      <c r="AA111" t="n">
        <v>2651.264240188511</v>
      </c>
      <c r="AB111" t="n">
        <v>3627.576698949394</v>
      </c>
      <c r="AC111" t="n">
        <v>3281.365870137401</v>
      </c>
      <c r="AD111" t="n">
        <v>2651264.240188512</v>
      </c>
      <c r="AE111" t="n">
        <v>3627576.698949394</v>
      </c>
      <c r="AF111" t="n">
        <v>1.99479789041117e-06</v>
      </c>
      <c r="AG111" t="n">
        <v>67</v>
      </c>
      <c r="AH111" t="n">
        <v>3281365.8701374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1.7321</v>
      </c>
      <c r="E112" t="n">
        <v>57.73</v>
      </c>
      <c r="F112" t="n">
        <v>53.29</v>
      </c>
      <c r="G112" t="n">
        <v>122.98</v>
      </c>
      <c r="H112" t="n">
        <v>1.41</v>
      </c>
      <c r="I112" t="n">
        <v>26</v>
      </c>
      <c r="J112" t="n">
        <v>360.82</v>
      </c>
      <c r="K112" t="n">
        <v>61.82</v>
      </c>
      <c r="L112" t="n">
        <v>28.5</v>
      </c>
      <c r="M112" t="n">
        <v>24</v>
      </c>
      <c r="N112" t="n">
        <v>120.5</v>
      </c>
      <c r="O112" t="n">
        <v>44735.86</v>
      </c>
      <c r="P112" t="n">
        <v>975.74</v>
      </c>
      <c r="Q112" t="n">
        <v>1367.22</v>
      </c>
      <c r="R112" t="n">
        <v>129.62</v>
      </c>
      <c r="S112" t="n">
        <v>104.26</v>
      </c>
      <c r="T112" t="n">
        <v>11733.74</v>
      </c>
      <c r="U112" t="n">
        <v>0.8</v>
      </c>
      <c r="V112" t="n">
        <v>0.9</v>
      </c>
      <c r="W112" t="n">
        <v>20.69</v>
      </c>
      <c r="X112" t="n">
        <v>0.72</v>
      </c>
      <c r="Y112" t="n">
        <v>1</v>
      </c>
      <c r="Z112" t="n">
        <v>10</v>
      </c>
      <c r="AA112" t="n">
        <v>2652.614419465344</v>
      </c>
      <c r="AB112" t="n">
        <v>3629.424073801663</v>
      </c>
      <c r="AC112" t="n">
        <v>3283.036934126575</v>
      </c>
      <c r="AD112" t="n">
        <v>2652614.419465344</v>
      </c>
      <c r="AE112" t="n">
        <v>3629424.073801663</v>
      </c>
      <c r="AF112" t="n">
        <v>1.99445245092426e-06</v>
      </c>
      <c r="AG112" t="n">
        <v>67</v>
      </c>
      <c r="AH112" t="n">
        <v>3283036.934126575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1.7323</v>
      </c>
      <c r="E113" t="n">
        <v>57.73</v>
      </c>
      <c r="F113" t="n">
        <v>53.29</v>
      </c>
      <c r="G113" t="n">
        <v>122.97</v>
      </c>
      <c r="H113" t="n">
        <v>1.42</v>
      </c>
      <c r="I113" t="n">
        <v>26</v>
      </c>
      <c r="J113" t="n">
        <v>361.49</v>
      </c>
      <c r="K113" t="n">
        <v>61.82</v>
      </c>
      <c r="L113" t="n">
        <v>28.75</v>
      </c>
      <c r="M113" t="n">
        <v>24</v>
      </c>
      <c r="N113" t="n">
        <v>120.92</v>
      </c>
      <c r="O113" t="n">
        <v>44817.91</v>
      </c>
      <c r="P113" t="n">
        <v>975.5</v>
      </c>
      <c r="Q113" t="n">
        <v>1367.26</v>
      </c>
      <c r="R113" t="n">
        <v>129.54</v>
      </c>
      <c r="S113" t="n">
        <v>104.26</v>
      </c>
      <c r="T113" t="n">
        <v>11695.97</v>
      </c>
      <c r="U113" t="n">
        <v>0.8</v>
      </c>
      <c r="V113" t="n">
        <v>0.9</v>
      </c>
      <c r="W113" t="n">
        <v>20.69</v>
      </c>
      <c r="X113" t="n">
        <v>0.71</v>
      </c>
      <c r="Y113" t="n">
        <v>1</v>
      </c>
      <c r="Z113" t="n">
        <v>10</v>
      </c>
      <c r="AA113" t="n">
        <v>2652.051396137835</v>
      </c>
      <c r="AB113" t="n">
        <v>3628.653720446127</v>
      </c>
      <c r="AC113" t="n">
        <v>3282.340102214095</v>
      </c>
      <c r="AD113" t="n">
        <v>2652051.396137835</v>
      </c>
      <c r="AE113" t="n">
        <v>3628653.720446127</v>
      </c>
      <c r="AF113" t="n">
        <v>1.994682743915533e-06</v>
      </c>
      <c r="AG113" t="n">
        <v>67</v>
      </c>
      <c r="AH113" t="n">
        <v>3282340.102214095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1.7318</v>
      </c>
      <c r="E114" t="n">
        <v>57.74</v>
      </c>
      <c r="F114" t="n">
        <v>53.3</v>
      </c>
      <c r="G114" t="n">
        <v>123</v>
      </c>
      <c r="H114" t="n">
        <v>1.43</v>
      </c>
      <c r="I114" t="n">
        <v>26</v>
      </c>
      <c r="J114" t="n">
        <v>362.16</v>
      </c>
      <c r="K114" t="n">
        <v>61.82</v>
      </c>
      <c r="L114" t="n">
        <v>29</v>
      </c>
      <c r="M114" t="n">
        <v>24</v>
      </c>
      <c r="N114" t="n">
        <v>121.34</v>
      </c>
      <c r="O114" t="n">
        <v>44900.33</v>
      </c>
      <c r="P114" t="n">
        <v>974.5700000000001</v>
      </c>
      <c r="Q114" t="n">
        <v>1367.17</v>
      </c>
      <c r="R114" t="n">
        <v>130.19</v>
      </c>
      <c r="S114" t="n">
        <v>104.26</v>
      </c>
      <c r="T114" t="n">
        <v>12022.05</v>
      </c>
      <c r="U114" t="n">
        <v>0.8</v>
      </c>
      <c r="V114" t="n">
        <v>0.9</v>
      </c>
      <c r="W114" t="n">
        <v>20.68</v>
      </c>
      <c r="X114" t="n">
        <v>0.73</v>
      </c>
      <c r="Y114" t="n">
        <v>1</v>
      </c>
      <c r="Z114" t="n">
        <v>10</v>
      </c>
      <c r="AA114" t="n">
        <v>2651.437203414472</v>
      </c>
      <c r="AB114" t="n">
        <v>3627.813354865751</v>
      </c>
      <c r="AC114" t="n">
        <v>3281.579939945249</v>
      </c>
      <c r="AD114" t="n">
        <v>2651437.203414472</v>
      </c>
      <c r="AE114" t="n">
        <v>3627813.354865751</v>
      </c>
      <c r="AF114" t="n">
        <v>1.99410701143735e-06</v>
      </c>
      <c r="AG114" t="n">
        <v>67</v>
      </c>
      <c r="AH114" t="n">
        <v>3281579.939945249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1.7347</v>
      </c>
      <c r="E115" t="n">
        <v>57.65</v>
      </c>
      <c r="F115" t="n">
        <v>53.26</v>
      </c>
      <c r="G115" t="n">
        <v>127.82</v>
      </c>
      <c r="H115" t="n">
        <v>1.44</v>
      </c>
      <c r="I115" t="n">
        <v>25</v>
      </c>
      <c r="J115" t="n">
        <v>362.83</v>
      </c>
      <c r="K115" t="n">
        <v>61.82</v>
      </c>
      <c r="L115" t="n">
        <v>29.25</v>
      </c>
      <c r="M115" t="n">
        <v>23</v>
      </c>
      <c r="N115" t="n">
        <v>121.75</v>
      </c>
      <c r="O115" t="n">
        <v>44982.86</v>
      </c>
      <c r="P115" t="n">
        <v>974.86</v>
      </c>
      <c r="Q115" t="n">
        <v>1367.17</v>
      </c>
      <c r="R115" t="n">
        <v>129.01</v>
      </c>
      <c r="S115" t="n">
        <v>104.26</v>
      </c>
      <c r="T115" t="n">
        <v>11438.1</v>
      </c>
      <c r="U115" t="n">
        <v>0.8100000000000001</v>
      </c>
      <c r="V115" t="n">
        <v>0.9</v>
      </c>
      <c r="W115" t="n">
        <v>20.68</v>
      </c>
      <c r="X115" t="n">
        <v>0.68</v>
      </c>
      <c r="Y115" t="n">
        <v>1</v>
      </c>
      <c r="Z115" t="n">
        <v>10</v>
      </c>
      <c r="AA115" t="n">
        <v>2648.08454095117</v>
      </c>
      <c r="AB115" t="n">
        <v>3623.226094174432</v>
      </c>
      <c r="AC115" t="n">
        <v>3277.430480976049</v>
      </c>
      <c r="AD115" t="n">
        <v>2648084.54095117</v>
      </c>
      <c r="AE115" t="n">
        <v>3623226.094174432</v>
      </c>
      <c r="AF115" t="n">
        <v>1.997446259810815e-06</v>
      </c>
      <c r="AG115" t="n">
        <v>67</v>
      </c>
      <c r="AH115" t="n">
        <v>3277430.480976049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1.7348</v>
      </c>
      <c r="E116" t="n">
        <v>57.64</v>
      </c>
      <c r="F116" t="n">
        <v>53.26</v>
      </c>
      <c r="G116" t="n">
        <v>127.82</v>
      </c>
      <c r="H116" t="n">
        <v>1.45</v>
      </c>
      <c r="I116" t="n">
        <v>25</v>
      </c>
      <c r="J116" t="n">
        <v>363.5</v>
      </c>
      <c r="K116" t="n">
        <v>61.82</v>
      </c>
      <c r="L116" t="n">
        <v>29.5</v>
      </c>
      <c r="M116" t="n">
        <v>23</v>
      </c>
      <c r="N116" t="n">
        <v>122.18</v>
      </c>
      <c r="O116" t="n">
        <v>45065.64</v>
      </c>
      <c r="P116" t="n">
        <v>975.75</v>
      </c>
      <c r="Q116" t="n">
        <v>1367.29</v>
      </c>
      <c r="R116" t="n">
        <v>128.74</v>
      </c>
      <c r="S116" t="n">
        <v>104.26</v>
      </c>
      <c r="T116" t="n">
        <v>11299.82</v>
      </c>
      <c r="U116" t="n">
        <v>0.8100000000000001</v>
      </c>
      <c r="V116" t="n">
        <v>0.9</v>
      </c>
      <c r="W116" t="n">
        <v>20.68</v>
      </c>
      <c r="X116" t="n">
        <v>0.68</v>
      </c>
      <c r="Y116" t="n">
        <v>1</v>
      </c>
      <c r="Z116" t="n">
        <v>10</v>
      </c>
      <c r="AA116" t="n">
        <v>2649.211832320336</v>
      </c>
      <c r="AB116" t="n">
        <v>3624.768503958311</v>
      </c>
      <c r="AC116" t="n">
        <v>3278.825685334939</v>
      </c>
      <c r="AD116" t="n">
        <v>2649211.832320336</v>
      </c>
      <c r="AE116" t="n">
        <v>3624768.503958311</v>
      </c>
      <c r="AF116" t="n">
        <v>1.997561406306452e-06</v>
      </c>
      <c r="AG116" t="n">
        <v>67</v>
      </c>
      <c r="AH116" t="n">
        <v>3278825.68533494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1.7345</v>
      </c>
      <c r="E117" t="n">
        <v>57.65</v>
      </c>
      <c r="F117" t="n">
        <v>53.27</v>
      </c>
      <c r="G117" t="n">
        <v>127.84</v>
      </c>
      <c r="H117" t="n">
        <v>1.46</v>
      </c>
      <c r="I117" t="n">
        <v>25</v>
      </c>
      <c r="J117" t="n">
        <v>364.17</v>
      </c>
      <c r="K117" t="n">
        <v>61.82</v>
      </c>
      <c r="L117" t="n">
        <v>29.75</v>
      </c>
      <c r="M117" t="n">
        <v>23</v>
      </c>
      <c r="N117" t="n">
        <v>122.6</v>
      </c>
      <c r="O117" t="n">
        <v>45148.66</v>
      </c>
      <c r="P117" t="n">
        <v>976.59</v>
      </c>
      <c r="Q117" t="n">
        <v>1367.2</v>
      </c>
      <c r="R117" t="n">
        <v>129</v>
      </c>
      <c r="S117" t="n">
        <v>104.26</v>
      </c>
      <c r="T117" t="n">
        <v>11430.43</v>
      </c>
      <c r="U117" t="n">
        <v>0.8100000000000001</v>
      </c>
      <c r="V117" t="n">
        <v>0.9</v>
      </c>
      <c r="W117" t="n">
        <v>20.69</v>
      </c>
      <c r="X117" t="n">
        <v>0.6899999999999999</v>
      </c>
      <c r="Y117" t="n">
        <v>1</v>
      </c>
      <c r="Z117" t="n">
        <v>10</v>
      </c>
      <c r="AA117" t="n">
        <v>2650.838675475964</v>
      </c>
      <c r="AB117" t="n">
        <v>3626.994422535097</v>
      </c>
      <c r="AC117" t="n">
        <v>3280.839165366854</v>
      </c>
      <c r="AD117" t="n">
        <v>2650838.675475964</v>
      </c>
      <c r="AE117" t="n">
        <v>3626994.422535097</v>
      </c>
      <c r="AF117" t="n">
        <v>1.997215966819542e-06</v>
      </c>
      <c r="AG117" t="n">
        <v>67</v>
      </c>
      <c r="AH117" t="n">
        <v>3280839.165366854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1.7345</v>
      </c>
      <c r="E118" t="n">
        <v>57.65</v>
      </c>
      <c r="F118" t="n">
        <v>53.27</v>
      </c>
      <c r="G118" t="n">
        <v>127.84</v>
      </c>
      <c r="H118" t="n">
        <v>1.47</v>
      </c>
      <c r="I118" t="n">
        <v>25</v>
      </c>
      <c r="J118" t="n">
        <v>364.85</v>
      </c>
      <c r="K118" t="n">
        <v>61.82</v>
      </c>
      <c r="L118" t="n">
        <v>30</v>
      </c>
      <c r="M118" t="n">
        <v>23</v>
      </c>
      <c r="N118" t="n">
        <v>123.02</v>
      </c>
      <c r="O118" t="n">
        <v>45231.92</v>
      </c>
      <c r="P118" t="n">
        <v>975.23</v>
      </c>
      <c r="Q118" t="n">
        <v>1367.18</v>
      </c>
      <c r="R118" t="n">
        <v>128.92</v>
      </c>
      <c r="S118" t="n">
        <v>104.26</v>
      </c>
      <c r="T118" t="n">
        <v>11392.67</v>
      </c>
      <c r="U118" t="n">
        <v>0.8100000000000001</v>
      </c>
      <c r="V118" t="n">
        <v>0.9</v>
      </c>
      <c r="W118" t="n">
        <v>20.69</v>
      </c>
      <c r="X118" t="n">
        <v>0.6899999999999999</v>
      </c>
      <c r="Y118" t="n">
        <v>1</v>
      </c>
      <c r="Z118" t="n">
        <v>10</v>
      </c>
      <c r="AA118" t="n">
        <v>2648.942243292226</v>
      </c>
      <c r="AB118" t="n">
        <v>3624.399640356622</v>
      </c>
      <c r="AC118" t="n">
        <v>3278.492025557694</v>
      </c>
      <c r="AD118" t="n">
        <v>2648942.243292226</v>
      </c>
      <c r="AE118" t="n">
        <v>3624399.640356622</v>
      </c>
      <c r="AF118" t="n">
        <v>1.997215966819542e-06</v>
      </c>
      <c r="AG118" t="n">
        <v>67</v>
      </c>
      <c r="AH118" t="n">
        <v>3278492.025557694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1.7344</v>
      </c>
      <c r="E119" t="n">
        <v>57.66</v>
      </c>
      <c r="F119" t="n">
        <v>53.27</v>
      </c>
      <c r="G119" t="n">
        <v>127.85</v>
      </c>
      <c r="H119" t="n">
        <v>1.48</v>
      </c>
      <c r="I119" t="n">
        <v>25</v>
      </c>
      <c r="J119" t="n">
        <v>365.52</v>
      </c>
      <c r="K119" t="n">
        <v>61.82</v>
      </c>
      <c r="L119" t="n">
        <v>30.25</v>
      </c>
      <c r="M119" t="n">
        <v>23</v>
      </c>
      <c r="N119" t="n">
        <v>123.45</v>
      </c>
      <c r="O119" t="n">
        <v>45315.43</v>
      </c>
      <c r="P119" t="n">
        <v>974.36</v>
      </c>
      <c r="Q119" t="n">
        <v>1367.19</v>
      </c>
      <c r="R119" t="n">
        <v>129.11</v>
      </c>
      <c r="S119" t="n">
        <v>104.26</v>
      </c>
      <c r="T119" t="n">
        <v>11486.6</v>
      </c>
      <c r="U119" t="n">
        <v>0.8100000000000001</v>
      </c>
      <c r="V119" t="n">
        <v>0.9</v>
      </c>
      <c r="W119" t="n">
        <v>20.68</v>
      </c>
      <c r="X119" t="n">
        <v>0.6899999999999999</v>
      </c>
      <c r="Y119" t="n">
        <v>1</v>
      </c>
      <c r="Z119" t="n">
        <v>10</v>
      </c>
      <c r="AA119" t="n">
        <v>2647.842631707842</v>
      </c>
      <c r="AB119" t="n">
        <v>3622.895103275428</v>
      </c>
      <c r="AC119" t="n">
        <v>3277.131079383897</v>
      </c>
      <c r="AD119" t="n">
        <v>2647842.631707842</v>
      </c>
      <c r="AE119" t="n">
        <v>3622895.103275428</v>
      </c>
      <c r="AF119" t="n">
        <v>1.997100820323905e-06</v>
      </c>
      <c r="AG119" t="n">
        <v>67</v>
      </c>
      <c r="AH119" t="n">
        <v>3277131.079383898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1.7375</v>
      </c>
      <c r="E120" t="n">
        <v>57.55</v>
      </c>
      <c r="F120" t="n">
        <v>53.22</v>
      </c>
      <c r="G120" t="n">
        <v>133.05</v>
      </c>
      <c r="H120" t="n">
        <v>1.49</v>
      </c>
      <c r="I120" t="n">
        <v>24</v>
      </c>
      <c r="J120" t="n">
        <v>366.2</v>
      </c>
      <c r="K120" t="n">
        <v>61.82</v>
      </c>
      <c r="L120" t="n">
        <v>30.5</v>
      </c>
      <c r="M120" t="n">
        <v>22</v>
      </c>
      <c r="N120" t="n">
        <v>123.88</v>
      </c>
      <c r="O120" t="n">
        <v>45399.2</v>
      </c>
      <c r="P120" t="n">
        <v>974.41</v>
      </c>
      <c r="Q120" t="n">
        <v>1367.25</v>
      </c>
      <c r="R120" t="n">
        <v>127.33</v>
      </c>
      <c r="S120" t="n">
        <v>104.26</v>
      </c>
      <c r="T120" t="n">
        <v>10600.48</v>
      </c>
      <c r="U120" t="n">
        <v>0.82</v>
      </c>
      <c r="V120" t="n">
        <v>0.9</v>
      </c>
      <c r="W120" t="n">
        <v>20.69</v>
      </c>
      <c r="X120" t="n">
        <v>0.65</v>
      </c>
      <c r="Y120" t="n">
        <v>1</v>
      </c>
      <c r="Z120" t="n">
        <v>10</v>
      </c>
      <c r="AA120" t="n">
        <v>2643.826141708937</v>
      </c>
      <c r="AB120" t="n">
        <v>3617.399564463893</v>
      </c>
      <c r="AC120" t="n">
        <v>3272.160027083497</v>
      </c>
      <c r="AD120" t="n">
        <v>2643826.141708937</v>
      </c>
      <c r="AE120" t="n">
        <v>3617399.564463892</v>
      </c>
      <c r="AF120" t="n">
        <v>2.000670361688645e-06</v>
      </c>
      <c r="AG120" t="n">
        <v>67</v>
      </c>
      <c r="AH120" t="n">
        <v>3272160.027083497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1.7376</v>
      </c>
      <c r="E121" t="n">
        <v>57.55</v>
      </c>
      <c r="F121" t="n">
        <v>53.22</v>
      </c>
      <c r="G121" t="n">
        <v>133.05</v>
      </c>
      <c r="H121" t="n">
        <v>1.49</v>
      </c>
      <c r="I121" t="n">
        <v>24</v>
      </c>
      <c r="J121" t="n">
        <v>366.88</v>
      </c>
      <c r="K121" t="n">
        <v>61.82</v>
      </c>
      <c r="L121" t="n">
        <v>30.75</v>
      </c>
      <c r="M121" t="n">
        <v>22</v>
      </c>
      <c r="N121" t="n">
        <v>124.31</v>
      </c>
      <c r="O121" t="n">
        <v>45483.22</v>
      </c>
      <c r="P121" t="n">
        <v>975.63</v>
      </c>
      <c r="Q121" t="n">
        <v>1367.23</v>
      </c>
      <c r="R121" t="n">
        <v>127.37</v>
      </c>
      <c r="S121" t="n">
        <v>104.26</v>
      </c>
      <c r="T121" t="n">
        <v>10621.47</v>
      </c>
      <c r="U121" t="n">
        <v>0.82</v>
      </c>
      <c r="V121" t="n">
        <v>0.9</v>
      </c>
      <c r="W121" t="n">
        <v>20.68</v>
      </c>
      <c r="X121" t="n">
        <v>0.64</v>
      </c>
      <c r="Y121" t="n">
        <v>1</v>
      </c>
      <c r="Z121" t="n">
        <v>10</v>
      </c>
      <c r="AA121" t="n">
        <v>2645.41120434148</v>
      </c>
      <c r="AB121" t="n">
        <v>3619.568317085767</v>
      </c>
      <c r="AC121" t="n">
        <v>3274.121796999003</v>
      </c>
      <c r="AD121" t="n">
        <v>2645411.20434148</v>
      </c>
      <c r="AE121" t="n">
        <v>3619568.317085767</v>
      </c>
      <c r="AF121" t="n">
        <v>2.000785508184282e-06</v>
      </c>
      <c r="AG121" t="n">
        <v>67</v>
      </c>
      <c r="AH121" t="n">
        <v>3274121.796999003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1.7373</v>
      </c>
      <c r="E122" t="n">
        <v>57.56</v>
      </c>
      <c r="F122" t="n">
        <v>53.23</v>
      </c>
      <c r="G122" t="n">
        <v>133.08</v>
      </c>
      <c r="H122" t="n">
        <v>1.5</v>
      </c>
      <c r="I122" t="n">
        <v>24</v>
      </c>
      <c r="J122" t="n">
        <v>367.57</v>
      </c>
      <c r="K122" t="n">
        <v>61.82</v>
      </c>
      <c r="L122" t="n">
        <v>31</v>
      </c>
      <c r="M122" t="n">
        <v>22</v>
      </c>
      <c r="N122" t="n">
        <v>124.74</v>
      </c>
      <c r="O122" t="n">
        <v>45567.49</v>
      </c>
      <c r="P122" t="n">
        <v>976.36</v>
      </c>
      <c r="Q122" t="n">
        <v>1367.19</v>
      </c>
      <c r="R122" t="n">
        <v>127.89</v>
      </c>
      <c r="S122" t="n">
        <v>104.26</v>
      </c>
      <c r="T122" t="n">
        <v>10882.69</v>
      </c>
      <c r="U122" t="n">
        <v>0.82</v>
      </c>
      <c r="V122" t="n">
        <v>0.9</v>
      </c>
      <c r="W122" t="n">
        <v>20.68</v>
      </c>
      <c r="X122" t="n">
        <v>0.65</v>
      </c>
      <c r="Y122" t="n">
        <v>1</v>
      </c>
      <c r="Z122" t="n">
        <v>10</v>
      </c>
      <c r="AA122" t="n">
        <v>2646.88162853841</v>
      </c>
      <c r="AB122" t="n">
        <v>3621.580216342544</v>
      </c>
      <c r="AC122" t="n">
        <v>3275.941683414432</v>
      </c>
      <c r="AD122" t="n">
        <v>2646881.62853841</v>
      </c>
      <c r="AE122" t="n">
        <v>3621580.216342544</v>
      </c>
      <c r="AF122" t="n">
        <v>2.000440068697371e-06</v>
      </c>
      <c r="AG122" t="n">
        <v>67</v>
      </c>
      <c r="AH122" t="n">
        <v>3275941.683414432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1.7367</v>
      </c>
      <c r="E123" t="n">
        <v>57.58</v>
      </c>
      <c r="F123" t="n">
        <v>53.25</v>
      </c>
      <c r="G123" t="n">
        <v>133.13</v>
      </c>
      <c r="H123" t="n">
        <v>1.51</v>
      </c>
      <c r="I123" t="n">
        <v>24</v>
      </c>
      <c r="J123" t="n">
        <v>368.25</v>
      </c>
      <c r="K123" t="n">
        <v>61.82</v>
      </c>
      <c r="L123" t="n">
        <v>31.25</v>
      </c>
      <c r="M123" t="n">
        <v>22</v>
      </c>
      <c r="N123" t="n">
        <v>125.18</v>
      </c>
      <c r="O123" t="n">
        <v>45652.02</v>
      </c>
      <c r="P123" t="n">
        <v>977.5599999999999</v>
      </c>
      <c r="Q123" t="n">
        <v>1367.19</v>
      </c>
      <c r="R123" t="n">
        <v>128.4</v>
      </c>
      <c r="S123" t="n">
        <v>104.26</v>
      </c>
      <c r="T123" t="n">
        <v>11137.04</v>
      </c>
      <c r="U123" t="n">
        <v>0.8100000000000001</v>
      </c>
      <c r="V123" t="n">
        <v>0.9</v>
      </c>
      <c r="W123" t="n">
        <v>20.68</v>
      </c>
      <c r="X123" t="n">
        <v>0.67</v>
      </c>
      <c r="Y123" t="n">
        <v>1</v>
      </c>
      <c r="Z123" t="n">
        <v>10</v>
      </c>
      <c r="AA123" t="n">
        <v>2649.461907011178</v>
      </c>
      <c r="AB123" t="n">
        <v>3625.110667182837</v>
      </c>
      <c r="AC123" t="n">
        <v>3279.135192981547</v>
      </c>
      <c r="AD123" t="n">
        <v>2649461.907011177</v>
      </c>
      <c r="AE123" t="n">
        <v>3625110.667182837</v>
      </c>
      <c r="AF123" t="n">
        <v>1.999749189723551e-06</v>
      </c>
      <c r="AG123" t="n">
        <v>67</v>
      </c>
      <c r="AH123" t="n">
        <v>3279135.192981547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1.7369</v>
      </c>
      <c r="E124" t="n">
        <v>57.58</v>
      </c>
      <c r="F124" t="n">
        <v>53.24</v>
      </c>
      <c r="G124" t="n">
        <v>133.11</v>
      </c>
      <c r="H124" t="n">
        <v>1.52</v>
      </c>
      <c r="I124" t="n">
        <v>24</v>
      </c>
      <c r="J124" t="n">
        <v>368.94</v>
      </c>
      <c r="K124" t="n">
        <v>61.82</v>
      </c>
      <c r="L124" t="n">
        <v>31.5</v>
      </c>
      <c r="M124" t="n">
        <v>22</v>
      </c>
      <c r="N124" t="n">
        <v>125.62</v>
      </c>
      <c r="O124" t="n">
        <v>45736.8</v>
      </c>
      <c r="P124" t="n">
        <v>976.78</v>
      </c>
      <c r="Q124" t="n">
        <v>1367.18</v>
      </c>
      <c r="R124" t="n">
        <v>128.29</v>
      </c>
      <c r="S124" t="n">
        <v>104.26</v>
      </c>
      <c r="T124" t="n">
        <v>11080.25</v>
      </c>
      <c r="U124" t="n">
        <v>0.8100000000000001</v>
      </c>
      <c r="V124" t="n">
        <v>0.9</v>
      </c>
      <c r="W124" t="n">
        <v>20.68</v>
      </c>
      <c r="X124" t="n">
        <v>0.67</v>
      </c>
      <c r="Y124" t="n">
        <v>1</v>
      </c>
      <c r="Z124" t="n">
        <v>10</v>
      </c>
      <c r="AA124" t="n">
        <v>2648.034302677545</v>
      </c>
      <c r="AB124" t="n">
        <v>3623.157355952103</v>
      </c>
      <c r="AC124" t="n">
        <v>3277.368303033183</v>
      </c>
      <c r="AD124" t="n">
        <v>2648034.302677545</v>
      </c>
      <c r="AE124" t="n">
        <v>3623157.355952103</v>
      </c>
      <c r="AF124" t="n">
        <v>1.999979482714824e-06</v>
      </c>
      <c r="AG124" t="n">
        <v>67</v>
      </c>
      <c r="AH124" t="n">
        <v>3277368.303033183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1.7398</v>
      </c>
      <c r="E125" t="n">
        <v>57.48</v>
      </c>
      <c r="F125" t="n">
        <v>53.2</v>
      </c>
      <c r="G125" t="n">
        <v>138.79</v>
      </c>
      <c r="H125" t="n">
        <v>1.53</v>
      </c>
      <c r="I125" t="n">
        <v>23</v>
      </c>
      <c r="J125" t="n">
        <v>369.63</v>
      </c>
      <c r="K125" t="n">
        <v>61.82</v>
      </c>
      <c r="L125" t="n">
        <v>31.75</v>
      </c>
      <c r="M125" t="n">
        <v>21</v>
      </c>
      <c r="N125" t="n">
        <v>126.06</v>
      </c>
      <c r="O125" t="n">
        <v>45821.85</v>
      </c>
      <c r="P125" t="n">
        <v>975.67</v>
      </c>
      <c r="Q125" t="n">
        <v>1367.24</v>
      </c>
      <c r="R125" t="n">
        <v>127.01</v>
      </c>
      <c r="S125" t="n">
        <v>104.26</v>
      </c>
      <c r="T125" t="n">
        <v>10445.71</v>
      </c>
      <c r="U125" t="n">
        <v>0.82</v>
      </c>
      <c r="V125" t="n">
        <v>0.9</v>
      </c>
      <c r="W125" t="n">
        <v>20.68</v>
      </c>
      <c r="X125" t="n">
        <v>0.63</v>
      </c>
      <c r="Y125" t="n">
        <v>1</v>
      </c>
      <c r="Z125" t="n">
        <v>10</v>
      </c>
      <c r="AA125" t="n">
        <v>2642.750877734604</v>
      </c>
      <c r="AB125" t="n">
        <v>3615.928340856913</v>
      </c>
      <c r="AC125" t="n">
        <v>3270.829214992692</v>
      </c>
      <c r="AD125" t="n">
        <v>2642750.877734604</v>
      </c>
      <c r="AE125" t="n">
        <v>3615928.340856913</v>
      </c>
      <c r="AF125" t="n">
        <v>2.00331873108829e-06</v>
      </c>
      <c r="AG125" t="n">
        <v>67</v>
      </c>
      <c r="AH125" t="n">
        <v>3270829.214992692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1.7399</v>
      </c>
      <c r="E126" t="n">
        <v>57.47</v>
      </c>
      <c r="F126" t="n">
        <v>53.2</v>
      </c>
      <c r="G126" t="n">
        <v>138.78</v>
      </c>
      <c r="H126" t="n">
        <v>1.54</v>
      </c>
      <c r="I126" t="n">
        <v>23</v>
      </c>
      <c r="J126" t="n">
        <v>370.32</v>
      </c>
      <c r="K126" t="n">
        <v>61.82</v>
      </c>
      <c r="L126" t="n">
        <v>32</v>
      </c>
      <c r="M126" t="n">
        <v>21</v>
      </c>
      <c r="N126" t="n">
        <v>126.5</v>
      </c>
      <c r="O126" t="n">
        <v>45907.3</v>
      </c>
      <c r="P126" t="n">
        <v>977.1</v>
      </c>
      <c r="Q126" t="n">
        <v>1367.25</v>
      </c>
      <c r="R126" t="n">
        <v>126.72</v>
      </c>
      <c r="S126" t="n">
        <v>104.26</v>
      </c>
      <c r="T126" t="n">
        <v>10302.56</v>
      </c>
      <c r="U126" t="n">
        <v>0.82</v>
      </c>
      <c r="V126" t="n">
        <v>0.9</v>
      </c>
      <c r="W126" t="n">
        <v>20.68</v>
      </c>
      <c r="X126" t="n">
        <v>0.62</v>
      </c>
      <c r="Y126" t="n">
        <v>1</v>
      </c>
      <c r="Z126" t="n">
        <v>10</v>
      </c>
      <c r="AA126" t="n">
        <v>2644.625829450003</v>
      </c>
      <c r="AB126" t="n">
        <v>3618.493732510953</v>
      </c>
      <c r="AC126" t="n">
        <v>3273.149769267821</v>
      </c>
      <c r="AD126" t="n">
        <v>2644625.829450003</v>
      </c>
      <c r="AE126" t="n">
        <v>3618493.732510953</v>
      </c>
      <c r="AF126" t="n">
        <v>2.003433877583927e-06</v>
      </c>
      <c r="AG126" t="n">
        <v>67</v>
      </c>
      <c r="AH126" t="n">
        <v>3273149.769267821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1.7393</v>
      </c>
      <c r="E127" t="n">
        <v>57.5</v>
      </c>
      <c r="F127" t="n">
        <v>53.22</v>
      </c>
      <c r="G127" t="n">
        <v>138.84</v>
      </c>
      <c r="H127" t="n">
        <v>1.55</v>
      </c>
      <c r="I127" t="n">
        <v>23</v>
      </c>
      <c r="J127" t="n">
        <v>371.02</v>
      </c>
      <c r="K127" t="n">
        <v>61.82</v>
      </c>
      <c r="L127" t="n">
        <v>32.25</v>
      </c>
      <c r="M127" t="n">
        <v>21</v>
      </c>
      <c r="N127" t="n">
        <v>126.94</v>
      </c>
      <c r="O127" t="n">
        <v>45992.88</v>
      </c>
      <c r="P127" t="n">
        <v>977.6</v>
      </c>
      <c r="Q127" t="n">
        <v>1367.22</v>
      </c>
      <c r="R127" t="n">
        <v>127.4</v>
      </c>
      <c r="S127" t="n">
        <v>104.26</v>
      </c>
      <c r="T127" t="n">
        <v>10640.49</v>
      </c>
      <c r="U127" t="n">
        <v>0.82</v>
      </c>
      <c r="V127" t="n">
        <v>0.9</v>
      </c>
      <c r="W127" t="n">
        <v>20.68</v>
      </c>
      <c r="X127" t="n">
        <v>0.64</v>
      </c>
      <c r="Y127" t="n">
        <v>1</v>
      </c>
      <c r="Z127" t="n">
        <v>10</v>
      </c>
      <c r="AA127" t="n">
        <v>2646.228061593863</v>
      </c>
      <c r="AB127" t="n">
        <v>3620.685977215676</v>
      </c>
      <c r="AC127" t="n">
        <v>3275.13278921476</v>
      </c>
      <c r="AD127" t="n">
        <v>2646228.061593863</v>
      </c>
      <c r="AE127" t="n">
        <v>3620685.977215676</v>
      </c>
      <c r="AF127" t="n">
        <v>2.002742998610107e-06</v>
      </c>
      <c r="AG127" t="n">
        <v>67</v>
      </c>
      <c r="AH127" t="n">
        <v>3275132.78921476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1.7394</v>
      </c>
      <c r="E128" t="n">
        <v>57.49</v>
      </c>
      <c r="F128" t="n">
        <v>53.22</v>
      </c>
      <c r="G128" t="n">
        <v>138.83</v>
      </c>
      <c r="H128" t="n">
        <v>1.56</v>
      </c>
      <c r="I128" t="n">
        <v>23</v>
      </c>
      <c r="J128" t="n">
        <v>371.71</v>
      </c>
      <c r="K128" t="n">
        <v>61.82</v>
      </c>
      <c r="L128" t="n">
        <v>32.5</v>
      </c>
      <c r="M128" t="n">
        <v>21</v>
      </c>
      <c r="N128" t="n">
        <v>127.39</v>
      </c>
      <c r="O128" t="n">
        <v>46078.74</v>
      </c>
      <c r="P128" t="n">
        <v>977.5700000000001</v>
      </c>
      <c r="Q128" t="n">
        <v>1367.22</v>
      </c>
      <c r="R128" t="n">
        <v>127.24</v>
      </c>
      <c r="S128" t="n">
        <v>104.26</v>
      </c>
      <c r="T128" t="n">
        <v>10563.55</v>
      </c>
      <c r="U128" t="n">
        <v>0.82</v>
      </c>
      <c r="V128" t="n">
        <v>0.9</v>
      </c>
      <c r="W128" t="n">
        <v>20.68</v>
      </c>
      <c r="X128" t="n">
        <v>0.64</v>
      </c>
      <c r="Y128" t="n">
        <v>1</v>
      </c>
      <c r="Z128" t="n">
        <v>10</v>
      </c>
      <c r="AA128" t="n">
        <v>2646.073211831498</v>
      </c>
      <c r="AB128" t="n">
        <v>3620.474104939319</v>
      </c>
      <c r="AC128" t="n">
        <v>3274.941137731094</v>
      </c>
      <c r="AD128" t="n">
        <v>2646073.211831498</v>
      </c>
      <c r="AE128" t="n">
        <v>3620474.104939319</v>
      </c>
      <c r="AF128" t="n">
        <v>2.002858145105743e-06</v>
      </c>
      <c r="AG128" t="n">
        <v>67</v>
      </c>
      <c r="AH128" t="n">
        <v>3274941.137731094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1.7396</v>
      </c>
      <c r="E129" t="n">
        <v>57.48</v>
      </c>
      <c r="F129" t="n">
        <v>53.21</v>
      </c>
      <c r="G129" t="n">
        <v>138.8</v>
      </c>
      <c r="H129" t="n">
        <v>1.57</v>
      </c>
      <c r="I129" t="n">
        <v>23</v>
      </c>
      <c r="J129" t="n">
        <v>372.41</v>
      </c>
      <c r="K129" t="n">
        <v>61.82</v>
      </c>
      <c r="L129" t="n">
        <v>32.75</v>
      </c>
      <c r="M129" t="n">
        <v>21</v>
      </c>
      <c r="N129" t="n">
        <v>127.84</v>
      </c>
      <c r="O129" t="n">
        <v>46164.87</v>
      </c>
      <c r="P129" t="n">
        <v>977.79</v>
      </c>
      <c r="Q129" t="n">
        <v>1367.17</v>
      </c>
      <c r="R129" t="n">
        <v>127.32</v>
      </c>
      <c r="S129" t="n">
        <v>104.26</v>
      </c>
      <c r="T129" t="n">
        <v>10602</v>
      </c>
      <c r="U129" t="n">
        <v>0.82</v>
      </c>
      <c r="V129" t="n">
        <v>0.9</v>
      </c>
      <c r="W129" t="n">
        <v>20.67</v>
      </c>
      <c r="X129" t="n">
        <v>0.63</v>
      </c>
      <c r="Y129" t="n">
        <v>1</v>
      </c>
      <c r="Z129" t="n">
        <v>10</v>
      </c>
      <c r="AA129" t="n">
        <v>2646.038560201199</v>
      </c>
      <c r="AB129" t="n">
        <v>3620.426693050021</v>
      </c>
      <c r="AC129" t="n">
        <v>3274.898250765968</v>
      </c>
      <c r="AD129" t="n">
        <v>2646038.560201199</v>
      </c>
      <c r="AE129" t="n">
        <v>3620426.693050021</v>
      </c>
      <c r="AF129" t="n">
        <v>2.003088438097017e-06</v>
      </c>
      <c r="AG129" t="n">
        <v>67</v>
      </c>
      <c r="AH129" t="n">
        <v>3274898.250765968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1.7388</v>
      </c>
      <c r="E130" t="n">
        <v>57.51</v>
      </c>
      <c r="F130" t="n">
        <v>53.24</v>
      </c>
      <c r="G130" t="n">
        <v>138.88</v>
      </c>
      <c r="H130" t="n">
        <v>1.58</v>
      </c>
      <c r="I130" t="n">
        <v>23</v>
      </c>
      <c r="J130" t="n">
        <v>373.11</v>
      </c>
      <c r="K130" t="n">
        <v>61.82</v>
      </c>
      <c r="L130" t="n">
        <v>33</v>
      </c>
      <c r="M130" t="n">
        <v>21</v>
      </c>
      <c r="N130" t="n">
        <v>128.29</v>
      </c>
      <c r="O130" t="n">
        <v>46251.27</v>
      </c>
      <c r="P130" t="n">
        <v>977.59</v>
      </c>
      <c r="Q130" t="n">
        <v>1367.26</v>
      </c>
      <c r="R130" t="n">
        <v>127.87</v>
      </c>
      <c r="S130" t="n">
        <v>104.26</v>
      </c>
      <c r="T130" t="n">
        <v>10874.82</v>
      </c>
      <c r="U130" t="n">
        <v>0.82</v>
      </c>
      <c r="V130" t="n">
        <v>0.9</v>
      </c>
      <c r="W130" t="n">
        <v>20.69</v>
      </c>
      <c r="X130" t="n">
        <v>0.66</v>
      </c>
      <c r="Y130" t="n">
        <v>1</v>
      </c>
      <c r="Z130" t="n">
        <v>10</v>
      </c>
      <c r="AA130" t="n">
        <v>2647.008730370889</v>
      </c>
      <c r="AB130" t="n">
        <v>3621.75412267708</v>
      </c>
      <c r="AC130" t="n">
        <v>3276.098992372479</v>
      </c>
      <c r="AD130" t="n">
        <v>2647008.730370889</v>
      </c>
      <c r="AE130" t="n">
        <v>3621754.122677079</v>
      </c>
      <c r="AF130" t="n">
        <v>2.002167266131923e-06</v>
      </c>
      <c r="AG130" t="n">
        <v>67</v>
      </c>
      <c r="AH130" t="n">
        <v>3276098.992372479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1.7423</v>
      </c>
      <c r="E131" t="n">
        <v>57.4</v>
      </c>
      <c r="F131" t="n">
        <v>53.18</v>
      </c>
      <c r="G131" t="n">
        <v>145.02</v>
      </c>
      <c r="H131" t="n">
        <v>1.59</v>
      </c>
      <c r="I131" t="n">
        <v>22</v>
      </c>
      <c r="J131" t="n">
        <v>373.81</v>
      </c>
      <c r="K131" t="n">
        <v>61.82</v>
      </c>
      <c r="L131" t="n">
        <v>33.25</v>
      </c>
      <c r="M131" t="n">
        <v>20</v>
      </c>
      <c r="N131" t="n">
        <v>128.74</v>
      </c>
      <c r="O131" t="n">
        <v>46337.95</v>
      </c>
      <c r="P131" t="n">
        <v>975.8099999999999</v>
      </c>
      <c r="Q131" t="n">
        <v>1367.27</v>
      </c>
      <c r="R131" t="n">
        <v>126.12</v>
      </c>
      <c r="S131" t="n">
        <v>104.26</v>
      </c>
      <c r="T131" t="n">
        <v>10004.04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2639.898306869056</v>
      </c>
      <c r="AB131" t="n">
        <v>3612.025327552125</v>
      </c>
      <c r="AC131" t="n">
        <v>3267.2986997998</v>
      </c>
      <c r="AD131" t="n">
        <v>2639898.306869056</v>
      </c>
      <c r="AE131" t="n">
        <v>3612025.327552125</v>
      </c>
      <c r="AF131" t="n">
        <v>2.006197393479209e-06</v>
      </c>
      <c r="AG131" t="n">
        <v>67</v>
      </c>
      <c r="AH131" t="n">
        <v>3267298.6997998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1.7423</v>
      </c>
      <c r="E132" t="n">
        <v>57.4</v>
      </c>
      <c r="F132" t="n">
        <v>53.18</v>
      </c>
      <c r="G132" t="n">
        <v>145.03</v>
      </c>
      <c r="H132" t="n">
        <v>1.6</v>
      </c>
      <c r="I132" t="n">
        <v>22</v>
      </c>
      <c r="J132" t="n">
        <v>374.52</v>
      </c>
      <c r="K132" t="n">
        <v>61.82</v>
      </c>
      <c r="L132" t="n">
        <v>33.5</v>
      </c>
      <c r="M132" t="n">
        <v>20</v>
      </c>
      <c r="N132" t="n">
        <v>129.2</v>
      </c>
      <c r="O132" t="n">
        <v>46424.91</v>
      </c>
      <c r="P132" t="n">
        <v>977.2</v>
      </c>
      <c r="Q132" t="n">
        <v>1367.22</v>
      </c>
      <c r="R132" t="n">
        <v>125.87</v>
      </c>
      <c r="S132" t="n">
        <v>104.26</v>
      </c>
      <c r="T132" t="n">
        <v>9880.17</v>
      </c>
      <c r="U132" t="n">
        <v>0.83</v>
      </c>
      <c r="V132" t="n">
        <v>0.9</v>
      </c>
      <c r="W132" t="n">
        <v>20.68</v>
      </c>
      <c r="X132" t="n">
        <v>0.6</v>
      </c>
      <c r="Y132" t="n">
        <v>1</v>
      </c>
      <c r="Z132" t="n">
        <v>10</v>
      </c>
      <c r="AA132" t="n">
        <v>2641.827894810429</v>
      </c>
      <c r="AB132" t="n">
        <v>3614.665474900923</v>
      </c>
      <c r="AC132" t="n">
        <v>3269.686875191099</v>
      </c>
      <c r="AD132" t="n">
        <v>2641827.894810429</v>
      </c>
      <c r="AE132" t="n">
        <v>3614665.474900923</v>
      </c>
      <c r="AF132" t="n">
        <v>2.006197393479209e-06</v>
      </c>
      <c r="AG132" t="n">
        <v>67</v>
      </c>
      <c r="AH132" t="n">
        <v>3269686.875191099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1.7428</v>
      </c>
      <c r="E133" t="n">
        <v>57.38</v>
      </c>
      <c r="F133" t="n">
        <v>53.16</v>
      </c>
      <c r="G133" t="n">
        <v>144.98</v>
      </c>
      <c r="H133" t="n">
        <v>1.6</v>
      </c>
      <c r="I133" t="n">
        <v>22</v>
      </c>
      <c r="J133" t="n">
        <v>375.23</v>
      </c>
      <c r="K133" t="n">
        <v>61.82</v>
      </c>
      <c r="L133" t="n">
        <v>33.75</v>
      </c>
      <c r="M133" t="n">
        <v>20</v>
      </c>
      <c r="N133" t="n">
        <v>129.65</v>
      </c>
      <c r="O133" t="n">
        <v>46512.15</v>
      </c>
      <c r="P133" t="n">
        <v>977.25</v>
      </c>
      <c r="Q133" t="n">
        <v>1367.25</v>
      </c>
      <c r="R133" t="n">
        <v>125.41</v>
      </c>
      <c r="S133" t="n">
        <v>104.26</v>
      </c>
      <c r="T133" t="n">
        <v>9653.25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2641.105791955241</v>
      </c>
      <c r="AB133" t="n">
        <v>3613.677461917525</v>
      </c>
      <c r="AC133" t="n">
        <v>3268.793156780152</v>
      </c>
      <c r="AD133" t="n">
        <v>2641105.791955241</v>
      </c>
      <c r="AE133" t="n">
        <v>3613677.461917525</v>
      </c>
      <c r="AF133" t="n">
        <v>2.006773125957393e-06</v>
      </c>
      <c r="AG133" t="n">
        <v>67</v>
      </c>
      <c r="AH133" t="n">
        <v>3268793.156780152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1.7424</v>
      </c>
      <c r="E134" t="n">
        <v>57.39</v>
      </c>
      <c r="F134" t="n">
        <v>53.17</v>
      </c>
      <c r="G134" t="n">
        <v>145.02</v>
      </c>
      <c r="H134" t="n">
        <v>1.61</v>
      </c>
      <c r="I134" t="n">
        <v>22</v>
      </c>
      <c r="J134" t="n">
        <v>375.93</v>
      </c>
      <c r="K134" t="n">
        <v>61.82</v>
      </c>
      <c r="L134" t="n">
        <v>34</v>
      </c>
      <c r="M134" t="n">
        <v>20</v>
      </c>
      <c r="N134" t="n">
        <v>130.11</v>
      </c>
      <c r="O134" t="n">
        <v>46599.68</v>
      </c>
      <c r="P134" t="n">
        <v>978.4400000000001</v>
      </c>
      <c r="Q134" t="n">
        <v>1367.28</v>
      </c>
      <c r="R134" t="n">
        <v>125.88</v>
      </c>
      <c r="S134" t="n">
        <v>104.26</v>
      </c>
      <c r="T134" t="n">
        <v>9886.07</v>
      </c>
      <c r="U134" t="n">
        <v>0.83</v>
      </c>
      <c r="V134" t="n">
        <v>0.9</v>
      </c>
      <c r="W134" t="n">
        <v>20.68</v>
      </c>
      <c r="X134" t="n">
        <v>0.6</v>
      </c>
      <c r="Y134" t="n">
        <v>1</v>
      </c>
      <c r="Z134" t="n">
        <v>10</v>
      </c>
      <c r="AA134" t="n">
        <v>2643.322348734198</v>
      </c>
      <c r="AB134" t="n">
        <v>3616.710252690079</v>
      </c>
      <c r="AC134" t="n">
        <v>3271.536502257922</v>
      </c>
      <c r="AD134" t="n">
        <v>2643322.348734198</v>
      </c>
      <c r="AE134" t="n">
        <v>3616710.252690079</v>
      </c>
      <c r="AF134" t="n">
        <v>2.006312539974846e-06</v>
      </c>
      <c r="AG134" t="n">
        <v>67</v>
      </c>
      <c r="AH134" t="n">
        <v>3271536.502257922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1.7424</v>
      </c>
      <c r="E135" t="n">
        <v>57.39</v>
      </c>
      <c r="F135" t="n">
        <v>53.17</v>
      </c>
      <c r="G135" t="n">
        <v>145.02</v>
      </c>
      <c r="H135" t="n">
        <v>1.62</v>
      </c>
      <c r="I135" t="n">
        <v>22</v>
      </c>
      <c r="J135" t="n">
        <v>376.65</v>
      </c>
      <c r="K135" t="n">
        <v>61.82</v>
      </c>
      <c r="L135" t="n">
        <v>34.25</v>
      </c>
      <c r="M135" t="n">
        <v>20</v>
      </c>
      <c r="N135" t="n">
        <v>130.58</v>
      </c>
      <c r="O135" t="n">
        <v>46687.5</v>
      </c>
      <c r="P135" t="n">
        <v>978.4299999999999</v>
      </c>
      <c r="Q135" t="n">
        <v>1367.19</v>
      </c>
      <c r="R135" t="n">
        <v>125.78</v>
      </c>
      <c r="S135" t="n">
        <v>104.26</v>
      </c>
      <c r="T135" t="n">
        <v>9837.73</v>
      </c>
      <c r="U135" t="n">
        <v>0.83</v>
      </c>
      <c r="V135" t="n">
        <v>0.9</v>
      </c>
      <c r="W135" t="n">
        <v>20.68</v>
      </c>
      <c r="X135" t="n">
        <v>0.6</v>
      </c>
      <c r="Y135" t="n">
        <v>1</v>
      </c>
      <c r="Z135" t="n">
        <v>10</v>
      </c>
      <c r="AA135" t="n">
        <v>2643.308467603275</v>
      </c>
      <c r="AB135" t="n">
        <v>3616.691259914357</v>
      </c>
      <c r="AC135" t="n">
        <v>3271.519322126059</v>
      </c>
      <c r="AD135" t="n">
        <v>2643308.467603276</v>
      </c>
      <c r="AE135" t="n">
        <v>3616691.259914358</v>
      </c>
      <c r="AF135" t="n">
        <v>2.006312539974846e-06</v>
      </c>
      <c r="AG135" t="n">
        <v>67</v>
      </c>
      <c r="AH135" t="n">
        <v>3271519.322126059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1.7425</v>
      </c>
      <c r="E136" t="n">
        <v>57.39</v>
      </c>
      <c r="F136" t="n">
        <v>53.17</v>
      </c>
      <c r="G136" t="n">
        <v>145.01</v>
      </c>
      <c r="H136" t="n">
        <v>1.63</v>
      </c>
      <c r="I136" t="n">
        <v>22</v>
      </c>
      <c r="J136" t="n">
        <v>377.36</v>
      </c>
      <c r="K136" t="n">
        <v>61.82</v>
      </c>
      <c r="L136" t="n">
        <v>34.5</v>
      </c>
      <c r="M136" t="n">
        <v>20</v>
      </c>
      <c r="N136" t="n">
        <v>131.04</v>
      </c>
      <c r="O136" t="n">
        <v>46775.73</v>
      </c>
      <c r="P136" t="n">
        <v>978.55</v>
      </c>
      <c r="Q136" t="n">
        <v>1367.24</v>
      </c>
      <c r="R136" t="n">
        <v>125.92</v>
      </c>
      <c r="S136" t="n">
        <v>104.26</v>
      </c>
      <c r="T136" t="n">
        <v>9904.85</v>
      </c>
      <c r="U136" t="n">
        <v>0.83</v>
      </c>
      <c r="V136" t="n">
        <v>0.9</v>
      </c>
      <c r="W136" t="n">
        <v>20.68</v>
      </c>
      <c r="X136" t="n">
        <v>0.59</v>
      </c>
      <c r="Y136" t="n">
        <v>1</v>
      </c>
      <c r="Z136" t="n">
        <v>10</v>
      </c>
      <c r="AA136" t="n">
        <v>2643.362265893399</v>
      </c>
      <c r="AB136" t="n">
        <v>3616.764869108317</v>
      </c>
      <c r="AC136" t="n">
        <v>3271.585906161858</v>
      </c>
      <c r="AD136" t="n">
        <v>2643362.265893399</v>
      </c>
      <c r="AE136" t="n">
        <v>3616764.869108317</v>
      </c>
      <c r="AF136" t="n">
        <v>2.006427686470483e-06</v>
      </c>
      <c r="AG136" t="n">
        <v>67</v>
      </c>
      <c r="AH136" t="n">
        <v>3271585.906161858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1.7423</v>
      </c>
      <c r="E137" t="n">
        <v>57.4</v>
      </c>
      <c r="F137" t="n">
        <v>53.18</v>
      </c>
      <c r="G137" t="n">
        <v>145.03</v>
      </c>
      <c r="H137" t="n">
        <v>1.64</v>
      </c>
      <c r="I137" t="n">
        <v>22</v>
      </c>
      <c r="J137" t="n">
        <v>378.08</v>
      </c>
      <c r="K137" t="n">
        <v>61.82</v>
      </c>
      <c r="L137" t="n">
        <v>34.75</v>
      </c>
      <c r="M137" t="n">
        <v>20</v>
      </c>
      <c r="N137" t="n">
        <v>131.51</v>
      </c>
      <c r="O137" t="n">
        <v>46864.14</v>
      </c>
      <c r="P137" t="n">
        <v>978.13</v>
      </c>
      <c r="Q137" t="n">
        <v>1367.25</v>
      </c>
      <c r="R137" t="n">
        <v>126.07</v>
      </c>
      <c r="S137" t="n">
        <v>104.26</v>
      </c>
      <c r="T137" t="n">
        <v>9978.75</v>
      </c>
      <c r="U137" t="n">
        <v>0.83</v>
      </c>
      <c r="V137" t="n">
        <v>0.9</v>
      </c>
      <c r="W137" t="n">
        <v>20.68</v>
      </c>
      <c r="X137" t="n">
        <v>0.6</v>
      </c>
      <c r="Y137" t="n">
        <v>1</v>
      </c>
      <c r="Z137" t="n">
        <v>10</v>
      </c>
      <c r="AA137" t="n">
        <v>2643.118914080556</v>
      </c>
      <c r="AB137" t="n">
        <v>3616.431904422062</v>
      </c>
      <c r="AC137" t="n">
        <v>3271.28471915794</v>
      </c>
      <c r="AD137" t="n">
        <v>2643118.914080556</v>
      </c>
      <c r="AE137" t="n">
        <v>3616431.904422062</v>
      </c>
      <c r="AF137" t="n">
        <v>2.006197393479209e-06</v>
      </c>
      <c r="AG137" t="n">
        <v>67</v>
      </c>
      <c r="AH137" t="n">
        <v>3271284.71915794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1.7447</v>
      </c>
      <c r="E138" t="n">
        <v>57.32</v>
      </c>
      <c r="F138" t="n">
        <v>53.15</v>
      </c>
      <c r="G138" t="n">
        <v>151.86</v>
      </c>
      <c r="H138" t="n">
        <v>1.65</v>
      </c>
      <c r="I138" t="n">
        <v>21</v>
      </c>
      <c r="J138" t="n">
        <v>378.8</v>
      </c>
      <c r="K138" t="n">
        <v>61.82</v>
      </c>
      <c r="L138" t="n">
        <v>35</v>
      </c>
      <c r="M138" t="n">
        <v>19</v>
      </c>
      <c r="N138" t="n">
        <v>131.98</v>
      </c>
      <c r="O138" t="n">
        <v>46952.84</v>
      </c>
      <c r="P138" t="n">
        <v>977.15</v>
      </c>
      <c r="Q138" t="n">
        <v>1367.19</v>
      </c>
      <c r="R138" t="n">
        <v>125.24</v>
      </c>
      <c r="S138" t="n">
        <v>104.26</v>
      </c>
      <c r="T138" t="n">
        <v>9572.32</v>
      </c>
      <c r="U138" t="n">
        <v>0.83</v>
      </c>
      <c r="V138" t="n">
        <v>0.9</v>
      </c>
      <c r="W138" t="n">
        <v>20.68</v>
      </c>
      <c r="X138" t="n">
        <v>0.58</v>
      </c>
      <c r="Y138" t="n">
        <v>1</v>
      </c>
      <c r="Z138" t="n">
        <v>10</v>
      </c>
      <c r="AA138" t="n">
        <v>2638.715746693014</v>
      </c>
      <c r="AB138" t="n">
        <v>3610.407296548391</v>
      </c>
      <c r="AC138" t="n">
        <v>3265.835091404143</v>
      </c>
      <c r="AD138" t="n">
        <v>2638715.746693014</v>
      </c>
      <c r="AE138" t="n">
        <v>3610407.296548391</v>
      </c>
      <c r="AF138" t="n">
        <v>2.008960909374491e-06</v>
      </c>
      <c r="AG138" t="n">
        <v>67</v>
      </c>
      <c r="AH138" t="n">
        <v>3265835.091404143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1.7455</v>
      </c>
      <c r="E139" t="n">
        <v>57.29</v>
      </c>
      <c r="F139" t="n">
        <v>53.13</v>
      </c>
      <c r="G139" t="n">
        <v>151.79</v>
      </c>
      <c r="H139" t="n">
        <v>1.66</v>
      </c>
      <c r="I139" t="n">
        <v>21</v>
      </c>
      <c r="J139" t="n">
        <v>379.52</v>
      </c>
      <c r="K139" t="n">
        <v>61.82</v>
      </c>
      <c r="L139" t="n">
        <v>35.25</v>
      </c>
      <c r="M139" t="n">
        <v>19</v>
      </c>
      <c r="N139" t="n">
        <v>132.45</v>
      </c>
      <c r="O139" t="n">
        <v>47041.84</v>
      </c>
      <c r="P139" t="n">
        <v>977.3200000000001</v>
      </c>
      <c r="Q139" t="n">
        <v>1367.2</v>
      </c>
      <c r="R139" t="n">
        <v>124.69</v>
      </c>
      <c r="S139" t="n">
        <v>104.26</v>
      </c>
      <c r="T139" t="n">
        <v>9296.25</v>
      </c>
      <c r="U139" t="n">
        <v>0.84</v>
      </c>
      <c r="V139" t="n">
        <v>0.9</v>
      </c>
      <c r="W139" t="n">
        <v>20.67</v>
      </c>
      <c r="X139" t="n">
        <v>0.55</v>
      </c>
      <c r="Y139" t="n">
        <v>1</v>
      </c>
      <c r="Z139" t="n">
        <v>10</v>
      </c>
      <c r="AA139" t="n">
        <v>2637.8250036483</v>
      </c>
      <c r="AB139" t="n">
        <v>3609.188542617802</v>
      </c>
      <c r="AC139" t="n">
        <v>3264.732653638158</v>
      </c>
      <c r="AD139" t="n">
        <v>2637825.0036483</v>
      </c>
      <c r="AE139" t="n">
        <v>3609188.542617803</v>
      </c>
      <c r="AF139" t="n">
        <v>2.009882081339585e-06</v>
      </c>
      <c r="AG139" t="n">
        <v>67</v>
      </c>
      <c r="AH139" t="n">
        <v>3264732.653638158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1.7451</v>
      </c>
      <c r="E140" t="n">
        <v>57.3</v>
      </c>
      <c r="F140" t="n">
        <v>53.14</v>
      </c>
      <c r="G140" t="n">
        <v>151.82</v>
      </c>
      <c r="H140" t="n">
        <v>1.67</v>
      </c>
      <c r="I140" t="n">
        <v>21</v>
      </c>
      <c r="J140" t="n">
        <v>380.24</v>
      </c>
      <c r="K140" t="n">
        <v>61.82</v>
      </c>
      <c r="L140" t="n">
        <v>35.5</v>
      </c>
      <c r="M140" t="n">
        <v>19</v>
      </c>
      <c r="N140" t="n">
        <v>132.92</v>
      </c>
      <c r="O140" t="n">
        <v>47131.15</v>
      </c>
      <c r="P140" t="n">
        <v>978.28</v>
      </c>
      <c r="Q140" t="n">
        <v>1367.22</v>
      </c>
      <c r="R140" t="n">
        <v>124.77</v>
      </c>
      <c r="S140" t="n">
        <v>104.26</v>
      </c>
      <c r="T140" t="n">
        <v>9335.65</v>
      </c>
      <c r="U140" t="n">
        <v>0.84</v>
      </c>
      <c r="V140" t="n">
        <v>0.9</v>
      </c>
      <c r="W140" t="n">
        <v>20.68</v>
      </c>
      <c r="X140" t="n">
        <v>0.5600000000000001</v>
      </c>
      <c r="Y140" t="n">
        <v>1</v>
      </c>
      <c r="Z140" t="n">
        <v>10</v>
      </c>
      <c r="AA140" t="n">
        <v>2639.71860694804</v>
      </c>
      <c r="AB140" t="n">
        <v>3611.77945419239</v>
      </c>
      <c r="AC140" t="n">
        <v>3267.076292248434</v>
      </c>
      <c r="AD140" t="n">
        <v>2639718.60694804</v>
      </c>
      <c r="AE140" t="n">
        <v>3611779.45419239</v>
      </c>
      <c r="AF140" t="n">
        <v>2.009421495357038e-06</v>
      </c>
      <c r="AG140" t="n">
        <v>67</v>
      </c>
      <c r="AH140" t="n">
        <v>3267076.292248433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1.7453</v>
      </c>
      <c r="E141" t="n">
        <v>57.3</v>
      </c>
      <c r="F141" t="n">
        <v>53.13</v>
      </c>
      <c r="G141" t="n">
        <v>151.81</v>
      </c>
      <c r="H141" t="n">
        <v>1.67</v>
      </c>
      <c r="I141" t="n">
        <v>21</v>
      </c>
      <c r="J141" t="n">
        <v>380.97</v>
      </c>
      <c r="K141" t="n">
        <v>61.82</v>
      </c>
      <c r="L141" t="n">
        <v>35.75</v>
      </c>
      <c r="M141" t="n">
        <v>19</v>
      </c>
      <c r="N141" t="n">
        <v>133.4</v>
      </c>
      <c r="O141" t="n">
        <v>47220.77</v>
      </c>
      <c r="P141" t="n">
        <v>979.38</v>
      </c>
      <c r="Q141" t="n">
        <v>1367.27</v>
      </c>
      <c r="R141" t="n">
        <v>124.68</v>
      </c>
      <c r="S141" t="n">
        <v>104.26</v>
      </c>
      <c r="T141" t="n">
        <v>9291.51</v>
      </c>
      <c r="U141" t="n">
        <v>0.84</v>
      </c>
      <c r="V141" t="n">
        <v>0.9</v>
      </c>
      <c r="W141" t="n">
        <v>20.67</v>
      </c>
      <c r="X141" t="n">
        <v>0.5600000000000001</v>
      </c>
      <c r="Y141" t="n">
        <v>1</v>
      </c>
      <c r="Z141" t="n">
        <v>10</v>
      </c>
      <c r="AA141" t="n">
        <v>2640.904306487747</v>
      </c>
      <c r="AB141" t="n">
        <v>3613.40178061199</v>
      </c>
      <c r="AC141" t="n">
        <v>3268.543786111496</v>
      </c>
      <c r="AD141" t="n">
        <v>2640904.306487747</v>
      </c>
      <c r="AE141" t="n">
        <v>3613401.78061199</v>
      </c>
      <c r="AF141" t="n">
        <v>2.009651788348312e-06</v>
      </c>
      <c r="AG141" t="n">
        <v>67</v>
      </c>
      <c r="AH141" t="n">
        <v>3268543.786111495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1.7453</v>
      </c>
      <c r="E142" t="n">
        <v>57.3</v>
      </c>
      <c r="F142" t="n">
        <v>53.13</v>
      </c>
      <c r="G142" t="n">
        <v>151.81</v>
      </c>
      <c r="H142" t="n">
        <v>1.68</v>
      </c>
      <c r="I142" t="n">
        <v>21</v>
      </c>
      <c r="J142" t="n">
        <v>381.7</v>
      </c>
      <c r="K142" t="n">
        <v>61.82</v>
      </c>
      <c r="L142" t="n">
        <v>36</v>
      </c>
      <c r="M142" t="n">
        <v>19</v>
      </c>
      <c r="N142" t="n">
        <v>133.88</v>
      </c>
      <c r="O142" t="n">
        <v>47310.69</v>
      </c>
      <c r="P142" t="n">
        <v>979.8200000000001</v>
      </c>
      <c r="Q142" t="n">
        <v>1367.21</v>
      </c>
      <c r="R142" t="n">
        <v>124.47</v>
      </c>
      <c r="S142" t="n">
        <v>104.26</v>
      </c>
      <c r="T142" t="n">
        <v>9186.809999999999</v>
      </c>
      <c r="U142" t="n">
        <v>0.84</v>
      </c>
      <c r="V142" t="n">
        <v>0.9</v>
      </c>
      <c r="W142" t="n">
        <v>20.68</v>
      </c>
      <c r="X142" t="n">
        <v>0.5600000000000001</v>
      </c>
      <c r="Y142" t="n">
        <v>1</v>
      </c>
      <c r="Z142" t="n">
        <v>10</v>
      </c>
      <c r="AA142" t="n">
        <v>2641.514061389983</v>
      </c>
      <c r="AB142" t="n">
        <v>3614.236074169717</v>
      </c>
      <c r="AC142" t="n">
        <v>3269.298455863011</v>
      </c>
      <c r="AD142" t="n">
        <v>2641514.061389984</v>
      </c>
      <c r="AE142" t="n">
        <v>3614236.074169717</v>
      </c>
      <c r="AF142" t="n">
        <v>2.009651788348312e-06</v>
      </c>
      <c r="AG142" t="n">
        <v>67</v>
      </c>
      <c r="AH142" t="n">
        <v>3269298.455863011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1.7448</v>
      </c>
      <c r="E143" t="n">
        <v>57.31</v>
      </c>
      <c r="F143" t="n">
        <v>53.15</v>
      </c>
      <c r="G143" t="n">
        <v>151.85</v>
      </c>
      <c r="H143" t="n">
        <v>1.69</v>
      </c>
      <c r="I143" t="n">
        <v>21</v>
      </c>
      <c r="J143" t="n">
        <v>382.43</v>
      </c>
      <c r="K143" t="n">
        <v>61.82</v>
      </c>
      <c r="L143" t="n">
        <v>36.25</v>
      </c>
      <c r="M143" t="n">
        <v>19</v>
      </c>
      <c r="N143" t="n">
        <v>134.36</v>
      </c>
      <c r="O143" t="n">
        <v>47400.92</v>
      </c>
      <c r="P143" t="n">
        <v>979.6</v>
      </c>
      <c r="Q143" t="n">
        <v>1367.26</v>
      </c>
      <c r="R143" t="n">
        <v>125.11</v>
      </c>
      <c r="S143" t="n">
        <v>104.26</v>
      </c>
      <c r="T143" t="n">
        <v>9506.33</v>
      </c>
      <c r="U143" t="n">
        <v>0.83</v>
      </c>
      <c r="V143" t="n">
        <v>0.9</v>
      </c>
      <c r="W143" t="n">
        <v>20.68</v>
      </c>
      <c r="X143" t="n">
        <v>0.57</v>
      </c>
      <c r="Y143" t="n">
        <v>1</v>
      </c>
      <c r="Z143" t="n">
        <v>10</v>
      </c>
      <c r="AA143" t="n">
        <v>2641.999591958802</v>
      </c>
      <c r="AB143" t="n">
        <v>3614.900398514072</v>
      </c>
      <c r="AC143" t="n">
        <v>3269.899378024326</v>
      </c>
      <c r="AD143" t="n">
        <v>2641999.591958802</v>
      </c>
      <c r="AE143" t="n">
        <v>3614900.398514072</v>
      </c>
      <c r="AF143" t="n">
        <v>2.009076055870128e-06</v>
      </c>
      <c r="AG143" t="n">
        <v>67</v>
      </c>
      <c r="AH143" t="n">
        <v>3269899.378024326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1.7447</v>
      </c>
      <c r="E144" t="n">
        <v>57.32</v>
      </c>
      <c r="F144" t="n">
        <v>53.15</v>
      </c>
      <c r="G144" t="n">
        <v>151.86</v>
      </c>
      <c r="H144" t="n">
        <v>1.7</v>
      </c>
      <c r="I144" t="n">
        <v>21</v>
      </c>
      <c r="J144" t="n">
        <v>383.17</v>
      </c>
      <c r="K144" t="n">
        <v>61.82</v>
      </c>
      <c r="L144" t="n">
        <v>36.5</v>
      </c>
      <c r="M144" t="n">
        <v>19</v>
      </c>
      <c r="N144" t="n">
        <v>134.84</v>
      </c>
      <c r="O144" t="n">
        <v>47491.48</v>
      </c>
      <c r="P144" t="n">
        <v>979.37</v>
      </c>
      <c r="Q144" t="n">
        <v>1367.16</v>
      </c>
      <c r="R144" t="n">
        <v>125.07</v>
      </c>
      <c r="S144" t="n">
        <v>104.26</v>
      </c>
      <c r="T144" t="n">
        <v>9487.85</v>
      </c>
      <c r="U144" t="n">
        <v>0.83</v>
      </c>
      <c r="V144" t="n">
        <v>0.9</v>
      </c>
      <c r="W144" t="n">
        <v>20.68</v>
      </c>
      <c r="X144" t="n">
        <v>0.58</v>
      </c>
      <c r="Y144" t="n">
        <v>1</v>
      </c>
      <c r="Z144" t="n">
        <v>10</v>
      </c>
      <c r="AA144" t="n">
        <v>2641.793295337136</v>
      </c>
      <c r="AB144" t="n">
        <v>3614.618134375143</v>
      </c>
      <c r="AC144" t="n">
        <v>3269.644052778657</v>
      </c>
      <c r="AD144" t="n">
        <v>2641793.295337136</v>
      </c>
      <c r="AE144" t="n">
        <v>3614618.134375143</v>
      </c>
      <c r="AF144" t="n">
        <v>2.008960909374491e-06</v>
      </c>
      <c r="AG144" t="n">
        <v>67</v>
      </c>
      <c r="AH144" t="n">
        <v>3269644.052778657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1.7451</v>
      </c>
      <c r="E145" t="n">
        <v>57.3</v>
      </c>
      <c r="F145" t="n">
        <v>53.14</v>
      </c>
      <c r="G145" t="n">
        <v>151.82</v>
      </c>
      <c r="H145" t="n">
        <v>1.71</v>
      </c>
      <c r="I145" t="n">
        <v>21</v>
      </c>
      <c r="J145" t="n">
        <v>383.9</v>
      </c>
      <c r="K145" t="n">
        <v>61.82</v>
      </c>
      <c r="L145" t="n">
        <v>36.75</v>
      </c>
      <c r="M145" t="n">
        <v>19</v>
      </c>
      <c r="N145" t="n">
        <v>135.33</v>
      </c>
      <c r="O145" t="n">
        <v>47582.35</v>
      </c>
      <c r="P145" t="n">
        <v>978.1799999999999</v>
      </c>
      <c r="Q145" t="n">
        <v>1367.15</v>
      </c>
      <c r="R145" t="n">
        <v>124.91</v>
      </c>
      <c r="S145" t="n">
        <v>104.26</v>
      </c>
      <c r="T145" t="n">
        <v>9406.059999999999</v>
      </c>
      <c r="U145" t="n">
        <v>0.83</v>
      </c>
      <c r="V145" t="n">
        <v>0.9</v>
      </c>
      <c r="W145" t="n">
        <v>20.67</v>
      </c>
      <c r="X145" t="n">
        <v>0.5600000000000001</v>
      </c>
      <c r="Y145" t="n">
        <v>1</v>
      </c>
      <c r="Z145" t="n">
        <v>10</v>
      </c>
      <c r="AA145" t="n">
        <v>2639.580010406181</v>
      </c>
      <c r="AB145" t="n">
        <v>3611.58982028937</v>
      </c>
      <c r="AC145" t="n">
        <v>3266.904756738965</v>
      </c>
      <c r="AD145" t="n">
        <v>2639580.010406181</v>
      </c>
      <c r="AE145" t="n">
        <v>3611589.820289371</v>
      </c>
      <c r="AF145" t="n">
        <v>2.009421495357038e-06</v>
      </c>
      <c r="AG145" t="n">
        <v>67</v>
      </c>
      <c r="AH145" t="n">
        <v>3266904.756738965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1.7477</v>
      </c>
      <c r="E146" t="n">
        <v>57.22</v>
      </c>
      <c r="F146" t="n">
        <v>53.11</v>
      </c>
      <c r="G146" t="n">
        <v>159.33</v>
      </c>
      <c r="H146" t="n">
        <v>1.72</v>
      </c>
      <c r="I146" t="n">
        <v>20</v>
      </c>
      <c r="J146" t="n">
        <v>384.64</v>
      </c>
      <c r="K146" t="n">
        <v>61.82</v>
      </c>
      <c r="L146" t="n">
        <v>37</v>
      </c>
      <c r="M146" t="n">
        <v>18</v>
      </c>
      <c r="N146" t="n">
        <v>135.82</v>
      </c>
      <c r="O146" t="n">
        <v>47673.67</v>
      </c>
      <c r="P146" t="n">
        <v>979.21</v>
      </c>
      <c r="Q146" t="n">
        <v>1367.21</v>
      </c>
      <c r="R146" t="n">
        <v>123.79</v>
      </c>
      <c r="S146" t="n">
        <v>104.26</v>
      </c>
      <c r="T146" t="n">
        <v>8852.530000000001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2637.746473395423</v>
      </c>
      <c r="AB146" t="n">
        <v>3609.081094061308</v>
      </c>
      <c r="AC146" t="n">
        <v>3264.635459821089</v>
      </c>
      <c r="AD146" t="n">
        <v>2637746.473395423</v>
      </c>
      <c r="AE146" t="n">
        <v>3609081.094061308</v>
      </c>
      <c r="AF146" t="n">
        <v>2.012415304243594e-06</v>
      </c>
      <c r="AG146" t="n">
        <v>67</v>
      </c>
      <c r="AH146" t="n">
        <v>3264635.459821089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1.7478</v>
      </c>
      <c r="E147" t="n">
        <v>57.22</v>
      </c>
      <c r="F147" t="n">
        <v>53.11</v>
      </c>
      <c r="G147" t="n">
        <v>159.32</v>
      </c>
      <c r="H147" t="n">
        <v>1.72</v>
      </c>
      <c r="I147" t="n">
        <v>20</v>
      </c>
      <c r="J147" t="n">
        <v>385.38</v>
      </c>
      <c r="K147" t="n">
        <v>61.82</v>
      </c>
      <c r="L147" t="n">
        <v>37.25</v>
      </c>
      <c r="M147" t="n">
        <v>18</v>
      </c>
      <c r="N147" t="n">
        <v>136.31</v>
      </c>
      <c r="O147" t="n">
        <v>47765.19</v>
      </c>
      <c r="P147" t="n">
        <v>980.55</v>
      </c>
      <c r="Q147" t="n">
        <v>1367.23</v>
      </c>
      <c r="R147" t="n">
        <v>123.76</v>
      </c>
      <c r="S147" t="n">
        <v>104.26</v>
      </c>
      <c r="T147" t="n">
        <v>8837.76</v>
      </c>
      <c r="U147" t="n">
        <v>0.84</v>
      </c>
      <c r="V147" t="n">
        <v>0.9</v>
      </c>
      <c r="W147" t="n">
        <v>20.68</v>
      </c>
      <c r="X147" t="n">
        <v>0.53</v>
      </c>
      <c r="Y147" t="n">
        <v>1</v>
      </c>
      <c r="Z147" t="n">
        <v>10</v>
      </c>
      <c r="AA147" t="n">
        <v>2639.488692520825</v>
      </c>
      <c r="AB147" t="n">
        <v>3611.464875129966</v>
      </c>
      <c r="AC147" t="n">
        <v>3266.791736170212</v>
      </c>
      <c r="AD147" t="n">
        <v>2639488.692520825</v>
      </c>
      <c r="AE147" t="n">
        <v>3611464.875129966</v>
      </c>
      <c r="AF147" t="n">
        <v>2.012530450739231e-06</v>
      </c>
      <c r="AG147" t="n">
        <v>67</v>
      </c>
      <c r="AH147" t="n">
        <v>3266791.736170212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1.7474</v>
      </c>
      <c r="E148" t="n">
        <v>57.23</v>
      </c>
      <c r="F148" t="n">
        <v>53.12</v>
      </c>
      <c r="G148" t="n">
        <v>159.35</v>
      </c>
      <c r="H148" t="n">
        <v>1.73</v>
      </c>
      <c r="I148" t="n">
        <v>20</v>
      </c>
      <c r="J148" t="n">
        <v>386.13</v>
      </c>
      <c r="K148" t="n">
        <v>61.82</v>
      </c>
      <c r="L148" t="n">
        <v>37.5</v>
      </c>
      <c r="M148" t="n">
        <v>18</v>
      </c>
      <c r="N148" t="n">
        <v>136.81</v>
      </c>
      <c r="O148" t="n">
        <v>47857.05</v>
      </c>
      <c r="P148" t="n">
        <v>982.4299999999999</v>
      </c>
      <c r="Q148" t="n">
        <v>1367.21</v>
      </c>
      <c r="R148" t="n">
        <v>123.97</v>
      </c>
      <c r="S148" t="n">
        <v>104.26</v>
      </c>
      <c r="T148" t="n">
        <v>8939.549999999999</v>
      </c>
      <c r="U148" t="n">
        <v>0.84</v>
      </c>
      <c r="V148" t="n">
        <v>0.9</v>
      </c>
      <c r="W148" t="n">
        <v>20.68</v>
      </c>
      <c r="X148" t="n">
        <v>0.54</v>
      </c>
      <c r="Y148" t="n">
        <v>1</v>
      </c>
      <c r="Z148" t="n">
        <v>10</v>
      </c>
      <c r="AA148" t="n">
        <v>2642.653594080714</v>
      </c>
      <c r="AB148" t="n">
        <v>3615.795233069809</v>
      </c>
      <c r="AC148" t="n">
        <v>3270.708810825972</v>
      </c>
      <c r="AD148" t="n">
        <v>2642653.594080715</v>
      </c>
      <c r="AE148" t="n">
        <v>3615795.233069809</v>
      </c>
      <c r="AF148" t="n">
        <v>2.012069864756683e-06</v>
      </c>
      <c r="AG148" t="n">
        <v>67</v>
      </c>
      <c r="AH148" t="n">
        <v>3270708.810825972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1.7479</v>
      </c>
      <c r="E149" t="n">
        <v>57.21</v>
      </c>
      <c r="F149" t="n">
        <v>53.1</v>
      </c>
      <c r="G149" t="n">
        <v>159.31</v>
      </c>
      <c r="H149" t="n">
        <v>1.74</v>
      </c>
      <c r="I149" t="n">
        <v>20</v>
      </c>
      <c r="J149" t="n">
        <v>386.88</v>
      </c>
      <c r="K149" t="n">
        <v>61.82</v>
      </c>
      <c r="L149" t="n">
        <v>37.75</v>
      </c>
      <c r="M149" t="n">
        <v>18</v>
      </c>
      <c r="N149" t="n">
        <v>137.31</v>
      </c>
      <c r="O149" t="n">
        <v>47949.23</v>
      </c>
      <c r="P149" t="n">
        <v>983.01</v>
      </c>
      <c r="Q149" t="n">
        <v>1367.14</v>
      </c>
      <c r="R149" t="n">
        <v>123.59</v>
      </c>
      <c r="S149" t="n">
        <v>104.26</v>
      </c>
      <c r="T149" t="n">
        <v>8749.280000000001</v>
      </c>
      <c r="U149" t="n">
        <v>0.84</v>
      </c>
      <c r="V149" t="n">
        <v>0.9</v>
      </c>
      <c r="W149" t="n">
        <v>20.68</v>
      </c>
      <c r="X149" t="n">
        <v>0.53</v>
      </c>
      <c r="Y149" t="n">
        <v>1</v>
      </c>
      <c r="Z149" t="n">
        <v>10</v>
      </c>
      <c r="AA149" t="n">
        <v>2642.666746931502</v>
      </c>
      <c r="AB149" t="n">
        <v>3615.813229380519</v>
      </c>
      <c r="AC149" t="n">
        <v>3270.725089594046</v>
      </c>
      <c r="AD149" t="n">
        <v>2642666.746931502</v>
      </c>
      <c r="AE149" t="n">
        <v>3615813.229380519</v>
      </c>
      <c r="AF149" t="n">
        <v>2.012645597234868e-06</v>
      </c>
      <c r="AG149" t="n">
        <v>67</v>
      </c>
      <c r="AH149" t="n">
        <v>3270725.089594046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1.7475</v>
      </c>
      <c r="E150" t="n">
        <v>57.22</v>
      </c>
      <c r="F150" t="n">
        <v>53.12</v>
      </c>
      <c r="G150" t="n">
        <v>159.35</v>
      </c>
      <c r="H150" t="n">
        <v>1.75</v>
      </c>
      <c r="I150" t="n">
        <v>20</v>
      </c>
      <c r="J150" t="n">
        <v>387.63</v>
      </c>
      <c r="K150" t="n">
        <v>61.82</v>
      </c>
      <c r="L150" t="n">
        <v>38</v>
      </c>
      <c r="M150" t="n">
        <v>18</v>
      </c>
      <c r="N150" t="n">
        <v>137.81</v>
      </c>
      <c r="O150" t="n">
        <v>48041.76</v>
      </c>
      <c r="P150" t="n">
        <v>983.75</v>
      </c>
      <c r="Q150" t="n">
        <v>1367.2</v>
      </c>
      <c r="R150" t="n">
        <v>124.07</v>
      </c>
      <c r="S150" t="n">
        <v>104.26</v>
      </c>
      <c r="T150" t="n">
        <v>8990.219999999999</v>
      </c>
      <c r="U150" t="n">
        <v>0.84</v>
      </c>
      <c r="V150" t="n">
        <v>0.9</v>
      </c>
      <c r="W150" t="n">
        <v>20.68</v>
      </c>
      <c r="X150" t="n">
        <v>0.54</v>
      </c>
      <c r="Y150" t="n">
        <v>1</v>
      </c>
      <c r="Z150" t="n">
        <v>10</v>
      </c>
      <c r="AA150" t="n">
        <v>2644.368150252542</v>
      </c>
      <c r="AB150" t="n">
        <v>3618.141164464984</v>
      </c>
      <c r="AC150" t="n">
        <v>3272.830849821326</v>
      </c>
      <c r="AD150" t="n">
        <v>2644368.150252542</v>
      </c>
      <c r="AE150" t="n">
        <v>3618141.164464984</v>
      </c>
      <c r="AF150" t="n">
        <v>2.01218501125232e-06</v>
      </c>
      <c r="AG150" t="n">
        <v>67</v>
      </c>
      <c r="AH150" t="n">
        <v>3272830.849821326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1.7477</v>
      </c>
      <c r="E151" t="n">
        <v>57.22</v>
      </c>
      <c r="F151" t="n">
        <v>53.11</v>
      </c>
      <c r="G151" t="n">
        <v>159.33</v>
      </c>
      <c r="H151" t="n">
        <v>1.76</v>
      </c>
      <c r="I151" t="n">
        <v>20</v>
      </c>
      <c r="J151" t="n">
        <v>388.38</v>
      </c>
      <c r="K151" t="n">
        <v>61.82</v>
      </c>
      <c r="L151" t="n">
        <v>38.25</v>
      </c>
      <c r="M151" t="n">
        <v>18</v>
      </c>
      <c r="N151" t="n">
        <v>138.31</v>
      </c>
      <c r="O151" t="n">
        <v>48134.63</v>
      </c>
      <c r="P151" t="n">
        <v>983.47</v>
      </c>
      <c r="Q151" t="n">
        <v>1367.24</v>
      </c>
      <c r="R151" t="n">
        <v>124.12</v>
      </c>
      <c r="S151" t="n">
        <v>104.26</v>
      </c>
      <c r="T151" t="n">
        <v>9017.950000000001</v>
      </c>
      <c r="U151" t="n">
        <v>0.84</v>
      </c>
      <c r="V151" t="n">
        <v>0.9</v>
      </c>
      <c r="W151" t="n">
        <v>20.67</v>
      </c>
      <c r="X151" t="n">
        <v>0.53</v>
      </c>
      <c r="Y151" t="n">
        <v>1</v>
      </c>
      <c r="Z151" t="n">
        <v>10</v>
      </c>
      <c r="AA151" t="n">
        <v>2643.641902561437</v>
      </c>
      <c r="AB151" t="n">
        <v>3617.147480334227</v>
      </c>
      <c r="AC151" t="n">
        <v>3271.932001509365</v>
      </c>
      <c r="AD151" t="n">
        <v>2643641.902561437</v>
      </c>
      <c r="AE151" t="n">
        <v>3617147.480334227</v>
      </c>
      <c r="AF151" t="n">
        <v>2.012415304243594e-06</v>
      </c>
      <c r="AG151" t="n">
        <v>67</v>
      </c>
      <c r="AH151" t="n">
        <v>3271932.001509365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1.7476</v>
      </c>
      <c r="E152" t="n">
        <v>57.22</v>
      </c>
      <c r="F152" t="n">
        <v>53.11</v>
      </c>
      <c r="G152" t="n">
        <v>159.34</v>
      </c>
      <c r="H152" t="n">
        <v>1.76</v>
      </c>
      <c r="I152" t="n">
        <v>20</v>
      </c>
      <c r="J152" t="n">
        <v>389.14</v>
      </c>
      <c r="K152" t="n">
        <v>61.82</v>
      </c>
      <c r="L152" t="n">
        <v>38.5</v>
      </c>
      <c r="M152" t="n">
        <v>18</v>
      </c>
      <c r="N152" t="n">
        <v>138.81</v>
      </c>
      <c r="O152" t="n">
        <v>48227.84</v>
      </c>
      <c r="P152" t="n">
        <v>983.3200000000001</v>
      </c>
      <c r="Q152" t="n">
        <v>1367.19</v>
      </c>
      <c r="R152" t="n">
        <v>124.08</v>
      </c>
      <c r="S152" t="n">
        <v>104.26</v>
      </c>
      <c r="T152" t="n">
        <v>8995.24</v>
      </c>
      <c r="U152" t="n">
        <v>0.84</v>
      </c>
      <c r="V152" t="n">
        <v>0.9</v>
      </c>
      <c r="W152" t="n">
        <v>20.67</v>
      </c>
      <c r="X152" t="n">
        <v>0.54</v>
      </c>
      <c r="Y152" t="n">
        <v>1</v>
      </c>
      <c r="Z152" t="n">
        <v>10</v>
      </c>
      <c r="AA152" t="n">
        <v>2643.546760867341</v>
      </c>
      <c r="AB152" t="n">
        <v>3617.017303271009</v>
      </c>
      <c r="AC152" t="n">
        <v>3271.814248362356</v>
      </c>
      <c r="AD152" t="n">
        <v>2643546.760867341</v>
      </c>
      <c r="AE152" t="n">
        <v>3617017.303271009</v>
      </c>
      <c r="AF152" t="n">
        <v>2.012300157747957e-06</v>
      </c>
      <c r="AG152" t="n">
        <v>67</v>
      </c>
      <c r="AH152" t="n">
        <v>3271814.248362356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1.7474</v>
      </c>
      <c r="E153" t="n">
        <v>57.23</v>
      </c>
      <c r="F153" t="n">
        <v>53.12</v>
      </c>
      <c r="G153" t="n">
        <v>159.35</v>
      </c>
      <c r="H153" t="n">
        <v>1.77</v>
      </c>
      <c r="I153" t="n">
        <v>20</v>
      </c>
      <c r="J153" t="n">
        <v>389.89</v>
      </c>
      <c r="K153" t="n">
        <v>61.82</v>
      </c>
      <c r="L153" t="n">
        <v>38.75</v>
      </c>
      <c r="M153" t="n">
        <v>18</v>
      </c>
      <c r="N153" t="n">
        <v>139.32</v>
      </c>
      <c r="O153" t="n">
        <v>48321.4</v>
      </c>
      <c r="P153" t="n">
        <v>982.2</v>
      </c>
      <c r="Q153" t="n">
        <v>1367.2</v>
      </c>
      <c r="R153" t="n">
        <v>124.22</v>
      </c>
      <c r="S153" t="n">
        <v>104.26</v>
      </c>
      <c r="T153" t="n">
        <v>9067.74</v>
      </c>
      <c r="U153" t="n">
        <v>0.84</v>
      </c>
      <c r="V153" t="n">
        <v>0.9</v>
      </c>
      <c r="W153" t="n">
        <v>20.67</v>
      </c>
      <c r="X153" t="n">
        <v>0.54</v>
      </c>
      <c r="Y153" t="n">
        <v>1</v>
      </c>
      <c r="Z153" t="n">
        <v>10</v>
      </c>
      <c r="AA153" t="n">
        <v>2642.335241615363</v>
      </c>
      <c r="AB153" t="n">
        <v>3615.359649181995</v>
      </c>
      <c r="AC153" t="n">
        <v>3270.314798453066</v>
      </c>
      <c r="AD153" t="n">
        <v>2642335.241615363</v>
      </c>
      <c r="AE153" t="n">
        <v>3615359.649181995</v>
      </c>
      <c r="AF153" t="n">
        <v>2.012069864756683e-06</v>
      </c>
      <c r="AG153" t="n">
        <v>67</v>
      </c>
      <c r="AH153" t="n">
        <v>3270314.798453066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1.7499</v>
      </c>
      <c r="E154" t="n">
        <v>57.15</v>
      </c>
      <c r="F154" t="n">
        <v>53.09</v>
      </c>
      <c r="G154" t="n">
        <v>167.66</v>
      </c>
      <c r="H154" t="n">
        <v>1.78</v>
      </c>
      <c r="I154" t="n">
        <v>19</v>
      </c>
      <c r="J154" t="n">
        <v>390.66</v>
      </c>
      <c r="K154" t="n">
        <v>61.82</v>
      </c>
      <c r="L154" t="n">
        <v>39</v>
      </c>
      <c r="M154" t="n">
        <v>17</v>
      </c>
      <c r="N154" t="n">
        <v>139.83</v>
      </c>
      <c r="O154" t="n">
        <v>48415.31</v>
      </c>
      <c r="P154" t="n">
        <v>980.6</v>
      </c>
      <c r="Q154" t="n">
        <v>1367.21</v>
      </c>
      <c r="R154" t="n">
        <v>123.12</v>
      </c>
      <c r="S154" t="n">
        <v>104.26</v>
      </c>
      <c r="T154" t="n">
        <v>8523.02</v>
      </c>
      <c r="U154" t="n">
        <v>0.85</v>
      </c>
      <c r="V154" t="n">
        <v>0.9</v>
      </c>
      <c r="W154" t="n">
        <v>20.68</v>
      </c>
      <c r="X154" t="n">
        <v>0.52</v>
      </c>
      <c r="Y154" t="n">
        <v>1</v>
      </c>
      <c r="Z154" t="n">
        <v>10</v>
      </c>
      <c r="AA154" t="n">
        <v>2636.977058753223</v>
      </c>
      <c r="AB154" t="n">
        <v>3608.028347003671</v>
      </c>
      <c r="AC154" t="n">
        <v>3263.683185465094</v>
      </c>
      <c r="AD154" t="n">
        <v>2636977.058753223</v>
      </c>
      <c r="AE154" t="n">
        <v>3608028.347003671</v>
      </c>
      <c r="AF154" t="n">
        <v>2.014948527147603e-06</v>
      </c>
      <c r="AG154" t="n">
        <v>67</v>
      </c>
      <c r="AH154" t="n">
        <v>3263683.185465094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1.7501</v>
      </c>
      <c r="E155" t="n">
        <v>57.14</v>
      </c>
      <c r="F155" t="n">
        <v>53.09</v>
      </c>
      <c r="G155" t="n">
        <v>167.64</v>
      </c>
      <c r="H155" t="n">
        <v>1.79</v>
      </c>
      <c r="I155" t="n">
        <v>19</v>
      </c>
      <c r="J155" t="n">
        <v>391.42</v>
      </c>
      <c r="K155" t="n">
        <v>61.82</v>
      </c>
      <c r="L155" t="n">
        <v>39.25</v>
      </c>
      <c r="M155" t="n">
        <v>17</v>
      </c>
      <c r="N155" t="n">
        <v>140.35</v>
      </c>
      <c r="O155" t="n">
        <v>48509.7</v>
      </c>
      <c r="P155" t="n">
        <v>982.01</v>
      </c>
      <c r="Q155" t="n">
        <v>1367.28</v>
      </c>
      <c r="R155" t="n">
        <v>123.13</v>
      </c>
      <c r="S155" t="n">
        <v>104.26</v>
      </c>
      <c r="T155" t="n">
        <v>8528.290000000001</v>
      </c>
      <c r="U155" t="n">
        <v>0.85</v>
      </c>
      <c r="V155" t="n">
        <v>0.9</v>
      </c>
      <c r="W155" t="n">
        <v>20.67</v>
      </c>
      <c r="X155" t="n">
        <v>0.51</v>
      </c>
      <c r="Y155" t="n">
        <v>1</v>
      </c>
      <c r="Z155" t="n">
        <v>10</v>
      </c>
      <c r="AA155" t="n">
        <v>2638.701858351914</v>
      </c>
      <c r="AB155" t="n">
        <v>3610.388293907387</v>
      </c>
      <c r="AC155" t="n">
        <v>3265.817902348526</v>
      </c>
      <c r="AD155" t="n">
        <v>2638701.858351914</v>
      </c>
      <c r="AE155" t="n">
        <v>3610388.293907387</v>
      </c>
      <c r="AF155" t="n">
        <v>2.015178820138876e-06</v>
      </c>
      <c r="AG155" t="n">
        <v>67</v>
      </c>
      <c r="AH155" t="n">
        <v>3265817.902348526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1.7499</v>
      </c>
      <c r="E156" t="n">
        <v>57.15</v>
      </c>
      <c r="F156" t="n">
        <v>53.09</v>
      </c>
      <c r="G156" t="n">
        <v>167.66</v>
      </c>
      <c r="H156" t="n">
        <v>1.8</v>
      </c>
      <c r="I156" t="n">
        <v>19</v>
      </c>
      <c r="J156" t="n">
        <v>392.19</v>
      </c>
      <c r="K156" t="n">
        <v>61.82</v>
      </c>
      <c r="L156" t="n">
        <v>39.5</v>
      </c>
      <c r="M156" t="n">
        <v>17</v>
      </c>
      <c r="N156" t="n">
        <v>140.87</v>
      </c>
      <c r="O156" t="n">
        <v>48604.33</v>
      </c>
      <c r="P156" t="n">
        <v>982.98</v>
      </c>
      <c r="Q156" t="n">
        <v>1367.21</v>
      </c>
      <c r="R156" t="n">
        <v>123.36</v>
      </c>
      <c r="S156" t="n">
        <v>104.26</v>
      </c>
      <c r="T156" t="n">
        <v>8639.74</v>
      </c>
      <c r="U156" t="n">
        <v>0.85</v>
      </c>
      <c r="V156" t="n">
        <v>0.9</v>
      </c>
      <c r="W156" t="n">
        <v>20.67</v>
      </c>
      <c r="X156" t="n">
        <v>0.52</v>
      </c>
      <c r="Y156" t="n">
        <v>1</v>
      </c>
      <c r="Z156" t="n">
        <v>10</v>
      </c>
      <c r="AA156" t="n">
        <v>2640.266608350181</v>
      </c>
      <c r="AB156" t="n">
        <v>3612.529253886916</v>
      </c>
      <c r="AC156" t="n">
        <v>3267.754532112463</v>
      </c>
      <c r="AD156" t="n">
        <v>2640266.608350181</v>
      </c>
      <c r="AE156" t="n">
        <v>3612529.253886916</v>
      </c>
      <c r="AF156" t="n">
        <v>2.014948527147603e-06</v>
      </c>
      <c r="AG156" t="n">
        <v>67</v>
      </c>
      <c r="AH156" t="n">
        <v>3267754.532112463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1.7499</v>
      </c>
      <c r="E157" t="n">
        <v>57.15</v>
      </c>
      <c r="F157" t="n">
        <v>53.09</v>
      </c>
      <c r="G157" t="n">
        <v>167.66</v>
      </c>
      <c r="H157" t="n">
        <v>1.8</v>
      </c>
      <c r="I157" t="n">
        <v>19</v>
      </c>
      <c r="J157" t="n">
        <v>392.96</v>
      </c>
      <c r="K157" t="n">
        <v>61.82</v>
      </c>
      <c r="L157" t="n">
        <v>39.75</v>
      </c>
      <c r="M157" t="n">
        <v>17</v>
      </c>
      <c r="N157" t="n">
        <v>141.39</v>
      </c>
      <c r="O157" t="n">
        <v>48699.33</v>
      </c>
      <c r="P157" t="n">
        <v>983.76</v>
      </c>
      <c r="Q157" t="n">
        <v>1367.16</v>
      </c>
      <c r="R157" t="n">
        <v>123.49</v>
      </c>
      <c r="S157" t="n">
        <v>104.26</v>
      </c>
      <c r="T157" t="n">
        <v>8703.969999999999</v>
      </c>
      <c r="U157" t="n">
        <v>0.84</v>
      </c>
      <c r="V157" t="n">
        <v>0.9</v>
      </c>
      <c r="W157" t="n">
        <v>20.67</v>
      </c>
      <c r="X157" t="n">
        <v>0.52</v>
      </c>
      <c r="Y157" t="n">
        <v>1</v>
      </c>
      <c r="Z157" t="n">
        <v>10</v>
      </c>
      <c r="AA157" t="n">
        <v>2641.344696033218</v>
      </c>
      <c r="AB157" t="n">
        <v>3614.004341016718</v>
      </c>
      <c r="AC157" t="n">
        <v>3269.088838996895</v>
      </c>
      <c r="AD157" t="n">
        <v>2641344.696033218</v>
      </c>
      <c r="AE157" t="n">
        <v>3614004.341016718</v>
      </c>
      <c r="AF157" t="n">
        <v>2.014948527147603e-06</v>
      </c>
      <c r="AG157" t="n">
        <v>67</v>
      </c>
      <c r="AH157" t="n">
        <v>3269088.838996895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1.75</v>
      </c>
      <c r="E158" t="n">
        <v>57.14</v>
      </c>
      <c r="F158" t="n">
        <v>53.09</v>
      </c>
      <c r="G158" t="n">
        <v>167.65</v>
      </c>
      <c r="H158" t="n">
        <v>1.81</v>
      </c>
      <c r="I158" t="n">
        <v>19</v>
      </c>
      <c r="J158" t="n">
        <v>393.73</v>
      </c>
      <c r="K158" t="n">
        <v>61.82</v>
      </c>
      <c r="L158" t="n">
        <v>40</v>
      </c>
      <c r="M158" t="n">
        <v>17</v>
      </c>
      <c r="N158" t="n">
        <v>141.91</v>
      </c>
      <c r="O158" t="n">
        <v>48794.7</v>
      </c>
      <c r="P158" t="n">
        <v>984.61</v>
      </c>
      <c r="Q158" t="n">
        <v>1367.22</v>
      </c>
      <c r="R158" t="n">
        <v>123.35</v>
      </c>
      <c r="S158" t="n">
        <v>104.26</v>
      </c>
      <c r="T158" t="n">
        <v>8638.370000000001</v>
      </c>
      <c r="U158" t="n">
        <v>0.85</v>
      </c>
      <c r="V158" t="n">
        <v>0.9</v>
      </c>
      <c r="W158" t="n">
        <v>20.67</v>
      </c>
      <c r="X158" t="n">
        <v>0.51</v>
      </c>
      <c r="Y158" t="n">
        <v>1</v>
      </c>
      <c r="Z158" t="n">
        <v>10</v>
      </c>
      <c r="AA158" t="n">
        <v>2642.407297817013</v>
      </c>
      <c r="AB158" t="n">
        <v>3615.458239655988</v>
      </c>
      <c r="AC158" t="n">
        <v>3270.403979590594</v>
      </c>
      <c r="AD158" t="n">
        <v>2642407.297817013</v>
      </c>
      <c r="AE158" t="n">
        <v>3615458.239655988</v>
      </c>
      <c r="AF158" t="n">
        <v>2.015063673643239e-06</v>
      </c>
      <c r="AG158" t="n">
        <v>67</v>
      </c>
      <c r="AH158" t="n">
        <v>3270403.979590594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1.6692</v>
      </c>
      <c r="E2" t="n">
        <v>59.91</v>
      </c>
      <c r="F2" t="n">
        <v>56.72</v>
      </c>
      <c r="G2" t="n">
        <v>24.48</v>
      </c>
      <c r="H2" t="n">
        <v>0.64</v>
      </c>
      <c r="I2" t="n">
        <v>139</v>
      </c>
      <c r="J2" t="n">
        <v>26.11</v>
      </c>
      <c r="K2" t="n">
        <v>12.1</v>
      </c>
      <c r="L2" t="n">
        <v>1</v>
      </c>
      <c r="M2" t="n">
        <v>4</v>
      </c>
      <c r="N2" t="n">
        <v>3.01</v>
      </c>
      <c r="O2" t="n">
        <v>3454.41</v>
      </c>
      <c r="P2" t="n">
        <v>164.67</v>
      </c>
      <c r="Q2" t="n">
        <v>1368.45</v>
      </c>
      <c r="R2" t="n">
        <v>234.92</v>
      </c>
      <c r="S2" t="n">
        <v>104.26</v>
      </c>
      <c r="T2" t="n">
        <v>63823.23</v>
      </c>
      <c r="U2" t="n">
        <v>0.44</v>
      </c>
      <c r="V2" t="n">
        <v>0.85</v>
      </c>
      <c r="W2" t="n">
        <v>21.05</v>
      </c>
      <c r="X2" t="n">
        <v>4.12</v>
      </c>
      <c r="Y2" t="n">
        <v>1</v>
      </c>
      <c r="Z2" t="n">
        <v>10</v>
      </c>
      <c r="AA2" t="n">
        <v>1105.224453366523</v>
      </c>
      <c r="AB2" t="n">
        <v>1512.216856157718</v>
      </c>
      <c r="AC2" t="n">
        <v>1367.893001815712</v>
      </c>
      <c r="AD2" t="n">
        <v>1105224.453366523</v>
      </c>
      <c r="AE2" t="n">
        <v>1512216.856157718</v>
      </c>
      <c r="AF2" t="n">
        <v>5.730027319262558e-06</v>
      </c>
      <c r="AG2" t="n">
        <v>70</v>
      </c>
      <c r="AH2" t="n">
        <v>1367893.001815712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1.6704</v>
      </c>
      <c r="E3" t="n">
        <v>59.87</v>
      </c>
      <c r="F3" t="n">
        <v>56.69</v>
      </c>
      <c r="G3" t="n">
        <v>24.65</v>
      </c>
      <c r="H3" t="n">
        <v>0.79</v>
      </c>
      <c r="I3" t="n">
        <v>138</v>
      </c>
      <c r="J3" t="n">
        <v>26.38</v>
      </c>
      <c r="K3" t="n">
        <v>12.1</v>
      </c>
      <c r="L3" t="n">
        <v>1.25</v>
      </c>
      <c r="M3" t="n">
        <v>0</v>
      </c>
      <c r="N3" t="n">
        <v>3.04</v>
      </c>
      <c r="O3" t="n">
        <v>3487.87</v>
      </c>
      <c r="P3" t="n">
        <v>166.01</v>
      </c>
      <c r="Q3" t="n">
        <v>1368.49</v>
      </c>
      <c r="R3" t="n">
        <v>233.47</v>
      </c>
      <c r="S3" t="n">
        <v>104.26</v>
      </c>
      <c r="T3" t="n">
        <v>63103.29</v>
      </c>
      <c r="U3" t="n">
        <v>0.45</v>
      </c>
      <c r="V3" t="n">
        <v>0.85</v>
      </c>
      <c r="W3" t="n">
        <v>21.06</v>
      </c>
      <c r="X3" t="n">
        <v>4.1</v>
      </c>
      <c r="Y3" t="n">
        <v>1</v>
      </c>
      <c r="Z3" t="n">
        <v>10</v>
      </c>
      <c r="AA3" t="n">
        <v>1106.710686109026</v>
      </c>
      <c r="AB3" t="n">
        <v>1514.250385363971</v>
      </c>
      <c r="AC3" t="n">
        <v>1369.732453848597</v>
      </c>
      <c r="AD3" t="n">
        <v>1106710.686109026</v>
      </c>
      <c r="AE3" t="n">
        <v>1514250.385363971</v>
      </c>
      <c r="AF3" t="n">
        <v>5.734146677507894e-06</v>
      </c>
      <c r="AG3" t="n">
        <v>70</v>
      </c>
      <c r="AH3" t="n">
        <v>1369732.453848597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3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1.321</v>
      </c>
      <c r="E2" t="n">
        <v>75.7</v>
      </c>
      <c r="F2" t="n">
        <v>65</v>
      </c>
      <c r="G2" t="n">
        <v>9.199999999999999</v>
      </c>
      <c r="H2" t="n">
        <v>0.18</v>
      </c>
      <c r="I2" t="n">
        <v>424</v>
      </c>
      <c r="J2" t="n">
        <v>98.70999999999999</v>
      </c>
      <c r="K2" t="n">
        <v>39.72</v>
      </c>
      <c r="L2" t="n">
        <v>1</v>
      </c>
      <c r="M2" t="n">
        <v>422</v>
      </c>
      <c r="N2" t="n">
        <v>12.99</v>
      </c>
      <c r="O2" t="n">
        <v>12407.75</v>
      </c>
      <c r="P2" t="n">
        <v>587.85</v>
      </c>
      <c r="Q2" t="n">
        <v>1369.28</v>
      </c>
      <c r="R2" t="n">
        <v>510.71</v>
      </c>
      <c r="S2" t="n">
        <v>104.26</v>
      </c>
      <c r="T2" t="n">
        <v>200289.51</v>
      </c>
      <c r="U2" t="n">
        <v>0.2</v>
      </c>
      <c r="V2" t="n">
        <v>0.74</v>
      </c>
      <c r="W2" t="n">
        <v>21.32</v>
      </c>
      <c r="X2" t="n">
        <v>12.38</v>
      </c>
      <c r="Y2" t="n">
        <v>1</v>
      </c>
      <c r="Z2" t="n">
        <v>10</v>
      </c>
      <c r="AA2" t="n">
        <v>2519.023329064078</v>
      </c>
      <c r="AB2" t="n">
        <v>3446.638850291682</v>
      </c>
      <c r="AC2" t="n">
        <v>3117.696475807722</v>
      </c>
      <c r="AD2" t="n">
        <v>2519023.329064078</v>
      </c>
      <c r="AE2" t="n">
        <v>3446638.850291681</v>
      </c>
      <c r="AF2" t="n">
        <v>2.472100383799685e-06</v>
      </c>
      <c r="AG2" t="n">
        <v>88</v>
      </c>
      <c r="AH2" t="n">
        <v>3117696.475807722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1.4175</v>
      </c>
      <c r="E3" t="n">
        <v>70.55</v>
      </c>
      <c r="F3" t="n">
        <v>61.94</v>
      </c>
      <c r="G3" t="n">
        <v>11.54</v>
      </c>
      <c r="H3" t="n">
        <v>0.22</v>
      </c>
      <c r="I3" t="n">
        <v>322</v>
      </c>
      <c r="J3" t="n">
        <v>99.02</v>
      </c>
      <c r="K3" t="n">
        <v>39.72</v>
      </c>
      <c r="L3" t="n">
        <v>1.25</v>
      </c>
      <c r="M3" t="n">
        <v>320</v>
      </c>
      <c r="N3" t="n">
        <v>13.05</v>
      </c>
      <c r="O3" t="n">
        <v>12446.14</v>
      </c>
      <c r="P3" t="n">
        <v>558.09</v>
      </c>
      <c r="Q3" t="n">
        <v>1368.7</v>
      </c>
      <c r="R3" t="n">
        <v>411.02</v>
      </c>
      <c r="S3" t="n">
        <v>104.26</v>
      </c>
      <c r="T3" t="n">
        <v>150953.86</v>
      </c>
      <c r="U3" t="n">
        <v>0.25</v>
      </c>
      <c r="V3" t="n">
        <v>0.77</v>
      </c>
      <c r="W3" t="n">
        <v>21.16</v>
      </c>
      <c r="X3" t="n">
        <v>9.33</v>
      </c>
      <c r="Y3" t="n">
        <v>1</v>
      </c>
      <c r="Z3" t="n">
        <v>10</v>
      </c>
      <c r="AA3" t="n">
        <v>2270.315707777466</v>
      </c>
      <c r="AB3" t="n">
        <v>3106.346110641448</v>
      </c>
      <c r="AC3" t="n">
        <v>2809.880797625859</v>
      </c>
      <c r="AD3" t="n">
        <v>2270315.707777466</v>
      </c>
      <c r="AE3" t="n">
        <v>3106346.110641448</v>
      </c>
      <c r="AF3" t="n">
        <v>2.652689094652576e-06</v>
      </c>
      <c r="AG3" t="n">
        <v>82</v>
      </c>
      <c r="AH3" t="n">
        <v>2809880.797625859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1.4837</v>
      </c>
      <c r="E4" t="n">
        <v>67.40000000000001</v>
      </c>
      <c r="F4" t="n">
        <v>60.09</v>
      </c>
      <c r="G4" t="n">
        <v>13.92</v>
      </c>
      <c r="H4" t="n">
        <v>0.27</v>
      </c>
      <c r="I4" t="n">
        <v>259</v>
      </c>
      <c r="J4" t="n">
        <v>99.33</v>
      </c>
      <c r="K4" t="n">
        <v>39.72</v>
      </c>
      <c r="L4" t="n">
        <v>1.5</v>
      </c>
      <c r="M4" t="n">
        <v>257</v>
      </c>
      <c r="N4" t="n">
        <v>13.11</v>
      </c>
      <c r="O4" t="n">
        <v>12484.55</v>
      </c>
      <c r="P4" t="n">
        <v>539.1799999999999</v>
      </c>
      <c r="Q4" t="n">
        <v>1368.38</v>
      </c>
      <c r="R4" t="n">
        <v>350.24</v>
      </c>
      <c r="S4" t="n">
        <v>104.26</v>
      </c>
      <c r="T4" t="n">
        <v>120881.22</v>
      </c>
      <c r="U4" t="n">
        <v>0.3</v>
      </c>
      <c r="V4" t="n">
        <v>0.8</v>
      </c>
      <c r="W4" t="n">
        <v>21.07</v>
      </c>
      <c r="X4" t="n">
        <v>7.49</v>
      </c>
      <c r="Y4" t="n">
        <v>1</v>
      </c>
      <c r="Z4" t="n">
        <v>10</v>
      </c>
      <c r="AA4" t="n">
        <v>2129.262112346477</v>
      </c>
      <c r="AB4" t="n">
        <v>2913.350358527147</v>
      </c>
      <c r="AC4" t="n">
        <v>2635.304289222225</v>
      </c>
      <c r="AD4" t="n">
        <v>2129262.112346477</v>
      </c>
      <c r="AE4" t="n">
        <v>2913350.358527147</v>
      </c>
      <c r="AF4" t="n">
        <v>2.776574821683264e-06</v>
      </c>
      <c r="AG4" t="n">
        <v>79</v>
      </c>
      <c r="AH4" t="n">
        <v>2635304.289222225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1.5314</v>
      </c>
      <c r="E5" t="n">
        <v>65.3</v>
      </c>
      <c r="F5" t="n">
        <v>58.85</v>
      </c>
      <c r="G5" t="n">
        <v>16.27</v>
      </c>
      <c r="H5" t="n">
        <v>0.31</v>
      </c>
      <c r="I5" t="n">
        <v>217</v>
      </c>
      <c r="J5" t="n">
        <v>99.64</v>
      </c>
      <c r="K5" t="n">
        <v>39.72</v>
      </c>
      <c r="L5" t="n">
        <v>1.75</v>
      </c>
      <c r="M5" t="n">
        <v>215</v>
      </c>
      <c r="N5" t="n">
        <v>13.18</v>
      </c>
      <c r="O5" t="n">
        <v>12522.99</v>
      </c>
      <c r="P5" t="n">
        <v>525.92</v>
      </c>
      <c r="Q5" t="n">
        <v>1367.85</v>
      </c>
      <c r="R5" t="n">
        <v>309.5</v>
      </c>
      <c r="S5" t="n">
        <v>104.26</v>
      </c>
      <c r="T5" t="n">
        <v>100721.57</v>
      </c>
      <c r="U5" t="n">
        <v>0.34</v>
      </c>
      <c r="V5" t="n">
        <v>0.8100000000000001</v>
      </c>
      <c r="W5" t="n">
        <v>21.02</v>
      </c>
      <c r="X5" t="n">
        <v>6.26</v>
      </c>
      <c r="Y5" t="n">
        <v>1</v>
      </c>
      <c r="Z5" t="n">
        <v>10</v>
      </c>
      <c r="AA5" t="n">
        <v>2026.970961876858</v>
      </c>
      <c r="AB5" t="n">
        <v>2773.39109368755</v>
      </c>
      <c r="AC5" t="n">
        <v>2508.702540184858</v>
      </c>
      <c r="AD5" t="n">
        <v>2026970.961876858</v>
      </c>
      <c r="AE5" t="n">
        <v>2773391.093687551</v>
      </c>
      <c r="AF5" t="n">
        <v>2.865839915027129e-06</v>
      </c>
      <c r="AG5" t="n">
        <v>76</v>
      </c>
      <c r="AH5" t="n">
        <v>2508702.540184858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1.5684</v>
      </c>
      <c r="E6" t="n">
        <v>63.76</v>
      </c>
      <c r="F6" t="n">
        <v>57.95</v>
      </c>
      <c r="G6" t="n">
        <v>18.69</v>
      </c>
      <c r="H6" t="n">
        <v>0.35</v>
      </c>
      <c r="I6" t="n">
        <v>186</v>
      </c>
      <c r="J6" t="n">
        <v>99.95</v>
      </c>
      <c r="K6" t="n">
        <v>39.72</v>
      </c>
      <c r="L6" t="n">
        <v>2</v>
      </c>
      <c r="M6" t="n">
        <v>184</v>
      </c>
      <c r="N6" t="n">
        <v>13.24</v>
      </c>
      <c r="O6" t="n">
        <v>12561.45</v>
      </c>
      <c r="P6" t="n">
        <v>515.48</v>
      </c>
      <c r="Q6" t="n">
        <v>1367.99</v>
      </c>
      <c r="R6" t="n">
        <v>280.77</v>
      </c>
      <c r="S6" t="n">
        <v>104.26</v>
      </c>
      <c r="T6" t="n">
        <v>86513.44</v>
      </c>
      <c r="U6" t="n">
        <v>0.37</v>
      </c>
      <c r="V6" t="n">
        <v>0.83</v>
      </c>
      <c r="W6" t="n">
        <v>20.95</v>
      </c>
      <c r="X6" t="n">
        <v>5.36</v>
      </c>
      <c r="Y6" t="n">
        <v>1</v>
      </c>
      <c r="Z6" t="n">
        <v>10</v>
      </c>
      <c r="AA6" t="n">
        <v>1954.076661582548</v>
      </c>
      <c r="AB6" t="n">
        <v>2673.653896155311</v>
      </c>
      <c r="AC6" t="n">
        <v>2418.484120803059</v>
      </c>
      <c r="AD6" t="n">
        <v>1954076.661582548</v>
      </c>
      <c r="AE6" t="n">
        <v>2673653.896155311</v>
      </c>
      <c r="AF6" t="n">
        <v>2.935081182400777e-06</v>
      </c>
      <c r="AG6" t="n">
        <v>74</v>
      </c>
      <c r="AH6" t="n">
        <v>2418484.120803059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1.5977</v>
      </c>
      <c r="E7" t="n">
        <v>62.59</v>
      </c>
      <c r="F7" t="n">
        <v>57.25</v>
      </c>
      <c r="G7" t="n">
        <v>21.07</v>
      </c>
      <c r="H7" t="n">
        <v>0.39</v>
      </c>
      <c r="I7" t="n">
        <v>163</v>
      </c>
      <c r="J7" t="n">
        <v>100.27</v>
      </c>
      <c r="K7" t="n">
        <v>39.72</v>
      </c>
      <c r="L7" t="n">
        <v>2.25</v>
      </c>
      <c r="M7" t="n">
        <v>161</v>
      </c>
      <c r="N7" t="n">
        <v>13.3</v>
      </c>
      <c r="O7" t="n">
        <v>12599.94</v>
      </c>
      <c r="P7" t="n">
        <v>506.85</v>
      </c>
      <c r="Q7" t="n">
        <v>1367.9</v>
      </c>
      <c r="R7" t="n">
        <v>258.86</v>
      </c>
      <c r="S7" t="n">
        <v>104.26</v>
      </c>
      <c r="T7" t="n">
        <v>75670.25</v>
      </c>
      <c r="U7" t="n">
        <v>0.4</v>
      </c>
      <c r="V7" t="n">
        <v>0.84</v>
      </c>
      <c r="W7" t="n">
        <v>20.89</v>
      </c>
      <c r="X7" t="n">
        <v>4.66</v>
      </c>
      <c r="Y7" t="n">
        <v>1</v>
      </c>
      <c r="Z7" t="n">
        <v>10</v>
      </c>
      <c r="AA7" t="n">
        <v>1903.240099480177</v>
      </c>
      <c r="AB7" t="n">
        <v>2604.097069136013</v>
      </c>
      <c r="AC7" t="n">
        <v>2355.565699730862</v>
      </c>
      <c r="AD7" t="n">
        <v>1903240.099480177</v>
      </c>
      <c r="AE7" t="n">
        <v>2604097.069136013</v>
      </c>
      <c r="AF7" t="n">
        <v>2.989912780618286e-06</v>
      </c>
      <c r="AG7" t="n">
        <v>73</v>
      </c>
      <c r="AH7" t="n">
        <v>2355565.699730862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1.6205</v>
      </c>
      <c r="E8" t="n">
        <v>61.71</v>
      </c>
      <c r="F8" t="n">
        <v>56.74</v>
      </c>
      <c r="G8" t="n">
        <v>23.48</v>
      </c>
      <c r="H8" t="n">
        <v>0.44</v>
      </c>
      <c r="I8" t="n">
        <v>145</v>
      </c>
      <c r="J8" t="n">
        <v>100.58</v>
      </c>
      <c r="K8" t="n">
        <v>39.72</v>
      </c>
      <c r="L8" t="n">
        <v>2.5</v>
      </c>
      <c r="M8" t="n">
        <v>143</v>
      </c>
      <c r="N8" t="n">
        <v>13.36</v>
      </c>
      <c r="O8" t="n">
        <v>12638.45</v>
      </c>
      <c r="P8" t="n">
        <v>500.2</v>
      </c>
      <c r="Q8" t="n">
        <v>1367.72</v>
      </c>
      <c r="R8" t="n">
        <v>241.63</v>
      </c>
      <c r="S8" t="n">
        <v>104.26</v>
      </c>
      <c r="T8" t="n">
        <v>67146.35000000001</v>
      </c>
      <c r="U8" t="n">
        <v>0.43</v>
      </c>
      <c r="V8" t="n">
        <v>0.84</v>
      </c>
      <c r="W8" t="n">
        <v>20.88</v>
      </c>
      <c r="X8" t="n">
        <v>4.15</v>
      </c>
      <c r="Y8" t="n">
        <v>1</v>
      </c>
      <c r="Z8" t="n">
        <v>10</v>
      </c>
      <c r="AA8" t="n">
        <v>1862.956983278833</v>
      </c>
      <c r="AB8" t="n">
        <v>2548.979932383673</v>
      </c>
      <c r="AC8" t="n">
        <v>2305.708865152778</v>
      </c>
      <c r="AD8" t="n">
        <v>1862956.983278833</v>
      </c>
      <c r="AE8" t="n">
        <v>2548979.932383673</v>
      </c>
      <c r="AF8" t="n">
        <v>3.032580372405291e-06</v>
      </c>
      <c r="AG8" t="n">
        <v>72</v>
      </c>
      <c r="AH8" t="n">
        <v>2305708.865152779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1.6394</v>
      </c>
      <c r="E9" t="n">
        <v>61</v>
      </c>
      <c r="F9" t="n">
        <v>56.34</v>
      </c>
      <c r="G9" t="n">
        <v>26</v>
      </c>
      <c r="H9" t="n">
        <v>0.48</v>
      </c>
      <c r="I9" t="n">
        <v>130</v>
      </c>
      <c r="J9" t="n">
        <v>100.89</v>
      </c>
      <c r="K9" t="n">
        <v>39.72</v>
      </c>
      <c r="L9" t="n">
        <v>2.75</v>
      </c>
      <c r="M9" t="n">
        <v>128</v>
      </c>
      <c r="N9" t="n">
        <v>13.42</v>
      </c>
      <c r="O9" t="n">
        <v>12676.98</v>
      </c>
      <c r="P9" t="n">
        <v>494.26</v>
      </c>
      <c r="Q9" t="n">
        <v>1367.65</v>
      </c>
      <c r="R9" t="n">
        <v>228.4</v>
      </c>
      <c r="S9" t="n">
        <v>104.26</v>
      </c>
      <c r="T9" t="n">
        <v>60605.87</v>
      </c>
      <c r="U9" t="n">
        <v>0.46</v>
      </c>
      <c r="V9" t="n">
        <v>0.85</v>
      </c>
      <c r="W9" t="n">
        <v>20.87</v>
      </c>
      <c r="X9" t="n">
        <v>3.75</v>
      </c>
      <c r="Y9" t="n">
        <v>1</v>
      </c>
      <c r="Z9" t="n">
        <v>10</v>
      </c>
      <c r="AA9" t="n">
        <v>1828.119273072355</v>
      </c>
      <c r="AB9" t="n">
        <v>2501.313440347867</v>
      </c>
      <c r="AC9" t="n">
        <v>2262.591596216529</v>
      </c>
      <c r="AD9" t="n">
        <v>1828119.273072355</v>
      </c>
      <c r="AE9" t="n">
        <v>2501313.440347867</v>
      </c>
      <c r="AF9" t="n">
        <v>3.067949560333992e-06</v>
      </c>
      <c r="AG9" t="n">
        <v>71</v>
      </c>
      <c r="AH9" t="n">
        <v>2262591.596216529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1.6561</v>
      </c>
      <c r="E10" t="n">
        <v>60.38</v>
      </c>
      <c r="F10" t="n">
        <v>55.97</v>
      </c>
      <c r="G10" t="n">
        <v>28.46</v>
      </c>
      <c r="H10" t="n">
        <v>0.52</v>
      </c>
      <c r="I10" t="n">
        <v>118</v>
      </c>
      <c r="J10" t="n">
        <v>101.2</v>
      </c>
      <c r="K10" t="n">
        <v>39.72</v>
      </c>
      <c r="L10" t="n">
        <v>3</v>
      </c>
      <c r="M10" t="n">
        <v>116</v>
      </c>
      <c r="N10" t="n">
        <v>13.49</v>
      </c>
      <c r="O10" t="n">
        <v>12715.54</v>
      </c>
      <c r="P10" t="n">
        <v>488.64</v>
      </c>
      <c r="Q10" t="n">
        <v>1367.67</v>
      </c>
      <c r="R10" t="n">
        <v>216.33</v>
      </c>
      <c r="S10" t="n">
        <v>104.26</v>
      </c>
      <c r="T10" t="n">
        <v>54633.44</v>
      </c>
      <c r="U10" t="n">
        <v>0.48</v>
      </c>
      <c r="V10" t="n">
        <v>0.86</v>
      </c>
      <c r="W10" t="n">
        <v>20.85</v>
      </c>
      <c r="X10" t="n">
        <v>3.38</v>
      </c>
      <c r="Y10" t="n">
        <v>1</v>
      </c>
      <c r="Z10" t="n">
        <v>10</v>
      </c>
      <c r="AA10" t="n">
        <v>1796.041493305809</v>
      </c>
      <c r="AB10" t="n">
        <v>2457.423206899513</v>
      </c>
      <c r="AC10" t="n">
        <v>2222.890185048157</v>
      </c>
      <c r="AD10" t="n">
        <v>1796041.493305809</v>
      </c>
      <c r="AE10" t="n">
        <v>2457423.206899513</v>
      </c>
      <c r="AF10" t="n">
        <v>3.099201699932368e-06</v>
      </c>
      <c r="AG10" t="n">
        <v>70</v>
      </c>
      <c r="AH10" t="n">
        <v>2222890.185048156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1.6699</v>
      </c>
      <c r="E11" t="n">
        <v>59.88</v>
      </c>
      <c r="F11" t="n">
        <v>55.68</v>
      </c>
      <c r="G11" t="n">
        <v>30.93</v>
      </c>
      <c r="H11" t="n">
        <v>0.5600000000000001</v>
      </c>
      <c r="I11" t="n">
        <v>108</v>
      </c>
      <c r="J11" t="n">
        <v>101.52</v>
      </c>
      <c r="K11" t="n">
        <v>39.72</v>
      </c>
      <c r="L11" t="n">
        <v>3.25</v>
      </c>
      <c r="M11" t="n">
        <v>106</v>
      </c>
      <c r="N11" t="n">
        <v>13.55</v>
      </c>
      <c r="O11" t="n">
        <v>12754.13</v>
      </c>
      <c r="P11" t="n">
        <v>484.03</v>
      </c>
      <c r="Q11" t="n">
        <v>1367.61</v>
      </c>
      <c r="R11" t="n">
        <v>206.91</v>
      </c>
      <c r="S11" t="n">
        <v>104.26</v>
      </c>
      <c r="T11" t="n">
        <v>49973.14</v>
      </c>
      <c r="U11" t="n">
        <v>0.5</v>
      </c>
      <c r="V11" t="n">
        <v>0.86</v>
      </c>
      <c r="W11" t="n">
        <v>20.82</v>
      </c>
      <c r="X11" t="n">
        <v>3.09</v>
      </c>
      <c r="Y11" t="n">
        <v>1</v>
      </c>
      <c r="Z11" t="n">
        <v>10</v>
      </c>
      <c r="AA11" t="n">
        <v>1777.925257711693</v>
      </c>
      <c r="AB11" t="n">
        <v>2432.635774127736</v>
      </c>
      <c r="AC11" t="n">
        <v>2200.468430070736</v>
      </c>
      <c r="AD11" t="n">
        <v>1777925.257711693</v>
      </c>
      <c r="AE11" t="n">
        <v>2432635.774127736</v>
      </c>
      <c r="AF11" t="n">
        <v>3.125026821277133e-06</v>
      </c>
      <c r="AG11" t="n">
        <v>70</v>
      </c>
      <c r="AH11" t="n">
        <v>2200468.430070736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1.6837</v>
      </c>
      <c r="E12" t="n">
        <v>59.39</v>
      </c>
      <c r="F12" t="n">
        <v>55.37</v>
      </c>
      <c r="G12" t="n">
        <v>33.56</v>
      </c>
      <c r="H12" t="n">
        <v>0.6</v>
      </c>
      <c r="I12" t="n">
        <v>99</v>
      </c>
      <c r="J12" t="n">
        <v>101.83</v>
      </c>
      <c r="K12" t="n">
        <v>39.72</v>
      </c>
      <c r="L12" t="n">
        <v>3.5</v>
      </c>
      <c r="M12" t="n">
        <v>97</v>
      </c>
      <c r="N12" t="n">
        <v>13.61</v>
      </c>
      <c r="O12" t="n">
        <v>12792.74</v>
      </c>
      <c r="P12" t="n">
        <v>478.61</v>
      </c>
      <c r="Q12" t="n">
        <v>1367.49</v>
      </c>
      <c r="R12" t="n">
        <v>197.69</v>
      </c>
      <c r="S12" t="n">
        <v>104.26</v>
      </c>
      <c r="T12" t="n">
        <v>45404.67</v>
      </c>
      <c r="U12" t="n">
        <v>0.53</v>
      </c>
      <c r="V12" t="n">
        <v>0.87</v>
      </c>
      <c r="W12" t="n">
        <v>20.79</v>
      </c>
      <c r="X12" t="n">
        <v>2.79</v>
      </c>
      <c r="Y12" t="n">
        <v>1</v>
      </c>
      <c r="Z12" t="n">
        <v>10</v>
      </c>
      <c r="AA12" t="n">
        <v>1749.253507329203</v>
      </c>
      <c r="AB12" t="n">
        <v>2393.405820346059</v>
      </c>
      <c r="AC12" t="n">
        <v>2164.982528018397</v>
      </c>
      <c r="AD12" t="n">
        <v>1749253.507329203</v>
      </c>
      <c r="AE12" t="n">
        <v>2393405.820346059</v>
      </c>
      <c r="AF12" t="n">
        <v>3.1508519426219e-06</v>
      </c>
      <c r="AG12" t="n">
        <v>69</v>
      </c>
      <c r="AH12" t="n">
        <v>2164982.528018397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1.6923</v>
      </c>
      <c r="E13" t="n">
        <v>59.09</v>
      </c>
      <c r="F13" t="n">
        <v>55.21</v>
      </c>
      <c r="G13" t="n">
        <v>36.01</v>
      </c>
      <c r="H13" t="n">
        <v>0.65</v>
      </c>
      <c r="I13" t="n">
        <v>92</v>
      </c>
      <c r="J13" t="n">
        <v>102.14</v>
      </c>
      <c r="K13" t="n">
        <v>39.72</v>
      </c>
      <c r="L13" t="n">
        <v>3.75</v>
      </c>
      <c r="M13" t="n">
        <v>90</v>
      </c>
      <c r="N13" t="n">
        <v>13.68</v>
      </c>
      <c r="O13" t="n">
        <v>12831.37</v>
      </c>
      <c r="P13" t="n">
        <v>474.69</v>
      </c>
      <c r="Q13" t="n">
        <v>1367.51</v>
      </c>
      <c r="R13" t="n">
        <v>192.04</v>
      </c>
      <c r="S13" t="n">
        <v>104.26</v>
      </c>
      <c r="T13" t="n">
        <v>42616.68</v>
      </c>
      <c r="U13" t="n">
        <v>0.54</v>
      </c>
      <c r="V13" t="n">
        <v>0.87</v>
      </c>
      <c r="W13" t="n">
        <v>20.8</v>
      </c>
      <c r="X13" t="n">
        <v>2.63</v>
      </c>
      <c r="Y13" t="n">
        <v>1</v>
      </c>
      <c r="Z13" t="n">
        <v>10</v>
      </c>
      <c r="AA13" t="n">
        <v>1736.955692479565</v>
      </c>
      <c r="AB13" t="n">
        <v>2376.579407527484</v>
      </c>
      <c r="AC13" t="n">
        <v>2149.762004423209</v>
      </c>
      <c r="AD13" t="n">
        <v>1736955.692479565</v>
      </c>
      <c r="AE13" t="n">
        <v>2376579.407527484</v>
      </c>
      <c r="AF13" t="n">
        <v>3.166945858822261e-06</v>
      </c>
      <c r="AG13" t="n">
        <v>69</v>
      </c>
      <c r="AH13" t="n">
        <v>2149762.004423209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1.7017</v>
      </c>
      <c r="E14" t="n">
        <v>58.77</v>
      </c>
      <c r="F14" t="n">
        <v>55.01</v>
      </c>
      <c r="G14" t="n">
        <v>38.38</v>
      </c>
      <c r="H14" t="n">
        <v>0.6899999999999999</v>
      </c>
      <c r="I14" t="n">
        <v>86</v>
      </c>
      <c r="J14" t="n">
        <v>102.45</v>
      </c>
      <c r="K14" t="n">
        <v>39.72</v>
      </c>
      <c r="L14" t="n">
        <v>4</v>
      </c>
      <c r="M14" t="n">
        <v>84</v>
      </c>
      <c r="N14" t="n">
        <v>13.74</v>
      </c>
      <c r="O14" t="n">
        <v>12870.03</v>
      </c>
      <c r="P14" t="n">
        <v>470.64</v>
      </c>
      <c r="Q14" t="n">
        <v>1367.54</v>
      </c>
      <c r="R14" t="n">
        <v>185.2</v>
      </c>
      <c r="S14" t="n">
        <v>104.26</v>
      </c>
      <c r="T14" t="n">
        <v>39227.29</v>
      </c>
      <c r="U14" t="n">
        <v>0.5600000000000001</v>
      </c>
      <c r="V14" t="n">
        <v>0.87</v>
      </c>
      <c r="W14" t="n">
        <v>20.79</v>
      </c>
      <c r="X14" t="n">
        <v>2.43</v>
      </c>
      <c r="Y14" t="n">
        <v>1</v>
      </c>
      <c r="Z14" t="n">
        <v>10</v>
      </c>
      <c r="AA14" t="n">
        <v>1723.809011879837</v>
      </c>
      <c r="AB14" t="n">
        <v>2358.591539140321</v>
      </c>
      <c r="AC14" t="n">
        <v>2133.490872948785</v>
      </c>
      <c r="AD14" t="n">
        <v>1723809.011879837</v>
      </c>
      <c r="AE14" t="n">
        <v>2358591.539140321</v>
      </c>
      <c r="AF14" t="n">
        <v>3.184536883506376e-06</v>
      </c>
      <c r="AG14" t="n">
        <v>69</v>
      </c>
      <c r="AH14" t="n">
        <v>2133490.872948785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1.7095</v>
      </c>
      <c r="E15" t="n">
        <v>58.5</v>
      </c>
      <c r="F15" t="n">
        <v>54.87</v>
      </c>
      <c r="G15" t="n">
        <v>41.15</v>
      </c>
      <c r="H15" t="n">
        <v>0.73</v>
      </c>
      <c r="I15" t="n">
        <v>80</v>
      </c>
      <c r="J15" t="n">
        <v>102.77</v>
      </c>
      <c r="K15" t="n">
        <v>39.72</v>
      </c>
      <c r="L15" t="n">
        <v>4.25</v>
      </c>
      <c r="M15" t="n">
        <v>78</v>
      </c>
      <c r="N15" t="n">
        <v>13.8</v>
      </c>
      <c r="O15" t="n">
        <v>12908.71</v>
      </c>
      <c r="P15" t="n">
        <v>467.08</v>
      </c>
      <c r="Q15" t="n">
        <v>1367.48</v>
      </c>
      <c r="R15" t="n">
        <v>180.43</v>
      </c>
      <c r="S15" t="n">
        <v>104.26</v>
      </c>
      <c r="T15" t="n">
        <v>36870.15</v>
      </c>
      <c r="U15" t="n">
        <v>0.58</v>
      </c>
      <c r="V15" t="n">
        <v>0.87</v>
      </c>
      <c r="W15" t="n">
        <v>20.79</v>
      </c>
      <c r="X15" t="n">
        <v>2.28</v>
      </c>
      <c r="Y15" t="n">
        <v>1</v>
      </c>
      <c r="Z15" t="n">
        <v>10</v>
      </c>
      <c r="AA15" t="n">
        <v>1703.369953777451</v>
      </c>
      <c r="AB15" t="n">
        <v>2330.625918137033</v>
      </c>
      <c r="AC15" t="n">
        <v>2108.194251564054</v>
      </c>
      <c r="AD15" t="n">
        <v>1703369.953777451</v>
      </c>
      <c r="AE15" t="n">
        <v>2330625.918137033</v>
      </c>
      <c r="AF15" t="n">
        <v>3.199133691222983e-06</v>
      </c>
      <c r="AG15" t="n">
        <v>68</v>
      </c>
      <c r="AH15" t="n">
        <v>2108194.251564054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1.7169</v>
      </c>
      <c r="E16" t="n">
        <v>58.25</v>
      </c>
      <c r="F16" t="n">
        <v>54.72</v>
      </c>
      <c r="G16" t="n">
        <v>43.77</v>
      </c>
      <c r="H16" t="n">
        <v>0.77</v>
      </c>
      <c r="I16" t="n">
        <v>75</v>
      </c>
      <c r="J16" t="n">
        <v>103.08</v>
      </c>
      <c r="K16" t="n">
        <v>39.72</v>
      </c>
      <c r="L16" t="n">
        <v>4.5</v>
      </c>
      <c r="M16" t="n">
        <v>73</v>
      </c>
      <c r="N16" t="n">
        <v>13.87</v>
      </c>
      <c r="O16" t="n">
        <v>12947.42</v>
      </c>
      <c r="P16" t="n">
        <v>463.03</v>
      </c>
      <c r="Q16" t="n">
        <v>1367.33</v>
      </c>
      <c r="R16" t="n">
        <v>175.68</v>
      </c>
      <c r="S16" t="n">
        <v>104.26</v>
      </c>
      <c r="T16" t="n">
        <v>34523.18</v>
      </c>
      <c r="U16" t="n">
        <v>0.59</v>
      </c>
      <c r="V16" t="n">
        <v>0.88</v>
      </c>
      <c r="W16" t="n">
        <v>20.77</v>
      </c>
      <c r="X16" t="n">
        <v>2.14</v>
      </c>
      <c r="Y16" t="n">
        <v>1</v>
      </c>
      <c r="Z16" t="n">
        <v>10</v>
      </c>
      <c r="AA16" t="n">
        <v>1692.054849980849</v>
      </c>
      <c r="AB16" t="n">
        <v>2315.144093935374</v>
      </c>
      <c r="AC16" t="n">
        <v>2094.189990935325</v>
      </c>
      <c r="AD16" t="n">
        <v>1692054.849980849</v>
      </c>
      <c r="AE16" t="n">
        <v>2315144.093935374</v>
      </c>
      <c r="AF16" t="n">
        <v>3.212981944697713e-06</v>
      </c>
      <c r="AG16" t="n">
        <v>68</v>
      </c>
      <c r="AH16" t="n">
        <v>2094189.990935325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1.723</v>
      </c>
      <c r="E17" t="n">
        <v>58.04</v>
      </c>
      <c r="F17" t="n">
        <v>54.59</v>
      </c>
      <c r="G17" t="n">
        <v>46.13</v>
      </c>
      <c r="H17" t="n">
        <v>0.8100000000000001</v>
      </c>
      <c r="I17" t="n">
        <v>71</v>
      </c>
      <c r="J17" t="n">
        <v>103.4</v>
      </c>
      <c r="K17" t="n">
        <v>39.72</v>
      </c>
      <c r="L17" t="n">
        <v>4.75</v>
      </c>
      <c r="M17" t="n">
        <v>69</v>
      </c>
      <c r="N17" t="n">
        <v>13.93</v>
      </c>
      <c r="O17" t="n">
        <v>12986.15</v>
      </c>
      <c r="P17" t="n">
        <v>459.94</v>
      </c>
      <c r="Q17" t="n">
        <v>1367.46</v>
      </c>
      <c r="R17" t="n">
        <v>171.72</v>
      </c>
      <c r="S17" t="n">
        <v>104.26</v>
      </c>
      <c r="T17" t="n">
        <v>32563.66</v>
      </c>
      <c r="U17" t="n">
        <v>0.61</v>
      </c>
      <c r="V17" t="n">
        <v>0.88</v>
      </c>
      <c r="W17" t="n">
        <v>20.77</v>
      </c>
      <c r="X17" t="n">
        <v>2.01</v>
      </c>
      <c r="Y17" t="n">
        <v>1</v>
      </c>
      <c r="Z17" t="n">
        <v>10</v>
      </c>
      <c r="AA17" t="n">
        <v>1683.104364986782</v>
      </c>
      <c r="AB17" t="n">
        <v>2302.89764549896</v>
      </c>
      <c r="AC17" t="n">
        <v>2083.112326349684</v>
      </c>
      <c r="AD17" t="n">
        <v>1683104.364986781</v>
      </c>
      <c r="AE17" t="n">
        <v>2302897.64549896</v>
      </c>
      <c r="AF17" t="n">
        <v>3.224397396886342e-06</v>
      </c>
      <c r="AG17" t="n">
        <v>68</v>
      </c>
      <c r="AH17" t="n">
        <v>2083112.326349684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1.7285</v>
      </c>
      <c r="E18" t="n">
        <v>57.85</v>
      </c>
      <c r="F18" t="n">
        <v>54.49</v>
      </c>
      <c r="G18" t="n">
        <v>48.8</v>
      </c>
      <c r="H18" t="n">
        <v>0.85</v>
      </c>
      <c r="I18" t="n">
        <v>67</v>
      </c>
      <c r="J18" t="n">
        <v>103.71</v>
      </c>
      <c r="K18" t="n">
        <v>39.72</v>
      </c>
      <c r="L18" t="n">
        <v>5</v>
      </c>
      <c r="M18" t="n">
        <v>65</v>
      </c>
      <c r="N18" t="n">
        <v>14</v>
      </c>
      <c r="O18" t="n">
        <v>13024.91</v>
      </c>
      <c r="P18" t="n">
        <v>456.13</v>
      </c>
      <c r="Q18" t="n">
        <v>1367.35</v>
      </c>
      <c r="R18" t="n">
        <v>168.71</v>
      </c>
      <c r="S18" t="n">
        <v>104.26</v>
      </c>
      <c r="T18" t="n">
        <v>31075.08</v>
      </c>
      <c r="U18" t="n">
        <v>0.62</v>
      </c>
      <c r="V18" t="n">
        <v>0.88</v>
      </c>
      <c r="W18" t="n">
        <v>20.75</v>
      </c>
      <c r="X18" t="n">
        <v>1.91</v>
      </c>
      <c r="Y18" t="n">
        <v>1</v>
      </c>
      <c r="Z18" t="n">
        <v>10</v>
      </c>
      <c r="AA18" t="n">
        <v>1664.233903760473</v>
      </c>
      <c r="AB18" t="n">
        <v>2277.078247943131</v>
      </c>
      <c r="AC18" t="n">
        <v>2059.757095858831</v>
      </c>
      <c r="AD18" t="n">
        <v>1664233.903760473</v>
      </c>
      <c r="AE18" t="n">
        <v>2277078.247943131</v>
      </c>
      <c r="AF18" t="n">
        <v>3.234690017712154e-06</v>
      </c>
      <c r="AG18" t="n">
        <v>67</v>
      </c>
      <c r="AH18" t="n">
        <v>2059757.095858831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1.7344</v>
      </c>
      <c r="E19" t="n">
        <v>57.66</v>
      </c>
      <c r="F19" t="n">
        <v>54.37</v>
      </c>
      <c r="G19" t="n">
        <v>51.78</v>
      </c>
      <c r="H19" t="n">
        <v>0.89</v>
      </c>
      <c r="I19" t="n">
        <v>63</v>
      </c>
      <c r="J19" t="n">
        <v>104.03</v>
      </c>
      <c r="K19" t="n">
        <v>39.72</v>
      </c>
      <c r="L19" t="n">
        <v>5.25</v>
      </c>
      <c r="M19" t="n">
        <v>61</v>
      </c>
      <c r="N19" t="n">
        <v>14.06</v>
      </c>
      <c r="O19" t="n">
        <v>13063.69</v>
      </c>
      <c r="P19" t="n">
        <v>452.88</v>
      </c>
      <c r="Q19" t="n">
        <v>1367.33</v>
      </c>
      <c r="R19" t="n">
        <v>164.9</v>
      </c>
      <c r="S19" t="n">
        <v>104.26</v>
      </c>
      <c r="T19" t="n">
        <v>29190.7</v>
      </c>
      <c r="U19" t="n">
        <v>0.63</v>
      </c>
      <c r="V19" t="n">
        <v>0.88</v>
      </c>
      <c r="W19" t="n">
        <v>20.75</v>
      </c>
      <c r="X19" t="n">
        <v>1.79</v>
      </c>
      <c r="Y19" t="n">
        <v>1</v>
      </c>
      <c r="Z19" t="n">
        <v>10</v>
      </c>
      <c r="AA19" t="n">
        <v>1655.372025555759</v>
      </c>
      <c r="AB19" t="n">
        <v>2264.953035224969</v>
      </c>
      <c r="AC19" t="n">
        <v>2048.789096424648</v>
      </c>
      <c r="AD19" t="n">
        <v>1655372.025555759</v>
      </c>
      <c r="AE19" t="n">
        <v>2264953.035224969</v>
      </c>
      <c r="AF19" t="n">
        <v>3.245731192779844e-06</v>
      </c>
      <c r="AG19" t="n">
        <v>67</v>
      </c>
      <c r="AH19" t="n">
        <v>2048789.096424648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1.7397</v>
      </c>
      <c r="E20" t="n">
        <v>57.48</v>
      </c>
      <c r="F20" t="n">
        <v>54.26</v>
      </c>
      <c r="G20" t="n">
        <v>54.26</v>
      </c>
      <c r="H20" t="n">
        <v>0.93</v>
      </c>
      <c r="I20" t="n">
        <v>60</v>
      </c>
      <c r="J20" t="n">
        <v>104.34</v>
      </c>
      <c r="K20" t="n">
        <v>39.72</v>
      </c>
      <c r="L20" t="n">
        <v>5.5</v>
      </c>
      <c r="M20" t="n">
        <v>58</v>
      </c>
      <c r="N20" t="n">
        <v>14.12</v>
      </c>
      <c r="O20" t="n">
        <v>13102.5</v>
      </c>
      <c r="P20" t="n">
        <v>449.21</v>
      </c>
      <c r="Q20" t="n">
        <v>1367.35</v>
      </c>
      <c r="R20" t="n">
        <v>161.25</v>
      </c>
      <c r="S20" t="n">
        <v>104.26</v>
      </c>
      <c r="T20" t="n">
        <v>27383.72</v>
      </c>
      <c r="U20" t="n">
        <v>0.65</v>
      </c>
      <c r="V20" t="n">
        <v>0.88</v>
      </c>
      <c r="W20" t="n">
        <v>20.74</v>
      </c>
      <c r="X20" t="n">
        <v>1.68</v>
      </c>
      <c r="Y20" t="n">
        <v>1</v>
      </c>
      <c r="Z20" t="n">
        <v>10</v>
      </c>
      <c r="AA20" t="n">
        <v>1646.4037020683</v>
      </c>
      <c r="AB20" t="n">
        <v>2252.682179374919</v>
      </c>
      <c r="AC20" t="n">
        <v>2037.689353834672</v>
      </c>
      <c r="AD20" t="n">
        <v>1646403.7020683</v>
      </c>
      <c r="AE20" t="n">
        <v>2252682.179374919</v>
      </c>
      <c r="AF20" t="n">
        <v>3.255649536484717e-06</v>
      </c>
      <c r="AG20" t="n">
        <v>67</v>
      </c>
      <c r="AH20" t="n">
        <v>2037689.353834672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1.7432</v>
      </c>
      <c r="E21" t="n">
        <v>57.36</v>
      </c>
      <c r="F21" t="n">
        <v>54.21</v>
      </c>
      <c r="G21" t="n">
        <v>57.06</v>
      </c>
      <c r="H21" t="n">
        <v>0.97</v>
      </c>
      <c r="I21" t="n">
        <v>57</v>
      </c>
      <c r="J21" t="n">
        <v>104.65</v>
      </c>
      <c r="K21" t="n">
        <v>39.72</v>
      </c>
      <c r="L21" t="n">
        <v>5.75</v>
      </c>
      <c r="M21" t="n">
        <v>55</v>
      </c>
      <c r="N21" t="n">
        <v>14.19</v>
      </c>
      <c r="O21" t="n">
        <v>13141.33</v>
      </c>
      <c r="P21" t="n">
        <v>445.89</v>
      </c>
      <c r="Q21" t="n">
        <v>1367.44</v>
      </c>
      <c r="R21" t="n">
        <v>159.43</v>
      </c>
      <c r="S21" t="n">
        <v>104.26</v>
      </c>
      <c r="T21" t="n">
        <v>26485.2</v>
      </c>
      <c r="U21" t="n">
        <v>0.65</v>
      </c>
      <c r="V21" t="n">
        <v>0.88</v>
      </c>
      <c r="W21" t="n">
        <v>20.74</v>
      </c>
      <c r="X21" t="n">
        <v>1.63</v>
      </c>
      <c r="Y21" t="n">
        <v>1</v>
      </c>
      <c r="Z21" t="n">
        <v>10</v>
      </c>
      <c r="AA21" t="n">
        <v>1639.426277791517</v>
      </c>
      <c r="AB21" t="n">
        <v>2243.135359657189</v>
      </c>
      <c r="AC21" t="n">
        <v>2029.053669191757</v>
      </c>
      <c r="AD21" t="n">
        <v>1639426.277791517</v>
      </c>
      <c r="AE21" t="n">
        <v>2243135.359657189</v>
      </c>
      <c r="AF21" t="n">
        <v>3.262199386101144e-06</v>
      </c>
      <c r="AG21" t="n">
        <v>67</v>
      </c>
      <c r="AH21" t="n">
        <v>2029053.669191757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1.7484</v>
      </c>
      <c r="E22" t="n">
        <v>57.2</v>
      </c>
      <c r="F22" t="n">
        <v>54.1</v>
      </c>
      <c r="G22" t="n">
        <v>60.11</v>
      </c>
      <c r="H22" t="n">
        <v>1.01</v>
      </c>
      <c r="I22" t="n">
        <v>54</v>
      </c>
      <c r="J22" t="n">
        <v>104.97</v>
      </c>
      <c r="K22" t="n">
        <v>39.72</v>
      </c>
      <c r="L22" t="n">
        <v>6</v>
      </c>
      <c r="M22" t="n">
        <v>52</v>
      </c>
      <c r="N22" t="n">
        <v>14.25</v>
      </c>
      <c r="O22" t="n">
        <v>13180.19</v>
      </c>
      <c r="P22" t="n">
        <v>442.77</v>
      </c>
      <c r="Q22" t="n">
        <v>1367.32</v>
      </c>
      <c r="R22" t="n">
        <v>155.75</v>
      </c>
      <c r="S22" t="n">
        <v>104.26</v>
      </c>
      <c r="T22" t="n">
        <v>24662.51</v>
      </c>
      <c r="U22" t="n">
        <v>0.67</v>
      </c>
      <c r="V22" t="n">
        <v>0.89</v>
      </c>
      <c r="W22" t="n">
        <v>20.74</v>
      </c>
      <c r="X22" t="n">
        <v>1.52</v>
      </c>
      <c r="Y22" t="n">
        <v>1</v>
      </c>
      <c r="Z22" t="n">
        <v>10</v>
      </c>
      <c r="AA22" t="n">
        <v>1631.368905491853</v>
      </c>
      <c r="AB22" t="n">
        <v>2232.110907410611</v>
      </c>
      <c r="AC22" t="n">
        <v>2019.081375194676</v>
      </c>
      <c r="AD22" t="n">
        <v>1631368.905491853</v>
      </c>
      <c r="AE22" t="n">
        <v>2232110.907410611</v>
      </c>
      <c r="AF22" t="n">
        <v>3.271930591245548e-06</v>
      </c>
      <c r="AG22" t="n">
        <v>67</v>
      </c>
      <c r="AH22" t="n">
        <v>2019081.375194676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1.7515</v>
      </c>
      <c r="E23" t="n">
        <v>57.09</v>
      </c>
      <c r="F23" t="n">
        <v>54.04</v>
      </c>
      <c r="G23" t="n">
        <v>62.35</v>
      </c>
      <c r="H23" t="n">
        <v>1.05</v>
      </c>
      <c r="I23" t="n">
        <v>52</v>
      </c>
      <c r="J23" t="n">
        <v>105.28</v>
      </c>
      <c r="K23" t="n">
        <v>39.72</v>
      </c>
      <c r="L23" t="n">
        <v>6.25</v>
      </c>
      <c r="M23" t="n">
        <v>50</v>
      </c>
      <c r="N23" t="n">
        <v>14.32</v>
      </c>
      <c r="O23" t="n">
        <v>13219.07</v>
      </c>
      <c r="P23" t="n">
        <v>439.17</v>
      </c>
      <c r="Q23" t="n">
        <v>1367.36</v>
      </c>
      <c r="R23" t="n">
        <v>154.05</v>
      </c>
      <c r="S23" t="n">
        <v>104.26</v>
      </c>
      <c r="T23" t="n">
        <v>23820.58</v>
      </c>
      <c r="U23" t="n">
        <v>0.68</v>
      </c>
      <c r="V23" t="n">
        <v>0.89</v>
      </c>
      <c r="W23" t="n">
        <v>20.72</v>
      </c>
      <c r="X23" t="n">
        <v>1.46</v>
      </c>
      <c r="Y23" t="n">
        <v>1</v>
      </c>
      <c r="Z23" t="n">
        <v>10</v>
      </c>
      <c r="AA23" t="n">
        <v>1624.224422941443</v>
      </c>
      <c r="AB23" t="n">
        <v>2222.335511192815</v>
      </c>
      <c r="AC23" t="n">
        <v>2010.238929072052</v>
      </c>
      <c r="AD23" t="n">
        <v>1624224.422941443</v>
      </c>
      <c r="AE23" t="n">
        <v>2222335.511192815</v>
      </c>
      <c r="AF23" t="n">
        <v>3.277731886620097e-06</v>
      </c>
      <c r="AG23" t="n">
        <v>67</v>
      </c>
      <c r="AH23" t="n">
        <v>2010238.929072052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1.7549</v>
      </c>
      <c r="E24" t="n">
        <v>56.98</v>
      </c>
      <c r="F24" t="n">
        <v>53.99</v>
      </c>
      <c r="G24" t="n">
        <v>66.11</v>
      </c>
      <c r="H24" t="n">
        <v>1.08</v>
      </c>
      <c r="I24" t="n">
        <v>49</v>
      </c>
      <c r="J24" t="n">
        <v>105.6</v>
      </c>
      <c r="K24" t="n">
        <v>39.72</v>
      </c>
      <c r="L24" t="n">
        <v>6.5</v>
      </c>
      <c r="M24" t="n">
        <v>47</v>
      </c>
      <c r="N24" t="n">
        <v>14.39</v>
      </c>
      <c r="O24" t="n">
        <v>13257.98</v>
      </c>
      <c r="P24" t="n">
        <v>436.05</v>
      </c>
      <c r="Q24" t="n">
        <v>1367.34</v>
      </c>
      <c r="R24" t="n">
        <v>152.02</v>
      </c>
      <c r="S24" t="n">
        <v>104.26</v>
      </c>
      <c r="T24" t="n">
        <v>22819.76</v>
      </c>
      <c r="U24" t="n">
        <v>0.6899999999999999</v>
      </c>
      <c r="V24" t="n">
        <v>0.89</v>
      </c>
      <c r="W24" t="n">
        <v>20.73</v>
      </c>
      <c r="X24" t="n">
        <v>1.41</v>
      </c>
      <c r="Y24" t="n">
        <v>1</v>
      </c>
      <c r="Z24" t="n">
        <v>10</v>
      </c>
      <c r="AA24" t="n">
        <v>1608.12588309937</v>
      </c>
      <c r="AB24" t="n">
        <v>2200.308778763438</v>
      </c>
      <c r="AC24" t="n">
        <v>1990.314397071021</v>
      </c>
      <c r="AD24" t="n">
        <v>1608125.88309937</v>
      </c>
      <c r="AE24" t="n">
        <v>2200308.778763438</v>
      </c>
      <c r="AF24" t="n">
        <v>3.284094597676054e-06</v>
      </c>
      <c r="AG24" t="n">
        <v>66</v>
      </c>
      <c r="AH24" t="n">
        <v>1990314.397071021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1.7586</v>
      </c>
      <c r="E25" t="n">
        <v>56.86</v>
      </c>
      <c r="F25" t="n">
        <v>53.91</v>
      </c>
      <c r="G25" t="n">
        <v>68.81999999999999</v>
      </c>
      <c r="H25" t="n">
        <v>1.12</v>
      </c>
      <c r="I25" t="n">
        <v>47</v>
      </c>
      <c r="J25" t="n">
        <v>105.92</v>
      </c>
      <c r="K25" t="n">
        <v>39.72</v>
      </c>
      <c r="L25" t="n">
        <v>6.75</v>
      </c>
      <c r="M25" t="n">
        <v>45</v>
      </c>
      <c r="N25" t="n">
        <v>14.45</v>
      </c>
      <c r="O25" t="n">
        <v>13296.91</v>
      </c>
      <c r="P25" t="n">
        <v>432.65</v>
      </c>
      <c r="Q25" t="n">
        <v>1367.36</v>
      </c>
      <c r="R25" t="n">
        <v>149.73</v>
      </c>
      <c r="S25" t="n">
        <v>104.26</v>
      </c>
      <c r="T25" t="n">
        <v>21688.67</v>
      </c>
      <c r="U25" t="n">
        <v>0.7</v>
      </c>
      <c r="V25" t="n">
        <v>0.89</v>
      </c>
      <c r="W25" t="n">
        <v>20.72</v>
      </c>
      <c r="X25" t="n">
        <v>1.33</v>
      </c>
      <c r="Y25" t="n">
        <v>1</v>
      </c>
      <c r="Z25" t="n">
        <v>10</v>
      </c>
      <c r="AA25" t="n">
        <v>1600.836854789437</v>
      </c>
      <c r="AB25" t="n">
        <v>2190.335608660554</v>
      </c>
      <c r="AC25" t="n">
        <v>1981.293052325324</v>
      </c>
      <c r="AD25" t="n">
        <v>1600836.854789437</v>
      </c>
      <c r="AE25" t="n">
        <v>2190335.608660554</v>
      </c>
      <c r="AF25" t="n">
        <v>3.291018724413419e-06</v>
      </c>
      <c r="AG25" t="n">
        <v>66</v>
      </c>
      <c r="AH25" t="n">
        <v>1981293.052325324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1.7624</v>
      </c>
      <c r="E26" t="n">
        <v>56.74</v>
      </c>
      <c r="F26" t="n">
        <v>53.83</v>
      </c>
      <c r="G26" t="n">
        <v>71.77</v>
      </c>
      <c r="H26" t="n">
        <v>1.16</v>
      </c>
      <c r="I26" t="n">
        <v>45</v>
      </c>
      <c r="J26" t="n">
        <v>106.23</v>
      </c>
      <c r="K26" t="n">
        <v>39.72</v>
      </c>
      <c r="L26" t="n">
        <v>7</v>
      </c>
      <c r="M26" t="n">
        <v>43</v>
      </c>
      <c r="N26" t="n">
        <v>14.52</v>
      </c>
      <c r="O26" t="n">
        <v>13335.87</v>
      </c>
      <c r="P26" t="n">
        <v>429.72</v>
      </c>
      <c r="Q26" t="n">
        <v>1367.33</v>
      </c>
      <c r="R26" t="n">
        <v>147</v>
      </c>
      <c r="S26" t="n">
        <v>104.26</v>
      </c>
      <c r="T26" t="n">
        <v>20332.61</v>
      </c>
      <c r="U26" t="n">
        <v>0.71</v>
      </c>
      <c r="V26" t="n">
        <v>0.89</v>
      </c>
      <c r="W26" t="n">
        <v>20.72</v>
      </c>
      <c r="X26" t="n">
        <v>1.25</v>
      </c>
      <c r="Y26" t="n">
        <v>1</v>
      </c>
      <c r="Z26" t="n">
        <v>10</v>
      </c>
      <c r="AA26" t="n">
        <v>1594.168811122146</v>
      </c>
      <c r="AB26" t="n">
        <v>2181.21209714164</v>
      </c>
      <c r="AC26" t="n">
        <v>1973.040275940847</v>
      </c>
      <c r="AD26" t="n">
        <v>1594168.811122146</v>
      </c>
      <c r="AE26" t="n">
        <v>2181212.09714164</v>
      </c>
      <c r="AF26" t="n">
        <v>3.298129989711252e-06</v>
      </c>
      <c r="AG26" t="n">
        <v>66</v>
      </c>
      <c r="AH26" t="n">
        <v>1973040.275940847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1.7634</v>
      </c>
      <c r="E27" t="n">
        <v>56.71</v>
      </c>
      <c r="F27" t="n">
        <v>53.82</v>
      </c>
      <c r="G27" t="n">
        <v>73.39</v>
      </c>
      <c r="H27" t="n">
        <v>1.2</v>
      </c>
      <c r="I27" t="n">
        <v>44</v>
      </c>
      <c r="J27" t="n">
        <v>106.55</v>
      </c>
      <c r="K27" t="n">
        <v>39.72</v>
      </c>
      <c r="L27" t="n">
        <v>7.25</v>
      </c>
      <c r="M27" t="n">
        <v>42</v>
      </c>
      <c r="N27" t="n">
        <v>14.58</v>
      </c>
      <c r="O27" t="n">
        <v>13374.86</v>
      </c>
      <c r="P27" t="n">
        <v>426.53</v>
      </c>
      <c r="Q27" t="n">
        <v>1367.34</v>
      </c>
      <c r="R27" t="n">
        <v>146.68</v>
      </c>
      <c r="S27" t="n">
        <v>104.26</v>
      </c>
      <c r="T27" t="n">
        <v>20177.13</v>
      </c>
      <c r="U27" t="n">
        <v>0.71</v>
      </c>
      <c r="V27" t="n">
        <v>0.89</v>
      </c>
      <c r="W27" t="n">
        <v>20.72</v>
      </c>
      <c r="X27" t="n">
        <v>1.24</v>
      </c>
      <c r="Y27" t="n">
        <v>1</v>
      </c>
      <c r="Z27" t="n">
        <v>10</v>
      </c>
      <c r="AA27" t="n">
        <v>1589.177738464361</v>
      </c>
      <c r="AB27" t="n">
        <v>2174.383091340675</v>
      </c>
      <c r="AC27" t="n">
        <v>1966.863020868956</v>
      </c>
      <c r="AD27" t="n">
        <v>1589177.738464362</v>
      </c>
      <c r="AE27" t="n">
        <v>2174383.091340675</v>
      </c>
      <c r="AF27" t="n">
        <v>3.300001375315946e-06</v>
      </c>
      <c r="AG27" t="n">
        <v>66</v>
      </c>
      <c r="AH27" t="n">
        <v>1966863.020868957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1.7666</v>
      </c>
      <c r="E28" t="n">
        <v>56.6</v>
      </c>
      <c r="F28" t="n">
        <v>53.75</v>
      </c>
      <c r="G28" t="n">
        <v>76.79000000000001</v>
      </c>
      <c r="H28" t="n">
        <v>1.24</v>
      </c>
      <c r="I28" t="n">
        <v>42</v>
      </c>
      <c r="J28" t="n">
        <v>106.86</v>
      </c>
      <c r="K28" t="n">
        <v>39.72</v>
      </c>
      <c r="L28" t="n">
        <v>7.5</v>
      </c>
      <c r="M28" t="n">
        <v>40</v>
      </c>
      <c r="N28" t="n">
        <v>14.65</v>
      </c>
      <c r="O28" t="n">
        <v>13413.87</v>
      </c>
      <c r="P28" t="n">
        <v>423.79</v>
      </c>
      <c r="Q28" t="n">
        <v>1367.33</v>
      </c>
      <c r="R28" t="n">
        <v>144.86</v>
      </c>
      <c r="S28" t="n">
        <v>104.26</v>
      </c>
      <c r="T28" t="n">
        <v>19277.49</v>
      </c>
      <c r="U28" t="n">
        <v>0.72</v>
      </c>
      <c r="V28" t="n">
        <v>0.89</v>
      </c>
      <c r="W28" t="n">
        <v>20.71</v>
      </c>
      <c r="X28" t="n">
        <v>1.18</v>
      </c>
      <c r="Y28" t="n">
        <v>1</v>
      </c>
      <c r="Z28" t="n">
        <v>10</v>
      </c>
      <c r="AA28" t="n">
        <v>1583.205528342775</v>
      </c>
      <c r="AB28" t="n">
        <v>2166.211649977005</v>
      </c>
      <c r="AC28" t="n">
        <v>1959.471450400345</v>
      </c>
      <c r="AD28" t="n">
        <v>1583205.528342775</v>
      </c>
      <c r="AE28" t="n">
        <v>2166211.649977005</v>
      </c>
      <c r="AF28" t="n">
        <v>3.305989809250964e-06</v>
      </c>
      <c r="AG28" t="n">
        <v>66</v>
      </c>
      <c r="AH28" t="n">
        <v>1959471.450400345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1.7705</v>
      </c>
      <c r="E29" t="n">
        <v>56.48</v>
      </c>
      <c r="F29" t="n">
        <v>53.67</v>
      </c>
      <c r="G29" t="n">
        <v>80.51000000000001</v>
      </c>
      <c r="H29" t="n">
        <v>1.27</v>
      </c>
      <c r="I29" t="n">
        <v>40</v>
      </c>
      <c r="J29" t="n">
        <v>107.18</v>
      </c>
      <c r="K29" t="n">
        <v>39.72</v>
      </c>
      <c r="L29" t="n">
        <v>7.75</v>
      </c>
      <c r="M29" t="n">
        <v>38</v>
      </c>
      <c r="N29" t="n">
        <v>14.72</v>
      </c>
      <c r="O29" t="n">
        <v>13452.9</v>
      </c>
      <c r="P29" t="n">
        <v>420.46</v>
      </c>
      <c r="Q29" t="n">
        <v>1367.41</v>
      </c>
      <c r="R29" t="n">
        <v>142.19</v>
      </c>
      <c r="S29" t="n">
        <v>104.26</v>
      </c>
      <c r="T29" t="n">
        <v>17951.72</v>
      </c>
      <c r="U29" t="n">
        <v>0.73</v>
      </c>
      <c r="V29" t="n">
        <v>0.89</v>
      </c>
      <c r="W29" t="n">
        <v>20.7</v>
      </c>
      <c r="X29" t="n">
        <v>1.09</v>
      </c>
      <c r="Y29" t="n">
        <v>1</v>
      </c>
      <c r="Z29" t="n">
        <v>10</v>
      </c>
      <c r="AA29" t="n">
        <v>1576.005603833625</v>
      </c>
      <c r="AB29" t="n">
        <v>2156.360395625334</v>
      </c>
      <c r="AC29" t="n">
        <v>1950.560385937675</v>
      </c>
      <c r="AD29" t="n">
        <v>1576005.603833625</v>
      </c>
      <c r="AE29" t="n">
        <v>2156360.395625334</v>
      </c>
      <c r="AF29" t="n">
        <v>3.313288213109267e-06</v>
      </c>
      <c r="AG29" t="n">
        <v>66</v>
      </c>
      <c r="AH29" t="n">
        <v>1950560.385937675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1.7708</v>
      </c>
      <c r="E30" t="n">
        <v>56.47</v>
      </c>
      <c r="F30" t="n">
        <v>53.68</v>
      </c>
      <c r="G30" t="n">
        <v>82.59</v>
      </c>
      <c r="H30" t="n">
        <v>1.31</v>
      </c>
      <c r="I30" t="n">
        <v>39</v>
      </c>
      <c r="J30" t="n">
        <v>107.5</v>
      </c>
      <c r="K30" t="n">
        <v>39.72</v>
      </c>
      <c r="L30" t="n">
        <v>8</v>
      </c>
      <c r="M30" t="n">
        <v>37</v>
      </c>
      <c r="N30" t="n">
        <v>14.78</v>
      </c>
      <c r="O30" t="n">
        <v>13491.96</v>
      </c>
      <c r="P30" t="n">
        <v>417.91</v>
      </c>
      <c r="Q30" t="n">
        <v>1367.22</v>
      </c>
      <c r="R30" t="n">
        <v>142.26</v>
      </c>
      <c r="S30" t="n">
        <v>104.26</v>
      </c>
      <c r="T30" t="n">
        <v>17992.56</v>
      </c>
      <c r="U30" t="n">
        <v>0.73</v>
      </c>
      <c r="V30" t="n">
        <v>0.89</v>
      </c>
      <c r="W30" t="n">
        <v>20.71</v>
      </c>
      <c r="X30" t="n">
        <v>1.11</v>
      </c>
      <c r="Y30" t="n">
        <v>1</v>
      </c>
      <c r="Z30" t="n">
        <v>10</v>
      </c>
      <c r="AA30" t="n">
        <v>1572.431635142622</v>
      </c>
      <c r="AB30" t="n">
        <v>2151.470333989933</v>
      </c>
      <c r="AC30" t="n">
        <v>1946.137024921512</v>
      </c>
      <c r="AD30" t="n">
        <v>1572431.635142622</v>
      </c>
      <c r="AE30" t="n">
        <v>2151470.333989933</v>
      </c>
      <c r="AF30" t="n">
        <v>3.313849628790675e-06</v>
      </c>
      <c r="AG30" t="n">
        <v>66</v>
      </c>
      <c r="AH30" t="n">
        <v>1946137.024921512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1.7747</v>
      </c>
      <c r="E31" t="n">
        <v>56.35</v>
      </c>
      <c r="F31" t="n">
        <v>53.6</v>
      </c>
      <c r="G31" t="n">
        <v>86.92</v>
      </c>
      <c r="H31" t="n">
        <v>1.35</v>
      </c>
      <c r="I31" t="n">
        <v>37</v>
      </c>
      <c r="J31" t="n">
        <v>107.81</v>
      </c>
      <c r="K31" t="n">
        <v>39.72</v>
      </c>
      <c r="L31" t="n">
        <v>8.25</v>
      </c>
      <c r="M31" t="n">
        <v>35</v>
      </c>
      <c r="N31" t="n">
        <v>14.85</v>
      </c>
      <c r="O31" t="n">
        <v>13531.05</v>
      </c>
      <c r="P31" t="n">
        <v>413.48</v>
      </c>
      <c r="Q31" t="n">
        <v>1367.32</v>
      </c>
      <c r="R31" t="n">
        <v>139.62</v>
      </c>
      <c r="S31" t="n">
        <v>104.26</v>
      </c>
      <c r="T31" t="n">
        <v>16681.68</v>
      </c>
      <c r="U31" t="n">
        <v>0.75</v>
      </c>
      <c r="V31" t="n">
        <v>0.89</v>
      </c>
      <c r="W31" t="n">
        <v>20.71</v>
      </c>
      <c r="X31" t="n">
        <v>1.02</v>
      </c>
      <c r="Y31" t="n">
        <v>1</v>
      </c>
      <c r="Z31" t="n">
        <v>10</v>
      </c>
      <c r="AA31" t="n">
        <v>1563.77329219049</v>
      </c>
      <c r="AB31" t="n">
        <v>2139.623607183694</v>
      </c>
      <c r="AC31" t="n">
        <v>1935.420933094674</v>
      </c>
      <c r="AD31" t="n">
        <v>1563773.29219049</v>
      </c>
      <c r="AE31" t="n">
        <v>2139623.607183694</v>
      </c>
      <c r="AF31" t="n">
        <v>3.321148032648978e-06</v>
      </c>
      <c r="AG31" t="n">
        <v>66</v>
      </c>
      <c r="AH31" t="n">
        <v>1935420.933094674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1.7759</v>
      </c>
      <c r="E32" t="n">
        <v>56.31</v>
      </c>
      <c r="F32" t="n">
        <v>53.58</v>
      </c>
      <c r="G32" t="n">
        <v>89.3</v>
      </c>
      <c r="H32" t="n">
        <v>1.38</v>
      </c>
      <c r="I32" t="n">
        <v>36</v>
      </c>
      <c r="J32" t="n">
        <v>108.13</v>
      </c>
      <c r="K32" t="n">
        <v>39.72</v>
      </c>
      <c r="L32" t="n">
        <v>8.5</v>
      </c>
      <c r="M32" t="n">
        <v>34</v>
      </c>
      <c r="N32" t="n">
        <v>14.92</v>
      </c>
      <c r="O32" t="n">
        <v>13570.16</v>
      </c>
      <c r="P32" t="n">
        <v>410.36</v>
      </c>
      <c r="Q32" t="n">
        <v>1367.3</v>
      </c>
      <c r="R32" t="n">
        <v>138.89</v>
      </c>
      <c r="S32" t="n">
        <v>104.26</v>
      </c>
      <c r="T32" t="n">
        <v>16320.06</v>
      </c>
      <c r="U32" t="n">
        <v>0.75</v>
      </c>
      <c r="V32" t="n">
        <v>0.89</v>
      </c>
      <c r="W32" t="n">
        <v>20.71</v>
      </c>
      <c r="X32" t="n">
        <v>1</v>
      </c>
      <c r="Y32" t="n">
        <v>1</v>
      </c>
      <c r="Z32" t="n">
        <v>10</v>
      </c>
      <c r="AA32" t="n">
        <v>1558.755831124152</v>
      </c>
      <c r="AB32" t="n">
        <v>2132.758495597971</v>
      </c>
      <c r="AC32" t="n">
        <v>1929.211018123449</v>
      </c>
      <c r="AD32" t="n">
        <v>1558755.831124152</v>
      </c>
      <c r="AE32" t="n">
        <v>2132758.495597971</v>
      </c>
      <c r="AF32" t="n">
        <v>3.32339369537461e-06</v>
      </c>
      <c r="AG32" t="n">
        <v>66</v>
      </c>
      <c r="AH32" t="n">
        <v>1929211.018123449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1.7762</v>
      </c>
      <c r="E33" t="n">
        <v>56.3</v>
      </c>
      <c r="F33" t="n">
        <v>53.59</v>
      </c>
      <c r="G33" t="n">
        <v>91.87</v>
      </c>
      <c r="H33" t="n">
        <v>1.42</v>
      </c>
      <c r="I33" t="n">
        <v>35</v>
      </c>
      <c r="J33" t="n">
        <v>108.45</v>
      </c>
      <c r="K33" t="n">
        <v>39.72</v>
      </c>
      <c r="L33" t="n">
        <v>8.75</v>
      </c>
      <c r="M33" t="n">
        <v>30</v>
      </c>
      <c r="N33" t="n">
        <v>14.98</v>
      </c>
      <c r="O33" t="n">
        <v>13609.42</v>
      </c>
      <c r="P33" t="n">
        <v>407.09</v>
      </c>
      <c r="Q33" t="n">
        <v>1367.33</v>
      </c>
      <c r="R33" t="n">
        <v>139.33</v>
      </c>
      <c r="S33" t="n">
        <v>104.26</v>
      </c>
      <c r="T33" t="n">
        <v>16545.25</v>
      </c>
      <c r="U33" t="n">
        <v>0.75</v>
      </c>
      <c r="V33" t="n">
        <v>0.89</v>
      </c>
      <c r="W33" t="n">
        <v>20.71</v>
      </c>
      <c r="X33" t="n">
        <v>1.02</v>
      </c>
      <c r="Y33" t="n">
        <v>1</v>
      </c>
      <c r="Z33" t="n">
        <v>10</v>
      </c>
      <c r="AA33" t="n">
        <v>1554.215218823938</v>
      </c>
      <c r="AB33" t="n">
        <v>2126.54582953114</v>
      </c>
      <c r="AC33" t="n">
        <v>1923.591280186504</v>
      </c>
      <c r="AD33" t="n">
        <v>1554215.218823938</v>
      </c>
      <c r="AE33" t="n">
        <v>2126545.829531141</v>
      </c>
      <c r="AF33" t="n">
        <v>3.323955111056019e-06</v>
      </c>
      <c r="AG33" t="n">
        <v>66</v>
      </c>
      <c r="AH33" t="n">
        <v>1923591.280186505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1.7784</v>
      </c>
      <c r="E34" t="n">
        <v>56.23</v>
      </c>
      <c r="F34" t="n">
        <v>53.54</v>
      </c>
      <c r="G34" t="n">
        <v>94.48999999999999</v>
      </c>
      <c r="H34" t="n">
        <v>1.46</v>
      </c>
      <c r="I34" t="n">
        <v>34</v>
      </c>
      <c r="J34" t="n">
        <v>108.77</v>
      </c>
      <c r="K34" t="n">
        <v>39.72</v>
      </c>
      <c r="L34" t="n">
        <v>9</v>
      </c>
      <c r="M34" t="n">
        <v>27</v>
      </c>
      <c r="N34" t="n">
        <v>15.05</v>
      </c>
      <c r="O34" t="n">
        <v>13648.58</v>
      </c>
      <c r="P34" t="n">
        <v>404.46</v>
      </c>
      <c r="Q34" t="n">
        <v>1367.33</v>
      </c>
      <c r="R34" t="n">
        <v>137.64</v>
      </c>
      <c r="S34" t="n">
        <v>104.26</v>
      </c>
      <c r="T34" t="n">
        <v>15707.96</v>
      </c>
      <c r="U34" t="n">
        <v>0.76</v>
      </c>
      <c r="V34" t="n">
        <v>0.9</v>
      </c>
      <c r="W34" t="n">
        <v>20.71</v>
      </c>
      <c r="X34" t="n">
        <v>0.97</v>
      </c>
      <c r="Y34" t="n">
        <v>1</v>
      </c>
      <c r="Z34" t="n">
        <v>10</v>
      </c>
      <c r="AA34" t="n">
        <v>1549.152009229538</v>
      </c>
      <c r="AB34" t="n">
        <v>2119.618122791041</v>
      </c>
      <c r="AC34" t="n">
        <v>1917.324744054583</v>
      </c>
      <c r="AD34" t="n">
        <v>1549152.009229538</v>
      </c>
      <c r="AE34" t="n">
        <v>2119618.122791041</v>
      </c>
      <c r="AF34" t="n">
        <v>3.328072159386343e-06</v>
      </c>
      <c r="AG34" t="n">
        <v>66</v>
      </c>
      <c r="AH34" t="n">
        <v>1917324.744054583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1.7806</v>
      </c>
      <c r="E35" t="n">
        <v>56.16</v>
      </c>
      <c r="F35" t="n">
        <v>53.5</v>
      </c>
      <c r="G35" t="n">
        <v>97.26000000000001</v>
      </c>
      <c r="H35" t="n">
        <v>1.49</v>
      </c>
      <c r="I35" t="n">
        <v>33</v>
      </c>
      <c r="J35" t="n">
        <v>109.09</v>
      </c>
      <c r="K35" t="n">
        <v>39.72</v>
      </c>
      <c r="L35" t="n">
        <v>9.25</v>
      </c>
      <c r="M35" t="n">
        <v>20</v>
      </c>
      <c r="N35" t="n">
        <v>15.12</v>
      </c>
      <c r="O35" t="n">
        <v>13687.77</v>
      </c>
      <c r="P35" t="n">
        <v>402.91</v>
      </c>
      <c r="Q35" t="n">
        <v>1367.18</v>
      </c>
      <c r="R35" t="n">
        <v>135.98</v>
      </c>
      <c r="S35" t="n">
        <v>104.26</v>
      </c>
      <c r="T35" t="n">
        <v>14879.62</v>
      </c>
      <c r="U35" t="n">
        <v>0.77</v>
      </c>
      <c r="V35" t="n">
        <v>0.9</v>
      </c>
      <c r="W35" t="n">
        <v>20.71</v>
      </c>
      <c r="X35" t="n">
        <v>0.92</v>
      </c>
      <c r="Y35" t="n">
        <v>1</v>
      </c>
      <c r="Z35" t="n">
        <v>10</v>
      </c>
      <c r="AA35" t="n">
        <v>1536.093440263209</v>
      </c>
      <c r="AB35" t="n">
        <v>2101.750812627905</v>
      </c>
      <c r="AC35" t="n">
        <v>1901.16266489649</v>
      </c>
      <c r="AD35" t="n">
        <v>1536093.440263209</v>
      </c>
      <c r="AE35" t="n">
        <v>2101750.812627906</v>
      </c>
      <c r="AF35" t="n">
        <v>3.332189207716668e-06</v>
      </c>
      <c r="AG35" t="n">
        <v>65</v>
      </c>
      <c r="AH35" t="n">
        <v>1901162.66489649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1.7814</v>
      </c>
      <c r="E36" t="n">
        <v>56.13</v>
      </c>
      <c r="F36" t="n">
        <v>53.49</v>
      </c>
      <c r="G36" t="n">
        <v>100.29</v>
      </c>
      <c r="H36" t="n">
        <v>1.53</v>
      </c>
      <c r="I36" t="n">
        <v>32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401.83</v>
      </c>
      <c r="Q36" t="n">
        <v>1367.37</v>
      </c>
      <c r="R36" t="n">
        <v>135.62</v>
      </c>
      <c r="S36" t="n">
        <v>104.26</v>
      </c>
      <c r="T36" t="n">
        <v>14704.21</v>
      </c>
      <c r="U36" t="n">
        <v>0.77</v>
      </c>
      <c r="V36" t="n">
        <v>0.9</v>
      </c>
      <c r="W36" t="n">
        <v>20.71</v>
      </c>
      <c r="X36" t="n">
        <v>0.91</v>
      </c>
      <c r="Y36" t="n">
        <v>1</v>
      </c>
      <c r="Z36" t="n">
        <v>10</v>
      </c>
      <c r="AA36" t="n">
        <v>1534.14755512926</v>
      </c>
      <c r="AB36" t="n">
        <v>2099.088366741243</v>
      </c>
      <c r="AC36" t="n">
        <v>1898.754319108484</v>
      </c>
      <c r="AD36" t="n">
        <v>1534147.55512926</v>
      </c>
      <c r="AE36" t="n">
        <v>2099088.366741243</v>
      </c>
      <c r="AF36" t="n">
        <v>3.333686316200423e-06</v>
      </c>
      <c r="AG36" t="n">
        <v>65</v>
      </c>
      <c r="AH36" t="n">
        <v>1898754.319108484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1.7812</v>
      </c>
      <c r="E37" t="n">
        <v>56.14</v>
      </c>
      <c r="F37" t="n">
        <v>53.49</v>
      </c>
      <c r="G37" t="n">
        <v>100.3</v>
      </c>
      <c r="H37" t="n">
        <v>1.57</v>
      </c>
      <c r="I37" t="n">
        <v>32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401.92</v>
      </c>
      <c r="Q37" t="n">
        <v>1367.31</v>
      </c>
      <c r="R37" t="n">
        <v>135.45</v>
      </c>
      <c r="S37" t="n">
        <v>104.26</v>
      </c>
      <c r="T37" t="n">
        <v>14621.06</v>
      </c>
      <c r="U37" t="n">
        <v>0.77</v>
      </c>
      <c r="V37" t="n">
        <v>0.9</v>
      </c>
      <c r="W37" t="n">
        <v>20.73</v>
      </c>
      <c r="X37" t="n">
        <v>0.92</v>
      </c>
      <c r="Y37" t="n">
        <v>1</v>
      </c>
      <c r="Z37" t="n">
        <v>10</v>
      </c>
      <c r="AA37" t="n">
        <v>1534.372272910693</v>
      </c>
      <c r="AB37" t="n">
        <v>2099.395835523648</v>
      </c>
      <c r="AC37" t="n">
        <v>1899.032443501831</v>
      </c>
      <c r="AD37" t="n">
        <v>1534372.272910693</v>
      </c>
      <c r="AE37" t="n">
        <v>2099395.835523648</v>
      </c>
      <c r="AF37" t="n">
        <v>3.333312039079484e-06</v>
      </c>
      <c r="AG37" t="n">
        <v>65</v>
      </c>
      <c r="AH37" t="n">
        <v>1899032.443501831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1.7806</v>
      </c>
      <c r="E38" t="n">
        <v>56.16</v>
      </c>
      <c r="F38" t="n">
        <v>53.52</v>
      </c>
      <c r="G38" t="n">
        <v>100.34</v>
      </c>
      <c r="H38" t="n">
        <v>1.6</v>
      </c>
      <c r="I38" t="n">
        <v>32</v>
      </c>
      <c r="J38" t="n">
        <v>110.04</v>
      </c>
      <c r="K38" t="n">
        <v>39.72</v>
      </c>
      <c r="L38" t="n">
        <v>10</v>
      </c>
      <c r="M38" t="n">
        <v>1</v>
      </c>
      <c r="N38" t="n">
        <v>15.32</v>
      </c>
      <c r="O38" t="n">
        <v>13805.5</v>
      </c>
      <c r="P38" t="n">
        <v>402.63</v>
      </c>
      <c r="Q38" t="n">
        <v>1367.31</v>
      </c>
      <c r="R38" t="n">
        <v>135.71</v>
      </c>
      <c r="S38" t="n">
        <v>104.26</v>
      </c>
      <c r="T38" t="n">
        <v>14749.94</v>
      </c>
      <c r="U38" t="n">
        <v>0.77</v>
      </c>
      <c r="V38" t="n">
        <v>0.9</v>
      </c>
      <c r="W38" t="n">
        <v>20.74</v>
      </c>
      <c r="X38" t="n">
        <v>0.9399999999999999</v>
      </c>
      <c r="Y38" t="n">
        <v>1</v>
      </c>
      <c r="Z38" t="n">
        <v>10</v>
      </c>
      <c r="AA38" t="n">
        <v>1535.850529248557</v>
      </c>
      <c r="AB38" t="n">
        <v>2101.418451061182</v>
      </c>
      <c r="AC38" t="n">
        <v>1900.862023451222</v>
      </c>
      <c r="AD38" t="n">
        <v>1535850.529248558</v>
      </c>
      <c r="AE38" t="n">
        <v>2101418.451061182</v>
      </c>
      <c r="AF38" t="n">
        <v>3.332189207716668e-06</v>
      </c>
      <c r="AG38" t="n">
        <v>65</v>
      </c>
      <c r="AH38" t="n">
        <v>1900862.023451222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1.7806</v>
      </c>
      <c r="E39" t="n">
        <v>56.16</v>
      </c>
      <c r="F39" t="n">
        <v>53.51</v>
      </c>
      <c r="G39" t="n">
        <v>100.34</v>
      </c>
      <c r="H39" t="n">
        <v>1.64</v>
      </c>
      <c r="I39" t="n">
        <v>32</v>
      </c>
      <c r="J39" t="n">
        <v>110.36</v>
      </c>
      <c r="K39" t="n">
        <v>39.72</v>
      </c>
      <c r="L39" t="n">
        <v>10.25</v>
      </c>
      <c r="M39" t="n">
        <v>0</v>
      </c>
      <c r="N39" t="n">
        <v>15.39</v>
      </c>
      <c r="O39" t="n">
        <v>13844.79</v>
      </c>
      <c r="P39" t="n">
        <v>403.71</v>
      </c>
      <c r="Q39" t="n">
        <v>1367.38</v>
      </c>
      <c r="R39" t="n">
        <v>135.69</v>
      </c>
      <c r="S39" t="n">
        <v>104.26</v>
      </c>
      <c r="T39" t="n">
        <v>14739.96</v>
      </c>
      <c r="U39" t="n">
        <v>0.77</v>
      </c>
      <c r="V39" t="n">
        <v>0.9</v>
      </c>
      <c r="W39" t="n">
        <v>20.73</v>
      </c>
      <c r="X39" t="n">
        <v>0.9399999999999999</v>
      </c>
      <c r="Y39" t="n">
        <v>1</v>
      </c>
      <c r="Z39" t="n">
        <v>10</v>
      </c>
      <c r="AA39" t="n">
        <v>1537.24881804627</v>
      </c>
      <c r="AB39" t="n">
        <v>2103.33165148236</v>
      </c>
      <c r="AC39" t="n">
        <v>1902.592630709396</v>
      </c>
      <c r="AD39" t="n">
        <v>1537248.81804627</v>
      </c>
      <c r="AE39" t="n">
        <v>2103331.65148236</v>
      </c>
      <c r="AF39" t="n">
        <v>3.332189207716668e-06</v>
      </c>
      <c r="AG39" t="n">
        <v>65</v>
      </c>
      <c r="AH39" t="n">
        <v>1902592.630709396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0.8908</v>
      </c>
      <c r="E2" t="n">
        <v>112.26</v>
      </c>
      <c r="F2" t="n">
        <v>76.88</v>
      </c>
      <c r="G2" t="n">
        <v>5.7</v>
      </c>
      <c r="H2" t="n">
        <v>0.09</v>
      </c>
      <c r="I2" t="n">
        <v>809</v>
      </c>
      <c r="J2" t="n">
        <v>204</v>
      </c>
      <c r="K2" t="n">
        <v>55.27</v>
      </c>
      <c r="L2" t="n">
        <v>1</v>
      </c>
      <c r="M2" t="n">
        <v>807</v>
      </c>
      <c r="N2" t="n">
        <v>42.72</v>
      </c>
      <c r="O2" t="n">
        <v>25393.6</v>
      </c>
      <c r="P2" t="n">
        <v>1118.9</v>
      </c>
      <c r="Q2" t="n">
        <v>1370.62</v>
      </c>
      <c r="R2" t="n">
        <v>898.53</v>
      </c>
      <c r="S2" t="n">
        <v>104.26</v>
      </c>
      <c r="T2" t="n">
        <v>392274.37</v>
      </c>
      <c r="U2" t="n">
        <v>0.12</v>
      </c>
      <c r="V2" t="n">
        <v>0.62</v>
      </c>
      <c r="W2" t="n">
        <v>21.98</v>
      </c>
      <c r="X2" t="n">
        <v>24.23</v>
      </c>
      <c r="Y2" t="n">
        <v>1</v>
      </c>
      <c r="Z2" t="n">
        <v>10</v>
      </c>
      <c r="AA2" t="n">
        <v>5813.782502765863</v>
      </c>
      <c r="AB2" t="n">
        <v>7954.67370626686</v>
      </c>
      <c r="AC2" t="n">
        <v>7195.490812195117</v>
      </c>
      <c r="AD2" t="n">
        <v>5813782.502765863</v>
      </c>
      <c r="AE2" t="n">
        <v>7954673.70626686</v>
      </c>
      <c r="AF2" t="n">
        <v>1.184440990986451e-06</v>
      </c>
      <c r="AG2" t="n">
        <v>130</v>
      </c>
      <c r="AH2" t="n">
        <v>7195490.812195117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1.0373</v>
      </c>
      <c r="E3" t="n">
        <v>96.40000000000001</v>
      </c>
      <c r="F3" t="n">
        <v>69.98999999999999</v>
      </c>
      <c r="G3" t="n">
        <v>7.14</v>
      </c>
      <c r="H3" t="n">
        <v>0.11</v>
      </c>
      <c r="I3" t="n">
        <v>588</v>
      </c>
      <c r="J3" t="n">
        <v>204.39</v>
      </c>
      <c r="K3" t="n">
        <v>55.27</v>
      </c>
      <c r="L3" t="n">
        <v>1.25</v>
      </c>
      <c r="M3" t="n">
        <v>586</v>
      </c>
      <c r="N3" t="n">
        <v>42.87</v>
      </c>
      <c r="O3" t="n">
        <v>25442.42</v>
      </c>
      <c r="P3" t="n">
        <v>1018.65</v>
      </c>
      <c r="Q3" t="n">
        <v>1369.3</v>
      </c>
      <c r="R3" t="n">
        <v>672.92</v>
      </c>
      <c r="S3" t="n">
        <v>104.26</v>
      </c>
      <c r="T3" t="n">
        <v>280575.98</v>
      </c>
      <c r="U3" t="n">
        <v>0.15</v>
      </c>
      <c r="V3" t="n">
        <v>0.6899999999999999</v>
      </c>
      <c r="W3" t="n">
        <v>21.63</v>
      </c>
      <c r="X3" t="n">
        <v>17.37</v>
      </c>
      <c r="Y3" t="n">
        <v>1</v>
      </c>
      <c r="Z3" t="n">
        <v>10</v>
      </c>
      <c r="AA3" t="n">
        <v>4648.256083055792</v>
      </c>
      <c r="AB3" t="n">
        <v>6359.949039422811</v>
      </c>
      <c r="AC3" t="n">
        <v>5752.964429344596</v>
      </c>
      <c r="AD3" t="n">
        <v>4648256.083055792</v>
      </c>
      <c r="AE3" t="n">
        <v>6359949.03942281</v>
      </c>
      <c r="AF3" t="n">
        <v>1.379232869275085e-06</v>
      </c>
      <c r="AG3" t="n">
        <v>112</v>
      </c>
      <c r="AH3" t="n">
        <v>5752964.429344596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1.1426</v>
      </c>
      <c r="E4" t="n">
        <v>87.52</v>
      </c>
      <c r="F4" t="n">
        <v>66.18000000000001</v>
      </c>
      <c r="G4" t="n">
        <v>8.58</v>
      </c>
      <c r="H4" t="n">
        <v>0.13</v>
      </c>
      <c r="I4" t="n">
        <v>463</v>
      </c>
      <c r="J4" t="n">
        <v>204.79</v>
      </c>
      <c r="K4" t="n">
        <v>55.27</v>
      </c>
      <c r="L4" t="n">
        <v>1.5</v>
      </c>
      <c r="M4" t="n">
        <v>461</v>
      </c>
      <c r="N4" t="n">
        <v>43.02</v>
      </c>
      <c r="O4" t="n">
        <v>25491.3</v>
      </c>
      <c r="P4" t="n">
        <v>962.8</v>
      </c>
      <c r="Q4" t="n">
        <v>1369.26</v>
      </c>
      <c r="R4" t="n">
        <v>548.9400000000001</v>
      </c>
      <c r="S4" t="n">
        <v>104.26</v>
      </c>
      <c r="T4" t="n">
        <v>219212.98</v>
      </c>
      <c r="U4" t="n">
        <v>0.19</v>
      </c>
      <c r="V4" t="n">
        <v>0.72</v>
      </c>
      <c r="W4" t="n">
        <v>21.4</v>
      </c>
      <c r="X4" t="n">
        <v>13.56</v>
      </c>
      <c r="Y4" t="n">
        <v>1</v>
      </c>
      <c r="Z4" t="n">
        <v>10</v>
      </c>
      <c r="AA4" t="n">
        <v>4047.5089436083</v>
      </c>
      <c r="AB4" t="n">
        <v>5537.980300137407</v>
      </c>
      <c r="AC4" t="n">
        <v>5009.44323289625</v>
      </c>
      <c r="AD4" t="n">
        <v>4047508.9436083</v>
      </c>
      <c r="AE4" t="n">
        <v>5537980.300137406</v>
      </c>
      <c r="AF4" t="n">
        <v>1.519243686911898e-06</v>
      </c>
      <c r="AG4" t="n">
        <v>102</v>
      </c>
      <c r="AH4" t="n">
        <v>5009443.232896251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1.2225</v>
      </c>
      <c r="E5" t="n">
        <v>81.8</v>
      </c>
      <c r="F5" t="n">
        <v>63.74</v>
      </c>
      <c r="G5" t="n">
        <v>10.01</v>
      </c>
      <c r="H5" t="n">
        <v>0.15</v>
      </c>
      <c r="I5" t="n">
        <v>382</v>
      </c>
      <c r="J5" t="n">
        <v>205.18</v>
      </c>
      <c r="K5" t="n">
        <v>55.27</v>
      </c>
      <c r="L5" t="n">
        <v>1.75</v>
      </c>
      <c r="M5" t="n">
        <v>380</v>
      </c>
      <c r="N5" t="n">
        <v>43.16</v>
      </c>
      <c r="O5" t="n">
        <v>25540.22</v>
      </c>
      <c r="P5" t="n">
        <v>926.8</v>
      </c>
      <c r="Q5" t="n">
        <v>1369.01</v>
      </c>
      <c r="R5" t="n">
        <v>469.45</v>
      </c>
      <c r="S5" t="n">
        <v>104.26</v>
      </c>
      <c r="T5" t="n">
        <v>179872.12</v>
      </c>
      <c r="U5" t="n">
        <v>0.22</v>
      </c>
      <c r="V5" t="n">
        <v>0.75</v>
      </c>
      <c r="W5" t="n">
        <v>21.26</v>
      </c>
      <c r="X5" t="n">
        <v>11.13</v>
      </c>
      <c r="Y5" t="n">
        <v>1</v>
      </c>
      <c r="Z5" t="n">
        <v>10</v>
      </c>
      <c r="AA5" t="n">
        <v>3674.130138224227</v>
      </c>
      <c r="AB5" t="n">
        <v>5027.106946300553</v>
      </c>
      <c r="AC5" t="n">
        <v>4547.32691493435</v>
      </c>
      <c r="AD5" t="n">
        <v>3674130.138224227</v>
      </c>
      <c r="AE5" t="n">
        <v>5027106.946300553</v>
      </c>
      <c r="AF5" t="n">
        <v>1.625481714729385e-06</v>
      </c>
      <c r="AG5" t="n">
        <v>95</v>
      </c>
      <c r="AH5" t="n">
        <v>4547326.91493435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1.2858</v>
      </c>
      <c r="E6" t="n">
        <v>77.78</v>
      </c>
      <c r="F6" t="n">
        <v>62.03</v>
      </c>
      <c r="G6" t="n">
        <v>11.45</v>
      </c>
      <c r="H6" t="n">
        <v>0.17</v>
      </c>
      <c r="I6" t="n">
        <v>325</v>
      </c>
      <c r="J6" t="n">
        <v>205.58</v>
      </c>
      <c r="K6" t="n">
        <v>55.27</v>
      </c>
      <c r="L6" t="n">
        <v>2</v>
      </c>
      <c r="M6" t="n">
        <v>323</v>
      </c>
      <c r="N6" t="n">
        <v>43.31</v>
      </c>
      <c r="O6" t="n">
        <v>25589.2</v>
      </c>
      <c r="P6" t="n">
        <v>901.3</v>
      </c>
      <c r="Q6" t="n">
        <v>1368.53</v>
      </c>
      <c r="R6" t="n">
        <v>413.83</v>
      </c>
      <c r="S6" t="n">
        <v>104.26</v>
      </c>
      <c r="T6" t="n">
        <v>152347.65</v>
      </c>
      <c r="U6" t="n">
        <v>0.25</v>
      </c>
      <c r="V6" t="n">
        <v>0.77</v>
      </c>
      <c r="W6" t="n">
        <v>21.17</v>
      </c>
      <c r="X6" t="n">
        <v>9.42</v>
      </c>
      <c r="Y6" t="n">
        <v>1</v>
      </c>
      <c r="Z6" t="n">
        <v>10</v>
      </c>
      <c r="AA6" t="n">
        <v>3429.138403596645</v>
      </c>
      <c r="AB6" t="n">
        <v>4691.898446710553</v>
      </c>
      <c r="AC6" t="n">
        <v>4244.11024407715</v>
      </c>
      <c r="AD6" t="n">
        <v>3429138.403596645</v>
      </c>
      <c r="AE6" t="n">
        <v>4691898.446710553</v>
      </c>
      <c r="AF6" t="n">
        <v>1.709647761798809e-06</v>
      </c>
      <c r="AG6" t="n">
        <v>91</v>
      </c>
      <c r="AH6" t="n">
        <v>4244110.24407715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1.3363</v>
      </c>
      <c r="E7" t="n">
        <v>74.83</v>
      </c>
      <c r="F7" t="n">
        <v>60.79</v>
      </c>
      <c r="G7" t="n">
        <v>12.89</v>
      </c>
      <c r="H7" t="n">
        <v>0.19</v>
      </c>
      <c r="I7" t="n">
        <v>283</v>
      </c>
      <c r="J7" t="n">
        <v>205.98</v>
      </c>
      <c r="K7" t="n">
        <v>55.27</v>
      </c>
      <c r="L7" t="n">
        <v>2.25</v>
      </c>
      <c r="M7" t="n">
        <v>281</v>
      </c>
      <c r="N7" t="n">
        <v>43.46</v>
      </c>
      <c r="O7" t="n">
        <v>25638.22</v>
      </c>
      <c r="P7" t="n">
        <v>882.6</v>
      </c>
      <c r="Q7" t="n">
        <v>1368.39</v>
      </c>
      <c r="R7" t="n">
        <v>373.19</v>
      </c>
      <c r="S7" t="n">
        <v>104.26</v>
      </c>
      <c r="T7" t="n">
        <v>132236.06</v>
      </c>
      <c r="U7" t="n">
        <v>0.28</v>
      </c>
      <c r="V7" t="n">
        <v>0.79</v>
      </c>
      <c r="W7" t="n">
        <v>21.11</v>
      </c>
      <c r="X7" t="n">
        <v>8.19</v>
      </c>
      <c r="Y7" t="n">
        <v>1</v>
      </c>
      <c r="Z7" t="n">
        <v>10</v>
      </c>
      <c r="AA7" t="n">
        <v>3244.194088919586</v>
      </c>
      <c r="AB7" t="n">
        <v>4438.849476202067</v>
      </c>
      <c r="AC7" t="n">
        <v>4015.211912157542</v>
      </c>
      <c r="AD7" t="n">
        <v>3244194.088919586</v>
      </c>
      <c r="AE7" t="n">
        <v>4438849.476202067</v>
      </c>
      <c r="AF7" t="n">
        <v>1.776794450219123e-06</v>
      </c>
      <c r="AG7" t="n">
        <v>87</v>
      </c>
      <c r="AH7" t="n">
        <v>4015211.912157542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1.3788</v>
      </c>
      <c r="E8" t="n">
        <v>72.53</v>
      </c>
      <c r="F8" t="n">
        <v>59.82</v>
      </c>
      <c r="G8" t="n">
        <v>14.36</v>
      </c>
      <c r="H8" t="n">
        <v>0.22</v>
      </c>
      <c r="I8" t="n">
        <v>250</v>
      </c>
      <c r="J8" t="n">
        <v>206.38</v>
      </c>
      <c r="K8" t="n">
        <v>55.27</v>
      </c>
      <c r="L8" t="n">
        <v>2.5</v>
      </c>
      <c r="M8" t="n">
        <v>248</v>
      </c>
      <c r="N8" t="n">
        <v>43.6</v>
      </c>
      <c r="O8" t="n">
        <v>25687.3</v>
      </c>
      <c r="P8" t="n">
        <v>867.76</v>
      </c>
      <c r="Q8" t="n">
        <v>1368.21</v>
      </c>
      <c r="R8" t="n">
        <v>341.91</v>
      </c>
      <c r="S8" t="n">
        <v>104.26</v>
      </c>
      <c r="T8" t="n">
        <v>116760.92</v>
      </c>
      <c r="U8" t="n">
        <v>0.3</v>
      </c>
      <c r="V8" t="n">
        <v>0.8</v>
      </c>
      <c r="W8" t="n">
        <v>21.05</v>
      </c>
      <c r="X8" t="n">
        <v>7.22</v>
      </c>
      <c r="Y8" t="n">
        <v>1</v>
      </c>
      <c r="Z8" t="n">
        <v>10</v>
      </c>
      <c r="AA8" t="n">
        <v>3102.920316815322</v>
      </c>
      <c r="AB8" t="n">
        <v>4245.552468650048</v>
      </c>
      <c r="AC8" t="n">
        <v>3840.362899712242</v>
      </c>
      <c r="AD8" t="n">
        <v>3102920.316815322</v>
      </c>
      <c r="AE8" t="n">
        <v>4245552.468650049</v>
      </c>
      <c r="AF8" t="n">
        <v>1.833304039483744e-06</v>
      </c>
      <c r="AG8" t="n">
        <v>84</v>
      </c>
      <c r="AH8" t="n">
        <v>3840362.899712242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1.4128</v>
      </c>
      <c r="E9" t="n">
        <v>70.78</v>
      </c>
      <c r="F9" t="n">
        <v>59.09</v>
      </c>
      <c r="G9" t="n">
        <v>15.76</v>
      </c>
      <c r="H9" t="n">
        <v>0.24</v>
      </c>
      <c r="I9" t="n">
        <v>225</v>
      </c>
      <c r="J9" t="n">
        <v>206.78</v>
      </c>
      <c r="K9" t="n">
        <v>55.27</v>
      </c>
      <c r="L9" t="n">
        <v>2.75</v>
      </c>
      <c r="M9" t="n">
        <v>223</v>
      </c>
      <c r="N9" t="n">
        <v>43.75</v>
      </c>
      <c r="O9" t="n">
        <v>25736.42</v>
      </c>
      <c r="P9" t="n">
        <v>856.55</v>
      </c>
      <c r="Q9" t="n">
        <v>1368.18</v>
      </c>
      <c r="R9" t="n">
        <v>317.34</v>
      </c>
      <c r="S9" t="n">
        <v>104.26</v>
      </c>
      <c r="T9" t="n">
        <v>104601.73</v>
      </c>
      <c r="U9" t="n">
        <v>0.33</v>
      </c>
      <c r="V9" t="n">
        <v>0.8100000000000001</v>
      </c>
      <c r="W9" t="n">
        <v>21.03</v>
      </c>
      <c r="X9" t="n">
        <v>6.49</v>
      </c>
      <c r="Y9" t="n">
        <v>1</v>
      </c>
      <c r="Z9" t="n">
        <v>10</v>
      </c>
      <c r="AA9" t="n">
        <v>3000.392213565855</v>
      </c>
      <c r="AB9" t="n">
        <v>4105.268994563437</v>
      </c>
      <c r="AC9" t="n">
        <v>3713.46788350337</v>
      </c>
      <c r="AD9" t="n">
        <v>3000392.213565855</v>
      </c>
      <c r="AE9" t="n">
        <v>4105268.994563438</v>
      </c>
      <c r="AF9" t="n">
        <v>1.87851171089544e-06</v>
      </c>
      <c r="AG9" t="n">
        <v>82</v>
      </c>
      <c r="AH9" t="n">
        <v>3713467.88350337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1.4425</v>
      </c>
      <c r="E10" t="n">
        <v>69.33</v>
      </c>
      <c r="F10" t="n">
        <v>58.49</v>
      </c>
      <c r="G10" t="n">
        <v>17.2</v>
      </c>
      <c r="H10" t="n">
        <v>0.26</v>
      </c>
      <c r="I10" t="n">
        <v>204</v>
      </c>
      <c r="J10" t="n">
        <v>207.17</v>
      </c>
      <c r="K10" t="n">
        <v>55.27</v>
      </c>
      <c r="L10" t="n">
        <v>3</v>
      </c>
      <c r="M10" t="n">
        <v>202</v>
      </c>
      <c r="N10" t="n">
        <v>43.9</v>
      </c>
      <c r="O10" t="n">
        <v>25785.6</v>
      </c>
      <c r="P10" t="n">
        <v>847.03</v>
      </c>
      <c r="Q10" t="n">
        <v>1367.8</v>
      </c>
      <c r="R10" t="n">
        <v>297.98</v>
      </c>
      <c r="S10" t="n">
        <v>104.26</v>
      </c>
      <c r="T10" t="n">
        <v>95028.44</v>
      </c>
      <c r="U10" t="n">
        <v>0.35</v>
      </c>
      <c r="V10" t="n">
        <v>0.82</v>
      </c>
      <c r="W10" t="n">
        <v>21</v>
      </c>
      <c r="X10" t="n">
        <v>5.9</v>
      </c>
      <c r="Y10" t="n">
        <v>1</v>
      </c>
      <c r="Z10" t="n">
        <v>10</v>
      </c>
      <c r="AA10" t="n">
        <v>2922.333577976616</v>
      </c>
      <c r="AB10" t="n">
        <v>3998.465725646277</v>
      </c>
      <c r="AC10" t="n">
        <v>3616.857768672338</v>
      </c>
      <c r="AD10" t="n">
        <v>2922333.577976616</v>
      </c>
      <c r="AE10" t="n">
        <v>3998465.725646277</v>
      </c>
      <c r="AF10" t="n">
        <v>1.918001941510952e-06</v>
      </c>
      <c r="AG10" t="n">
        <v>81</v>
      </c>
      <c r="AH10" t="n">
        <v>3616857.768672338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1.4696</v>
      </c>
      <c r="E11" t="n">
        <v>68.05</v>
      </c>
      <c r="F11" t="n">
        <v>57.94</v>
      </c>
      <c r="G11" t="n">
        <v>18.69</v>
      </c>
      <c r="H11" t="n">
        <v>0.28</v>
      </c>
      <c r="I11" t="n">
        <v>186</v>
      </c>
      <c r="J11" t="n">
        <v>207.57</v>
      </c>
      <c r="K11" t="n">
        <v>55.27</v>
      </c>
      <c r="L11" t="n">
        <v>3.25</v>
      </c>
      <c r="M11" t="n">
        <v>184</v>
      </c>
      <c r="N11" t="n">
        <v>44.05</v>
      </c>
      <c r="O11" t="n">
        <v>25834.83</v>
      </c>
      <c r="P11" t="n">
        <v>838.2</v>
      </c>
      <c r="Q11" t="n">
        <v>1367.87</v>
      </c>
      <c r="R11" t="n">
        <v>280.59</v>
      </c>
      <c r="S11" t="n">
        <v>104.26</v>
      </c>
      <c r="T11" t="n">
        <v>86419.62</v>
      </c>
      <c r="U11" t="n">
        <v>0.37</v>
      </c>
      <c r="V11" t="n">
        <v>0.83</v>
      </c>
      <c r="W11" t="n">
        <v>20.95</v>
      </c>
      <c r="X11" t="n">
        <v>5.35</v>
      </c>
      <c r="Y11" t="n">
        <v>1</v>
      </c>
      <c r="Z11" t="n">
        <v>10</v>
      </c>
      <c r="AA11" t="n">
        <v>2842.464173783826</v>
      </c>
      <c r="AB11" t="n">
        <v>3889.184883240264</v>
      </c>
      <c r="AC11" t="n">
        <v>3518.006536488933</v>
      </c>
      <c r="AD11" t="n">
        <v>2842464.173783826</v>
      </c>
      <c r="AE11" t="n">
        <v>3889184.883240264</v>
      </c>
      <c r="AF11" t="n">
        <v>1.954035114900863e-06</v>
      </c>
      <c r="AG11" t="n">
        <v>79</v>
      </c>
      <c r="AH11" t="n">
        <v>3518006.536488933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1.4909</v>
      </c>
      <c r="E12" t="n">
        <v>67.06999999999999</v>
      </c>
      <c r="F12" t="n">
        <v>57.53</v>
      </c>
      <c r="G12" t="n">
        <v>20.07</v>
      </c>
      <c r="H12" t="n">
        <v>0.3</v>
      </c>
      <c r="I12" t="n">
        <v>172</v>
      </c>
      <c r="J12" t="n">
        <v>207.97</v>
      </c>
      <c r="K12" t="n">
        <v>55.27</v>
      </c>
      <c r="L12" t="n">
        <v>3.5</v>
      </c>
      <c r="M12" t="n">
        <v>170</v>
      </c>
      <c r="N12" t="n">
        <v>44.2</v>
      </c>
      <c r="O12" t="n">
        <v>25884.1</v>
      </c>
      <c r="P12" t="n">
        <v>831.72</v>
      </c>
      <c r="Q12" t="n">
        <v>1368.07</v>
      </c>
      <c r="R12" t="n">
        <v>266.89</v>
      </c>
      <c r="S12" t="n">
        <v>104.26</v>
      </c>
      <c r="T12" t="n">
        <v>79640.84</v>
      </c>
      <c r="U12" t="n">
        <v>0.39</v>
      </c>
      <c r="V12" t="n">
        <v>0.83</v>
      </c>
      <c r="W12" t="n">
        <v>20.93</v>
      </c>
      <c r="X12" t="n">
        <v>4.94</v>
      </c>
      <c r="Y12" t="n">
        <v>1</v>
      </c>
      <c r="Z12" t="n">
        <v>10</v>
      </c>
      <c r="AA12" t="n">
        <v>2787.894884025909</v>
      </c>
      <c r="AB12" t="n">
        <v>3814.520773566323</v>
      </c>
      <c r="AC12" t="n">
        <v>3450.468264650539</v>
      </c>
      <c r="AD12" t="n">
        <v>2787894.884025909</v>
      </c>
      <c r="AE12" t="n">
        <v>3814520.773566323</v>
      </c>
      <c r="AF12" t="n">
        <v>1.982356391402896e-06</v>
      </c>
      <c r="AG12" t="n">
        <v>78</v>
      </c>
      <c r="AH12" t="n">
        <v>3450468.264650539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1.511</v>
      </c>
      <c r="E13" t="n">
        <v>66.18000000000001</v>
      </c>
      <c r="F13" t="n">
        <v>57.17</v>
      </c>
      <c r="G13" t="n">
        <v>21.57</v>
      </c>
      <c r="H13" t="n">
        <v>0.32</v>
      </c>
      <c r="I13" t="n">
        <v>159</v>
      </c>
      <c r="J13" t="n">
        <v>208.37</v>
      </c>
      <c r="K13" t="n">
        <v>55.27</v>
      </c>
      <c r="L13" t="n">
        <v>3.75</v>
      </c>
      <c r="M13" t="n">
        <v>157</v>
      </c>
      <c r="N13" t="n">
        <v>44.35</v>
      </c>
      <c r="O13" t="n">
        <v>25933.43</v>
      </c>
      <c r="P13" t="n">
        <v>825.6900000000001</v>
      </c>
      <c r="Q13" t="n">
        <v>1367.89</v>
      </c>
      <c r="R13" t="n">
        <v>255.47</v>
      </c>
      <c r="S13" t="n">
        <v>104.26</v>
      </c>
      <c r="T13" t="n">
        <v>73996.33</v>
      </c>
      <c r="U13" t="n">
        <v>0.41</v>
      </c>
      <c r="V13" t="n">
        <v>0.84</v>
      </c>
      <c r="W13" t="n">
        <v>20.91</v>
      </c>
      <c r="X13" t="n">
        <v>4.58</v>
      </c>
      <c r="Y13" t="n">
        <v>1</v>
      </c>
      <c r="Z13" t="n">
        <v>10</v>
      </c>
      <c r="AA13" t="n">
        <v>2737.43849398056</v>
      </c>
      <c r="AB13" t="n">
        <v>3745.484114727446</v>
      </c>
      <c r="AC13" t="n">
        <v>3388.020367637688</v>
      </c>
      <c r="AD13" t="n">
        <v>2737438.49398056</v>
      </c>
      <c r="AE13" t="n">
        <v>3745484.114727446</v>
      </c>
      <c r="AF13" t="n">
        <v>2.009082103031575e-06</v>
      </c>
      <c r="AG13" t="n">
        <v>77</v>
      </c>
      <c r="AH13" t="n">
        <v>3388020.367637688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1.5296</v>
      </c>
      <c r="E14" t="n">
        <v>65.37</v>
      </c>
      <c r="F14" t="n">
        <v>56.81</v>
      </c>
      <c r="G14" t="n">
        <v>23.03</v>
      </c>
      <c r="H14" t="n">
        <v>0.34</v>
      </c>
      <c r="I14" t="n">
        <v>148</v>
      </c>
      <c r="J14" t="n">
        <v>208.77</v>
      </c>
      <c r="K14" t="n">
        <v>55.27</v>
      </c>
      <c r="L14" t="n">
        <v>4</v>
      </c>
      <c r="M14" t="n">
        <v>146</v>
      </c>
      <c r="N14" t="n">
        <v>44.5</v>
      </c>
      <c r="O14" t="n">
        <v>25982.82</v>
      </c>
      <c r="P14" t="n">
        <v>819.74</v>
      </c>
      <c r="Q14" t="n">
        <v>1367.91</v>
      </c>
      <c r="R14" t="n">
        <v>243.96</v>
      </c>
      <c r="S14" t="n">
        <v>104.26</v>
      </c>
      <c r="T14" t="n">
        <v>68296.41</v>
      </c>
      <c r="U14" t="n">
        <v>0.43</v>
      </c>
      <c r="V14" t="n">
        <v>0.84</v>
      </c>
      <c r="W14" t="n">
        <v>20.88</v>
      </c>
      <c r="X14" t="n">
        <v>4.22</v>
      </c>
      <c r="Y14" t="n">
        <v>1</v>
      </c>
      <c r="Z14" t="n">
        <v>10</v>
      </c>
      <c r="AA14" t="n">
        <v>2690.069368339782</v>
      </c>
      <c r="AB14" t="n">
        <v>3680.671587247396</v>
      </c>
      <c r="AC14" t="n">
        <v>3329.393456815382</v>
      </c>
      <c r="AD14" t="n">
        <v>2690069.368339782</v>
      </c>
      <c r="AE14" t="n">
        <v>3680671.587247395</v>
      </c>
      <c r="AF14" t="n">
        <v>2.033813358568563e-06</v>
      </c>
      <c r="AG14" t="n">
        <v>76</v>
      </c>
      <c r="AH14" t="n">
        <v>3329393.456815382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1.5441</v>
      </c>
      <c r="E15" t="n">
        <v>64.76000000000001</v>
      </c>
      <c r="F15" t="n">
        <v>56.56</v>
      </c>
      <c r="G15" t="n">
        <v>24.41</v>
      </c>
      <c r="H15" t="n">
        <v>0.36</v>
      </c>
      <c r="I15" t="n">
        <v>139</v>
      </c>
      <c r="J15" t="n">
        <v>209.17</v>
      </c>
      <c r="K15" t="n">
        <v>55.27</v>
      </c>
      <c r="L15" t="n">
        <v>4.25</v>
      </c>
      <c r="M15" t="n">
        <v>137</v>
      </c>
      <c r="N15" t="n">
        <v>44.65</v>
      </c>
      <c r="O15" t="n">
        <v>26032.25</v>
      </c>
      <c r="P15" t="n">
        <v>815.28</v>
      </c>
      <c r="Q15" t="n">
        <v>1367.87</v>
      </c>
      <c r="R15" t="n">
        <v>236.19</v>
      </c>
      <c r="S15" t="n">
        <v>104.26</v>
      </c>
      <c r="T15" t="n">
        <v>64454.48</v>
      </c>
      <c r="U15" t="n">
        <v>0.44</v>
      </c>
      <c r="V15" t="n">
        <v>0.85</v>
      </c>
      <c r="W15" t="n">
        <v>20.86</v>
      </c>
      <c r="X15" t="n">
        <v>3.97</v>
      </c>
      <c r="Y15" t="n">
        <v>1</v>
      </c>
      <c r="Z15" t="n">
        <v>10</v>
      </c>
      <c r="AA15" t="n">
        <v>2652.203675190098</v>
      </c>
      <c r="AB15" t="n">
        <v>3628.862075363512</v>
      </c>
      <c r="AC15" t="n">
        <v>3282.528572030593</v>
      </c>
      <c r="AD15" t="n">
        <v>2652203.675190098</v>
      </c>
      <c r="AE15" t="n">
        <v>3628862.075363512</v>
      </c>
      <c r="AF15" t="n">
        <v>2.053093100788257e-06</v>
      </c>
      <c r="AG15" t="n">
        <v>75</v>
      </c>
      <c r="AH15" t="n">
        <v>3282528.572030593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1.5573</v>
      </c>
      <c r="E16" t="n">
        <v>64.20999999999999</v>
      </c>
      <c r="F16" t="n">
        <v>56.34</v>
      </c>
      <c r="G16" t="n">
        <v>25.8</v>
      </c>
      <c r="H16" t="n">
        <v>0.38</v>
      </c>
      <c r="I16" t="n">
        <v>131</v>
      </c>
      <c r="J16" t="n">
        <v>209.58</v>
      </c>
      <c r="K16" t="n">
        <v>55.27</v>
      </c>
      <c r="L16" t="n">
        <v>4.5</v>
      </c>
      <c r="M16" t="n">
        <v>129</v>
      </c>
      <c r="N16" t="n">
        <v>44.8</v>
      </c>
      <c r="O16" t="n">
        <v>26081.73</v>
      </c>
      <c r="P16" t="n">
        <v>811.3</v>
      </c>
      <c r="Q16" t="n">
        <v>1367.81</v>
      </c>
      <c r="R16" t="n">
        <v>228.29</v>
      </c>
      <c r="S16" t="n">
        <v>104.26</v>
      </c>
      <c r="T16" t="n">
        <v>60547.54</v>
      </c>
      <c r="U16" t="n">
        <v>0.46</v>
      </c>
      <c r="V16" t="n">
        <v>0.85</v>
      </c>
      <c r="W16" t="n">
        <v>20.87</v>
      </c>
      <c r="X16" t="n">
        <v>3.75</v>
      </c>
      <c r="Y16" t="n">
        <v>1</v>
      </c>
      <c r="Z16" t="n">
        <v>10</v>
      </c>
      <c r="AA16" t="n">
        <v>2627.418883306939</v>
      </c>
      <c r="AB16" t="n">
        <v>3594.950429681124</v>
      </c>
      <c r="AC16" t="n">
        <v>3251.853406216839</v>
      </c>
      <c r="AD16" t="n">
        <v>2627418.883306939</v>
      </c>
      <c r="AE16" t="n">
        <v>3594950.429681124</v>
      </c>
      <c r="AF16" t="n">
        <v>2.07064431439515e-06</v>
      </c>
      <c r="AG16" t="n">
        <v>75</v>
      </c>
      <c r="AH16" t="n">
        <v>3251853.406216839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1.5705</v>
      </c>
      <c r="E17" t="n">
        <v>63.67</v>
      </c>
      <c r="F17" t="n">
        <v>56.12</v>
      </c>
      <c r="G17" t="n">
        <v>27.38</v>
      </c>
      <c r="H17" t="n">
        <v>0.4</v>
      </c>
      <c r="I17" t="n">
        <v>123</v>
      </c>
      <c r="J17" t="n">
        <v>209.98</v>
      </c>
      <c r="K17" t="n">
        <v>55.27</v>
      </c>
      <c r="L17" t="n">
        <v>4.75</v>
      </c>
      <c r="M17" t="n">
        <v>121</v>
      </c>
      <c r="N17" t="n">
        <v>44.95</v>
      </c>
      <c r="O17" t="n">
        <v>26131.27</v>
      </c>
      <c r="P17" t="n">
        <v>807.33</v>
      </c>
      <c r="Q17" t="n">
        <v>1367.66</v>
      </c>
      <c r="R17" t="n">
        <v>221.43</v>
      </c>
      <c r="S17" t="n">
        <v>104.26</v>
      </c>
      <c r="T17" t="n">
        <v>57155.13</v>
      </c>
      <c r="U17" t="n">
        <v>0.47</v>
      </c>
      <c r="V17" t="n">
        <v>0.85</v>
      </c>
      <c r="W17" t="n">
        <v>20.85</v>
      </c>
      <c r="X17" t="n">
        <v>3.53</v>
      </c>
      <c r="Y17" t="n">
        <v>1</v>
      </c>
      <c r="Z17" t="n">
        <v>10</v>
      </c>
      <c r="AA17" t="n">
        <v>2593.152196205416</v>
      </c>
      <c r="AB17" t="n">
        <v>3548.065236649276</v>
      </c>
      <c r="AC17" t="n">
        <v>3209.44287020417</v>
      </c>
      <c r="AD17" t="n">
        <v>2593152.196205416</v>
      </c>
      <c r="AE17" t="n">
        <v>3548065.236649276</v>
      </c>
      <c r="AF17" t="n">
        <v>2.088195528002045e-06</v>
      </c>
      <c r="AG17" t="n">
        <v>74</v>
      </c>
      <c r="AH17" t="n">
        <v>3209442.87020417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1.5819</v>
      </c>
      <c r="E18" t="n">
        <v>63.22</v>
      </c>
      <c r="F18" t="n">
        <v>55.91</v>
      </c>
      <c r="G18" t="n">
        <v>28.67</v>
      </c>
      <c r="H18" t="n">
        <v>0.42</v>
      </c>
      <c r="I18" t="n">
        <v>117</v>
      </c>
      <c r="J18" t="n">
        <v>210.38</v>
      </c>
      <c r="K18" t="n">
        <v>55.27</v>
      </c>
      <c r="L18" t="n">
        <v>5</v>
      </c>
      <c r="M18" t="n">
        <v>115</v>
      </c>
      <c r="N18" t="n">
        <v>45.11</v>
      </c>
      <c r="O18" t="n">
        <v>26180.86</v>
      </c>
      <c r="P18" t="n">
        <v>803.5599999999999</v>
      </c>
      <c r="Q18" t="n">
        <v>1367.63</v>
      </c>
      <c r="R18" t="n">
        <v>214.56</v>
      </c>
      <c r="S18" t="n">
        <v>104.26</v>
      </c>
      <c r="T18" t="n">
        <v>53751.18</v>
      </c>
      <c r="U18" t="n">
        <v>0.49</v>
      </c>
      <c r="V18" t="n">
        <v>0.86</v>
      </c>
      <c r="W18" t="n">
        <v>20.84</v>
      </c>
      <c r="X18" t="n">
        <v>3.32</v>
      </c>
      <c r="Y18" t="n">
        <v>1</v>
      </c>
      <c r="Z18" t="n">
        <v>10</v>
      </c>
      <c r="AA18" t="n">
        <v>2571.70769582751</v>
      </c>
      <c r="AB18" t="n">
        <v>3518.723925167636</v>
      </c>
      <c r="AC18" t="n">
        <v>3182.901852309551</v>
      </c>
      <c r="AD18" t="n">
        <v>2571707.69582751</v>
      </c>
      <c r="AE18" t="n">
        <v>3518723.925167636</v>
      </c>
      <c r="AF18" t="n">
        <v>2.103353394298908e-06</v>
      </c>
      <c r="AG18" t="n">
        <v>74</v>
      </c>
      <c r="AH18" t="n">
        <v>3182901.852309551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1.592</v>
      </c>
      <c r="E19" t="n">
        <v>62.81</v>
      </c>
      <c r="F19" t="n">
        <v>55.75</v>
      </c>
      <c r="G19" t="n">
        <v>30.13</v>
      </c>
      <c r="H19" t="n">
        <v>0.44</v>
      </c>
      <c r="I19" t="n">
        <v>111</v>
      </c>
      <c r="J19" t="n">
        <v>210.78</v>
      </c>
      <c r="K19" t="n">
        <v>55.27</v>
      </c>
      <c r="L19" t="n">
        <v>5.25</v>
      </c>
      <c r="M19" t="n">
        <v>109</v>
      </c>
      <c r="N19" t="n">
        <v>45.26</v>
      </c>
      <c r="O19" t="n">
        <v>26230.5</v>
      </c>
      <c r="P19" t="n">
        <v>800.36</v>
      </c>
      <c r="Q19" t="n">
        <v>1367.81</v>
      </c>
      <c r="R19" t="n">
        <v>209.76</v>
      </c>
      <c r="S19" t="n">
        <v>104.26</v>
      </c>
      <c r="T19" t="n">
        <v>51383.13</v>
      </c>
      <c r="U19" t="n">
        <v>0.5</v>
      </c>
      <c r="V19" t="n">
        <v>0.86</v>
      </c>
      <c r="W19" t="n">
        <v>20.82</v>
      </c>
      <c r="X19" t="n">
        <v>3.16</v>
      </c>
      <c r="Y19" t="n">
        <v>1</v>
      </c>
      <c r="Z19" t="n">
        <v>10</v>
      </c>
      <c r="AA19" t="n">
        <v>2543.545900269152</v>
      </c>
      <c r="AB19" t="n">
        <v>3480.191714073953</v>
      </c>
      <c r="AC19" t="n">
        <v>3148.047101362351</v>
      </c>
      <c r="AD19" t="n">
        <v>2543545.900269152</v>
      </c>
      <c r="AE19" t="n">
        <v>3480191.714073953</v>
      </c>
      <c r="AF19" t="n">
        <v>2.116782731982971e-06</v>
      </c>
      <c r="AG19" t="n">
        <v>73</v>
      </c>
      <c r="AH19" t="n">
        <v>3148047.101362351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1.6029</v>
      </c>
      <c r="E20" t="n">
        <v>62.39</v>
      </c>
      <c r="F20" t="n">
        <v>55.56</v>
      </c>
      <c r="G20" t="n">
        <v>31.75</v>
      </c>
      <c r="H20" t="n">
        <v>0.46</v>
      </c>
      <c r="I20" t="n">
        <v>105</v>
      </c>
      <c r="J20" t="n">
        <v>211.18</v>
      </c>
      <c r="K20" t="n">
        <v>55.27</v>
      </c>
      <c r="L20" t="n">
        <v>5.5</v>
      </c>
      <c r="M20" t="n">
        <v>103</v>
      </c>
      <c r="N20" t="n">
        <v>45.41</v>
      </c>
      <c r="O20" t="n">
        <v>26280.2</v>
      </c>
      <c r="P20" t="n">
        <v>796.9299999999999</v>
      </c>
      <c r="Q20" t="n">
        <v>1367.64</v>
      </c>
      <c r="R20" t="n">
        <v>203.4</v>
      </c>
      <c r="S20" t="n">
        <v>104.26</v>
      </c>
      <c r="T20" t="n">
        <v>48233.68</v>
      </c>
      <c r="U20" t="n">
        <v>0.51</v>
      </c>
      <c r="V20" t="n">
        <v>0.86</v>
      </c>
      <c r="W20" t="n">
        <v>20.82</v>
      </c>
      <c r="X20" t="n">
        <v>2.98</v>
      </c>
      <c r="Y20" t="n">
        <v>1</v>
      </c>
      <c r="Z20" t="n">
        <v>10</v>
      </c>
      <c r="AA20" t="n">
        <v>2523.959931371222</v>
      </c>
      <c r="AB20" t="n">
        <v>3453.393327355839</v>
      </c>
      <c r="AC20" t="n">
        <v>3123.806315060844</v>
      </c>
      <c r="AD20" t="n">
        <v>2523959.931371221</v>
      </c>
      <c r="AE20" t="n">
        <v>3453393.327355839</v>
      </c>
      <c r="AF20" t="n">
        <v>2.131275779582603e-06</v>
      </c>
      <c r="AG20" t="n">
        <v>73</v>
      </c>
      <c r="AH20" t="n">
        <v>3123806.315060844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1.6115</v>
      </c>
      <c r="E21" t="n">
        <v>62.05</v>
      </c>
      <c r="F21" t="n">
        <v>55.43</v>
      </c>
      <c r="G21" t="n">
        <v>33.26</v>
      </c>
      <c r="H21" t="n">
        <v>0.48</v>
      </c>
      <c r="I21" t="n">
        <v>100</v>
      </c>
      <c r="J21" t="n">
        <v>211.59</v>
      </c>
      <c r="K21" t="n">
        <v>55.27</v>
      </c>
      <c r="L21" t="n">
        <v>5.75</v>
      </c>
      <c r="M21" t="n">
        <v>98</v>
      </c>
      <c r="N21" t="n">
        <v>45.57</v>
      </c>
      <c r="O21" t="n">
        <v>26329.94</v>
      </c>
      <c r="P21" t="n">
        <v>794.2</v>
      </c>
      <c r="Q21" t="n">
        <v>1367.57</v>
      </c>
      <c r="R21" t="n">
        <v>199.45</v>
      </c>
      <c r="S21" t="n">
        <v>104.26</v>
      </c>
      <c r="T21" t="n">
        <v>46282.96</v>
      </c>
      <c r="U21" t="n">
        <v>0.52</v>
      </c>
      <c r="V21" t="n">
        <v>0.86</v>
      </c>
      <c r="W21" t="n">
        <v>20.81</v>
      </c>
      <c r="X21" t="n">
        <v>2.85</v>
      </c>
      <c r="Y21" t="n">
        <v>1</v>
      </c>
      <c r="Z21" t="n">
        <v>10</v>
      </c>
      <c r="AA21" t="n">
        <v>2498.956912580757</v>
      </c>
      <c r="AB21" t="n">
        <v>3419.183093991385</v>
      </c>
      <c r="AC21" t="n">
        <v>3092.86105835433</v>
      </c>
      <c r="AD21" t="n">
        <v>2498956.912580757</v>
      </c>
      <c r="AE21" t="n">
        <v>3419183.093991385</v>
      </c>
      <c r="AF21" t="n">
        <v>2.142710661174973e-06</v>
      </c>
      <c r="AG21" t="n">
        <v>72</v>
      </c>
      <c r="AH21" t="n">
        <v>3092861.05835433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1.6191</v>
      </c>
      <c r="E22" t="n">
        <v>61.76</v>
      </c>
      <c r="F22" t="n">
        <v>55.3</v>
      </c>
      <c r="G22" t="n">
        <v>34.57</v>
      </c>
      <c r="H22" t="n">
        <v>0.5</v>
      </c>
      <c r="I22" t="n">
        <v>96</v>
      </c>
      <c r="J22" t="n">
        <v>211.99</v>
      </c>
      <c r="K22" t="n">
        <v>55.27</v>
      </c>
      <c r="L22" t="n">
        <v>6</v>
      </c>
      <c r="M22" t="n">
        <v>94</v>
      </c>
      <c r="N22" t="n">
        <v>45.72</v>
      </c>
      <c r="O22" t="n">
        <v>26379.74</v>
      </c>
      <c r="P22" t="n">
        <v>791.54</v>
      </c>
      <c r="Q22" t="n">
        <v>1367.49</v>
      </c>
      <c r="R22" t="n">
        <v>195</v>
      </c>
      <c r="S22" t="n">
        <v>104.26</v>
      </c>
      <c r="T22" t="n">
        <v>44076.23</v>
      </c>
      <c r="U22" t="n">
        <v>0.53</v>
      </c>
      <c r="V22" t="n">
        <v>0.87</v>
      </c>
      <c r="W22" t="n">
        <v>20.8</v>
      </c>
      <c r="X22" t="n">
        <v>2.72</v>
      </c>
      <c r="Y22" t="n">
        <v>1</v>
      </c>
      <c r="Z22" t="n">
        <v>10</v>
      </c>
      <c r="AA22" t="n">
        <v>2485.22538490514</v>
      </c>
      <c r="AB22" t="n">
        <v>3400.395012033357</v>
      </c>
      <c r="AC22" t="n">
        <v>3075.866084569139</v>
      </c>
      <c r="AD22" t="n">
        <v>2485225.38490514</v>
      </c>
      <c r="AE22" t="n">
        <v>3400395.012033357</v>
      </c>
      <c r="AF22" t="n">
        <v>2.152815905372882e-06</v>
      </c>
      <c r="AG22" t="n">
        <v>72</v>
      </c>
      <c r="AH22" t="n">
        <v>3075866.084569139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1.626</v>
      </c>
      <c r="E23" t="n">
        <v>61.5</v>
      </c>
      <c r="F23" t="n">
        <v>55.2</v>
      </c>
      <c r="G23" t="n">
        <v>36</v>
      </c>
      <c r="H23" t="n">
        <v>0.52</v>
      </c>
      <c r="I23" t="n">
        <v>92</v>
      </c>
      <c r="J23" t="n">
        <v>212.4</v>
      </c>
      <c r="K23" t="n">
        <v>55.27</v>
      </c>
      <c r="L23" t="n">
        <v>6.25</v>
      </c>
      <c r="M23" t="n">
        <v>90</v>
      </c>
      <c r="N23" t="n">
        <v>45.87</v>
      </c>
      <c r="O23" t="n">
        <v>26429.59</v>
      </c>
      <c r="P23" t="n">
        <v>789.3200000000001</v>
      </c>
      <c r="Q23" t="n">
        <v>1367.53</v>
      </c>
      <c r="R23" t="n">
        <v>191.77</v>
      </c>
      <c r="S23" t="n">
        <v>104.26</v>
      </c>
      <c r="T23" t="n">
        <v>42482.44</v>
      </c>
      <c r="U23" t="n">
        <v>0.54</v>
      </c>
      <c r="V23" t="n">
        <v>0.87</v>
      </c>
      <c r="W23" t="n">
        <v>20.8</v>
      </c>
      <c r="X23" t="n">
        <v>2.62</v>
      </c>
      <c r="Y23" t="n">
        <v>1</v>
      </c>
      <c r="Z23" t="n">
        <v>10</v>
      </c>
      <c r="AA23" t="n">
        <v>2473.350737964174</v>
      </c>
      <c r="AB23" t="n">
        <v>3384.147596216277</v>
      </c>
      <c r="AC23" t="n">
        <v>3061.16929931425</v>
      </c>
      <c r="AD23" t="n">
        <v>2473350.737964174</v>
      </c>
      <c r="AE23" t="n">
        <v>3384147.596216277</v>
      </c>
      <c r="AF23" t="n">
        <v>2.161990403394667e-06</v>
      </c>
      <c r="AG23" t="n">
        <v>72</v>
      </c>
      <c r="AH23" t="n">
        <v>3061169.29931425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1.6332</v>
      </c>
      <c r="E24" t="n">
        <v>61.23</v>
      </c>
      <c r="F24" t="n">
        <v>55.1</v>
      </c>
      <c r="G24" t="n">
        <v>37.57</v>
      </c>
      <c r="H24" t="n">
        <v>0.54</v>
      </c>
      <c r="I24" t="n">
        <v>88</v>
      </c>
      <c r="J24" t="n">
        <v>212.8</v>
      </c>
      <c r="K24" t="n">
        <v>55.27</v>
      </c>
      <c r="L24" t="n">
        <v>6.5</v>
      </c>
      <c r="M24" t="n">
        <v>86</v>
      </c>
      <c r="N24" t="n">
        <v>46.03</v>
      </c>
      <c r="O24" t="n">
        <v>26479.5</v>
      </c>
      <c r="P24" t="n">
        <v>787.0599999999999</v>
      </c>
      <c r="Q24" t="n">
        <v>1367.55</v>
      </c>
      <c r="R24" t="n">
        <v>187.76</v>
      </c>
      <c r="S24" t="n">
        <v>104.26</v>
      </c>
      <c r="T24" t="n">
        <v>40494.3</v>
      </c>
      <c r="U24" t="n">
        <v>0.5600000000000001</v>
      </c>
      <c r="V24" t="n">
        <v>0.87</v>
      </c>
      <c r="W24" t="n">
        <v>20.8</v>
      </c>
      <c r="X24" t="n">
        <v>2.51</v>
      </c>
      <c r="Y24" t="n">
        <v>1</v>
      </c>
      <c r="Z24" t="n">
        <v>10</v>
      </c>
      <c r="AA24" t="n">
        <v>2451.282396759332</v>
      </c>
      <c r="AB24" t="n">
        <v>3353.952718193309</v>
      </c>
      <c r="AC24" t="n">
        <v>3033.856178071017</v>
      </c>
      <c r="AD24" t="n">
        <v>2451282.396759332</v>
      </c>
      <c r="AE24" t="n">
        <v>3353952.718193308</v>
      </c>
      <c r="AF24" t="n">
        <v>2.171563792634791e-06</v>
      </c>
      <c r="AG24" t="n">
        <v>71</v>
      </c>
      <c r="AH24" t="n">
        <v>3033856.178071017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1.6391</v>
      </c>
      <c r="E25" t="n">
        <v>61.01</v>
      </c>
      <c r="F25" t="n">
        <v>55</v>
      </c>
      <c r="G25" t="n">
        <v>38.82</v>
      </c>
      <c r="H25" t="n">
        <v>0.5600000000000001</v>
      </c>
      <c r="I25" t="n">
        <v>85</v>
      </c>
      <c r="J25" t="n">
        <v>213.21</v>
      </c>
      <c r="K25" t="n">
        <v>55.27</v>
      </c>
      <c r="L25" t="n">
        <v>6.75</v>
      </c>
      <c r="M25" t="n">
        <v>83</v>
      </c>
      <c r="N25" t="n">
        <v>46.18</v>
      </c>
      <c r="O25" t="n">
        <v>26529.46</v>
      </c>
      <c r="P25" t="n">
        <v>784.64</v>
      </c>
      <c r="Q25" t="n">
        <v>1367.51</v>
      </c>
      <c r="R25" t="n">
        <v>184.82</v>
      </c>
      <c r="S25" t="n">
        <v>104.26</v>
      </c>
      <c r="T25" t="n">
        <v>39041.55</v>
      </c>
      <c r="U25" t="n">
        <v>0.5600000000000001</v>
      </c>
      <c r="V25" t="n">
        <v>0.87</v>
      </c>
      <c r="W25" t="n">
        <v>20.79</v>
      </c>
      <c r="X25" t="n">
        <v>2.41</v>
      </c>
      <c r="Y25" t="n">
        <v>1</v>
      </c>
      <c r="Z25" t="n">
        <v>10</v>
      </c>
      <c r="AA25" t="n">
        <v>2440.374226847649</v>
      </c>
      <c r="AB25" t="n">
        <v>3339.027678885651</v>
      </c>
      <c r="AC25" t="n">
        <v>3020.355563567459</v>
      </c>
      <c r="AD25" t="n">
        <v>2440374.226847649</v>
      </c>
      <c r="AE25" t="n">
        <v>3339027.678885651</v>
      </c>
      <c r="AF25" t="n">
        <v>2.179408653262115e-06</v>
      </c>
      <c r="AG25" t="n">
        <v>71</v>
      </c>
      <c r="AH25" t="n">
        <v>3020355.563567459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1.6466</v>
      </c>
      <c r="E26" t="n">
        <v>60.73</v>
      </c>
      <c r="F26" t="n">
        <v>54.88</v>
      </c>
      <c r="G26" t="n">
        <v>40.65</v>
      </c>
      <c r="H26" t="n">
        <v>0.58</v>
      </c>
      <c r="I26" t="n">
        <v>81</v>
      </c>
      <c r="J26" t="n">
        <v>213.61</v>
      </c>
      <c r="K26" t="n">
        <v>55.27</v>
      </c>
      <c r="L26" t="n">
        <v>7</v>
      </c>
      <c r="M26" t="n">
        <v>79</v>
      </c>
      <c r="N26" t="n">
        <v>46.34</v>
      </c>
      <c r="O26" t="n">
        <v>26579.47</v>
      </c>
      <c r="P26" t="n">
        <v>782.0599999999999</v>
      </c>
      <c r="Q26" t="n">
        <v>1367.53</v>
      </c>
      <c r="R26" t="n">
        <v>181.34</v>
      </c>
      <c r="S26" t="n">
        <v>104.26</v>
      </c>
      <c r="T26" t="n">
        <v>37321.17</v>
      </c>
      <c r="U26" t="n">
        <v>0.57</v>
      </c>
      <c r="V26" t="n">
        <v>0.87</v>
      </c>
      <c r="W26" t="n">
        <v>20.77</v>
      </c>
      <c r="X26" t="n">
        <v>2.3</v>
      </c>
      <c r="Y26" t="n">
        <v>1</v>
      </c>
      <c r="Z26" t="n">
        <v>10</v>
      </c>
      <c r="AA26" t="n">
        <v>2427.424157475032</v>
      </c>
      <c r="AB26" t="n">
        <v>3321.308822653296</v>
      </c>
      <c r="AC26" t="n">
        <v>3004.327770105349</v>
      </c>
      <c r="AD26" t="n">
        <v>2427424.157475032</v>
      </c>
      <c r="AE26" t="n">
        <v>3321308.822653296</v>
      </c>
      <c r="AF26" t="n">
        <v>2.189380933720578e-06</v>
      </c>
      <c r="AG26" t="n">
        <v>71</v>
      </c>
      <c r="AH26" t="n">
        <v>3004327.770105349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1.653</v>
      </c>
      <c r="E27" t="n">
        <v>60.5</v>
      </c>
      <c r="F27" t="n">
        <v>54.77</v>
      </c>
      <c r="G27" t="n">
        <v>42.13</v>
      </c>
      <c r="H27" t="n">
        <v>0.6</v>
      </c>
      <c r="I27" t="n">
        <v>78</v>
      </c>
      <c r="J27" t="n">
        <v>214.02</v>
      </c>
      <c r="K27" t="n">
        <v>55.27</v>
      </c>
      <c r="L27" t="n">
        <v>7.25</v>
      </c>
      <c r="M27" t="n">
        <v>76</v>
      </c>
      <c r="N27" t="n">
        <v>46.49</v>
      </c>
      <c r="O27" t="n">
        <v>26629.54</v>
      </c>
      <c r="P27" t="n">
        <v>779.83</v>
      </c>
      <c r="Q27" t="n">
        <v>1367.48</v>
      </c>
      <c r="R27" t="n">
        <v>177.59</v>
      </c>
      <c r="S27" t="n">
        <v>104.26</v>
      </c>
      <c r="T27" t="n">
        <v>35460.71</v>
      </c>
      <c r="U27" t="n">
        <v>0.59</v>
      </c>
      <c r="V27" t="n">
        <v>0.88</v>
      </c>
      <c r="W27" t="n">
        <v>20.77</v>
      </c>
      <c r="X27" t="n">
        <v>2.19</v>
      </c>
      <c r="Y27" t="n">
        <v>1</v>
      </c>
      <c r="Z27" t="n">
        <v>10</v>
      </c>
      <c r="AA27" t="n">
        <v>2416.345631450321</v>
      </c>
      <c r="AB27" t="n">
        <v>3306.150694596211</v>
      </c>
      <c r="AC27" t="n">
        <v>2990.616312515467</v>
      </c>
      <c r="AD27" t="n">
        <v>2416345.631450321</v>
      </c>
      <c r="AE27" t="n">
        <v>3306150.694596211</v>
      </c>
      <c r="AF27" t="n">
        <v>2.197890613045132e-06</v>
      </c>
      <c r="AG27" t="n">
        <v>71</v>
      </c>
      <c r="AH27" t="n">
        <v>2990616.312515467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1.6568</v>
      </c>
      <c r="E28" t="n">
        <v>60.36</v>
      </c>
      <c r="F28" t="n">
        <v>54.71</v>
      </c>
      <c r="G28" t="n">
        <v>43.19</v>
      </c>
      <c r="H28" t="n">
        <v>0.62</v>
      </c>
      <c r="I28" t="n">
        <v>76</v>
      </c>
      <c r="J28" t="n">
        <v>214.42</v>
      </c>
      <c r="K28" t="n">
        <v>55.27</v>
      </c>
      <c r="L28" t="n">
        <v>7.5</v>
      </c>
      <c r="M28" t="n">
        <v>74</v>
      </c>
      <c r="N28" t="n">
        <v>46.65</v>
      </c>
      <c r="O28" t="n">
        <v>26679.66</v>
      </c>
      <c r="P28" t="n">
        <v>778.12</v>
      </c>
      <c r="Q28" t="n">
        <v>1367.45</v>
      </c>
      <c r="R28" t="n">
        <v>175.66</v>
      </c>
      <c r="S28" t="n">
        <v>104.26</v>
      </c>
      <c r="T28" t="n">
        <v>34507.82</v>
      </c>
      <c r="U28" t="n">
        <v>0.59</v>
      </c>
      <c r="V28" t="n">
        <v>0.88</v>
      </c>
      <c r="W28" t="n">
        <v>20.77</v>
      </c>
      <c r="X28" t="n">
        <v>2.13</v>
      </c>
      <c r="Y28" t="n">
        <v>1</v>
      </c>
      <c r="Z28" t="n">
        <v>10</v>
      </c>
      <c r="AA28" t="n">
        <v>2399.386137380628</v>
      </c>
      <c r="AB28" t="n">
        <v>3282.945966609982</v>
      </c>
      <c r="AC28" t="n">
        <v>2969.626211200204</v>
      </c>
      <c r="AD28" t="n">
        <v>2399386.137380627</v>
      </c>
      <c r="AE28" t="n">
        <v>3282945.966609982</v>
      </c>
      <c r="AF28" t="n">
        <v>2.202943235144087e-06</v>
      </c>
      <c r="AG28" t="n">
        <v>70</v>
      </c>
      <c r="AH28" t="n">
        <v>2969626.211200204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1.6621</v>
      </c>
      <c r="E29" t="n">
        <v>60.16</v>
      </c>
      <c r="F29" t="n">
        <v>54.64</v>
      </c>
      <c r="G29" t="n">
        <v>44.91</v>
      </c>
      <c r="H29" t="n">
        <v>0.64</v>
      </c>
      <c r="I29" t="n">
        <v>73</v>
      </c>
      <c r="J29" t="n">
        <v>214.83</v>
      </c>
      <c r="K29" t="n">
        <v>55.27</v>
      </c>
      <c r="L29" t="n">
        <v>7.75</v>
      </c>
      <c r="M29" t="n">
        <v>71</v>
      </c>
      <c r="N29" t="n">
        <v>46.81</v>
      </c>
      <c r="O29" t="n">
        <v>26729.83</v>
      </c>
      <c r="P29" t="n">
        <v>776.62</v>
      </c>
      <c r="Q29" t="n">
        <v>1367.53</v>
      </c>
      <c r="R29" t="n">
        <v>173.23</v>
      </c>
      <c r="S29" t="n">
        <v>104.26</v>
      </c>
      <c r="T29" t="n">
        <v>33308.17</v>
      </c>
      <c r="U29" t="n">
        <v>0.6</v>
      </c>
      <c r="V29" t="n">
        <v>0.88</v>
      </c>
      <c r="W29" t="n">
        <v>20.77</v>
      </c>
      <c r="X29" t="n">
        <v>2.06</v>
      </c>
      <c r="Y29" t="n">
        <v>1</v>
      </c>
      <c r="Z29" t="n">
        <v>10</v>
      </c>
      <c r="AA29" t="n">
        <v>2391.042827368385</v>
      </c>
      <c r="AB29" t="n">
        <v>3271.530281770372</v>
      </c>
      <c r="AC29" t="n">
        <v>2959.300023299672</v>
      </c>
      <c r="AD29" t="n">
        <v>2391042.827368385</v>
      </c>
      <c r="AE29" t="n">
        <v>3271530.281770372</v>
      </c>
      <c r="AF29" t="n">
        <v>2.209990313334733e-06</v>
      </c>
      <c r="AG29" t="n">
        <v>70</v>
      </c>
      <c r="AH29" t="n">
        <v>2959300.023299672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1.666</v>
      </c>
      <c r="E30" t="n">
        <v>60.03</v>
      </c>
      <c r="F30" t="n">
        <v>54.58</v>
      </c>
      <c r="G30" t="n">
        <v>46.13</v>
      </c>
      <c r="H30" t="n">
        <v>0.66</v>
      </c>
      <c r="I30" t="n">
        <v>71</v>
      </c>
      <c r="J30" t="n">
        <v>215.24</v>
      </c>
      <c r="K30" t="n">
        <v>55.27</v>
      </c>
      <c r="L30" t="n">
        <v>8</v>
      </c>
      <c r="M30" t="n">
        <v>69</v>
      </c>
      <c r="N30" t="n">
        <v>46.97</v>
      </c>
      <c r="O30" t="n">
        <v>26780.06</v>
      </c>
      <c r="P30" t="n">
        <v>774.96</v>
      </c>
      <c r="Q30" t="n">
        <v>1367.47</v>
      </c>
      <c r="R30" t="n">
        <v>171.48</v>
      </c>
      <c r="S30" t="n">
        <v>104.26</v>
      </c>
      <c r="T30" t="n">
        <v>32440.3</v>
      </c>
      <c r="U30" t="n">
        <v>0.61</v>
      </c>
      <c r="V30" t="n">
        <v>0.88</v>
      </c>
      <c r="W30" t="n">
        <v>20.76</v>
      </c>
      <c r="X30" t="n">
        <v>2</v>
      </c>
      <c r="Y30" t="n">
        <v>1</v>
      </c>
      <c r="Z30" t="n">
        <v>10</v>
      </c>
      <c r="AA30" t="n">
        <v>2384.04204335909</v>
      </c>
      <c r="AB30" t="n">
        <v>3261.951500236061</v>
      </c>
      <c r="AC30" t="n">
        <v>2950.635427231092</v>
      </c>
      <c r="AD30" t="n">
        <v>2384042.04335909</v>
      </c>
      <c r="AE30" t="n">
        <v>3261951.500236061</v>
      </c>
      <c r="AF30" t="n">
        <v>2.215175899173134e-06</v>
      </c>
      <c r="AG30" t="n">
        <v>70</v>
      </c>
      <c r="AH30" t="n">
        <v>2950635.427231092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1.6689</v>
      </c>
      <c r="E31" t="n">
        <v>59.92</v>
      </c>
      <c r="F31" t="n">
        <v>54.56</v>
      </c>
      <c r="G31" t="n">
        <v>47.44</v>
      </c>
      <c r="H31" t="n">
        <v>0.68</v>
      </c>
      <c r="I31" t="n">
        <v>69</v>
      </c>
      <c r="J31" t="n">
        <v>215.65</v>
      </c>
      <c r="K31" t="n">
        <v>55.27</v>
      </c>
      <c r="L31" t="n">
        <v>8.25</v>
      </c>
      <c r="M31" t="n">
        <v>67</v>
      </c>
      <c r="N31" t="n">
        <v>47.12</v>
      </c>
      <c r="O31" t="n">
        <v>26830.34</v>
      </c>
      <c r="P31" t="n">
        <v>773.8</v>
      </c>
      <c r="Q31" t="n">
        <v>1367.57</v>
      </c>
      <c r="R31" t="n">
        <v>170.98</v>
      </c>
      <c r="S31" t="n">
        <v>104.26</v>
      </c>
      <c r="T31" t="n">
        <v>32200.14</v>
      </c>
      <c r="U31" t="n">
        <v>0.61</v>
      </c>
      <c r="V31" t="n">
        <v>0.88</v>
      </c>
      <c r="W31" t="n">
        <v>20.75</v>
      </c>
      <c r="X31" t="n">
        <v>1.97</v>
      </c>
      <c r="Y31" t="n">
        <v>1</v>
      </c>
      <c r="Z31" t="n">
        <v>10</v>
      </c>
      <c r="AA31" t="n">
        <v>2379.219287839033</v>
      </c>
      <c r="AB31" t="n">
        <v>3255.352793368562</v>
      </c>
      <c r="AC31" t="n">
        <v>2944.666491685684</v>
      </c>
      <c r="AD31" t="n">
        <v>2379219.287839033</v>
      </c>
      <c r="AE31" t="n">
        <v>3255352.793368562</v>
      </c>
      <c r="AF31" t="n">
        <v>2.219031847617073e-06</v>
      </c>
      <c r="AG31" t="n">
        <v>70</v>
      </c>
      <c r="AH31" t="n">
        <v>2944666.491685684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1.6749</v>
      </c>
      <c r="E32" t="n">
        <v>59.71</v>
      </c>
      <c r="F32" t="n">
        <v>54.46</v>
      </c>
      <c r="G32" t="n">
        <v>49.51</v>
      </c>
      <c r="H32" t="n">
        <v>0.7</v>
      </c>
      <c r="I32" t="n">
        <v>66</v>
      </c>
      <c r="J32" t="n">
        <v>216.05</v>
      </c>
      <c r="K32" t="n">
        <v>55.27</v>
      </c>
      <c r="L32" t="n">
        <v>8.5</v>
      </c>
      <c r="M32" t="n">
        <v>64</v>
      </c>
      <c r="N32" t="n">
        <v>47.28</v>
      </c>
      <c r="O32" t="n">
        <v>26880.68</v>
      </c>
      <c r="P32" t="n">
        <v>771.6</v>
      </c>
      <c r="Q32" t="n">
        <v>1367.4</v>
      </c>
      <c r="R32" t="n">
        <v>167.81</v>
      </c>
      <c r="S32" t="n">
        <v>104.26</v>
      </c>
      <c r="T32" t="n">
        <v>30629.3</v>
      </c>
      <c r="U32" t="n">
        <v>0.62</v>
      </c>
      <c r="V32" t="n">
        <v>0.88</v>
      </c>
      <c r="W32" t="n">
        <v>20.75</v>
      </c>
      <c r="X32" t="n">
        <v>1.88</v>
      </c>
      <c r="Y32" t="n">
        <v>1</v>
      </c>
      <c r="Z32" t="n">
        <v>10</v>
      </c>
      <c r="AA32" t="n">
        <v>2368.980326726987</v>
      </c>
      <c r="AB32" t="n">
        <v>3241.343395063975</v>
      </c>
      <c r="AC32" t="n">
        <v>2931.994130692973</v>
      </c>
      <c r="AD32" t="n">
        <v>2368980.326726987</v>
      </c>
      <c r="AE32" t="n">
        <v>3241343.395063974</v>
      </c>
      <c r="AF32" t="n">
        <v>2.227009671983842e-06</v>
      </c>
      <c r="AG32" t="n">
        <v>70</v>
      </c>
      <c r="AH32" t="n">
        <v>2931994.130692973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1.6796</v>
      </c>
      <c r="E33" t="n">
        <v>59.54</v>
      </c>
      <c r="F33" t="n">
        <v>54.38</v>
      </c>
      <c r="G33" t="n">
        <v>50.98</v>
      </c>
      <c r="H33" t="n">
        <v>0.72</v>
      </c>
      <c r="I33" t="n">
        <v>64</v>
      </c>
      <c r="J33" t="n">
        <v>216.46</v>
      </c>
      <c r="K33" t="n">
        <v>55.27</v>
      </c>
      <c r="L33" t="n">
        <v>8.75</v>
      </c>
      <c r="M33" t="n">
        <v>62</v>
      </c>
      <c r="N33" t="n">
        <v>47.44</v>
      </c>
      <c r="O33" t="n">
        <v>26931.07</v>
      </c>
      <c r="P33" t="n">
        <v>769.8</v>
      </c>
      <c r="Q33" t="n">
        <v>1367.3</v>
      </c>
      <c r="R33" t="n">
        <v>164.72</v>
      </c>
      <c r="S33" t="n">
        <v>104.26</v>
      </c>
      <c r="T33" t="n">
        <v>29096.12</v>
      </c>
      <c r="U33" t="n">
        <v>0.63</v>
      </c>
      <c r="V33" t="n">
        <v>0.88</v>
      </c>
      <c r="W33" t="n">
        <v>20.75</v>
      </c>
      <c r="X33" t="n">
        <v>1.8</v>
      </c>
      <c r="Y33" t="n">
        <v>1</v>
      </c>
      <c r="Z33" t="n">
        <v>10</v>
      </c>
      <c r="AA33" t="n">
        <v>2350.969487878649</v>
      </c>
      <c r="AB33" t="n">
        <v>3216.700170769547</v>
      </c>
      <c r="AC33" t="n">
        <v>2909.702821138224</v>
      </c>
      <c r="AD33" t="n">
        <v>2350969.487878649</v>
      </c>
      <c r="AE33" t="n">
        <v>3216700.170769547</v>
      </c>
      <c r="AF33" t="n">
        <v>2.233258967737812e-06</v>
      </c>
      <c r="AG33" t="n">
        <v>69</v>
      </c>
      <c r="AH33" t="n">
        <v>2909702.821138225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1.6812</v>
      </c>
      <c r="E34" t="n">
        <v>59.48</v>
      </c>
      <c r="F34" t="n">
        <v>54.36</v>
      </c>
      <c r="G34" t="n">
        <v>51.77</v>
      </c>
      <c r="H34" t="n">
        <v>0.74</v>
      </c>
      <c r="I34" t="n">
        <v>63</v>
      </c>
      <c r="J34" t="n">
        <v>216.87</v>
      </c>
      <c r="K34" t="n">
        <v>55.27</v>
      </c>
      <c r="L34" t="n">
        <v>9</v>
      </c>
      <c r="M34" t="n">
        <v>61</v>
      </c>
      <c r="N34" t="n">
        <v>47.6</v>
      </c>
      <c r="O34" t="n">
        <v>26981.51</v>
      </c>
      <c r="P34" t="n">
        <v>768.54</v>
      </c>
      <c r="Q34" t="n">
        <v>1367.33</v>
      </c>
      <c r="R34" t="n">
        <v>164.5</v>
      </c>
      <c r="S34" t="n">
        <v>104.26</v>
      </c>
      <c r="T34" t="n">
        <v>28992.94</v>
      </c>
      <c r="U34" t="n">
        <v>0.63</v>
      </c>
      <c r="V34" t="n">
        <v>0.88</v>
      </c>
      <c r="W34" t="n">
        <v>20.74</v>
      </c>
      <c r="X34" t="n">
        <v>1.78</v>
      </c>
      <c r="Y34" t="n">
        <v>1</v>
      </c>
      <c r="Z34" t="n">
        <v>10</v>
      </c>
      <c r="AA34" t="n">
        <v>2347.366376298507</v>
      </c>
      <c r="AB34" t="n">
        <v>3211.770234547531</v>
      </c>
      <c r="AC34" t="n">
        <v>2905.243391110029</v>
      </c>
      <c r="AD34" t="n">
        <v>2347366.376298507</v>
      </c>
      <c r="AE34" t="n">
        <v>3211770.234547531</v>
      </c>
      <c r="AF34" t="n">
        <v>2.235386387568951e-06</v>
      </c>
      <c r="AG34" t="n">
        <v>69</v>
      </c>
      <c r="AH34" t="n">
        <v>2905243.391110029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1.6863</v>
      </c>
      <c r="E35" t="n">
        <v>59.3</v>
      </c>
      <c r="F35" t="n">
        <v>54.26</v>
      </c>
      <c r="G35" t="n">
        <v>53.37</v>
      </c>
      <c r="H35" t="n">
        <v>0.76</v>
      </c>
      <c r="I35" t="n">
        <v>61</v>
      </c>
      <c r="J35" t="n">
        <v>217.28</v>
      </c>
      <c r="K35" t="n">
        <v>55.27</v>
      </c>
      <c r="L35" t="n">
        <v>9.25</v>
      </c>
      <c r="M35" t="n">
        <v>59</v>
      </c>
      <c r="N35" t="n">
        <v>47.76</v>
      </c>
      <c r="O35" t="n">
        <v>27032.02</v>
      </c>
      <c r="P35" t="n">
        <v>766.21</v>
      </c>
      <c r="Q35" t="n">
        <v>1367.29</v>
      </c>
      <c r="R35" t="n">
        <v>161.61</v>
      </c>
      <c r="S35" t="n">
        <v>104.26</v>
      </c>
      <c r="T35" t="n">
        <v>27557.6</v>
      </c>
      <c r="U35" t="n">
        <v>0.65</v>
      </c>
      <c r="V35" t="n">
        <v>0.88</v>
      </c>
      <c r="W35" t="n">
        <v>20.73</v>
      </c>
      <c r="X35" t="n">
        <v>1.68</v>
      </c>
      <c r="Y35" t="n">
        <v>1</v>
      </c>
      <c r="Z35" t="n">
        <v>10</v>
      </c>
      <c r="AA35" t="n">
        <v>2337.97550023491</v>
      </c>
      <c r="AB35" t="n">
        <v>3198.921223621104</v>
      </c>
      <c r="AC35" t="n">
        <v>2893.620671752721</v>
      </c>
      <c r="AD35" t="n">
        <v>2337975.50023491</v>
      </c>
      <c r="AE35" t="n">
        <v>3198921.223621104</v>
      </c>
      <c r="AF35" t="n">
        <v>2.242167538280706e-06</v>
      </c>
      <c r="AG35" t="n">
        <v>69</v>
      </c>
      <c r="AH35" t="n">
        <v>2893620.671752721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1.6897</v>
      </c>
      <c r="E36" t="n">
        <v>59.18</v>
      </c>
      <c r="F36" t="n">
        <v>54.22</v>
      </c>
      <c r="G36" t="n">
        <v>55.14</v>
      </c>
      <c r="H36" t="n">
        <v>0.78</v>
      </c>
      <c r="I36" t="n">
        <v>59</v>
      </c>
      <c r="J36" t="n">
        <v>217.69</v>
      </c>
      <c r="K36" t="n">
        <v>55.27</v>
      </c>
      <c r="L36" t="n">
        <v>9.5</v>
      </c>
      <c r="M36" t="n">
        <v>57</v>
      </c>
      <c r="N36" t="n">
        <v>47.92</v>
      </c>
      <c r="O36" t="n">
        <v>27082.57</v>
      </c>
      <c r="P36" t="n">
        <v>765.12</v>
      </c>
      <c r="Q36" t="n">
        <v>1367.37</v>
      </c>
      <c r="R36" t="n">
        <v>160.03</v>
      </c>
      <c r="S36" t="n">
        <v>104.26</v>
      </c>
      <c r="T36" t="n">
        <v>26774.48</v>
      </c>
      <c r="U36" t="n">
        <v>0.65</v>
      </c>
      <c r="V36" t="n">
        <v>0.88</v>
      </c>
      <c r="W36" t="n">
        <v>20.74</v>
      </c>
      <c r="X36" t="n">
        <v>1.64</v>
      </c>
      <c r="Y36" t="n">
        <v>1</v>
      </c>
      <c r="Z36" t="n">
        <v>10</v>
      </c>
      <c r="AA36" t="n">
        <v>2332.681386748979</v>
      </c>
      <c r="AB36" t="n">
        <v>3191.67758398985</v>
      </c>
      <c r="AC36" t="n">
        <v>2887.068354921362</v>
      </c>
      <c r="AD36" t="n">
        <v>2332681.386748979</v>
      </c>
      <c r="AE36" t="n">
        <v>3191677.58398985</v>
      </c>
      <c r="AF36" t="n">
        <v>2.246688305421875e-06</v>
      </c>
      <c r="AG36" t="n">
        <v>69</v>
      </c>
      <c r="AH36" t="n">
        <v>2887068.354921362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1.6923</v>
      </c>
      <c r="E37" t="n">
        <v>59.09</v>
      </c>
      <c r="F37" t="n">
        <v>54.17</v>
      </c>
      <c r="G37" t="n">
        <v>56.04</v>
      </c>
      <c r="H37" t="n">
        <v>0.79</v>
      </c>
      <c r="I37" t="n">
        <v>58</v>
      </c>
      <c r="J37" t="n">
        <v>218.1</v>
      </c>
      <c r="K37" t="n">
        <v>55.27</v>
      </c>
      <c r="L37" t="n">
        <v>9.75</v>
      </c>
      <c r="M37" t="n">
        <v>56</v>
      </c>
      <c r="N37" t="n">
        <v>48.08</v>
      </c>
      <c r="O37" t="n">
        <v>27133.18</v>
      </c>
      <c r="P37" t="n">
        <v>763.6799999999999</v>
      </c>
      <c r="Q37" t="n">
        <v>1367.41</v>
      </c>
      <c r="R37" t="n">
        <v>158.47</v>
      </c>
      <c r="S37" t="n">
        <v>104.26</v>
      </c>
      <c r="T37" t="n">
        <v>25999.96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2327.583008075861</v>
      </c>
      <c r="AB37" t="n">
        <v>3184.701757364698</v>
      </c>
      <c r="AC37" t="n">
        <v>2880.75829139868</v>
      </c>
      <c r="AD37" t="n">
        <v>2327583.008075861</v>
      </c>
      <c r="AE37" t="n">
        <v>3184701.757364698</v>
      </c>
      <c r="AF37" t="n">
        <v>2.250145362647476e-06</v>
      </c>
      <c r="AG37" t="n">
        <v>69</v>
      </c>
      <c r="AH37" t="n">
        <v>2880758.29139868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1.695</v>
      </c>
      <c r="E38" t="n">
        <v>59</v>
      </c>
      <c r="F38" t="n">
        <v>54.16</v>
      </c>
      <c r="G38" t="n">
        <v>58.03</v>
      </c>
      <c r="H38" t="n">
        <v>0.8100000000000001</v>
      </c>
      <c r="I38" t="n">
        <v>56</v>
      </c>
      <c r="J38" t="n">
        <v>218.51</v>
      </c>
      <c r="K38" t="n">
        <v>55.27</v>
      </c>
      <c r="L38" t="n">
        <v>10</v>
      </c>
      <c r="M38" t="n">
        <v>54</v>
      </c>
      <c r="N38" t="n">
        <v>48.24</v>
      </c>
      <c r="O38" t="n">
        <v>27183.85</v>
      </c>
      <c r="P38" t="n">
        <v>762.77</v>
      </c>
      <c r="Q38" t="n">
        <v>1367.25</v>
      </c>
      <c r="R38" t="n">
        <v>157.81</v>
      </c>
      <c r="S38" t="n">
        <v>104.26</v>
      </c>
      <c r="T38" t="n">
        <v>25680.26</v>
      </c>
      <c r="U38" t="n">
        <v>0.66</v>
      </c>
      <c r="V38" t="n">
        <v>0.88</v>
      </c>
      <c r="W38" t="n">
        <v>20.74</v>
      </c>
      <c r="X38" t="n">
        <v>1.58</v>
      </c>
      <c r="Y38" t="n">
        <v>1</v>
      </c>
      <c r="Z38" t="n">
        <v>10</v>
      </c>
      <c r="AA38" t="n">
        <v>2323.566295908061</v>
      </c>
      <c r="AB38" t="n">
        <v>3179.205914571878</v>
      </c>
      <c r="AC38" t="n">
        <v>2875.786964128543</v>
      </c>
      <c r="AD38" t="n">
        <v>2323566.29590806</v>
      </c>
      <c r="AE38" t="n">
        <v>3179205.914571878</v>
      </c>
      <c r="AF38" t="n">
        <v>2.253735383612522e-06</v>
      </c>
      <c r="AG38" t="n">
        <v>69</v>
      </c>
      <c r="AH38" t="n">
        <v>2875786.964128543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1.6975</v>
      </c>
      <c r="E39" t="n">
        <v>58.91</v>
      </c>
      <c r="F39" t="n">
        <v>54.12</v>
      </c>
      <c r="G39" t="n">
        <v>59.04</v>
      </c>
      <c r="H39" t="n">
        <v>0.83</v>
      </c>
      <c r="I39" t="n">
        <v>55</v>
      </c>
      <c r="J39" t="n">
        <v>218.92</v>
      </c>
      <c r="K39" t="n">
        <v>55.27</v>
      </c>
      <c r="L39" t="n">
        <v>10.25</v>
      </c>
      <c r="M39" t="n">
        <v>53</v>
      </c>
      <c r="N39" t="n">
        <v>48.4</v>
      </c>
      <c r="O39" t="n">
        <v>27234.57</v>
      </c>
      <c r="P39" t="n">
        <v>760.98</v>
      </c>
      <c r="Q39" t="n">
        <v>1367.34</v>
      </c>
      <c r="R39" t="n">
        <v>156.88</v>
      </c>
      <c r="S39" t="n">
        <v>104.26</v>
      </c>
      <c r="T39" t="n">
        <v>25219.64</v>
      </c>
      <c r="U39" t="n">
        <v>0.66</v>
      </c>
      <c r="V39" t="n">
        <v>0.89</v>
      </c>
      <c r="W39" t="n">
        <v>20.72</v>
      </c>
      <c r="X39" t="n">
        <v>1.54</v>
      </c>
      <c r="Y39" t="n">
        <v>1</v>
      </c>
      <c r="Z39" t="n">
        <v>10</v>
      </c>
      <c r="AA39" t="n">
        <v>2318.196779508237</v>
      </c>
      <c r="AB39" t="n">
        <v>3171.859105347295</v>
      </c>
      <c r="AC39" t="n">
        <v>2869.141324065044</v>
      </c>
      <c r="AD39" t="n">
        <v>2318196.779508237</v>
      </c>
      <c r="AE39" t="n">
        <v>3171859.105347295</v>
      </c>
      <c r="AF39" t="n">
        <v>2.257059477098676e-06</v>
      </c>
      <c r="AG39" t="n">
        <v>69</v>
      </c>
      <c r="AH39" t="n">
        <v>2869141.324065044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1.7011</v>
      </c>
      <c r="E40" t="n">
        <v>58.79</v>
      </c>
      <c r="F40" t="n">
        <v>54.07</v>
      </c>
      <c r="G40" t="n">
        <v>61.21</v>
      </c>
      <c r="H40" t="n">
        <v>0.85</v>
      </c>
      <c r="I40" t="n">
        <v>53</v>
      </c>
      <c r="J40" t="n">
        <v>219.33</v>
      </c>
      <c r="K40" t="n">
        <v>55.27</v>
      </c>
      <c r="L40" t="n">
        <v>10.5</v>
      </c>
      <c r="M40" t="n">
        <v>51</v>
      </c>
      <c r="N40" t="n">
        <v>48.56</v>
      </c>
      <c r="O40" t="n">
        <v>27285.35</v>
      </c>
      <c r="P40" t="n">
        <v>759.55</v>
      </c>
      <c r="Q40" t="n">
        <v>1367.39</v>
      </c>
      <c r="R40" t="n">
        <v>155.17</v>
      </c>
      <c r="S40" t="n">
        <v>104.26</v>
      </c>
      <c r="T40" t="n">
        <v>24378.25</v>
      </c>
      <c r="U40" t="n">
        <v>0.67</v>
      </c>
      <c r="V40" t="n">
        <v>0.89</v>
      </c>
      <c r="W40" t="n">
        <v>20.73</v>
      </c>
      <c r="X40" t="n">
        <v>1.49</v>
      </c>
      <c r="Y40" t="n">
        <v>1</v>
      </c>
      <c r="Z40" t="n">
        <v>10</v>
      </c>
      <c r="AA40" t="n">
        <v>2312.201008682923</v>
      </c>
      <c r="AB40" t="n">
        <v>3163.655427189359</v>
      </c>
      <c r="AC40" t="n">
        <v>2861.720593436567</v>
      </c>
      <c r="AD40" t="n">
        <v>2312201.008682923</v>
      </c>
      <c r="AE40" t="n">
        <v>3163655.427189359</v>
      </c>
      <c r="AF40" t="n">
        <v>2.261846171718738e-06</v>
      </c>
      <c r="AG40" t="n">
        <v>69</v>
      </c>
      <c r="AH40" t="n">
        <v>2861720.593436567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1.7028</v>
      </c>
      <c r="E41" t="n">
        <v>58.73</v>
      </c>
      <c r="F41" t="n">
        <v>54.05</v>
      </c>
      <c r="G41" t="n">
        <v>62.37</v>
      </c>
      <c r="H41" t="n">
        <v>0.87</v>
      </c>
      <c r="I41" t="n">
        <v>52</v>
      </c>
      <c r="J41" t="n">
        <v>219.75</v>
      </c>
      <c r="K41" t="n">
        <v>55.27</v>
      </c>
      <c r="L41" t="n">
        <v>10.75</v>
      </c>
      <c r="M41" t="n">
        <v>50</v>
      </c>
      <c r="N41" t="n">
        <v>48.72</v>
      </c>
      <c r="O41" t="n">
        <v>27336.19</v>
      </c>
      <c r="P41" t="n">
        <v>758.89</v>
      </c>
      <c r="Q41" t="n">
        <v>1367.28</v>
      </c>
      <c r="R41" t="n">
        <v>154.25</v>
      </c>
      <c r="S41" t="n">
        <v>104.26</v>
      </c>
      <c r="T41" t="n">
        <v>23920.2</v>
      </c>
      <c r="U41" t="n">
        <v>0.68</v>
      </c>
      <c r="V41" t="n">
        <v>0.89</v>
      </c>
      <c r="W41" t="n">
        <v>20.73</v>
      </c>
      <c r="X41" t="n">
        <v>1.47</v>
      </c>
      <c r="Y41" t="n">
        <v>1</v>
      </c>
      <c r="Z41" t="n">
        <v>10</v>
      </c>
      <c r="AA41" t="n">
        <v>2299.522776603528</v>
      </c>
      <c r="AB41" t="n">
        <v>3146.308510734204</v>
      </c>
      <c r="AC41" t="n">
        <v>2846.029242341343</v>
      </c>
      <c r="AD41" t="n">
        <v>2299522.776603528</v>
      </c>
      <c r="AE41" t="n">
        <v>3146308.510734205</v>
      </c>
      <c r="AF41" t="n">
        <v>2.264106555289323e-06</v>
      </c>
      <c r="AG41" t="n">
        <v>68</v>
      </c>
      <c r="AH41" t="n">
        <v>2846029.242341342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1.7048</v>
      </c>
      <c r="E42" t="n">
        <v>58.66</v>
      </c>
      <c r="F42" t="n">
        <v>54.02</v>
      </c>
      <c r="G42" t="n">
        <v>63.56</v>
      </c>
      <c r="H42" t="n">
        <v>0.89</v>
      </c>
      <c r="I42" t="n">
        <v>51</v>
      </c>
      <c r="J42" t="n">
        <v>220.16</v>
      </c>
      <c r="K42" t="n">
        <v>55.27</v>
      </c>
      <c r="L42" t="n">
        <v>11</v>
      </c>
      <c r="M42" t="n">
        <v>49</v>
      </c>
      <c r="N42" t="n">
        <v>48.89</v>
      </c>
      <c r="O42" t="n">
        <v>27387.08</v>
      </c>
      <c r="P42" t="n">
        <v>757.5700000000001</v>
      </c>
      <c r="Q42" t="n">
        <v>1367.38</v>
      </c>
      <c r="R42" t="n">
        <v>153.73</v>
      </c>
      <c r="S42" t="n">
        <v>104.26</v>
      </c>
      <c r="T42" t="n">
        <v>23664.57</v>
      </c>
      <c r="U42" t="n">
        <v>0.68</v>
      </c>
      <c r="V42" t="n">
        <v>0.89</v>
      </c>
      <c r="W42" t="n">
        <v>20.72</v>
      </c>
      <c r="X42" t="n">
        <v>1.44</v>
      </c>
      <c r="Y42" t="n">
        <v>1</v>
      </c>
      <c r="Z42" t="n">
        <v>10</v>
      </c>
      <c r="AA42" t="n">
        <v>2295.441232590981</v>
      </c>
      <c r="AB42" t="n">
        <v>3140.723962151224</v>
      </c>
      <c r="AC42" t="n">
        <v>2840.977675237159</v>
      </c>
      <c r="AD42" t="n">
        <v>2295441.232590981</v>
      </c>
      <c r="AE42" t="n">
        <v>3140723.962151224</v>
      </c>
      <c r="AF42" t="n">
        <v>2.266765830078247e-06</v>
      </c>
      <c r="AG42" t="n">
        <v>68</v>
      </c>
      <c r="AH42" t="n">
        <v>2840977.675237159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1.7064</v>
      </c>
      <c r="E43" t="n">
        <v>58.6</v>
      </c>
      <c r="F43" t="n">
        <v>54.01</v>
      </c>
      <c r="G43" t="n">
        <v>64.81</v>
      </c>
      <c r="H43" t="n">
        <v>0.91</v>
      </c>
      <c r="I43" t="n">
        <v>50</v>
      </c>
      <c r="J43" t="n">
        <v>220.57</v>
      </c>
      <c r="K43" t="n">
        <v>55.27</v>
      </c>
      <c r="L43" t="n">
        <v>11.25</v>
      </c>
      <c r="M43" t="n">
        <v>48</v>
      </c>
      <c r="N43" t="n">
        <v>49.05</v>
      </c>
      <c r="O43" t="n">
        <v>27438.03</v>
      </c>
      <c r="P43" t="n">
        <v>756.58</v>
      </c>
      <c r="Q43" t="n">
        <v>1367.35</v>
      </c>
      <c r="R43" t="n">
        <v>152.96</v>
      </c>
      <c r="S43" t="n">
        <v>104.26</v>
      </c>
      <c r="T43" t="n">
        <v>23287.38</v>
      </c>
      <c r="U43" t="n">
        <v>0.68</v>
      </c>
      <c r="V43" t="n">
        <v>0.89</v>
      </c>
      <c r="W43" t="n">
        <v>20.73</v>
      </c>
      <c r="X43" t="n">
        <v>1.43</v>
      </c>
      <c r="Y43" t="n">
        <v>1</v>
      </c>
      <c r="Z43" t="n">
        <v>10</v>
      </c>
      <c r="AA43" t="n">
        <v>2292.417711146717</v>
      </c>
      <c r="AB43" t="n">
        <v>3136.587046722831</v>
      </c>
      <c r="AC43" t="n">
        <v>2837.235581211054</v>
      </c>
      <c r="AD43" t="n">
        <v>2292417.711146717</v>
      </c>
      <c r="AE43" t="n">
        <v>3136587.046722831</v>
      </c>
      <c r="AF43" t="n">
        <v>2.268893249909385e-06</v>
      </c>
      <c r="AG43" t="n">
        <v>68</v>
      </c>
      <c r="AH43" t="n">
        <v>2837235.581211054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1.7114</v>
      </c>
      <c r="E44" t="n">
        <v>58.43</v>
      </c>
      <c r="F44" t="n">
        <v>53.92</v>
      </c>
      <c r="G44" t="n">
        <v>67.40000000000001</v>
      </c>
      <c r="H44" t="n">
        <v>0.92</v>
      </c>
      <c r="I44" t="n">
        <v>48</v>
      </c>
      <c r="J44" t="n">
        <v>220.99</v>
      </c>
      <c r="K44" t="n">
        <v>55.27</v>
      </c>
      <c r="L44" t="n">
        <v>11.5</v>
      </c>
      <c r="M44" t="n">
        <v>46</v>
      </c>
      <c r="N44" t="n">
        <v>49.21</v>
      </c>
      <c r="O44" t="n">
        <v>27489.03</v>
      </c>
      <c r="P44" t="n">
        <v>754.37</v>
      </c>
      <c r="Q44" t="n">
        <v>1367.27</v>
      </c>
      <c r="R44" t="n">
        <v>150.18</v>
      </c>
      <c r="S44" t="n">
        <v>104.26</v>
      </c>
      <c r="T44" t="n">
        <v>21905.78</v>
      </c>
      <c r="U44" t="n">
        <v>0.6899999999999999</v>
      </c>
      <c r="V44" t="n">
        <v>0.89</v>
      </c>
      <c r="W44" t="n">
        <v>20.72</v>
      </c>
      <c r="X44" t="n">
        <v>1.34</v>
      </c>
      <c r="Y44" t="n">
        <v>1</v>
      </c>
      <c r="Z44" t="n">
        <v>10</v>
      </c>
      <c r="AA44" t="n">
        <v>2283.663484769343</v>
      </c>
      <c r="AB44" t="n">
        <v>3124.609127984095</v>
      </c>
      <c r="AC44" t="n">
        <v>2826.400818225629</v>
      </c>
      <c r="AD44" t="n">
        <v>2283663.484769342</v>
      </c>
      <c r="AE44" t="n">
        <v>3124609.127984095</v>
      </c>
      <c r="AF44" t="n">
        <v>2.275541436881694e-06</v>
      </c>
      <c r="AG44" t="n">
        <v>68</v>
      </c>
      <c r="AH44" t="n">
        <v>2826400.818225629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1.7129</v>
      </c>
      <c r="E45" t="n">
        <v>58.38</v>
      </c>
      <c r="F45" t="n">
        <v>53.91</v>
      </c>
      <c r="G45" t="n">
        <v>68.81999999999999</v>
      </c>
      <c r="H45" t="n">
        <v>0.9399999999999999</v>
      </c>
      <c r="I45" t="n">
        <v>47</v>
      </c>
      <c r="J45" t="n">
        <v>221.4</v>
      </c>
      <c r="K45" t="n">
        <v>55.27</v>
      </c>
      <c r="L45" t="n">
        <v>11.75</v>
      </c>
      <c r="M45" t="n">
        <v>45</v>
      </c>
      <c r="N45" t="n">
        <v>49.38</v>
      </c>
      <c r="O45" t="n">
        <v>27540.09</v>
      </c>
      <c r="P45" t="n">
        <v>753.28</v>
      </c>
      <c r="Q45" t="n">
        <v>1367.33</v>
      </c>
      <c r="R45" t="n">
        <v>149.81</v>
      </c>
      <c r="S45" t="n">
        <v>104.26</v>
      </c>
      <c r="T45" t="n">
        <v>21725.39</v>
      </c>
      <c r="U45" t="n">
        <v>0.7</v>
      </c>
      <c r="V45" t="n">
        <v>0.89</v>
      </c>
      <c r="W45" t="n">
        <v>20.72</v>
      </c>
      <c r="X45" t="n">
        <v>1.33</v>
      </c>
      <c r="Y45" t="n">
        <v>1</v>
      </c>
      <c r="Z45" t="n">
        <v>10</v>
      </c>
      <c r="AA45" t="n">
        <v>2280.615149922223</v>
      </c>
      <c r="AB45" t="n">
        <v>3120.438261763224</v>
      </c>
      <c r="AC45" t="n">
        <v>2822.62801362303</v>
      </c>
      <c r="AD45" t="n">
        <v>2280615.149922223</v>
      </c>
      <c r="AE45" t="n">
        <v>3120438.261763224</v>
      </c>
      <c r="AF45" t="n">
        <v>2.277535892973386e-06</v>
      </c>
      <c r="AG45" t="n">
        <v>68</v>
      </c>
      <c r="AH45" t="n">
        <v>2822628.01362303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1.715</v>
      </c>
      <c r="E46" t="n">
        <v>58.31</v>
      </c>
      <c r="F46" t="n">
        <v>53.88</v>
      </c>
      <c r="G46" t="n">
        <v>70.28</v>
      </c>
      <c r="H46" t="n">
        <v>0.96</v>
      </c>
      <c r="I46" t="n">
        <v>46</v>
      </c>
      <c r="J46" t="n">
        <v>221.81</v>
      </c>
      <c r="K46" t="n">
        <v>55.27</v>
      </c>
      <c r="L46" t="n">
        <v>12</v>
      </c>
      <c r="M46" t="n">
        <v>44</v>
      </c>
      <c r="N46" t="n">
        <v>49.54</v>
      </c>
      <c r="O46" t="n">
        <v>27591.21</v>
      </c>
      <c r="P46" t="n">
        <v>752.17</v>
      </c>
      <c r="Q46" t="n">
        <v>1367.32</v>
      </c>
      <c r="R46" t="n">
        <v>148.72</v>
      </c>
      <c r="S46" t="n">
        <v>104.26</v>
      </c>
      <c r="T46" t="n">
        <v>21188.7</v>
      </c>
      <c r="U46" t="n">
        <v>0.7</v>
      </c>
      <c r="V46" t="n">
        <v>0.89</v>
      </c>
      <c r="W46" t="n">
        <v>20.72</v>
      </c>
      <c r="X46" t="n">
        <v>1.3</v>
      </c>
      <c r="Y46" t="n">
        <v>1</v>
      </c>
      <c r="Z46" t="n">
        <v>10</v>
      </c>
      <c r="AA46" t="n">
        <v>2276.782470811802</v>
      </c>
      <c r="AB46" t="n">
        <v>3115.194221118477</v>
      </c>
      <c r="AC46" t="n">
        <v>2817.884456857361</v>
      </c>
      <c r="AD46" t="n">
        <v>2276782.470811802</v>
      </c>
      <c r="AE46" t="n">
        <v>3115194.221118477</v>
      </c>
      <c r="AF46" t="n">
        <v>2.280328131501756e-06</v>
      </c>
      <c r="AG46" t="n">
        <v>68</v>
      </c>
      <c r="AH46" t="n">
        <v>2817884.456857361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1.7175</v>
      </c>
      <c r="E47" t="n">
        <v>58.22</v>
      </c>
      <c r="F47" t="n">
        <v>53.83</v>
      </c>
      <c r="G47" t="n">
        <v>71.78</v>
      </c>
      <c r="H47" t="n">
        <v>0.98</v>
      </c>
      <c r="I47" t="n">
        <v>45</v>
      </c>
      <c r="J47" t="n">
        <v>222.23</v>
      </c>
      <c r="K47" t="n">
        <v>55.27</v>
      </c>
      <c r="L47" t="n">
        <v>12.25</v>
      </c>
      <c r="M47" t="n">
        <v>43</v>
      </c>
      <c r="N47" t="n">
        <v>49.71</v>
      </c>
      <c r="O47" t="n">
        <v>27642.51</v>
      </c>
      <c r="P47" t="n">
        <v>750.9299999999999</v>
      </c>
      <c r="Q47" t="n">
        <v>1367.25</v>
      </c>
      <c r="R47" t="n">
        <v>147</v>
      </c>
      <c r="S47" t="n">
        <v>104.26</v>
      </c>
      <c r="T47" t="n">
        <v>20332.27</v>
      </c>
      <c r="U47" t="n">
        <v>0.71</v>
      </c>
      <c r="V47" t="n">
        <v>0.89</v>
      </c>
      <c r="W47" t="n">
        <v>20.73</v>
      </c>
      <c r="X47" t="n">
        <v>1.26</v>
      </c>
      <c r="Y47" t="n">
        <v>1</v>
      </c>
      <c r="Z47" t="n">
        <v>10</v>
      </c>
      <c r="AA47" t="n">
        <v>2272.203420421582</v>
      </c>
      <c r="AB47" t="n">
        <v>3108.928962361132</v>
      </c>
      <c r="AC47" t="n">
        <v>2812.217145602472</v>
      </c>
      <c r="AD47" t="n">
        <v>2272203.420421582</v>
      </c>
      <c r="AE47" t="n">
        <v>3108928.962361132</v>
      </c>
      <c r="AF47" t="n">
        <v>2.28365222498791e-06</v>
      </c>
      <c r="AG47" t="n">
        <v>68</v>
      </c>
      <c r="AH47" t="n">
        <v>2812217.145602472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1.7199</v>
      </c>
      <c r="E48" t="n">
        <v>58.14</v>
      </c>
      <c r="F48" t="n">
        <v>53.8</v>
      </c>
      <c r="G48" t="n">
        <v>73.36</v>
      </c>
      <c r="H48" t="n">
        <v>1</v>
      </c>
      <c r="I48" t="n">
        <v>44</v>
      </c>
      <c r="J48" t="n">
        <v>222.65</v>
      </c>
      <c r="K48" t="n">
        <v>55.27</v>
      </c>
      <c r="L48" t="n">
        <v>12.5</v>
      </c>
      <c r="M48" t="n">
        <v>42</v>
      </c>
      <c r="N48" t="n">
        <v>49.87</v>
      </c>
      <c r="O48" t="n">
        <v>27693.75</v>
      </c>
      <c r="P48" t="n">
        <v>749</v>
      </c>
      <c r="Q48" t="n">
        <v>1367.28</v>
      </c>
      <c r="R48" t="n">
        <v>146.19</v>
      </c>
      <c r="S48" t="n">
        <v>104.26</v>
      </c>
      <c r="T48" t="n">
        <v>19930.7</v>
      </c>
      <c r="U48" t="n">
        <v>0.71</v>
      </c>
      <c r="V48" t="n">
        <v>0.89</v>
      </c>
      <c r="W48" t="n">
        <v>20.71</v>
      </c>
      <c r="X48" t="n">
        <v>1.22</v>
      </c>
      <c r="Y48" t="n">
        <v>1</v>
      </c>
      <c r="Z48" t="n">
        <v>10</v>
      </c>
      <c r="AA48" t="n">
        <v>2266.960192574398</v>
      </c>
      <c r="AB48" t="n">
        <v>3101.754946705727</v>
      </c>
      <c r="AC48" t="n">
        <v>2805.727807932424</v>
      </c>
      <c r="AD48" t="n">
        <v>2266960.192574398</v>
      </c>
      <c r="AE48" t="n">
        <v>3101754.946705726</v>
      </c>
      <c r="AF48" t="n">
        <v>2.286843354734617e-06</v>
      </c>
      <c r="AG48" t="n">
        <v>68</v>
      </c>
      <c r="AH48" t="n">
        <v>2805727.807932424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1.7218</v>
      </c>
      <c r="E49" t="n">
        <v>58.08</v>
      </c>
      <c r="F49" t="n">
        <v>53.77</v>
      </c>
      <c r="G49" t="n">
        <v>75.03</v>
      </c>
      <c r="H49" t="n">
        <v>1.02</v>
      </c>
      <c r="I49" t="n">
        <v>43</v>
      </c>
      <c r="J49" t="n">
        <v>223.06</v>
      </c>
      <c r="K49" t="n">
        <v>55.27</v>
      </c>
      <c r="L49" t="n">
        <v>12.75</v>
      </c>
      <c r="M49" t="n">
        <v>41</v>
      </c>
      <c r="N49" t="n">
        <v>50.04</v>
      </c>
      <c r="O49" t="n">
        <v>27745.04</v>
      </c>
      <c r="P49" t="n">
        <v>748.13</v>
      </c>
      <c r="Q49" t="n">
        <v>1367.42</v>
      </c>
      <c r="R49" t="n">
        <v>145.29</v>
      </c>
      <c r="S49" t="n">
        <v>104.26</v>
      </c>
      <c r="T49" t="n">
        <v>19487.75</v>
      </c>
      <c r="U49" t="n">
        <v>0.72</v>
      </c>
      <c r="V49" t="n">
        <v>0.89</v>
      </c>
      <c r="W49" t="n">
        <v>20.71</v>
      </c>
      <c r="X49" t="n">
        <v>1.19</v>
      </c>
      <c r="Y49" t="n">
        <v>1</v>
      </c>
      <c r="Z49" t="n">
        <v>10</v>
      </c>
      <c r="AA49" t="n">
        <v>2263.681353557778</v>
      </c>
      <c r="AB49" t="n">
        <v>3097.268694511019</v>
      </c>
      <c r="AC49" t="n">
        <v>2801.669717350685</v>
      </c>
      <c r="AD49" t="n">
        <v>2263681.353557779</v>
      </c>
      <c r="AE49" t="n">
        <v>3097268.694511019</v>
      </c>
      <c r="AF49" t="n">
        <v>2.289369665784095e-06</v>
      </c>
      <c r="AG49" t="n">
        <v>68</v>
      </c>
      <c r="AH49" t="n">
        <v>2801669.717350686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1.7215</v>
      </c>
      <c r="E50" t="n">
        <v>58.09</v>
      </c>
      <c r="F50" t="n">
        <v>53.78</v>
      </c>
      <c r="G50" t="n">
        <v>75.04000000000001</v>
      </c>
      <c r="H50" t="n">
        <v>1.03</v>
      </c>
      <c r="I50" t="n">
        <v>43</v>
      </c>
      <c r="J50" t="n">
        <v>223.48</v>
      </c>
      <c r="K50" t="n">
        <v>55.27</v>
      </c>
      <c r="L50" t="n">
        <v>13</v>
      </c>
      <c r="M50" t="n">
        <v>41</v>
      </c>
      <c r="N50" t="n">
        <v>50.21</v>
      </c>
      <c r="O50" t="n">
        <v>27796.39</v>
      </c>
      <c r="P50" t="n">
        <v>747.42</v>
      </c>
      <c r="Q50" t="n">
        <v>1367.41</v>
      </c>
      <c r="R50" t="n">
        <v>145.43</v>
      </c>
      <c r="S50" t="n">
        <v>104.26</v>
      </c>
      <c r="T50" t="n">
        <v>19556.24</v>
      </c>
      <c r="U50" t="n">
        <v>0.72</v>
      </c>
      <c r="V50" t="n">
        <v>0.89</v>
      </c>
      <c r="W50" t="n">
        <v>20.72</v>
      </c>
      <c r="X50" t="n">
        <v>1.2</v>
      </c>
      <c r="Y50" t="n">
        <v>1</v>
      </c>
      <c r="Z50" t="n">
        <v>10</v>
      </c>
      <c r="AA50" t="n">
        <v>2263.060706057441</v>
      </c>
      <c r="AB50" t="n">
        <v>3096.419497220022</v>
      </c>
      <c r="AC50" t="n">
        <v>2800.901566257285</v>
      </c>
      <c r="AD50" t="n">
        <v>2263060.70605744</v>
      </c>
      <c r="AE50" t="n">
        <v>3096419.497220022</v>
      </c>
      <c r="AF50" t="n">
        <v>2.288970774565756e-06</v>
      </c>
      <c r="AG50" t="n">
        <v>68</v>
      </c>
      <c r="AH50" t="n">
        <v>2800901.566257285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1.7234</v>
      </c>
      <c r="E51" t="n">
        <v>58.02</v>
      </c>
      <c r="F51" t="n">
        <v>53.76</v>
      </c>
      <c r="G51" t="n">
        <v>76.8</v>
      </c>
      <c r="H51" t="n">
        <v>1.05</v>
      </c>
      <c r="I51" t="n">
        <v>42</v>
      </c>
      <c r="J51" t="n">
        <v>223.89</v>
      </c>
      <c r="K51" t="n">
        <v>55.27</v>
      </c>
      <c r="L51" t="n">
        <v>13.25</v>
      </c>
      <c r="M51" t="n">
        <v>40</v>
      </c>
      <c r="N51" t="n">
        <v>50.37</v>
      </c>
      <c r="O51" t="n">
        <v>27847.8</v>
      </c>
      <c r="P51" t="n">
        <v>746.8</v>
      </c>
      <c r="Q51" t="n">
        <v>1367.23</v>
      </c>
      <c r="R51" t="n">
        <v>144.8</v>
      </c>
      <c r="S51" t="n">
        <v>104.26</v>
      </c>
      <c r="T51" t="n">
        <v>19244.21</v>
      </c>
      <c r="U51" t="n">
        <v>0.72</v>
      </c>
      <c r="V51" t="n">
        <v>0.89</v>
      </c>
      <c r="W51" t="n">
        <v>20.71</v>
      </c>
      <c r="X51" t="n">
        <v>1.18</v>
      </c>
      <c r="Y51" t="n">
        <v>1</v>
      </c>
      <c r="Z51" t="n">
        <v>10</v>
      </c>
      <c r="AA51" t="n">
        <v>2260.2399809271</v>
      </c>
      <c r="AB51" t="n">
        <v>3092.560056655079</v>
      </c>
      <c r="AC51" t="n">
        <v>2797.410465283102</v>
      </c>
      <c r="AD51" t="n">
        <v>2260239.980927099</v>
      </c>
      <c r="AE51" t="n">
        <v>3092560.056655079</v>
      </c>
      <c r="AF51" t="n">
        <v>2.291497085615233e-06</v>
      </c>
      <c r="AG51" t="n">
        <v>68</v>
      </c>
      <c r="AH51" t="n">
        <v>2797410.465283101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1.7262</v>
      </c>
      <c r="E52" t="n">
        <v>57.93</v>
      </c>
      <c r="F52" t="n">
        <v>53.7</v>
      </c>
      <c r="G52" t="n">
        <v>78.59</v>
      </c>
      <c r="H52" t="n">
        <v>1.07</v>
      </c>
      <c r="I52" t="n">
        <v>41</v>
      </c>
      <c r="J52" t="n">
        <v>224.31</v>
      </c>
      <c r="K52" t="n">
        <v>55.27</v>
      </c>
      <c r="L52" t="n">
        <v>13.5</v>
      </c>
      <c r="M52" t="n">
        <v>39</v>
      </c>
      <c r="N52" t="n">
        <v>50.54</v>
      </c>
      <c r="O52" t="n">
        <v>27899.27</v>
      </c>
      <c r="P52" t="n">
        <v>744.9400000000001</v>
      </c>
      <c r="Q52" t="n">
        <v>1367.32</v>
      </c>
      <c r="R52" t="n">
        <v>143.26</v>
      </c>
      <c r="S52" t="n">
        <v>104.26</v>
      </c>
      <c r="T52" t="n">
        <v>18479.31</v>
      </c>
      <c r="U52" t="n">
        <v>0.73</v>
      </c>
      <c r="V52" t="n">
        <v>0.89</v>
      </c>
      <c r="W52" t="n">
        <v>20.7</v>
      </c>
      <c r="X52" t="n">
        <v>1.13</v>
      </c>
      <c r="Y52" t="n">
        <v>1</v>
      </c>
      <c r="Z52" t="n">
        <v>10</v>
      </c>
      <c r="AA52" t="n">
        <v>2254.464006004143</v>
      </c>
      <c r="AB52" t="n">
        <v>3084.65711294746</v>
      </c>
      <c r="AC52" t="n">
        <v>2790.261767431087</v>
      </c>
      <c r="AD52" t="n">
        <v>2254464.006004144</v>
      </c>
      <c r="AE52" t="n">
        <v>3084657.11294746</v>
      </c>
      <c r="AF52" t="n">
        <v>2.295220070319726e-06</v>
      </c>
      <c r="AG52" t="n">
        <v>68</v>
      </c>
      <c r="AH52" t="n">
        <v>2790261.767431087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1.728</v>
      </c>
      <c r="E53" t="n">
        <v>57.87</v>
      </c>
      <c r="F53" t="n">
        <v>53.69</v>
      </c>
      <c r="G53" t="n">
        <v>80.53</v>
      </c>
      <c r="H53" t="n">
        <v>1.09</v>
      </c>
      <c r="I53" t="n">
        <v>40</v>
      </c>
      <c r="J53" t="n">
        <v>224.73</v>
      </c>
      <c r="K53" t="n">
        <v>55.27</v>
      </c>
      <c r="L53" t="n">
        <v>13.75</v>
      </c>
      <c r="M53" t="n">
        <v>38</v>
      </c>
      <c r="N53" t="n">
        <v>50.71</v>
      </c>
      <c r="O53" t="n">
        <v>27950.8</v>
      </c>
      <c r="P53" t="n">
        <v>744.38</v>
      </c>
      <c r="Q53" t="n">
        <v>1367.32</v>
      </c>
      <c r="R53" t="n">
        <v>142.66</v>
      </c>
      <c r="S53" t="n">
        <v>104.26</v>
      </c>
      <c r="T53" t="n">
        <v>18184.06</v>
      </c>
      <c r="U53" t="n">
        <v>0.73</v>
      </c>
      <c r="V53" t="n">
        <v>0.89</v>
      </c>
      <c r="W53" t="n">
        <v>20.71</v>
      </c>
      <c r="X53" t="n">
        <v>1.11</v>
      </c>
      <c r="Y53" t="n">
        <v>1</v>
      </c>
      <c r="Z53" t="n">
        <v>10</v>
      </c>
      <c r="AA53" t="n">
        <v>2242.021350363308</v>
      </c>
      <c r="AB53" t="n">
        <v>3067.632522568443</v>
      </c>
      <c r="AC53" t="n">
        <v>2774.861980063681</v>
      </c>
      <c r="AD53" t="n">
        <v>2242021.350363308</v>
      </c>
      <c r="AE53" t="n">
        <v>3067632.522568443</v>
      </c>
      <c r="AF53" t="n">
        <v>2.297613417629757e-06</v>
      </c>
      <c r="AG53" t="n">
        <v>67</v>
      </c>
      <c r="AH53" t="n">
        <v>2774861.980063681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1.7299</v>
      </c>
      <c r="E54" t="n">
        <v>57.81</v>
      </c>
      <c r="F54" t="n">
        <v>53.66</v>
      </c>
      <c r="G54" t="n">
        <v>82.55</v>
      </c>
      <c r="H54" t="n">
        <v>1.11</v>
      </c>
      <c r="I54" t="n">
        <v>39</v>
      </c>
      <c r="J54" t="n">
        <v>225.15</v>
      </c>
      <c r="K54" t="n">
        <v>55.27</v>
      </c>
      <c r="L54" t="n">
        <v>14</v>
      </c>
      <c r="M54" t="n">
        <v>37</v>
      </c>
      <c r="N54" t="n">
        <v>50.88</v>
      </c>
      <c r="O54" t="n">
        <v>28002.38</v>
      </c>
      <c r="P54" t="n">
        <v>742.61</v>
      </c>
      <c r="Q54" t="n">
        <v>1367.32</v>
      </c>
      <c r="R54" t="n">
        <v>141.37</v>
      </c>
      <c r="S54" t="n">
        <v>104.26</v>
      </c>
      <c r="T54" t="n">
        <v>17548.62</v>
      </c>
      <c r="U54" t="n">
        <v>0.74</v>
      </c>
      <c r="V54" t="n">
        <v>0.89</v>
      </c>
      <c r="W54" t="n">
        <v>20.72</v>
      </c>
      <c r="X54" t="n">
        <v>1.08</v>
      </c>
      <c r="Y54" t="n">
        <v>1</v>
      </c>
      <c r="Z54" t="n">
        <v>10</v>
      </c>
      <c r="AA54" t="n">
        <v>2237.516037278402</v>
      </c>
      <c r="AB54" t="n">
        <v>3061.468154445289</v>
      </c>
      <c r="AC54" t="n">
        <v>2769.285930582456</v>
      </c>
      <c r="AD54" t="n">
        <v>2237516.037278402</v>
      </c>
      <c r="AE54" t="n">
        <v>3061468.154445289</v>
      </c>
      <c r="AF54" t="n">
        <v>2.300139728679234e-06</v>
      </c>
      <c r="AG54" t="n">
        <v>67</v>
      </c>
      <c r="AH54" t="n">
        <v>2769285.930582456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1.7296</v>
      </c>
      <c r="E55" t="n">
        <v>57.82</v>
      </c>
      <c r="F55" t="n">
        <v>53.67</v>
      </c>
      <c r="G55" t="n">
        <v>82.56999999999999</v>
      </c>
      <c r="H55" t="n">
        <v>1.12</v>
      </c>
      <c r="I55" t="n">
        <v>39</v>
      </c>
      <c r="J55" t="n">
        <v>225.57</v>
      </c>
      <c r="K55" t="n">
        <v>55.27</v>
      </c>
      <c r="L55" t="n">
        <v>14.25</v>
      </c>
      <c r="M55" t="n">
        <v>37</v>
      </c>
      <c r="N55" t="n">
        <v>51.04</v>
      </c>
      <c r="O55" t="n">
        <v>28054.03</v>
      </c>
      <c r="P55" t="n">
        <v>742.79</v>
      </c>
      <c r="Q55" t="n">
        <v>1367.25</v>
      </c>
      <c r="R55" t="n">
        <v>142</v>
      </c>
      <c r="S55" t="n">
        <v>104.26</v>
      </c>
      <c r="T55" t="n">
        <v>17861.46</v>
      </c>
      <c r="U55" t="n">
        <v>0.73</v>
      </c>
      <c r="V55" t="n">
        <v>0.89</v>
      </c>
      <c r="W55" t="n">
        <v>20.71</v>
      </c>
      <c r="X55" t="n">
        <v>1.09</v>
      </c>
      <c r="Y55" t="n">
        <v>1</v>
      </c>
      <c r="Z55" t="n">
        <v>10</v>
      </c>
      <c r="AA55" t="n">
        <v>2238.140041010751</v>
      </c>
      <c r="AB55" t="n">
        <v>3062.321943880992</v>
      </c>
      <c r="AC55" t="n">
        <v>2770.058235552716</v>
      </c>
      <c r="AD55" t="n">
        <v>2238140.041010751</v>
      </c>
      <c r="AE55" t="n">
        <v>3062321.943880992</v>
      </c>
      <c r="AF55" t="n">
        <v>2.299740837460896e-06</v>
      </c>
      <c r="AG55" t="n">
        <v>67</v>
      </c>
      <c r="AH55" t="n">
        <v>2770058.235552716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1.7324</v>
      </c>
      <c r="E56" t="n">
        <v>57.72</v>
      </c>
      <c r="F56" t="n">
        <v>53.62</v>
      </c>
      <c r="G56" t="n">
        <v>84.66</v>
      </c>
      <c r="H56" t="n">
        <v>1.14</v>
      </c>
      <c r="I56" t="n">
        <v>38</v>
      </c>
      <c r="J56" t="n">
        <v>225.99</v>
      </c>
      <c r="K56" t="n">
        <v>55.27</v>
      </c>
      <c r="L56" t="n">
        <v>14.5</v>
      </c>
      <c r="M56" t="n">
        <v>36</v>
      </c>
      <c r="N56" t="n">
        <v>51.21</v>
      </c>
      <c r="O56" t="n">
        <v>28105.73</v>
      </c>
      <c r="P56" t="n">
        <v>740.79</v>
      </c>
      <c r="Q56" t="n">
        <v>1367.31</v>
      </c>
      <c r="R56" t="n">
        <v>140.48</v>
      </c>
      <c r="S56" t="n">
        <v>104.26</v>
      </c>
      <c r="T56" t="n">
        <v>17104.03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2232.308373042809</v>
      </c>
      <c r="AB56" t="n">
        <v>3054.342798492218</v>
      </c>
      <c r="AC56" t="n">
        <v>2762.840608601047</v>
      </c>
      <c r="AD56" t="n">
        <v>2232308.373042809</v>
      </c>
      <c r="AE56" t="n">
        <v>3054342.798492218</v>
      </c>
      <c r="AF56" t="n">
        <v>2.303463822165389e-06</v>
      </c>
      <c r="AG56" t="n">
        <v>67</v>
      </c>
      <c r="AH56" t="n">
        <v>2762840.608601047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1.7344</v>
      </c>
      <c r="E57" t="n">
        <v>57.66</v>
      </c>
      <c r="F57" t="n">
        <v>53.59</v>
      </c>
      <c r="G57" t="n">
        <v>86.90000000000001</v>
      </c>
      <c r="H57" t="n">
        <v>1.16</v>
      </c>
      <c r="I57" t="n">
        <v>37</v>
      </c>
      <c r="J57" t="n">
        <v>226.41</v>
      </c>
      <c r="K57" t="n">
        <v>55.27</v>
      </c>
      <c r="L57" t="n">
        <v>14.75</v>
      </c>
      <c r="M57" t="n">
        <v>35</v>
      </c>
      <c r="N57" t="n">
        <v>51.38</v>
      </c>
      <c r="O57" t="n">
        <v>28157.49</v>
      </c>
      <c r="P57" t="n">
        <v>739.3099999999999</v>
      </c>
      <c r="Q57" t="n">
        <v>1367.19</v>
      </c>
      <c r="R57" t="n">
        <v>139.54</v>
      </c>
      <c r="S57" t="n">
        <v>104.26</v>
      </c>
      <c r="T57" t="n">
        <v>16642.26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2228.139439118335</v>
      </c>
      <c r="AB57" t="n">
        <v>3048.63867917637</v>
      </c>
      <c r="AC57" t="n">
        <v>2757.680882426921</v>
      </c>
      <c r="AD57" t="n">
        <v>2228139.439118335</v>
      </c>
      <c r="AE57" t="n">
        <v>3048638.67917637</v>
      </c>
      <c r="AF57" t="n">
        <v>2.306123096954312e-06</v>
      </c>
      <c r="AG57" t="n">
        <v>67</v>
      </c>
      <c r="AH57" t="n">
        <v>2757680.882426921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1.7336</v>
      </c>
      <c r="E58" t="n">
        <v>57.68</v>
      </c>
      <c r="F58" t="n">
        <v>53.62</v>
      </c>
      <c r="G58" t="n">
        <v>86.95</v>
      </c>
      <c r="H58" t="n">
        <v>1.18</v>
      </c>
      <c r="I58" t="n">
        <v>37</v>
      </c>
      <c r="J58" t="n">
        <v>226.83</v>
      </c>
      <c r="K58" t="n">
        <v>55.27</v>
      </c>
      <c r="L58" t="n">
        <v>15</v>
      </c>
      <c r="M58" t="n">
        <v>35</v>
      </c>
      <c r="N58" t="n">
        <v>51.55</v>
      </c>
      <c r="O58" t="n">
        <v>28209.31</v>
      </c>
      <c r="P58" t="n">
        <v>739.34</v>
      </c>
      <c r="Q58" t="n">
        <v>1367.39</v>
      </c>
      <c r="R58" t="n">
        <v>140.4</v>
      </c>
      <c r="S58" t="n">
        <v>104.26</v>
      </c>
      <c r="T58" t="n">
        <v>17068.91</v>
      </c>
      <c r="U58" t="n">
        <v>0.74</v>
      </c>
      <c r="V58" t="n">
        <v>0.89</v>
      </c>
      <c r="W58" t="n">
        <v>20.7</v>
      </c>
      <c r="X58" t="n">
        <v>1.04</v>
      </c>
      <c r="Y58" t="n">
        <v>1</v>
      </c>
      <c r="Z58" t="n">
        <v>10</v>
      </c>
      <c r="AA58" t="n">
        <v>2229.200570503858</v>
      </c>
      <c r="AB58" t="n">
        <v>3050.090565951854</v>
      </c>
      <c r="AC58" t="n">
        <v>2758.994203166289</v>
      </c>
      <c r="AD58" t="n">
        <v>2229200.570503858</v>
      </c>
      <c r="AE58" t="n">
        <v>3050090.565951854</v>
      </c>
      <c r="AF58" t="n">
        <v>2.305059387038742e-06</v>
      </c>
      <c r="AG58" t="n">
        <v>67</v>
      </c>
      <c r="AH58" t="n">
        <v>2758994.203166289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1.7363</v>
      </c>
      <c r="E59" t="n">
        <v>57.6</v>
      </c>
      <c r="F59" t="n">
        <v>53.57</v>
      </c>
      <c r="G59" t="n">
        <v>89.28</v>
      </c>
      <c r="H59" t="n">
        <v>1.19</v>
      </c>
      <c r="I59" t="n">
        <v>36</v>
      </c>
      <c r="J59" t="n">
        <v>227.25</v>
      </c>
      <c r="K59" t="n">
        <v>55.27</v>
      </c>
      <c r="L59" t="n">
        <v>15.25</v>
      </c>
      <c r="M59" t="n">
        <v>34</v>
      </c>
      <c r="N59" t="n">
        <v>51.72</v>
      </c>
      <c r="O59" t="n">
        <v>28261.2</v>
      </c>
      <c r="P59" t="n">
        <v>737.75</v>
      </c>
      <c r="Q59" t="n">
        <v>1367.27</v>
      </c>
      <c r="R59" t="n">
        <v>138.94</v>
      </c>
      <c r="S59" t="n">
        <v>104.26</v>
      </c>
      <c r="T59" t="n">
        <v>16343.92</v>
      </c>
      <c r="U59" t="n">
        <v>0.75</v>
      </c>
      <c r="V59" t="n">
        <v>0.89</v>
      </c>
      <c r="W59" t="n">
        <v>20.7</v>
      </c>
      <c r="X59" t="n">
        <v>0.99</v>
      </c>
      <c r="Y59" t="n">
        <v>1</v>
      </c>
      <c r="Z59" t="n">
        <v>10</v>
      </c>
      <c r="AA59" t="n">
        <v>2224.057625434358</v>
      </c>
      <c r="AB59" t="n">
        <v>3043.05376161704</v>
      </c>
      <c r="AC59" t="n">
        <v>2752.628981560974</v>
      </c>
      <c r="AD59" t="n">
        <v>2224057.625434358</v>
      </c>
      <c r="AE59" t="n">
        <v>3043053.76161704</v>
      </c>
      <c r="AF59" t="n">
        <v>2.308649408003789e-06</v>
      </c>
      <c r="AG59" t="n">
        <v>67</v>
      </c>
      <c r="AH59" t="n">
        <v>2752628.981560974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1.7379</v>
      </c>
      <c r="E60" t="n">
        <v>57.54</v>
      </c>
      <c r="F60" t="n">
        <v>53.56</v>
      </c>
      <c r="G60" t="n">
        <v>91.81</v>
      </c>
      <c r="H60" t="n">
        <v>1.21</v>
      </c>
      <c r="I60" t="n">
        <v>35</v>
      </c>
      <c r="J60" t="n">
        <v>227.67</v>
      </c>
      <c r="K60" t="n">
        <v>55.27</v>
      </c>
      <c r="L60" t="n">
        <v>15.5</v>
      </c>
      <c r="M60" t="n">
        <v>33</v>
      </c>
      <c r="N60" t="n">
        <v>51.9</v>
      </c>
      <c r="O60" t="n">
        <v>28313.14</v>
      </c>
      <c r="P60" t="n">
        <v>736.29</v>
      </c>
      <c r="Q60" t="n">
        <v>1367.21</v>
      </c>
      <c r="R60" t="n">
        <v>138.27</v>
      </c>
      <c r="S60" t="n">
        <v>104.26</v>
      </c>
      <c r="T60" t="n">
        <v>16016.34</v>
      </c>
      <c r="U60" t="n">
        <v>0.75</v>
      </c>
      <c r="V60" t="n">
        <v>0.89</v>
      </c>
      <c r="W60" t="n">
        <v>20.71</v>
      </c>
      <c r="X60" t="n">
        <v>0.98</v>
      </c>
      <c r="Y60" t="n">
        <v>1</v>
      </c>
      <c r="Z60" t="n">
        <v>10</v>
      </c>
      <c r="AA60" t="n">
        <v>2220.491395972518</v>
      </c>
      <c r="AB60" t="n">
        <v>3038.174289136412</v>
      </c>
      <c r="AC60" t="n">
        <v>2748.215199085514</v>
      </c>
      <c r="AD60" t="n">
        <v>2220491.395972518</v>
      </c>
      <c r="AE60" t="n">
        <v>3038174.289136412</v>
      </c>
      <c r="AF60" t="n">
        <v>2.310776827834927e-06</v>
      </c>
      <c r="AG60" t="n">
        <v>67</v>
      </c>
      <c r="AH60" t="n">
        <v>2748215.199085514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1.7373</v>
      </c>
      <c r="E61" t="n">
        <v>57.56</v>
      </c>
      <c r="F61" t="n">
        <v>53.58</v>
      </c>
      <c r="G61" t="n">
        <v>91.84999999999999</v>
      </c>
      <c r="H61" t="n">
        <v>1.23</v>
      </c>
      <c r="I61" t="n">
        <v>35</v>
      </c>
      <c r="J61" t="n">
        <v>228.09</v>
      </c>
      <c r="K61" t="n">
        <v>55.27</v>
      </c>
      <c r="L61" t="n">
        <v>15.75</v>
      </c>
      <c r="M61" t="n">
        <v>33</v>
      </c>
      <c r="N61" t="n">
        <v>52.07</v>
      </c>
      <c r="O61" t="n">
        <v>28365.14</v>
      </c>
      <c r="P61" t="n">
        <v>736.45</v>
      </c>
      <c r="Q61" t="n">
        <v>1367.32</v>
      </c>
      <c r="R61" t="n">
        <v>139.43</v>
      </c>
      <c r="S61" t="n">
        <v>104.26</v>
      </c>
      <c r="T61" t="n">
        <v>16598.57</v>
      </c>
      <c r="U61" t="n">
        <v>0.75</v>
      </c>
      <c r="V61" t="n">
        <v>0.89</v>
      </c>
      <c r="W61" t="n">
        <v>20.69</v>
      </c>
      <c r="X61" t="n">
        <v>1</v>
      </c>
      <c r="Y61" t="n">
        <v>1</v>
      </c>
      <c r="Z61" t="n">
        <v>10</v>
      </c>
      <c r="AA61" t="n">
        <v>2221.449554768216</v>
      </c>
      <c r="AB61" t="n">
        <v>3039.485284271668</v>
      </c>
      <c r="AC61" t="n">
        <v>2749.401074685054</v>
      </c>
      <c r="AD61" t="n">
        <v>2221449.554768216</v>
      </c>
      <c r="AE61" t="n">
        <v>3039485.284271668</v>
      </c>
      <c r="AF61" t="n">
        <v>2.30997904539825e-06</v>
      </c>
      <c r="AG61" t="n">
        <v>67</v>
      </c>
      <c r="AH61" t="n">
        <v>2749401.074685054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1.7407</v>
      </c>
      <c r="E62" t="n">
        <v>57.45</v>
      </c>
      <c r="F62" t="n">
        <v>53.51</v>
      </c>
      <c r="G62" t="n">
        <v>94.42</v>
      </c>
      <c r="H62" t="n">
        <v>1.24</v>
      </c>
      <c r="I62" t="n">
        <v>34</v>
      </c>
      <c r="J62" t="n">
        <v>228.51</v>
      </c>
      <c r="K62" t="n">
        <v>55.27</v>
      </c>
      <c r="L62" t="n">
        <v>16</v>
      </c>
      <c r="M62" t="n">
        <v>32</v>
      </c>
      <c r="N62" t="n">
        <v>52.24</v>
      </c>
      <c r="O62" t="n">
        <v>28417.2</v>
      </c>
      <c r="P62" t="n">
        <v>733.72</v>
      </c>
      <c r="Q62" t="n">
        <v>1367.35</v>
      </c>
      <c r="R62" t="n">
        <v>136.93</v>
      </c>
      <c r="S62" t="n">
        <v>104.26</v>
      </c>
      <c r="T62" t="n">
        <v>15350.86</v>
      </c>
      <c r="U62" t="n">
        <v>0.76</v>
      </c>
      <c r="V62" t="n">
        <v>0.9</v>
      </c>
      <c r="W62" t="n">
        <v>20.69</v>
      </c>
      <c r="X62" t="n">
        <v>0.93</v>
      </c>
      <c r="Y62" t="n">
        <v>1</v>
      </c>
      <c r="Z62" t="n">
        <v>10</v>
      </c>
      <c r="AA62" t="n">
        <v>2213.923926055137</v>
      </c>
      <c r="AB62" t="n">
        <v>3029.188387059126</v>
      </c>
      <c r="AC62" t="n">
        <v>2740.086898890692</v>
      </c>
      <c r="AD62" t="n">
        <v>2213923.926055137</v>
      </c>
      <c r="AE62" t="n">
        <v>3029188.387059126</v>
      </c>
      <c r="AF62" t="n">
        <v>2.31449981253942e-06</v>
      </c>
      <c r="AG62" t="n">
        <v>67</v>
      </c>
      <c r="AH62" t="n">
        <v>2740086.898890692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1.7398</v>
      </c>
      <c r="E63" t="n">
        <v>57.48</v>
      </c>
      <c r="F63" t="n">
        <v>53.53</v>
      </c>
      <c r="G63" t="n">
        <v>94.47</v>
      </c>
      <c r="H63" t="n">
        <v>1.26</v>
      </c>
      <c r="I63" t="n">
        <v>34</v>
      </c>
      <c r="J63" t="n">
        <v>228.93</v>
      </c>
      <c r="K63" t="n">
        <v>55.27</v>
      </c>
      <c r="L63" t="n">
        <v>16.25</v>
      </c>
      <c r="M63" t="n">
        <v>32</v>
      </c>
      <c r="N63" t="n">
        <v>52.41</v>
      </c>
      <c r="O63" t="n">
        <v>28469.32</v>
      </c>
      <c r="P63" t="n">
        <v>733.67</v>
      </c>
      <c r="Q63" t="n">
        <v>1367.25</v>
      </c>
      <c r="R63" t="n">
        <v>137.86</v>
      </c>
      <c r="S63" t="n">
        <v>104.26</v>
      </c>
      <c r="T63" t="n">
        <v>15815.89</v>
      </c>
      <c r="U63" t="n">
        <v>0.76</v>
      </c>
      <c r="V63" t="n">
        <v>0.9</v>
      </c>
      <c r="W63" t="n">
        <v>20.69</v>
      </c>
      <c r="X63" t="n">
        <v>0.96</v>
      </c>
      <c r="Y63" t="n">
        <v>1</v>
      </c>
      <c r="Z63" t="n">
        <v>10</v>
      </c>
      <c r="AA63" t="n">
        <v>2214.853572540847</v>
      </c>
      <c r="AB63" t="n">
        <v>3030.460370393983</v>
      </c>
      <c r="AC63" t="n">
        <v>2741.23748592131</v>
      </c>
      <c r="AD63" t="n">
        <v>2214853.572540848</v>
      </c>
      <c r="AE63" t="n">
        <v>3030460.370393983</v>
      </c>
      <c r="AF63" t="n">
        <v>2.313303138884405e-06</v>
      </c>
      <c r="AG63" t="n">
        <v>67</v>
      </c>
      <c r="AH63" t="n">
        <v>2741237.48592131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1.7425</v>
      </c>
      <c r="E64" t="n">
        <v>57.39</v>
      </c>
      <c r="F64" t="n">
        <v>53.49</v>
      </c>
      <c r="G64" t="n">
        <v>97.25</v>
      </c>
      <c r="H64" t="n">
        <v>1.28</v>
      </c>
      <c r="I64" t="n">
        <v>33</v>
      </c>
      <c r="J64" t="n">
        <v>229.36</v>
      </c>
      <c r="K64" t="n">
        <v>55.27</v>
      </c>
      <c r="L64" t="n">
        <v>16.5</v>
      </c>
      <c r="M64" t="n">
        <v>31</v>
      </c>
      <c r="N64" t="n">
        <v>52.58</v>
      </c>
      <c r="O64" t="n">
        <v>28521.51</v>
      </c>
      <c r="P64" t="n">
        <v>732.5700000000001</v>
      </c>
      <c r="Q64" t="n">
        <v>1367.26</v>
      </c>
      <c r="R64" t="n">
        <v>136.21</v>
      </c>
      <c r="S64" t="n">
        <v>104.26</v>
      </c>
      <c r="T64" t="n">
        <v>14998.37</v>
      </c>
      <c r="U64" t="n">
        <v>0.77</v>
      </c>
      <c r="V64" t="n">
        <v>0.9</v>
      </c>
      <c r="W64" t="n">
        <v>20.69</v>
      </c>
      <c r="X64" t="n">
        <v>0.91</v>
      </c>
      <c r="Y64" t="n">
        <v>1</v>
      </c>
      <c r="Z64" t="n">
        <v>10</v>
      </c>
      <c r="AA64" t="n">
        <v>2210.530115011783</v>
      </c>
      <c r="AB64" t="n">
        <v>3024.544825065233</v>
      </c>
      <c r="AC64" t="n">
        <v>2735.886511936216</v>
      </c>
      <c r="AD64" t="n">
        <v>2210530.115011783</v>
      </c>
      <c r="AE64" t="n">
        <v>3024544.825065233</v>
      </c>
      <c r="AF64" t="n">
        <v>2.316893159849451e-06</v>
      </c>
      <c r="AG64" t="n">
        <v>67</v>
      </c>
      <c r="AH64" t="n">
        <v>2735886.511936216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1.7428</v>
      </c>
      <c r="E65" t="n">
        <v>57.38</v>
      </c>
      <c r="F65" t="n">
        <v>53.48</v>
      </c>
      <c r="G65" t="n">
        <v>97.23</v>
      </c>
      <c r="H65" t="n">
        <v>1.3</v>
      </c>
      <c r="I65" t="n">
        <v>33</v>
      </c>
      <c r="J65" t="n">
        <v>229.78</v>
      </c>
      <c r="K65" t="n">
        <v>55.27</v>
      </c>
      <c r="L65" t="n">
        <v>16.75</v>
      </c>
      <c r="M65" t="n">
        <v>31</v>
      </c>
      <c r="N65" t="n">
        <v>52.76</v>
      </c>
      <c r="O65" t="n">
        <v>28573.75</v>
      </c>
      <c r="P65" t="n">
        <v>731.95</v>
      </c>
      <c r="Q65" t="n">
        <v>1367.33</v>
      </c>
      <c r="R65" t="n">
        <v>135.75</v>
      </c>
      <c r="S65" t="n">
        <v>104.26</v>
      </c>
      <c r="T65" t="n">
        <v>14764.58</v>
      </c>
      <c r="U65" t="n">
        <v>0.77</v>
      </c>
      <c r="V65" t="n">
        <v>0.9</v>
      </c>
      <c r="W65" t="n">
        <v>20.7</v>
      </c>
      <c r="X65" t="n">
        <v>0.9</v>
      </c>
      <c r="Y65" t="n">
        <v>1</v>
      </c>
      <c r="Z65" t="n">
        <v>10</v>
      </c>
      <c r="AA65" t="n">
        <v>2209.304853186179</v>
      </c>
      <c r="AB65" t="n">
        <v>3022.868367780704</v>
      </c>
      <c r="AC65" t="n">
        <v>2734.370053382</v>
      </c>
      <c r="AD65" t="n">
        <v>2209304.853186179</v>
      </c>
      <c r="AE65" t="n">
        <v>3022868.367780704</v>
      </c>
      <c r="AF65" t="n">
        <v>2.31729205106779e-06</v>
      </c>
      <c r="AG65" t="n">
        <v>67</v>
      </c>
      <c r="AH65" t="n">
        <v>2734370.053381999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1.7443</v>
      </c>
      <c r="E66" t="n">
        <v>57.33</v>
      </c>
      <c r="F66" t="n">
        <v>53.47</v>
      </c>
      <c r="G66" t="n">
        <v>100.25</v>
      </c>
      <c r="H66" t="n">
        <v>1.31</v>
      </c>
      <c r="I66" t="n">
        <v>32</v>
      </c>
      <c r="J66" t="n">
        <v>230.2</v>
      </c>
      <c r="K66" t="n">
        <v>55.27</v>
      </c>
      <c r="L66" t="n">
        <v>17</v>
      </c>
      <c r="M66" t="n">
        <v>30</v>
      </c>
      <c r="N66" t="n">
        <v>52.93</v>
      </c>
      <c r="O66" t="n">
        <v>28626.06</v>
      </c>
      <c r="P66" t="n">
        <v>731.02</v>
      </c>
      <c r="Q66" t="n">
        <v>1367.32</v>
      </c>
      <c r="R66" t="n">
        <v>135.4</v>
      </c>
      <c r="S66" t="n">
        <v>104.26</v>
      </c>
      <c r="T66" t="n">
        <v>14595.16</v>
      </c>
      <c r="U66" t="n">
        <v>0.77</v>
      </c>
      <c r="V66" t="n">
        <v>0.9</v>
      </c>
      <c r="W66" t="n">
        <v>20.69</v>
      </c>
      <c r="X66" t="n">
        <v>0.89</v>
      </c>
      <c r="Y66" t="n">
        <v>1</v>
      </c>
      <c r="Z66" t="n">
        <v>10</v>
      </c>
      <c r="AA66" t="n">
        <v>2206.588667907525</v>
      </c>
      <c r="AB66" t="n">
        <v>3019.151963252812</v>
      </c>
      <c r="AC66" t="n">
        <v>2731.008337286244</v>
      </c>
      <c r="AD66" t="n">
        <v>2206588.667907525</v>
      </c>
      <c r="AE66" t="n">
        <v>3019151.963252813</v>
      </c>
      <c r="AF66" t="n">
        <v>2.319286507159482e-06</v>
      </c>
      <c r="AG66" t="n">
        <v>67</v>
      </c>
      <c r="AH66" t="n">
        <v>2731008.337286244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1.7442</v>
      </c>
      <c r="E67" t="n">
        <v>57.33</v>
      </c>
      <c r="F67" t="n">
        <v>53.47</v>
      </c>
      <c r="G67" t="n">
        <v>100.25</v>
      </c>
      <c r="H67" t="n">
        <v>1.33</v>
      </c>
      <c r="I67" t="n">
        <v>32</v>
      </c>
      <c r="J67" t="n">
        <v>230.63</v>
      </c>
      <c r="K67" t="n">
        <v>55.27</v>
      </c>
      <c r="L67" t="n">
        <v>17.25</v>
      </c>
      <c r="M67" t="n">
        <v>30</v>
      </c>
      <c r="N67" t="n">
        <v>53.11</v>
      </c>
      <c r="O67" t="n">
        <v>28678.42</v>
      </c>
      <c r="P67" t="n">
        <v>729.5700000000001</v>
      </c>
      <c r="Q67" t="n">
        <v>1367.21</v>
      </c>
      <c r="R67" t="n">
        <v>135.44</v>
      </c>
      <c r="S67" t="n">
        <v>104.26</v>
      </c>
      <c r="T67" t="n">
        <v>14617.69</v>
      </c>
      <c r="U67" t="n">
        <v>0.77</v>
      </c>
      <c r="V67" t="n">
        <v>0.9</v>
      </c>
      <c r="W67" t="n">
        <v>20.7</v>
      </c>
      <c r="X67" t="n">
        <v>0.89</v>
      </c>
      <c r="Y67" t="n">
        <v>1</v>
      </c>
      <c r="Z67" t="n">
        <v>10</v>
      </c>
      <c r="AA67" t="n">
        <v>2204.666358887416</v>
      </c>
      <c r="AB67" t="n">
        <v>3016.52177524521</v>
      </c>
      <c r="AC67" t="n">
        <v>2728.629170730595</v>
      </c>
      <c r="AD67" t="n">
        <v>2204666.358887416</v>
      </c>
      <c r="AE67" t="n">
        <v>3016521.77524521</v>
      </c>
      <c r="AF67" t="n">
        <v>2.319153543420036e-06</v>
      </c>
      <c r="AG67" t="n">
        <v>67</v>
      </c>
      <c r="AH67" t="n">
        <v>2728629.170730595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1.7465</v>
      </c>
      <c r="E68" t="n">
        <v>57.26</v>
      </c>
      <c r="F68" t="n">
        <v>53.44</v>
      </c>
      <c r="G68" t="n">
        <v>103.42</v>
      </c>
      <c r="H68" t="n">
        <v>1.35</v>
      </c>
      <c r="I68" t="n">
        <v>31</v>
      </c>
      <c r="J68" t="n">
        <v>231.05</v>
      </c>
      <c r="K68" t="n">
        <v>55.27</v>
      </c>
      <c r="L68" t="n">
        <v>17.5</v>
      </c>
      <c r="M68" t="n">
        <v>29</v>
      </c>
      <c r="N68" t="n">
        <v>53.28</v>
      </c>
      <c r="O68" t="n">
        <v>28730.85</v>
      </c>
      <c r="P68" t="n">
        <v>729.0599999999999</v>
      </c>
      <c r="Q68" t="n">
        <v>1367.39</v>
      </c>
      <c r="R68" t="n">
        <v>134.49</v>
      </c>
      <c r="S68" t="n">
        <v>104.26</v>
      </c>
      <c r="T68" t="n">
        <v>14148.35</v>
      </c>
      <c r="U68" t="n">
        <v>0.78</v>
      </c>
      <c r="V68" t="n">
        <v>0.9</v>
      </c>
      <c r="W68" t="n">
        <v>20.69</v>
      </c>
      <c r="X68" t="n">
        <v>0.86</v>
      </c>
      <c r="Y68" t="n">
        <v>1</v>
      </c>
      <c r="Z68" t="n">
        <v>10</v>
      </c>
      <c r="AA68" t="n">
        <v>2201.636816837221</v>
      </c>
      <c r="AB68" t="n">
        <v>3012.37662215817</v>
      </c>
      <c r="AC68" t="n">
        <v>2724.879625236423</v>
      </c>
      <c r="AD68" t="n">
        <v>2201636.81683722</v>
      </c>
      <c r="AE68" t="n">
        <v>3012376.62215817</v>
      </c>
      <c r="AF68" t="n">
        <v>2.322211709427298e-06</v>
      </c>
      <c r="AG68" t="n">
        <v>67</v>
      </c>
      <c r="AH68" t="n">
        <v>2724879.625236423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1.7467</v>
      </c>
      <c r="E69" t="n">
        <v>57.25</v>
      </c>
      <c r="F69" t="n">
        <v>53.43</v>
      </c>
      <c r="G69" t="n">
        <v>103.41</v>
      </c>
      <c r="H69" t="n">
        <v>1.36</v>
      </c>
      <c r="I69" t="n">
        <v>31</v>
      </c>
      <c r="J69" t="n">
        <v>231.48</v>
      </c>
      <c r="K69" t="n">
        <v>55.27</v>
      </c>
      <c r="L69" t="n">
        <v>17.75</v>
      </c>
      <c r="M69" t="n">
        <v>29</v>
      </c>
      <c r="N69" t="n">
        <v>53.46</v>
      </c>
      <c r="O69" t="n">
        <v>28783.34</v>
      </c>
      <c r="P69" t="n">
        <v>728.4</v>
      </c>
      <c r="Q69" t="n">
        <v>1367.27</v>
      </c>
      <c r="R69" t="n">
        <v>134.37</v>
      </c>
      <c r="S69" t="n">
        <v>104.26</v>
      </c>
      <c r="T69" t="n">
        <v>14084.77</v>
      </c>
      <c r="U69" t="n">
        <v>0.78</v>
      </c>
      <c r="V69" t="n">
        <v>0.9</v>
      </c>
      <c r="W69" t="n">
        <v>20.69</v>
      </c>
      <c r="X69" t="n">
        <v>0.85</v>
      </c>
      <c r="Y69" t="n">
        <v>1</v>
      </c>
      <c r="Z69" t="n">
        <v>10</v>
      </c>
      <c r="AA69" t="n">
        <v>2200.448398183245</v>
      </c>
      <c r="AB69" t="n">
        <v>3010.750575326469</v>
      </c>
      <c r="AC69" t="n">
        <v>2723.40876603217</v>
      </c>
      <c r="AD69" t="n">
        <v>2200448.398183245</v>
      </c>
      <c r="AE69" t="n">
        <v>3010750.575326469</v>
      </c>
      <c r="AF69" t="n">
        <v>2.32247763690619e-06</v>
      </c>
      <c r="AG69" t="n">
        <v>67</v>
      </c>
      <c r="AH69" t="n">
        <v>2723408.76603217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1.7487</v>
      </c>
      <c r="E70" t="n">
        <v>57.18</v>
      </c>
      <c r="F70" t="n">
        <v>53.4</v>
      </c>
      <c r="G70" t="n">
        <v>106.81</v>
      </c>
      <c r="H70" t="n">
        <v>1.38</v>
      </c>
      <c r="I70" t="n">
        <v>30</v>
      </c>
      <c r="J70" t="n">
        <v>231.91</v>
      </c>
      <c r="K70" t="n">
        <v>55.27</v>
      </c>
      <c r="L70" t="n">
        <v>18</v>
      </c>
      <c r="M70" t="n">
        <v>28</v>
      </c>
      <c r="N70" t="n">
        <v>53.63</v>
      </c>
      <c r="O70" t="n">
        <v>28835.89</v>
      </c>
      <c r="P70" t="n">
        <v>726.27</v>
      </c>
      <c r="Q70" t="n">
        <v>1367.28</v>
      </c>
      <c r="R70" t="n">
        <v>133.28</v>
      </c>
      <c r="S70" t="n">
        <v>104.26</v>
      </c>
      <c r="T70" t="n">
        <v>13548.09</v>
      </c>
      <c r="U70" t="n">
        <v>0.78</v>
      </c>
      <c r="V70" t="n">
        <v>0.9</v>
      </c>
      <c r="W70" t="n">
        <v>20.7</v>
      </c>
      <c r="X70" t="n">
        <v>0.83</v>
      </c>
      <c r="Y70" t="n">
        <v>1</v>
      </c>
      <c r="Z70" t="n">
        <v>10</v>
      </c>
      <c r="AA70" t="n">
        <v>2195.45097128745</v>
      </c>
      <c r="AB70" t="n">
        <v>3003.912875376728</v>
      </c>
      <c r="AC70" t="n">
        <v>2717.223646568859</v>
      </c>
      <c r="AD70" t="n">
        <v>2195450.97128745</v>
      </c>
      <c r="AE70" t="n">
        <v>3003912.875376728</v>
      </c>
      <c r="AF70" t="n">
        <v>2.325136911695114e-06</v>
      </c>
      <c r="AG70" t="n">
        <v>67</v>
      </c>
      <c r="AH70" t="n">
        <v>2717223.646568859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1.7491</v>
      </c>
      <c r="E71" t="n">
        <v>57.17</v>
      </c>
      <c r="F71" t="n">
        <v>53.39</v>
      </c>
      <c r="G71" t="n">
        <v>106.78</v>
      </c>
      <c r="H71" t="n">
        <v>1.4</v>
      </c>
      <c r="I71" t="n">
        <v>30</v>
      </c>
      <c r="J71" t="n">
        <v>232.33</v>
      </c>
      <c r="K71" t="n">
        <v>55.27</v>
      </c>
      <c r="L71" t="n">
        <v>18.25</v>
      </c>
      <c r="M71" t="n">
        <v>28</v>
      </c>
      <c r="N71" t="n">
        <v>53.81</v>
      </c>
      <c r="O71" t="n">
        <v>28888.51</v>
      </c>
      <c r="P71" t="n">
        <v>726.05</v>
      </c>
      <c r="Q71" t="n">
        <v>1367.27</v>
      </c>
      <c r="R71" t="n">
        <v>133.09</v>
      </c>
      <c r="S71" t="n">
        <v>104.26</v>
      </c>
      <c r="T71" t="n">
        <v>13450.02</v>
      </c>
      <c r="U71" t="n">
        <v>0.78</v>
      </c>
      <c r="V71" t="n">
        <v>0.9</v>
      </c>
      <c r="W71" t="n">
        <v>20.69</v>
      </c>
      <c r="X71" t="n">
        <v>0.82</v>
      </c>
      <c r="Y71" t="n">
        <v>1</v>
      </c>
      <c r="Z71" t="n">
        <v>10</v>
      </c>
      <c r="AA71" t="n">
        <v>2194.69833389188</v>
      </c>
      <c r="AB71" t="n">
        <v>3002.883083688091</v>
      </c>
      <c r="AC71" t="n">
        <v>2716.292136753664</v>
      </c>
      <c r="AD71" t="n">
        <v>2194698.33389188</v>
      </c>
      <c r="AE71" t="n">
        <v>3002883.083688091</v>
      </c>
      <c r="AF71" t="n">
        <v>2.325668766652898e-06</v>
      </c>
      <c r="AG71" t="n">
        <v>67</v>
      </c>
      <c r="AH71" t="n">
        <v>2716292.136753664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1.7512</v>
      </c>
      <c r="E72" t="n">
        <v>57.1</v>
      </c>
      <c r="F72" t="n">
        <v>53.36</v>
      </c>
      <c r="G72" t="n">
        <v>110.41</v>
      </c>
      <c r="H72" t="n">
        <v>1.41</v>
      </c>
      <c r="I72" t="n">
        <v>29</v>
      </c>
      <c r="J72" t="n">
        <v>232.76</v>
      </c>
      <c r="K72" t="n">
        <v>55.27</v>
      </c>
      <c r="L72" t="n">
        <v>18.5</v>
      </c>
      <c r="M72" t="n">
        <v>27</v>
      </c>
      <c r="N72" t="n">
        <v>53.99</v>
      </c>
      <c r="O72" t="n">
        <v>28941.18</v>
      </c>
      <c r="P72" t="n">
        <v>723.89</v>
      </c>
      <c r="Q72" t="n">
        <v>1367.19</v>
      </c>
      <c r="R72" t="n">
        <v>132.03</v>
      </c>
      <c r="S72" t="n">
        <v>104.26</v>
      </c>
      <c r="T72" t="n">
        <v>12924.7</v>
      </c>
      <c r="U72" t="n">
        <v>0.79</v>
      </c>
      <c r="V72" t="n">
        <v>0.9</v>
      </c>
      <c r="W72" t="n">
        <v>20.69</v>
      </c>
      <c r="X72" t="n">
        <v>0.79</v>
      </c>
      <c r="Y72" t="n">
        <v>1</v>
      </c>
      <c r="Z72" t="n">
        <v>10</v>
      </c>
      <c r="AA72" t="n">
        <v>2189.585828597936</v>
      </c>
      <c r="AB72" t="n">
        <v>2995.887928396929</v>
      </c>
      <c r="AC72" t="n">
        <v>2709.964589265841</v>
      </c>
      <c r="AD72" t="n">
        <v>2189585.828597936</v>
      </c>
      <c r="AE72" t="n">
        <v>2995887.928396929</v>
      </c>
      <c r="AF72" t="n">
        <v>2.328461005181268e-06</v>
      </c>
      <c r="AG72" t="n">
        <v>67</v>
      </c>
      <c r="AH72" t="n">
        <v>2709964.589265841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1.7507</v>
      </c>
      <c r="E73" t="n">
        <v>57.12</v>
      </c>
      <c r="F73" t="n">
        <v>53.38</v>
      </c>
      <c r="G73" t="n">
        <v>110.44</v>
      </c>
      <c r="H73" t="n">
        <v>1.43</v>
      </c>
      <c r="I73" t="n">
        <v>29</v>
      </c>
      <c r="J73" t="n">
        <v>233.19</v>
      </c>
      <c r="K73" t="n">
        <v>55.27</v>
      </c>
      <c r="L73" t="n">
        <v>18.75</v>
      </c>
      <c r="M73" t="n">
        <v>27</v>
      </c>
      <c r="N73" t="n">
        <v>54.17</v>
      </c>
      <c r="O73" t="n">
        <v>28993.92</v>
      </c>
      <c r="P73" t="n">
        <v>724.39</v>
      </c>
      <c r="Q73" t="n">
        <v>1367.22</v>
      </c>
      <c r="R73" t="n">
        <v>132.64</v>
      </c>
      <c r="S73" t="n">
        <v>104.26</v>
      </c>
      <c r="T73" t="n">
        <v>13231.31</v>
      </c>
      <c r="U73" t="n">
        <v>0.79</v>
      </c>
      <c r="V73" t="n">
        <v>0.9</v>
      </c>
      <c r="W73" t="n">
        <v>20.69</v>
      </c>
      <c r="X73" t="n">
        <v>0.8</v>
      </c>
      <c r="Y73" t="n">
        <v>1</v>
      </c>
      <c r="Z73" t="n">
        <v>10</v>
      </c>
      <c r="AA73" t="n">
        <v>2190.908704049153</v>
      </c>
      <c r="AB73" t="n">
        <v>2997.697944950431</v>
      </c>
      <c r="AC73" t="n">
        <v>2711.601860379851</v>
      </c>
      <c r="AD73" t="n">
        <v>2190908.704049153</v>
      </c>
      <c r="AE73" t="n">
        <v>2997697.944950431</v>
      </c>
      <c r="AF73" t="n">
        <v>2.327796186484036e-06</v>
      </c>
      <c r="AG73" t="n">
        <v>67</v>
      </c>
      <c r="AH73" t="n">
        <v>2711601.860379851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1.7504</v>
      </c>
      <c r="E74" t="n">
        <v>57.13</v>
      </c>
      <c r="F74" t="n">
        <v>53.39</v>
      </c>
      <c r="G74" t="n">
        <v>110.46</v>
      </c>
      <c r="H74" t="n">
        <v>1.45</v>
      </c>
      <c r="I74" t="n">
        <v>29</v>
      </c>
      <c r="J74" t="n">
        <v>233.62</v>
      </c>
      <c r="K74" t="n">
        <v>55.27</v>
      </c>
      <c r="L74" t="n">
        <v>19</v>
      </c>
      <c r="M74" t="n">
        <v>27</v>
      </c>
      <c r="N74" t="n">
        <v>54.34</v>
      </c>
      <c r="O74" t="n">
        <v>29046.73</v>
      </c>
      <c r="P74" t="n">
        <v>723.79</v>
      </c>
      <c r="Q74" t="n">
        <v>1367.2</v>
      </c>
      <c r="R74" t="n">
        <v>132.77</v>
      </c>
      <c r="S74" t="n">
        <v>104.26</v>
      </c>
      <c r="T74" t="n">
        <v>13295.82</v>
      </c>
      <c r="U74" t="n">
        <v>0.79</v>
      </c>
      <c r="V74" t="n">
        <v>0.9</v>
      </c>
      <c r="W74" t="n">
        <v>20.7</v>
      </c>
      <c r="X74" t="n">
        <v>0.8100000000000001</v>
      </c>
      <c r="Y74" t="n">
        <v>1</v>
      </c>
      <c r="Z74" t="n">
        <v>10</v>
      </c>
      <c r="AA74" t="n">
        <v>2190.439525015197</v>
      </c>
      <c r="AB74" t="n">
        <v>2997.055993497624</v>
      </c>
      <c r="AC74" t="n">
        <v>2711.021175872604</v>
      </c>
      <c r="AD74" t="n">
        <v>2190439.525015196</v>
      </c>
      <c r="AE74" t="n">
        <v>2997055.993497624</v>
      </c>
      <c r="AF74" t="n">
        <v>2.327397295265698e-06</v>
      </c>
      <c r="AG74" t="n">
        <v>67</v>
      </c>
      <c r="AH74" t="n">
        <v>2711021.175872603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1.7525</v>
      </c>
      <c r="E75" t="n">
        <v>57.06</v>
      </c>
      <c r="F75" t="n">
        <v>53.36</v>
      </c>
      <c r="G75" t="n">
        <v>114.35</v>
      </c>
      <c r="H75" t="n">
        <v>1.46</v>
      </c>
      <c r="I75" t="n">
        <v>28</v>
      </c>
      <c r="J75" t="n">
        <v>234.04</v>
      </c>
      <c r="K75" t="n">
        <v>55.27</v>
      </c>
      <c r="L75" t="n">
        <v>19.25</v>
      </c>
      <c r="M75" t="n">
        <v>26</v>
      </c>
      <c r="N75" t="n">
        <v>54.52</v>
      </c>
      <c r="O75" t="n">
        <v>29099.59</v>
      </c>
      <c r="P75" t="n">
        <v>722.15</v>
      </c>
      <c r="Q75" t="n">
        <v>1367.29</v>
      </c>
      <c r="R75" t="n">
        <v>132.11</v>
      </c>
      <c r="S75" t="n">
        <v>104.26</v>
      </c>
      <c r="T75" t="n">
        <v>12971.46</v>
      </c>
      <c r="U75" t="n">
        <v>0.79</v>
      </c>
      <c r="V75" t="n">
        <v>0.9</v>
      </c>
      <c r="W75" t="n">
        <v>20.69</v>
      </c>
      <c r="X75" t="n">
        <v>0.78</v>
      </c>
      <c r="Y75" t="n">
        <v>1</v>
      </c>
      <c r="Z75" t="n">
        <v>10</v>
      </c>
      <c r="AA75" t="n">
        <v>2186.053574269928</v>
      </c>
      <c r="AB75" t="n">
        <v>2991.054942193285</v>
      </c>
      <c r="AC75" t="n">
        <v>2705.592856482335</v>
      </c>
      <c r="AD75" t="n">
        <v>2186053.574269928</v>
      </c>
      <c r="AE75" t="n">
        <v>2991054.942193285</v>
      </c>
      <c r="AF75" t="n">
        <v>2.330189533794067e-06</v>
      </c>
      <c r="AG75" t="n">
        <v>67</v>
      </c>
      <c r="AH75" t="n">
        <v>2705592.856482335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1.7531</v>
      </c>
      <c r="E76" t="n">
        <v>57.04</v>
      </c>
      <c r="F76" t="n">
        <v>53.34</v>
      </c>
      <c r="G76" t="n">
        <v>114.3</v>
      </c>
      <c r="H76" t="n">
        <v>1.48</v>
      </c>
      <c r="I76" t="n">
        <v>28</v>
      </c>
      <c r="J76" t="n">
        <v>234.47</v>
      </c>
      <c r="K76" t="n">
        <v>55.27</v>
      </c>
      <c r="L76" t="n">
        <v>19.5</v>
      </c>
      <c r="M76" t="n">
        <v>26</v>
      </c>
      <c r="N76" t="n">
        <v>54.7</v>
      </c>
      <c r="O76" t="n">
        <v>29152.52</v>
      </c>
      <c r="P76" t="n">
        <v>720.99</v>
      </c>
      <c r="Q76" t="n">
        <v>1367.3</v>
      </c>
      <c r="R76" t="n">
        <v>131.26</v>
      </c>
      <c r="S76" t="n">
        <v>104.26</v>
      </c>
      <c r="T76" t="n">
        <v>12546.08</v>
      </c>
      <c r="U76" t="n">
        <v>0.79</v>
      </c>
      <c r="V76" t="n">
        <v>0.9</v>
      </c>
      <c r="W76" t="n">
        <v>20.69</v>
      </c>
      <c r="X76" t="n">
        <v>0.76</v>
      </c>
      <c r="Y76" t="n">
        <v>1</v>
      </c>
      <c r="Z76" t="n">
        <v>10</v>
      </c>
      <c r="AA76" t="n">
        <v>2183.736196576284</v>
      </c>
      <c r="AB76" t="n">
        <v>2987.884203797355</v>
      </c>
      <c r="AC76" t="n">
        <v>2702.724728908752</v>
      </c>
      <c r="AD76" t="n">
        <v>2183736.196576284</v>
      </c>
      <c r="AE76" t="n">
        <v>2987884.203797354</v>
      </c>
      <c r="AF76" t="n">
        <v>2.330987316230745e-06</v>
      </c>
      <c r="AG76" t="n">
        <v>67</v>
      </c>
      <c r="AH76" t="n">
        <v>2702724.728908752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1.7527</v>
      </c>
      <c r="E77" t="n">
        <v>57.05</v>
      </c>
      <c r="F77" t="n">
        <v>53.35</v>
      </c>
      <c r="G77" t="n">
        <v>114.33</v>
      </c>
      <c r="H77" t="n">
        <v>1.49</v>
      </c>
      <c r="I77" t="n">
        <v>28</v>
      </c>
      <c r="J77" t="n">
        <v>234.9</v>
      </c>
      <c r="K77" t="n">
        <v>55.27</v>
      </c>
      <c r="L77" t="n">
        <v>19.75</v>
      </c>
      <c r="M77" t="n">
        <v>26</v>
      </c>
      <c r="N77" t="n">
        <v>54.88</v>
      </c>
      <c r="O77" t="n">
        <v>29205.51</v>
      </c>
      <c r="P77" t="n">
        <v>720.52</v>
      </c>
      <c r="Q77" t="n">
        <v>1367.21</v>
      </c>
      <c r="R77" t="n">
        <v>131.77</v>
      </c>
      <c r="S77" t="n">
        <v>104.26</v>
      </c>
      <c r="T77" t="n">
        <v>12803.39</v>
      </c>
      <c r="U77" t="n">
        <v>0.79</v>
      </c>
      <c r="V77" t="n">
        <v>0.9</v>
      </c>
      <c r="W77" t="n">
        <v>20.69</v>
      </c>
      <c r="X77" t="n">
        <v>0.78</v>
      </c>
      <c r="Y77" t="n">
        <v>1</v>
      </c>
      <c r="Z77" t="n">
        <v>10</v>
      </c>
      <c r="AA77" t="n">
        <v>2183.532445144117</v>
      </c>
      <c r="AB77" t="n">
        <v>2987.605422098984</v>
      </c>
      <c r="AC77" t="n">
        <v>2702.472553744402</v>
      </c>
      <c r="AD77" t="n">
        <v>2183532.445144117</v>
      </c>
      <c r="AE77" t="n">
        <v>2987605.422098984</v>
      </c>
      <c r="AF77" t="n">
        <v>2.33045546127296e-06</v>
      </c>
      <c r="AG77" t="n">
        <v>67</v>
      </c>
      <c r="AH77" t="n">
        <v>2702472.553744402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1.7553</v>
      </c>
      <c r="E78" t="n">
        <v>56.97</v>
      </c>
      <c r="F78" t="n">
        <v>53.31</v>
      </c>
      <c r="G78" t="n">
        <v>118.46</v>
      </c>
      <c r="H78" t="n">
        <v>1.51</v>
      </c>
      <c r="I78" t="n">
        <v>27</v>
      </c>
      <c r="J78" t="n">
        <v>235.33</v>
      </c>
      <c r="K78" t="n">
        <v>55.27</v>
      </c>
      <c r="L78" t="n">
        <v>20</v>
      </c>
      <c r="M78" t="n">
        <v>25</v>
      </c>
      <c r="N78" t="n">
        <v>55.06</v>
      </c>
      <c r="O78" t="n">
        <v>29258.57</v>
      </c>
      <c r="P78" t="n">
        <v>718.88</v>
      </c>
      <c r="Q78" t="n">
        <v>1367.17</v>
      </c>
      <c r="R78" t="n">
        <v>130.47</v>
      </c>
      <c r="S78" t="n">
        <v>104.26</v>
      </c>
      <c r="T78" t="n">
        <v>12153.9</v>
      </c>
      <c r="U78" t="n">
        <v>0.8</v>
      </c>
      <c r="V78" t="n">
        <v>0.9</v>
      </c>
      <c r="W78" t="n">
        <v>20.68</v>
      </c>
      <c r="X78" t="n">
        <v>0.73</v>
      </c>
      <c r="Y78" t="n">
        <v>1</v>
      </c>
      <c r="Z78" t="n">
        <v>10</v>
      </c>
      <c r="AA78" t="n">
        <v>2168.717199980485</v>
      </c>
      <c r="AB78" t="n">
        <v>2967.334550063615</v>
      </c>
      <c r="AC78" t="n">
        <v>2684.136305285741</v>
      </c>
      <c r="AD78" t="n">
        <v>2168717.199980485</v>
      </c>
      <c r="AE78" t="n">
        <v>2967334.550063615</v>
      </c>
      <c r="AF78" t="n">
        <v>2.333912518498561e-06</v>
      </c>
      <c r="AG78" t="n">
        <v>66</v>
      </c>
      <c r="AH78" t="n">
        <v>2684136.305285741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1.755</v>
      </c>
      <c r="E79" t="n">
        <v>56.98</v>
      </c>
      <c r="F79" t="n">
        <v>53.32</v>
      </c>
      <c r="G79" t="n">
        <v>118.49</v>
      </c>
      <c r="H79" t="n">
        <v>1.53</v>
      </c>
      <c r="I79" t="n">
        <v>27</v>
      </c>
      <c r="J79" t="n">
        <v>235.76</v>
      </c>
      <c r="K79" t="n">
        <v>55.27</v>
      </c>
      <c r="L79" t="n">
        <v>20.25</v>
      </c>
      <c r="M79" t="n">
        <v>25</v>
      </c>
      <c r="N79" t="n">
        <v>55.24</v>
      </c>
      <c r="O79" t="n">
        <v>29311.69</v>
      </c>
      <c r="P79" t="n">
        <v>717.17</v>
      </c>
      <c r="Q79" t="n">
        <v>1367.2</v>
      </c>
      <c r="R79" t="n">
        <v>130.81</v>
      </c>
      <c r="S79" t="n">
        <v>104.26</v>
      </c>
      <c r="T79" t="n">
        <v>12326.37</v>
      </c>
      <c r="U79" t="n">
        <v>0.8</v>
      </c>
      <c r="V79" t="n">
        <v>0.9</v>
      </c>
      <c r="W79" t="n">
        <v>20.68</v>
      </c>
      <c r="X79" t="n">
        <v>0.74</v>
      </c>
      <c r="Y79" t="n">
        <v>1</v>
      </c>
      <c r="Z79" t="n">
        <v>10</v>
      </c>
      <c r="AA79" t="n">
        <v>2166.717408633455</v>
      </c>
      <c r="AB79" t="n">
        <v>2964.59834731804</v>
      </c>
      <c r="AC79" t="n">
        <v>2681.661241889919</v>
      </c>
      <c r="AD79" t="n">
        <v>2166717.408633455</v>
      </c>
      <c r="AE79" t="n">
        <v>2964598.34731804</v>
      </c>
      <c r="AF79" t="n">
        <v>2.333513627280222e-06</v>
      </c>
      <c r="AG79" t="n">
        <v>66</v>
      </c>
      <c r="AH79" t="n">
        <v>2681661.241889919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1.7573</v>
      </c>
      <c r="E80" t="n">
        <v>56.91</v>
      </c>
      <c r="F80" t="n">
        <v>53.29</v>
      </c>
      <c r="G80" t="n">
        <v>122.97</v>
      </c>
      <c r="H80" t="n">
        <v>1.54</v>
      </c>
      <c r="I80" t="n">
        <v>26</v>
      </c>
      <c r="J80" t="n">
        <v>236.2</v>
      </c>
      <c r="K80" t="n">
        <v>55.27</v>
      </c>
      <c r="L80" t="n">
        <v>20.5</v>
      </c>
      <c r="M80" t="n">
        <v>24</v>
      </c>
      <c r="N80" t="n">
        <v>55.42</v>
      </c>
      <c r="O80" t="n">
        <v>29364.87</v>
      </c>
      <c r="P80" t="n">
        <v>715.22</v>
      </c>
      <c r="Q80" t="n">
        <v>1367.26</v>
      </c>
      <c r="R80" t="n">
        <v>129.65</v>
      </c>
      <c r="S80" t="n">
        <v>104.26</v>
      </c>
      <c r="T80" t="n">
        <v>11750.13</v>
      </c>
      <c r="U80" t="n">
        <v>0.8</v>
      </c>
      <c r="V80" t="n">
        <v>0.9</v>
      </c>
      <c r="W80" t="n">
        <v>20.68</v>
      </c>
      <c r="X80" t="n">
        <v>0.71</v>
      </c>
      <c r="Y80" t="n">
        <v>1</v>
      </c>
      <c r="Z80" t="n">
        <v>10</v>
      </c>
      <c r="AA80" t="n">
        <v>2161.761243995271</v>
      </c>
      <c r="AB80" t="n">
        <v>2957.817104209525</v>
      </c>
      <c r="AC80" t="n">
        <v>2675.527191106146</v>
      </c>
      <c r="AD80" t="n">
        <v>2161761.243995271</v>
      </c>
      <c r="AE80" t="n">
        <v>2957817.104209525</v>
      </c>
      <c r="AF80" t="n">
        <v>2.336571793287484e-06</v>
      </c>
      <c r="AG80" t="n">
        <v>66</v>
      </c>
      <c r="AH80" t="n">
        <v>2675527.191106146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1.7572</v>
      </c>
      <c r="E81" t="n">
        <v>56.91</v>
      </c>
      <c r="F81" t="n">
        <v>53.29</v>
      </c>
      <c r="G81" t="n">
        <v>122.98</v>
      </c>
      <c r="H81" t="n">
        <v>1.56</v>
      </c>
      <c r="I81" t="n">
        <v>26</v>
      </c>
      <c r="J81" t="n">
        <v>236.63</v>
      </c>
      <c r="K81" t="n">
        <v>55.27</v>
      </c>
      <c r="L81" t="n">
        <v>20.75</v>
      </c>
      <c r="M81" t="n">
        <v>24</v>
      </c>
      <c r="N81" t="n">
        <v>55.6</v>
      </c>
      <c r="O81" t="n">
        <v>29418.12</v>
      </c>
      <c r="P81" t="n">
        <v>716.46</v>
      </c>
      <c r="Q81" t="n">
        <v>1367.22</v>
      </c>
      <c r="R81" t="n">
        <v>129.67</v>
      </c>
      <c r="S81" t="n">
        <v>104.26</v>
      </c>
      <c r="T81" t="n">
        <v>11762.19</v>
      </c>
      <c r="U81" t="n">
        <v>0.8</v>
      </c>
      <c r="V81" t="n">
        <v>0.9</v>
      </c>
      <c r="W81" t="n">
        <v>20.69</v>
      </c>
      <c r="X81" t="n">
        <v>0.71</v>
      </c>
      <c r="Y81" t="n">
        <v>1</v>
      </c>
      <c r="Z81" t="n">
        <v>10</v>
      </c>
      <c r="AA81" t="n">
        <v>2163.553744026688</v>
      </c>
      <c r="AB81" t="n">
        <v>2960.26968183203</v>
      </c>
      <c r="AC81" t="n">
        <v>2677.745698162573</v>
      </c>
      <c r="AD81" t="n">
        <v>2163553.744026688</v>
      </c>
      <c r="AE81" t="n">
        <v>2960269.68183203</v>
      </c>
      <c r="AF81" t="n">
        <v>2.336438829548038e-06</v>
      </c>
      <c r="AG81" t="n">
        <v>66</v>
      </c>
      <c r="AH81" t="n">
        <v>2677745.698162573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1.757</v>
      </c>
      <c r="E82" t="n">
        <v>56.92</v>
      </c>
      <c r="F82" t="n">
        <v>53.3</v>
      </c>
      <c r="G82" t="n">
        <v>122.99</v>
      </c>
      <c r="H82" t="n">
        <v>1.58</v>
      </c>
      <c r="I82" t="n">
        <v>26</v>
      </c>
      <c r="J82" t="n">
        <v>237.06</v>
      </c>
      <c r="K82" t="n">
        <v>55.27</v>
      </c>
      <c r="L82" t="n">
        <v>21</v>
      </c>
      <c r="M82" t="n">
        <v>24</v>
      </c>
      <c r="N82" t="n">
        <v>55.79</v>
      </c>
      <c r="O82" t="n">
        <v>29471.44</v>
      </c>
      <c r="P82" t="n">
        <v>715.62</v>
      </c>
      <c r="Q82" t="n">
        <v>1367.22</v>
      </c>
      <c r="R82" t="n">
        <v>129.54</v>
      </c>
      <c r="S82" t="n">
        <v>104.26</v>
      </c>
      <c r="T82" t="n">
        <v>11694.83</v>
      </c>
      <c r="U82" t="n">
        <v>0.8</v>
      </c>
      <c r="V82" t="n">
        <v>0.9</v>
      </c>
      <c r="W82" t="n">
        <v>20.7</v>
      </c>
      <c r="X82" t="n">
        <v>0.72</v>
      </c>
      <c r="Y82" t="n">
        <v>1</v>
      </c>
      <c r="Z82" t="n">
        <v>10</v>
      </c>
      <c r="AA82" t="n">
        <v>2162.667121747602</v>
      </c>
      <c r="AB82" t="n">
        <v>2959.05656611477</v>
      </c>
      <c r="AC82" t="n">
        <v>2676.64836050675</v>
      </c>
      <c r="AD82" t="n">
        <v>2162667.121747602</v>
      </c>
      <c r="AE82" t="n">
        <v>2959056.56611477</v>
      </c>
      <c r="AF82" t="n">
        <v>2.336172902069145e-06</v>
      </c>
      <c r="AG82" t="n">
        <v>66</v>
      </c>
      <c r="AH82" t="n">
        <v>2676648.36050675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1.7592</v>
      </c>
      <c r="E83" t="n">
        <v>56.84</v>
      </c>
      <c r="F83" t="n">
        <v>53.27</v>
      </c>
      <c r="G83" t="n">
        <v>127.84</v>
      </c>
      <c r="H83" t="n">
        <v>1.59</v>
      </c>
      <c r="I83" t="n">
        <v>25</v>
      </c>
      <c r="J83" t="n">
        <v>237.49</v>
      </c>
      <c r="K83" t="n">
        <v>55.27</v>
      </c>
      <c r="L83" t="n">
        <v>21.25</v>
      </c>
      <c r="M83" t="n">
        <v>23</v>
      </c>
      <c r="N83" t="n">
        <v>55.97</v>
      </c>
      <c r="O83" t="n">
        <v>29524.81</v>
      </c>
      <c r="P83" t="n">
        <v>712.8200000000001</v>
      </c>
      <c r="Q83" t="n">
        <v>1367.18</v>
      </c>
      <c r="R83" t="n">
        <v>128.94</v>
      </c>
      <c r="S83" t="n">
        <v>104.26</v>
      </c>
      <c r="T83" t="n">
        <v>11400.31</v>
      </c>
      <c r="U83" t="n">
        <v>0.8100000000000001</v>
      </c>
      <c r="V83" t="n">
        <v>0.9</v>
      </c>
      <c r="W83" t="n">
        <v>20.68</v>
      </c>
      <c r="X83" t="n">
        <v>0.6899999999999999</v>
      </c>
      <c r="Y83" t="n">
        <v>1</v>
      </c>
      <c r="Z83" t="n">
        <v>10</v>
      </c>
      <c r="AA83" t="n">
        <v>2156.638668096793</v>
      </c>
      <c r="AB83" t="n">
        <v>2950.808169873128</v>
      </c>
      <c r="AC83" t="n">
        <v>2669.187179625714</v>
      </c>
      <c r="AD83" t="n">
        <v>2156638.668096793</v>
      </c>
      <c r="AE83" t="n">
        <v>2950808.169873128</v>
      </c>
      <c r="AF83" t="n">
        <v>2.339098104336961e-06</v>
      </c>
      <c r="AG83" t="n">
        <v>66</v>
      </c>
      <c r="AH83" t="n">
        <v>2669187.179625714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1.759</v>
      </c>
      <c r="E84" t="n">
        <v>56.85</v>
      </c>
      <c r="F84" t="n">
        <v>53.27</v>
      </c>
      <c r="G84" t="n">
        <v>127.85</v>
      </c>
      <c r="H84" t="n">
        <v>1.61</v>
      </c>
      <c r="I84" t="n">
        <v>25</v>
      </c>
      <c r="J84" t="n">
        <v>237.93</v>
      </c>
      <c r="K84" t="n">
        <v>55.27</v>
      </c>
      <c r="L84" t="n">
        <v>21.5</v>
      </c>
      <c r="M84" t="n">
        <v>23</v>
      </c>
      <c r="N84" t="n">
        <v>56.15</v>
      </c>
      <c r="O84" t="n">
        <v>29578.26</v>
      </c>
      <c r="P84" t="n">
        <v>714.02</v>
      </c>
      <c r="Q84" t="n">
        <v>1367.22</v>
      </c>
      <c r="R84" t="n">
        <v>128.95</v>
      </c>
      <c r="S84" t="n">
        <v>104.26</v>
      </c>
      <c r="T84" t="n">
        <v>11406.25</v>
      </c>
      <c r="U84" t="n">
        <v>0.8100000000000001</v>
      </c>
      <c r="V84" t="n">
        <v>0.9</v>
      </c>
      <c r="W84" t="n">
        <v>20.69</v>
      </c>
      <c r="X84" t="n">
        <v>0.6899999999999999</v>
      </c>
      <c r="Y84" t="n">
        <v>1</v>
      </c>
      <c r="Z84" t="n">
        <v>10</v>
      </c>
      <c r="AA84" t="n">
        <v>2158.459400235904</v>
      </c>
      <c r="AB84" t="n">
        <v>2953.299375910893</v>
      </c>
      <c r="AC84" t="n">
        <v>2671.440628455664</v>
      </c>
      <c r="AD84" t="n">
        <v>2158459.400235903</v>
      </c>
      <c r="AE84" t="n">
        <v>2953299.375910893</v>
      </c>
      <c r="AF84" t="n">
        <v>2.338832176858068e-06</v>
      </c>
      <c r="AG84" t="n">
        <v>66</v>
      </c>
      <c r="AH84" t="n">
        <v>2671440.628455664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1.759</v>
      </c>
      <c r="E85" t="n">
        <v>56.85</v>
      </c>
      <c r="F85" t="n">
        <v>53.27</v>
      </c>
      <c r="G85" t="n">
        <v>127.85</v>
      </c>
      <c r="H85" t="n">
        <v>1.62</v>
      </c>
      <c r="I85" t="n">
        <v>25</v>
      </c>
      <c r="J85" t="n">
        <v>238.36</v>
      </c>
      <c r="K85" t="n">
        <v>55.27</v>
      </c>
      <c r="L85" t="n">
        <v>21.75</v>
      </c>
      <c r="M85" t="n">
        <v>23</v>
      </c>
      <c r="N85" t="n">
        <v>56.34</v>
      </c>
      <c r="O85" t="n">
        <v>29631.77</v>
      </c>
      <c r="P85" t="n">
        <v>713.67</v>
      </c>
      <c r="Q85" t="n">
        <v>1367.21</v>
      </c>
      <c r="R85" t="n">
        <v>129.12</v>
      </c>
      <c r="S85" t="n">
        <v>104.26</v>
      </c>
      <c r="T85" t="n">
        <v>11491.39</v>
      </c>
      <c r="U85" t="n">
        <v>0.8100000000000001</v>
      </c>
      <c r="V85" t="n">
        <v>0.9</v>
      </c>
      <c r="W85" t="n">
        <v>20.68</v>
      </c>
      <c r="X85" t="n">
        <v>0.6899999999999999</v>
      </c>
      <c r="Y85" t="n">
        <v>1</v>
      </c>
      <c r="Z85" t="n">
        <v>10</v>
      </c>
      <c r="AA85" t="n">
        <v>2157.978145609301</v>
      </c>
      <c r="AB85" t="n">
        <v>2952.64090209932</v>
      </c>
      <c r="AC85" t="n">
        <v>2670.844998460494</v>
      </c>
      <c r="AD85" t="n">
        <v>2157978.145609302</v>
      </c>
      <c r="AE85" t="n">
        <v>2952640.90209932</v>
      </c>
      <c r="AF85" t="n">
        <v>2.338832176858068e-06</v>
      </c>
      <c r="AG85" t="n">
        <v>66</v>
      </c>
      <c r="AH85" t="n">
        <v>2670844.998460494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1.759</v>
      </c>
      <c r="E86" t="n">
        <v>56.85</v>
      </c>
      <c r="F86" t="n">
        <v>53.27</v>
      </c>
      <c r="G86" t="n">
        <v>127.86</v>
      </c>
      <c r="H86" t="n">
        <v>1.64</v>
      </c>
      <c r="I86" t="n">
        <v>25</v>
      </c>
      <c r="J86" t="n">
        <v>238.79</v>
      </c>
      <c r="K86" t="n">
        <v>55.27</v>
      </c>
      <c r="L86" t="n">
        <v>22</v>
      </c>
      <c r="M86" t="n">
        <v>23</v>
      </c>
      <c r="N86" t="n">
        <v>56.52</v>
      </c>
      <c r="O86" t="n">
        <v>29685.34</v>
      </c>
      <c r="P86" t="n">
        <v>710.66</v>
      </c>
      <c r="Q86" t="n">
        <v>1367.25</v>
      </c>
      <c r="R86" t="n">
        <v>129.27</v>
      </c>
      <c r="S86" t="n">
        <v>104.26</v>
      </c>
      <c r="T86" t="n">
        <v>11566.85</v>
      </c>
      <c r="U86" t="n">
        <v>0.8100000000000001</v>
      </c>
      <c r="V86" t="n">
        <v>0.9</v>
      </c>
      <c r="W86" t="n">
        <v>20.68</v>
      </c>
      <c r="X86" t="n">
        <v>0.7</v>
      </c>
      <c r="Y86" t="n">
        <v>1</v>
      </c>
      <c r="Z86" t="n">
        <v>10</v>
      </c>
      <c r="AA86" t="n">
        <v>2153.839355820521</v>
      </c>
      <c r="AB86" t="n">
        <v>2946.978027319792</v>
      </c>
      <c r="AC86" t="n">
        <v>2665.722580502029</v>
      </c>
      <c r="AD86" t="n">
        <v>2153839.355820521</v>
      </c>
      <c r="AE86" t="n">
        <v>2946978.027319792</v>
      </c>
      <c r="AF86" t="n">
        <v>2.338832176858068e-06</v>
      </c>
      <c r="AG86" t="n">
        <v>66</v>
      </c>
      <c r="AH86" t="n">
        <v>2665722.580502029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1.7618</v>
      </c>
      <c r="E87" t="n">
        <v>56.76</v>
      </c>
      <c r="F87" t="n">
        <v>53.22</v>
      </c>
      <c r="G87" t="n">
        <v>133.06</v>
      </c>
      <c r="H87" t="n">
        <v>1.65</v>
      </c>
      <c r="I87" t="n">
        <v>24</v>
      </c>
      <c r="J87" t="n">
        <v>239.23</v>
      </c>
      <c r="K87" t="n">
        <v>55.27</v>
      </c>
      <c r="L87" t="n">
        <v>22.25</v>
      </c>
      <c r="M87" t="n">
        <v>22</v>
      </c>
      <c r="N87" t="n">
        <v>56.71</v>
      </c>
      <c r="O87" t="n">
        <v>29738.98</v>
      </c>
      <c r="P87" t="n">
        <v>710.3099999999999</v>
      </c>
      <c r="Q87" t="n">
        <v>1367.21</v>
      </c>
      <c r="R87" t="n">
        <v>127.52</v>
      </c>
      <c r="S87" t="n">
        <v>104.26</v>
      </c>
      <c r="T87" t="n">
        <v>10696.66</v>
      </c>
      <c r="U87" t="n">
        <v>0.82</v>
      </c>
      <c r="V87" t="n">
        <v>0.9</v>
      </c>
      <c r="W87" t="n">
        <v>20.68</v>
      </c>
      <c r="X87" t="n">
        <v>0.65</v>
      </c>
      <c r="Y87" t="n">
        <v>1</v>
      </c>
      <c r="Z87" t="n">
        <v>10</v>
      </c>
      <c r="AA87" t="n">
        <v>2150.488391439029</v>
      </c>
      <c r="AB87" t="n">
        <v>2942.39309001892</v>
      </c>
      <c r="AC87" t="n">
        <v>2661.575223182152</v>
      </c>
      <c r="AD87" t="n">
        <v>2150488.391439029</v>
      </c>
      <c r="AE87" t="n">
        <v>2942393.09001892</v>
      </c>
      <c r="AF87" t="n">
        <v>2.342555161562561e-06</v>
      </c>
      <c r="AG87" t="n">
        <v>66</v>
      </c>
      <c r="AH87" t="n">
        <v>2661575.223182152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1.7615</v>
      </c>
      <c r="E88" t="n">
        <v>56.77</v>
      </c>
      <c r="F88" t="n">
        <v>53.23</v>
      </c>
      <c r="G88" t="n">
        <v>133.08</v>
      </c>
      <c r="H88" t="n">
        <v>1.67</v>
      </c>
      <c r="I88" t="n">
        <v>24</v>
      </c>
      <c r="J88" t="n">
        <v>239.66</v>
      </c>
      <c r="K88" t="n">
        <v>55.27</v>
      </c>
      <c r="L88" t="n">
        <v>22.5</v>
      </c>
      <c r="M88" t="n">
        <v>22</v>
      </c>
      <c r="N88" t="n">
        <v>56.89</v>
      </c>
      <c r="O88" t="n">
        <v>29792.69</v>
      </c>
      <c r="P88" t="n">
        <v>710.63</v>
      </c>
      <c r="Q88" t="n">
        <v>1367.24</v>
      </c>
      <c r="R88" t="n">
        <v>127.86</v>
      </c>
      <c r="S88" t="n">
        <v>104.26</v>
      </c>
      <c r="T88" t="n">
        <v>10865.17</v>
      </c>
      <c r="U88" t="n">
        <v>0.82</v>
      </c>
      <c r="V88" t="n">
        <v>0.9</v>
      </c>
      <c r="W88" t="n">
        <v>20.68</v>
      </c>
      <c r="X88" t="n">
        <v>0.66</v>
      </c>
      <c r="Y88" t="n">
        <v>1</v>
      </c>
      <c r="Z88" t="n">
        <v>10</v>
      </c>
      <c r="AA88" t="n">
        <v>2151.28019018721</v>
      </c>
      <c r="AB88" t="n">
        <v>2943.476463997877</v>
      </c>
      <c r="AC88" t="n">
        <v>2662.555201469082</v>
      </c>
      <c r="AD88" t="n">
        <v>2151280.19018721</v>
      </c>
      <c r="AE88" t="n">
        <v>2943476.463997877</v>
      </c>
      <c r="AF88" t="n">
        <v>2.342156270344223e-06</v>
      </c>
      <c r="AG88" t="n">
        <v>66</v>
      </c>
      <c r="AH88" t="n">
        <v>2662555.201469082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1.7608</v>
      </c>
      <c r="E89" t="n">
        <v>56.79</v>
      </c>
      <c r="F89" t="n">
        <v>53.25</v>
      </c>
      <c r="G89" t="n">
        <v>133.14</v>
      </c>
      <c r="H89" t="n">
        <v>1.69</v>
      </c>
      <c r="I89" t="n">
        <v>24</v>
      </c>
      <c r="J89" t="n">
        <v>240.1</v>
      </c>
      <c r="K89" t="n">
        <v>55.27</v>
      </c>
      <c r="L89" t="n">
        <v>22.75</v>
      </c>
      <c r="M89" t="n">
        <v>22</v>
      </c>
      <c r="N89" t="n">
        <v>57.08</v>
      </c>
      <c r="O89" t="n">
        <v>29846.46</v>
      </c>
      <c r="P89" t="n">
        <v>710.78</v>
      </c>
      <c r="Q89" t="n">
        <v>1367.29</v>
      </c>
      <c r="R89" t="n">
        <v>128.64</v>
      </c>
      <c r="S89" t="n">
        <v>104.26</v>
      </c>
      <c r="T89" t="n">
        <v>11255.53</v>
      </c>
      <c r="U89" t="n">
        <v>0.8100000000000001</v>
      </c>
      <c r="V89" t="n">
        <v>0.9</v>
      </c>
      <c r="W89" t="n">
        <v>20.68</v>
      </c>
      <c r="X89" t="n">
        <v>0.68</v>
      </c>
      <c r="Y89" t="n">
        <v>1</v>
      </c>
      <c r="Z89" t="n">
        <v>10</v>
      </c>
      <c r="AA89" t="n">
        <v>2152.276585884046</v>
      </c>
      <c r="AB89" t="n">
        <v>2944.839776548164</v>
      </c>
      <c r="AC89" t="n">
        <v>2663.788401382991</v>
      </c>
      <c r="AD89" t="n">
        <v>2152276.585884046</v>
      </c>
      <c r="AE89" t="n">
        <v>2944839.776548163</v>
      </c>
      <c r="AF89" t="n">
        <v>2.341225524168099e-06</v>
      </c>
      <c r="AG89" t="n">
        <v>66</v>
      </c>
      <c r="AH89" t="n">
        <v>2663788.401382991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1.7635</v>
      </c>
      <c r="E90" t="n">
        <v>56.7</v>
      </c>
      <c r="F90" t="n">
        <v>53.21</v>
      </c>
      <c r="G90" t="n">
        <v>138.8</v>
      </c>
      <c r="H90" t="n">
        <v>1.7</v>
      </c>
      <c r="I90" t="n">
        <v>23</v>
      </c>
      <c r="J90" t="n">
        <v>240.54</v>
      </c>
      <c r="K90" t="n">
        <v>55.27</v>
      </c>
      <c r="L90" t="n">
        <v>23</v>
      </c>
      <c r="M90" t="n">
        <v>21</v>
      </c>
      <c r="N90" t="n">
        <v>57.26</v>
      </c>
      <c r="O90" t="n">
        <v>29900.43</v>
      </c>
      <c r="P90" t="n">
        <v>707.48</v>
      </c>
      <c r="Q90" t="n">
        <v>1367.24</v>
      </c>
      <c r="R90" t="n">
        <v>126.94</v>
      </c>
      <c r="S90" t="n">
        <v>104.26</v>
      </c>
      <c r="T90" t="n">
        <v>10409.47</v>
      </c>
      <c r="U90" t="n">
        <v>0.82</v>
      </c>
      <c r="V90" t="n">
        <v>0.9</v>
      </c>
      <c r="W90" t="n">
        <v>20.68</v>
      </c>
      <c r="X90" t="n">
        <v>0.63</v>
      </c>
      <c r="Y90" t="n">
        <v>1</v>
      </c>
      <c r="Z90" t="n">
        <v>10</v>
      </c>
      <c r="AA90" t="n">
        <v>2145.067932276963</v>
      </c>
      <c r="AB90" t="n">
        <v>2934.976578659599</v>
      </c>
      <c r="AC90" t="n">
        <v>2654.866533257827</v>
      </c>
      <c r="AD90" t="n">
        <v>2145067.932276963</v>
      </c>
      <c r="AE90" t="n">
        <v>2934976.5786596</v>
      </c>
      <c r="AF90" t="n">
        <v>2.344815545133146e-06</v>
      </c>
      <c r="AG90" t="n">
        <v>66</v>
      </c>
      <c r="AH90" t="n">
        <v>2654866.533257827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1.7634</v>
      </c>
      <c r="E91" t="n">
        <v>56.71</v>
      </c>
      <c r="F91" t="n">
        <v>53.21</v>
      </c>
      <c r="G91" t="n">
        <v>138.81</v>
      </c>
      <c r="H91" t="n">
        <v>1.72</v>
      </c>
      <c r="I91" t="n">
        <v>23</v>
      </c>
      <c r="J91" t="n">
        <v>240.97</v>
      </c>
      <c r="K91" t="n">
        <v>55.27</v>
      </c>
      <c r="L91" t="n">
        <v>23.25</v>
      </c>
      <c r="M91" t="n">
        <v>21</v>
      </c>
      <c r="N91" t="n">
        <v>57.45</v>
      </c>
      <c r="O91" t="n">
        <v>29954.34</v>
      </c>
      <c r="P91" t="n">
        <v>708.4400000000001</v>
      </c>
      <c r="Q91" t="n">
        <v>1367.2</v>
      </c>
      <c r="R91" t="n">
        <v>127.22</v>
      </c>
      <c r="S91" t="n">
        <v>104.26</v>
      </c>
      <c r="T91" t="n">
        <v>10552.57</v>
      </c>
      <c r="U91" t="n">
        <v>0.82</v>
      </c>
      <c r="V91" t="n">
        <v>0.9</v>
      </c>
      <c r="W91" t="n">
        <v>20.68</v>
      </c>
      <c r="X91" t="n">
        <v>0.63</v>
      </c>
      <c r="Y91" t="n">
        <v>1</v>
      </c>
      <c r="Z91" t="n">
        <v>10</v>
      </c>
      <c r="AA91" t="n">
        <v>2146.469140291866</v>
      </c>
      <c r="AB91" t="n">
        <v>2936.893773282525</v>
      </c>
      <c r="AC91" t="n">
        <v>2656.60075351674</v>
      </c>
      <c r="AD91" t="n">
        <v>2146469.140291866</v>
      </c>
      <c r="AE91" t="n">
        <v>2936893.773282525</v>
      </c>
      <c r="AF91" t="n">
        <v>2.3446825813937e-06</v>
      </c>
      <c r="AG91" t="n">
        <v>66</v>
      </c>
      <c r="AH91" t="n">
        <v>2656600.75351674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1.7634</v>
      </c>
      <c r="E92" t="n">
        <v>56.71</v>
      </c>
      <c r="F92" t="n">
        <v>53.21</v>
      </c>
      <c r="G92" t="n">
        <v>138.81</v>
      </c>
      <c r="H92" t="n">
        <v>1.73</v>
      </c>
      <c r="I92" t="n">
        <v>23</v>
      </c>
      <c r="J92" t="n">
        <v>241.41</v>
      </c>
      <c r="K92" t="n">
        <v>55.27</v>
      </c>
      <c r="L92" t="n">
        <v>23.5</v>
      </c>
      <c r="M92" t="n">
        <v>21</v>
      </c>
      <c r="N92" t="n">
        <v>57.64</v>
      </c>
      <c r="O92" t="n">
        <v>30008.32</v>
      </c>
      <c r="P92" t="n">
        <v>707.16</v>
      </c>
      <c r="Q92" t="n">
        <v>1367.23</v>
      </c>
      <c r="R92" t="n">
        <v>127.12</v>
      </c>
      <c r="S92" t="n">
        <v>104.26</v>
      </c>
      <c r="T92" t="n">
        <v>10501.82</v>
      </c>
      <c r="U92" t="n">
        <v>0.82</v>
      </c>
      <c r="V92" t="n">
        <v>0.9</v>
      </c>
      <c r="W92" t="n">
        <v>20.68</v>
      </c>
      <c r="X92" t="n">
        <v>0.63</v>
      </c>
      <c r="Y92" t="n">
        <v>1</v>
      </c>
      <c r="Z92" t="n">
        <v>10</v>
      </c>
      <c r="AA92" t="n">
        <v>2144.713514930328</v>
      </c>
      <c r="AB92" t="n">
        <v>2934.491649210143</v>
      </c>
      <c r="AC92" t="n">
        <v>2654.427884794424</v>
      </c>
      <c r="AD92" t="n">
        <v>2144713.514930327</v>
      </c>
      <c r="AE92" t="n">
        <v>2934491.649210143</v>
      </c>
      <c r="AF92" t="n">
        <v>2.3446825813937e-06</v>
      </c>
      <c r="AG92" t="n">
        <v>66</v>
      </c>
      <c r="AH92" t="n">
        <v>2654427.884794424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1.7628</v>
      </c>
      <c r="E93" t="n">
        <v>56.73</v>
      </c>
      <c r="F93" t="n">
        <v>53.23</v>
      </c>
      <c r="G93" t="n">
        <v>138.86</v>
      </c>
      <c r="H93" t="n">
        <v>1.75</v>
      </c>
      <c r="I93" t="n">
        <v>23</v>
      </c>
      <c r="J93" t="n">
        <v>241.85</v>
      </c>
      <c r="K93" t="n">
        <v>55.27</v>
      </c>
      <c r="L93" t="n">
        <v>23.75</v>
      </c>
      <c r="M93" t="n">
        <v>21</v>
      </c>
      <c r="N93" t="n">
        <v>57.83</v>
      </c>
      <c r="O93" t="n">
        <v>30062.36</v>
      </c>
      <c r="P93" t="n">
        <v>706.45</v>
      </c>
      <c r="Q93" t="n">
        <v>1367.25</v>
      </c>
      <c r="R93" t="n">
        <v>128.05</v>
      </c>
      <c r="S93" t="n">
        <v>104.26</v>
      </c>
      <c r="T93" t="n">
        <v>10967.94</v>
      </c>
      <c r="U93" t="n">
        <v>0.8100000000000001</v>
      </c>
      <c r="V93" t="n">
        <v>0.9</v>
      </c>
      <c r="W93" t="n">
        <v>20.68</v>
      </c>
      <c r="X93" t="n">
        <v>0.65</v>
      </c>
      <c r="Y93" t="n">
        <v>1</v>
      </c>
      <c r="Z93" t="n">
        <v>10</v>
      </c>
      <c r="AA93" t="n">
        <v>2144.441712640653</v>
      </c>
      <c r="AB93" t="n">
        <v>2934.11975732634</v>
      </c>
      <c r="AC93" t="n">
        <v>2654.091485750058</v>
      </c>
      <c r="AD93" t="n">
        <v>2144441.712640653</v>
      </c>
      <c r="AE93" t="n">
        <v>2934119.75732634</v>
      </c>
      <c r="AF93" t="n">
        <v>2.343884798957023e-06</v>
      </c>
      <c r="AG93" t="n">
        <v>66</v>
      </c>
      <c r="AH93" t="n">
        <v>2654091.485750058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1.7657</v>
      </c>
      <c r="E94" t="n">
        <v>56.64</v>
      </c>
      <c r="F94" t="n">
        <v>53.18</v>
      </c>
      <c r="G94" t="n">
        <v>145.03</v>
      </c>
      <c r="H94" t="n">
        <v>1.76</v>
      </c>
      <c r="I94" t="n">
        <v>22</v>
      </c>
      <c r="J94" t="n">
        <v>242.29</v>
      </c>
      <c r="K94" t="n">
        <v>55.27</v>
      </c>
      <c r="L94" t="n">
        <v>24</v>
      </c>
      <c r="M94" t="n">
        <v>20</v>
      </c>
      <c r="N94" t="n">
        <v>58.02</v>
      </c>
      <c r="O94" t="n">
        <v>30116.47</v>
      </c>
      <c r="P94" t="n">
        <v>703.55</v>
      </c>
      <c r="Q94" t="n">
        <v>1367.19</v>
      </c>
      <c r="R94" t="n">
        <v>126</v>
      </c>
      <c r="S94" t="n">
        <v>104.26</v>
      </c>
      <c r="T94" t="n">
        <v>9948.209999999999</v>
      </c>
      <c r="U94" t="n">
        <v>0.83</v>
      </c>
      <c r="V94" t="n">
        <v>0.9</v>
      </c>
      <c r="W94" t="n">
        <v>20.68</v>
      </c>
      <c r="X94" t="n">
        <v>0.6</v>
      </c>
      <c r="Y94" t="n">
        <v>1</v>
      </c>
      <c r="Z94" t="n">
        <v>10</v>
      </c>
      <c r="AA94" t="n">
        <v>2137.535729767812</v>
      </c>
      <c r="AB94" t="n">
        <v>2924.670686889257</v>
      </c>
      <c r="AC94" t="n">
        <v>2645.544221333636</v>
      </c>
      <c r="AD94" t="n">
        <v>2137535.729767812</v>
      </c>
      <c r="AE94" t="n">
        <v>2924670.686889257</v>
      </c>
      <c r="AF94" t="n">
        <v>2.347740747400962e-06</v>
      </c>
      <c r="AG94" t="n">
        <v>66</v>
      </c>
      <c r="AH94" t="n">
        <v>2645544.221333636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1.7663</v>
      </c>
      <c r="E95" t="n">
        <v>56.62</v>
      </c>
      <c r="F95" t="n">
        <v>53.16</v>
      </c>
      <c r="G95" t="n">
        <v>144.98</v>
      </c>
      <c r="H95" t="n">
        <v>1.78</v>
      </c>
      <c r="I95" t="n">
        <v>22</v>
      </c>
      <c r="J95" t="n">
        <v>242.73</v>
      </c>
      <c r="K95" t="n">
        <v>55.27</v>
      </c>
      <c r="L95" t="n">
        <v>24.25</v>
      </c>
      <c r="M95" t="n">
        <v>20</v>
      </c>
      <c r="N95" t="n">
        <v>58.21</v>
      </c>
      <c r="O95" t="n">
        <v>30170.65</v>
      </c>
      <c r="P95" t="n">
        <v>703.64</v>
      </c>
      <c r="Q95" t="n">
        <v>1367.18</v>
      </c>
      <c r="R95" t="n">
        <v>125.48</v>
      </c>
      <c r="S95" t="n">
        <v>104.26</v>
      </c>
      <c r="T95" t="n">
        <v>9685.719999999999</v>
      </c>
      <c r="U95" t="n">
        <v>0.83</v>
      </c>
      <c r="V95" t="n">
        <v>0.9</v>
      </c>
      <c r="W95" t="n">
        <v>20.68</v>
      </c>
      <c r="X95" t="n">
        <v>0.58</v>
      </c>
      <c r="Y95" t="n">
        <v>1</v>
      </c>
      <c r="Z95" t="n">
        <v>10</v>
      </c>
      <c r="AA95" t="n">
        <v>2136.96044687765</v>
      </c>
      <c r="AB95" t="n">
        <v>2923.883559459247</v>
      </c>
      <c r="AC95" t="n">
        <v>2644.832216240806</v>
      </c>
      <c r="AD95" t="n">
        <v>2136960.44687765</v>
      </c>
      <c r="AE95" t="n">
        <v>2923883.559459248</v>
      </c>
      <c r="AF95" t="n">
        <v>2.348538529837639e-06</v>
      </c>
      <c r="AG95" t="n">
        <v>66</v>
      </c>
      <c r="AH95" t="n">
        <v>2644832.216240806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1.7655</v>
      </c>
      <c r="E96" t="n">
        <v>56.64</v>
      </c>
      <c r="F96" t="n">
        <v>53.18</v>
      </c>
      <c r="G96" t="n">
        <v>145.05</v>
      </c>
      <c r="H96" t="n">
        <v>1.79</v>
      </c>
      <c r="I96" t="n">
        <v>22</v>
      </c>
      <c r="J96" t="n">
        <v>243.17</v>
      </c>
      <c r="K96" t="n">
        <v>55.27</v>
      </c>
      <c r="L96" t="n">
        <v>24.5</v>
      </c>
      <c r="M96" t="n">
        <v>20</v>
      </c>
      <c r="N96" t="n">
        <v>58.4</v>
      </c>
      <c r="O96" t="n">
        <v>30224.9</v>
      </c>
      <c r="P96" t="n">
        <v>703.8</v>
      </c>
      <c r="Q96" t="n">
        <v>1367.22</v>
      </c>
      <c r="R96" t="n">
        <v>126.19</v>
      </c>
      <c r="S96" t="n">
        <v>104.26</v>
      </c>
      <c r="T96" t="n">
        <v>10042.6</v>
      </c>
      <c r="U96" t="n">
        <v>0.83</v>
      </c>
      <c r="V96" t="n">
        <v>0.9</v>
      </c>
      <c r="W96" t="n">
        <v>20.68</v>
      </c>
      <c r="X96" t="n">
        <v>0.61</v>
      </c>
      <c r="Y96" t="n">
        <v>1</v>
      </c>
      <c r="Z96" t="n">
        <v>10</v>
      </c>
      <c r="AA96" t="n">
        <v>2138.04614121253</v>
      </c>
      <c r="AB96" t="n">
        <v>2925.369054345683</v>
      </c>
      <c r="AC96" t="n">
        <v>2646.175937580185</v>
      </c>
      <c r="AD96" t="n">
        <v>2138046.14121253</v>
      </c>
      <c r="AE96" t="n">
        <v>2925369.054345683</v>
      </c>
      <c r="AF96" t="n">
        <v>2.34747481992207e-06</v>
      </c>
      <c r="AG96" t="n">
        <v>66</v>
      </c>
      <c r="AH96" t="n">
        <v>2646175.937580185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1.7657</v>
      </c>
      <c r="E97" t="n">
        <v>56.64</v>
      </c>
      <c r="F97" t="n">
        <v>53.18</v>
      </c>
      <c r="G97" t="n">
        <v>145.03</v>
      </c>
      <c r="H97" t="n">
        <v>1.81</v>
      </c>
      <c r="I97" t="n">
        <v>22</v>
      </c>
      <c r="J97" t="n">
        <v>243.61</v>
      </c>
      <c r="K97" t="n">
        <v>55.27</v>
      </c>
      <c r="L97" t="n">
        <v>24.75</v>
      </c>
      <c r="M97" t="n">
        <v>20</v>
      </c>
      <c r="N97" t="n">
        <v>58.59</v>
      </c>
      <c r="O97" t="n">
        <v>30279.22</v>
      </c>
      <c r="P97" t="n">
        <v>702.83</v>
      </c>
      <c r="Q97" t="n">
        <v>1367.34</v>
      </c>
      <c r="R97" t="n">
        <v>125.93</v>
      </c>
      <c r="S97" t="n">
        <v>104.26</v>
      </c>
      <c r="T97" t="n">
        <v>9911.049999999999</v>
      </c>
      <c r="U97" t="n">
        <v>0.83</v>
      </c>
      <c r="V97" t="n">
        <v>0.9</v>
      </c>
      <c r="W97" t="n">
        <v>20.68</v>
      </c>
      <c r="X97" t="n">
        <v>0.6</v>
      </c>
      <c r="Y97" t="n">
        <v>1</v>
      </c>
      <c r="Z97" t="n">
        <v>10</v>
      </c>
      <c r="AA97" t="n">
        <v>2136.549476870136</v>
      </c>
      <c r="AB97" t="n">
        <v>2923.321252164249</v>
      </c>
      <c r="AC97" t="n">
        <v>2644.32357476484</v>
      </c>
      <c r="AD97" t="n">
        <v>2136549.476870136</v>
      </c>
      <c r="AE97" t="n">
        <v>2923321.252164249</v>
      </c>
      <c r="AF97" t="n">
        <v>2.347740747400962e-06</v>
      </c>
      <c r="AG97" t="n">
        <v>66</v>
      </c>
      <c r="AH97" t="n">
        <v>2644323.574764839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1.7656</v>
      </c>
      <c r="E98" t="n">
        <v>56.64</v>
      </c>
      <c r="F98" t="n">
        <v>53.18</v>
      </c>
      <c r="G98" t="n">
        <v>145.04</v>
      </c>
      <c r="H98" t="n">
        <v>1.82</v>
      </c>
      <c r="I98" t="n">
        <v>22</v>
      </c>
      <c r="J98" t="n">
        <v>244.05</v>
      </c>
      <c r="K98" t="n">
        <v>55.27</v>
      </c>
      <c r="L98" t="n">
        <v>25</v>
      </c>
      <c r="M98" t="n">
        <v>20</v>
      </c>
      <c r="N98" t="n">
        <v>58.78</v>
      </c>
      <c r="O98" t="n">
        <v>30333.61</v>
      </c>
      <c r="P98" t="n">
        <v>700.62</v>
      </c>
      <c r="Q98" t="n">
        <v>1367.24</v>
      </c>
      <c r="R98" t="n">
        <v>126.25</v>
      </c>
      <c r="S98" t="n">
        <v>104.26</v>
      </c>
      <c r="T98" t="n">
        <v>10069.26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2133.605958184793</v>
      </c>
      <c r="AB98" t="n">
        <v>2919.293800040084</v>
      </c>
      <c r="AC98" t="n">
        <v>2640.680497018839</v>
      </c>
      <c r="AD98" t="n">
        <v>2133605.958184793</v>
      </c>
      <c r="AE98" t="n">
        <v>2919293.800040083</v>
      </c>
      <c r="AF98" t="n">
        <v>2.347607783661516e-06</v>
      </c>
      <c r="AG98" t="n">
        <v>66</v>
      </c>
      <c r="AH98" t="n">
        <v>2640680.497018839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1.7683</v>
      </c>
      <c r="E99" t="n">
        <v>56.55</v>
      </c>
      <c r="F99" t="n">
        <v>53.13</v>
      </c>
      <c r="G99" t="n">
        <v>151.81</v>
      </c>
      <c r="H99" t="n">
        <v>1.84</v>
      </c>
      <c r="I99" t="n">
        <v>21</v>
      </c>
      <c r="J99" t="n">
        <v>244.49</v>
      </c>
      <c r="K99" t="n">
        <v>55.27</v>
      </c>
      <c r="L99" t="n">
        <v>25.25</v>
      </c>
      <c r="M99" t="n">
        <v>19</v>
      </c>
      <c r="N99" t="n">
        <v>58.97</v>
      </c>
      <c r="O99" t="n">
        <v>30388.06</v>
      </c>
      <c r="P99" t="n">
        <v>699.33</v>
      </c>
      <c r="Q99" t="n">
        <v>1367.25</v>
      </c>
      <c r="R99" t="n">
        <v>124.59</v>
      </c>
      <c r="S99" t="n">
        <v>104.26</v>
      </c>
      <c r="T99" t="n">
        <v>9245.92</v>
      </c>
      <c r="U99" t="n">
        <v>0.84</v>
      </c>
      <c r="V99" t="n">
        <v>0.9</v>
      </c>
      <c r="W99" t="n">
        <v>20.68</v>
      </c>
      <c r="X99" t="n">
        <v>0.5600000000000001</v>
      </c>
      <c r="Y99" t="n">
        <v>1</v>
      </c>
      <c r="Z99" t="n">
        <v>10</v>
      </c>
      <c r="AA99" t="n">
        <v>2129.097241792423</v>
      </c>
      <c r="AB99" t="n">
        <v>2913.124775361515</v>
      </c>
      <c r="AC99" t="n">
        <v>2635.100235397313</v>
      </c>
      <c r="AD99" t="n">
        <v>2129097.241792423</v>
      </c>
      <c r="AE99" t="n">
        <v>2913124.775361515</v>
      </c>
      <c r="AF99" t="n">
        <v>2.351197804626562e-06</v>
      </c>
      <c r="AG99" t="n">
        <v>66</v>
      </c>
      <c r="AH99" t="n">
        <v>2635100.235397313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1.7681</v>
      </c>
      <c r="E100" t="n">
        <v>56.56</v>
      </c>
      <c r="F100" t="n">
        <v>53.14</v>
      </c>
      <c r="G100" t="n">
        <v>151.84</v>
      </c>
      <c r="H100" t="n">
        <v>1.85</v>
      </c>
      <c r="I100" t="n">
        <v>21</v>
      </c>
      <c r="J100" t="n">
        <v>244.93</v>
      </c>
      <c r="K100" t="n">
        <v>55.27</v>
      </c>
      <c r="L100" t="n">
        <v>25.5</v>
      </c>
      <c r="M100" t="n">
        <v>19</v>
      </c>
      <c r="N100" t="n">
        <v>59.16</v>
      </c>
      <c r="O100" t="n">
        <v>30442.58</v>
      </c>
      <c r="P100" t="n">
        <v>699.83</v>
      </c>
      <c r="Q100" t="n">
        <v>1367.26</v>
      </c>
      <c r="R100" t="n">
        <v>124.94</v>
      </c>
      <c r="S100" t="n">
        <v>104.26</v>
      </c>
      <c r="T100" t="n">
        <v>9420.370000000001</v>
      </c>
      <c r="U100" t="n">
        <v>0.83</v>
      </c>
      <c r="V100" t="n">
        <v>0.9</v>
      </c>
      <c r="W100" t="n">
        <v>20.68</v>
      </c>
      <c r="X100" t="n">
        <v>0.57</v>
      </c>
      <c r="Y100" t="n">
        <v>1</v>
      </c>
      <c r="Z100" t="n">
        <v>10</v>
      </c>
      <c r="AA100" t="n">
        <v>2130.045322790587</v>
      </c>
      <c r="AB100" t="n">
        <v>2914.421981609585</v>
      </c>
      <c r="AC100" t="n">
        <v>2636.273638101708</v>
      </c>
      <c r="AD100" t="n">
        <v>2130045.322790587</v>
      </c>
      <c r="AE100" t="n">
        <v>2914421.981609585</v>
      </c>
      <c r="AF100" t="n">
        <v>2.35093187714767e-06</v>
      </c>
      <c r="AG100" t="n">
        <v>66</v>
      </c>
      <c r="AH100" t="n">
        <v>2636273.638101708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1.768</v>
      </c>
      <c r="E101" t="n">
        <v>56.56</v>
      </c>
      <c r="F101" t="n">
        <v>53.15</v>
      </c>
      <c r="G101" t="n">
        <v>151.84</v>
      </c>
      <c r="H101" t="n">
        <v>1.87</v>
      </c>
      <c r="I101" t="n">
        <v>21</v>
      </c>
      <c r="J101" t="n">
        <v>245.38</v>
      </c>
      <c r="K101" t="n">
        <v>55.27</v>
      </c>
      <c r="L101" t="n">
        <v>25.75</v>
      </c>
      <c r="M101" t="n">
        <v>19</v>
      </c>
      <c r="N101" t="n">
        <v>59.35</v>
      </c>
      <c r="O101" t="n">
        <v>30497.18</v>
      </c>
      <c r="P101" t="n">
        <v>698.67</v>
      </c>
      <c r="Q101" t="n">
        <v>1367.23</v>
      </c>
      <c r="R101" t="n">
        <v>125.1</v>
      </c>
      <c r="S101" t="n">
        <v>104.26</v>
      </c>
      <c r="T101" t="n">
        <v>9499.48</v>
      </c>
      <c r="U101" t="n">
        <v>0.83</v>
      </c>
      <c r="V101" t="n">
        <v>0.9</v>
      </c>
      <c r="W101" t="n">
        <v>20.67</v>
      </c>
      <c r="X101" t="n">
        <v>0.57</v>
      </c>
      <c r="Y101" t="n">
        <v>1</v>
      </c>
      <c r="Z101" t="n">
        <v>10</v>
      </c>
      <c r="AA101" t="n">
        <v>2128.639242417362</v>
      </c>
      <c r="AB101" t="n">
        <v>2912.49812041105</v>
      </c>
      <c r="AC101" t="n">
        <v>2634.533387515804</v>
      </c>
      <c r="AD101" t="n">
        <v>2128639.242417362</v>
      </c>
      <c r="AE101" t="n">
        <v>2912498.12041105</v>
      </c>
      <c r="AF101" t="n">
        <v>2.350798913408223e-06</v>
      </c>
      <c r="AG101" t="n">
        <v>66</v>
      </c>
      <c r="AH101" t="n">
        <v>2634533.387515804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1.7678</v>
      </c>
      <c r="E102" t="n">
        <v>56.57</v>
      </c>
      <c r="F102" t="n">
        <v>53.15</v>
      </c>
      <c r="G102" t="n">
        <v>151.86</v>
      </c>
      <c r="H102" t="n">
        <v>1.88</v>
      </c>
      <c r="I102" t="n">
        <v>21</v>
      </c>
      <c r="J102" t="n">
        <v>245.82</v>
      </c>
      <c r="K102" t="n">
        <v>55.27</v>
      </c>
      <c r="L102" t="n">
        <v>26</v>
      </c>
      <c r="M102" t="n">
        <v>19</v>
      </c>
      <c r="N102" t="n">
        <v>59.55</v>
      </c>
      <c r="O102" t="n">
        <v>30551.84</v>
      </c>
      <c r="P102" t="n">
        <v>696.67</v>
      </c>
      <c r="Q102" t="n">
        <v>1367.15</v>
      </c>
      <c r="R102" t="n">
        <v>125.19</v>
      </c>
      <c r="S102" t="n">
        <v>104.26</v>
      </c>
      <c r="T102" t="n">
        <v>9546.620000000001</v>
      </c>
      <c r="U102" t="n">
        <v>0.83</v>
      </c>
      <c r="V102" t="n">
        <v>0.9</v>
      </c>
      <c r="W102" t="n">
        <v>20.68</v>
      </c>
      <c r="X102" t="n">
        <v>0.57</v>
      </c>
      <c r="Y102" t="n">
        <v>1</v>
      </c>
      <c r="Z102" t="n">
        <v>10</v>
      </c>
      <c r="AA102" t="n">
        <v>2126.069604189745</v>
      </c>
      <c r="AB102" t="n">
        <v>2908.982228023587</v>
      </c>
      <c r="AC102" t="n">
        <v>2631.353046963215</v>
      </c>
      <c r="AD102" t="n">
        <v>2126069.604189745</v>
      </c>
      <c r="AE102" t="n">
        <v>2908982.228023587</v>
      </c>
      <c r="AF102" t="n">
        <v>2.350532985929331e-06</v>
      </c>
      <c r="AG102" t="n">
        <v>66</v>
      </c>
      <c r="AH102" t="n">
        <v>2631353.046963215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1.7703</v>
      </c>
      <c r="E103" t="n">
        <v>56.49</v>
      </c>
      <c r="F103" t="n">
        <v>53.11</v>
      </c>
      <c r="G103" t="n">
        <v>159.33</v>
      </c>
      <c r="H103" t="n">
        <v>1.9</v>
      </c>
      <c r="I103" t="n">
        <v>20</v>
      </c>
      <c r="J103" t="n">
        <v>246.26</v>
      </c>
      <c r="K103" t="n">
        <v>55.27</v>
      </c>
      <c r="L103" t="n">
        <v>26.25</v>
      </c>
      <c r="M103" t="n">
        <v>18</v>
      </c>
      <c r="N103" t="n">
        <v>59.74</v>
      </c>
      <c r="O103" t="n">
        <v>30606.57</v>
      </c>
      <c r="P103" t="n">
        <v>695.49</v>
      </c>
      <c r="Q103" t="n">
        <v>1367.2</v>
      </c>
      <c r="R103" t="n">
        <v>123.74</v>
      </c>
      <c r="S103" t="n">
        <v>104.26</v>
      </c>
      <c r="T103" t="n">
        <v>8825.99</v>
      </c>
      <c r="U103" t="n">
        <v>0.84</v>
      </c>
      <c r="V103" t="n">
        <v>0.9</v>
      </c>
      <c r="W103" t="n">
        <v>20.68</v>
      </c>
      <c r="X103" t="n">
        <v>0.53</v>
      </c>
      <c r="Y103" t="n">
        <v>1</v>
      </c>
      <c r="Z103" t="n">
        <v>10</v>
      </c>
      <c r="AA103" t="n">
        <v>2121.991204272342</v>
      </c>
      <c r="AB103" t="n">
        <v>2903.40198133029</v>
      </c>
      <c r="AC103" t="n">
        <v>2626.305371182401</v>
      </c>
      <c r="AD103" t="n">
        <v>2121991.204272342</v>
      </c>
      <c r="AE103" t="n">
        <v>2903401.98133029</v>
      </c>
      <c r="AF103" t="n">
        <v>2.353857079415486e-06</v>
      </c>
      <c r="AG103" t="n">
        <v>66</v>
      </c>
      <c r="AH103" t="n">
        <v>2626305.371182401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1.7702</v>
      </c>
      <c r="E104" t="n">
        <v>56.49</v>
      </c>
      <c r="F104" t="n">
        <v>53.11</v>
      </c>
      <c r="G104" t="n">
        <v>159.34</v>
      </c>
      <c r="H104" t="n">
        <v>1.91</v>
      </c>
      <c r="I104" t="n">
        <v>20</v>
      </c>
      <c r="J104" t="n">
        <v>246.71</v>
      </c>
      <c r="K104" t="n">
        <v>55.27</v>
      </c>
      <c r="L104" t="n">
        <v>26.5</v>
      </c>
      <c r="M104" t="n">
        <v>18</v>
      </c>
      <c r="N104" t="n">
        <v>59.93</v>
      </c>
      <c r="O104" t="n">
        <v>30661.38</v>
      </c>
      <c r="P104" t="n">
        <v>697.08</v>
      </c>
      <c r="Q104" t="n">
        <v>1367.16</v>
      </c>
      <c r="R104" t="n">
        <v>123.99</v>
      </c>
      <c r="S104" t="n">
        <v>104.26</v>
      </c>
      <c r="T104" t="n">
        <v>8951.77</v>
      </c>
      <c r="U104" t="n">
        <v>0.84</v>
      </c>
      <c r="V104" t="n">
        <v>0.9</v>
      </c>
      <c r="W104" t="n">
        <v>20.68</v>
      </c>
      <c r="X104" t="n">
        <v>0.54</v>
      </c>
      <c r="Y104" t="n">
        <v>1</v>
      </c>
      <c r="Z104" t="n">
        <v>10</v>
      </c>
      <c r="AA104" t="n">
        <v>2124.246503639322</v>
      </c>
      <c r="AB104" t="n">
        <v>2906.487781420978</v>
      </c>
      <c r="AC104" t="n">
        <v>2629.096666843381</v>
      </c>
      <c r="AD104" t="n">
        <v>2124246.503639322</v>
      </c>
      <c r="AE104" t="n">
        <v>2906487.781420978</v>
      </c>
      <c r="AF104" t="n">
        <v>2.353724115676039e-06</v>
      </c>
      <c r="AG104" t="n">
        <v>66</v>
      </c>
      <c r="AH104" t="n">
        <v>2629096.666843381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1.7706</v>
      </c>
      <c r="E105" t="n">
        <v>56.48</v>
      </c>
      <c r="F105" t="n">
        <v>53.1</v>
      </c>
      <c r="G105" t="n">
        <v>159.31</v>
      </c>
      <c r="H105" t="n">
        <v>1.93</v>
      </c>
      <c r="I105" t="n">
        <v>20</v>
      </c>
      <c r="J105" t="n">
        <v>247.15</v>
      </c>
      <c r="K105" t="n">
        <v>55.27</v>
      </c>
      <c r="L105" t="n">
        <v>26.75</v>
      </c>
      <c r="M105" t="n">
        <v>18</v>
      </c>
      <c r="N105" t="n">
        <v>60.13</v>
      </c>
      <c r="O105" t="n">
        <v>30716.25</v>
      </c>
      <c r="P105" t="n">
        <v>697.27</v>
      </c>
      <c r="Q105" t="n">
        <v>1367.16</v>
      </c>
      <c r="R105" t="n">
        <v>123.7</v>
      </c>
      <c r="S105" t="n">
        <v>104.26</v>
      </c>
      <c r="T105" t="n">
        <v>8804.370000000001</v>
      </c>
      <c r="U105" t="n">
        <v>0.84</v>
      </c>
      <c r="V105" t="n">
        <v>0.9</v>
      </c>
      <c r="W105" t="n">
        <v>20.67</v>
      </c>
      <c r="X105" t="n">
        <v>0.53</v>
      </c>
      <c r="Y105" t="n">
        <v>1</v>
      </c>
      <c r="Z105" t="n">
        <v>10</v>
      </c>
      <c r="AA105" t="n">
        <v>2124.076913630972</v>
      </c>
      <c r="AB105" t="n">
        <v>2906.255740889771</v>
      </c>
      <c r="AC105" t="n">
        <v>2628.886771934801</v>
      </c>
      <c r="AD105" t="n">
        <v>2124076.913630972</v>
      </c>
      <c r="AE105" t="n">
        <v>2906255.740889771</v>
      </c>
      <c r="AF105" t="n">
        <v>2.354255970633824e-06</v>
      </c>
      <c r="AG105" t="n">
        <v>66</v>
      </c>
      <c r="AH105" t="n">
        <v>2628886.771934801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1.77</v>
      </c>
      <c r="E106" t="n">
        <v>56.5</v>
      </c>
      <c r="F106" t="n">
        <v>53.12</v>
      </c>
      <c r="G106" t="n">
        <v>159.37</v>
      </c>
      <c r="H106" t="n">
        <v>1.94</v>
      </c>
      <c r="I106" t="n">
        <v>20</v>
      </c>
      <c r="J106" t="n">
        <v>247.6</v>
      </c>
      <c r="K106" t="n">
        <v>55.27</v>
      </c>
      <c r="L106" t="n">
        <v>27</v>
      </c>
      <c r="M106" t="n">
        <v>18</v>
      </c>
      <c r="N106" t="n">
        <v>60.33</v>
      </c>
      <c r="O106" t="n">
        <v>30771.2</v>
      </c>
      <c r="P106" t="n">
        <v>696.54</v>
      </c>
      <c r="Q106" t="n">
        <v>1367.21</v>
      </c>
      <c r="R106" t="n">
        <v>124.33</v>
      </c>
      <c r="S106" t="n">
        <v>104.26</v>
      </c>
      <c r="T106" t="n">
        <v>9120.09</v>
      </c>
      <c r="U106" t="n">
        <v>0.84</v>
      </c>
      <c r="V106" t="n">
        <v>0.9</v>
      </c>
      <c r="W106" t="n">
        <v>20.68</v>
      </c>
      <c r="X106" t="n">
        <v>0.55</v>
      </c>
      <c r="Y106" t="n">
        <v>1</v>
      </c>
      <c r="Z106" t="n">
        <v>10</v>
      </c>
      <c r="AA106" t="n">
        <v>2123.771892160883</v>
      </c>
      <c r="AB106" t="n">
        <v>2905.838397057797</v>
      </c>
      <c r="AC106" t="n">
        <v>2628.509258812405</v>
      </c>
      <c r="AD106" t="n">
        <v>2123771.892160883</v>
      </c>
      <c r="AE106" t="n">
        <v>2905838.397057797</v>
      </c>
      <c r="AF106" t="n">
        <v>2.353458188197147e-06</v>
      </c>
      <c r="AG106" t="n">
        <v>66</v>
      </c>
      <c r="AH106" t="n">
        <v>2628509.258812405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1.7704</v>
      </c>
      <c r="E107" t="n">
        <v>56.48</v>
      </c>
      <c r="F107" t="n">
        <v>53.11</v>
      </c>
      <c r="G107" t="n">
        <v>159.32</v>
      </c>
      <c r="H107" t="n">
        <v>1.95</v>
      </c>
      <c r="I107" t="n">
        <v>20</v>
      </c>
      <c r="J107" t="n">
        <v>248.04</v>
      </c>
      <c r="K107" t="n">
        <v>55.27</v>
      </c>
      <c r="L107" t="n">
        <v>27.25</v>
      </c>
      <c r="M107" t="n">
        <v>18</v>
      </c>
      <c r="N107" t="n">
        <v>60.52</v>
      </c>
      <c r="O107" t="n">
        <v>30826.21</v>
      </c>
      <c r="P107" t="n">
        <v>694.17</v>
      </c>
      <c r="Q107" t="n">
        <v>1367.17</v>
      </c>
      <c r="R107" t="n">
        <v>123.8</v>
      </c>
      <c r="S107" t="n">
        <v>104.26</v>
      </c>
      <c r="T107" t="n">
        <v>8856.059999999999</v>
      </c>
      <c r="U107" t="n">
        <v>0.84</v>
      </c>
      <c r="V107" t="n">
        <v>0.9</v>
      </c>
      <c r="W107" t="n">
        <v>20.67</v>
      </c>
      <c r="X107" t="n">
        <v>0.53</v>
      </c>
      <c r="Y107" t="n">
        <v>1</v>
      </c>
      <c r="Z107" t="n">
        <v>10</v>
      </c>
      <c r="AA107" t="n">
        <v>2120.105022668528</v>
      </c>
      <c r="AB107" t="n">
        <v>2900.821224447493</v>
      </c>
      <c r="AC107" t="n">
        <v>2623.970918114382</v>
      </c>
      <c r="AD107" t="n">
        <v>2120105.022668528</v>
      </c>
      <c r="AE107" t="n">
        <v>2900821.224447493</v>
      </c>
      <c r="AF107" t="n">
        <v>2.353990043154932e-06</v>
      </c>
      <c r="AG107" t="n">
        <v>66</v>
      </c>
      <c r="AH107" t="n">
        <v>2623970.918114382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1.7722</v>
      </c>
      <c r="E108" t="n">
        <v>56.43</v>
      </c>
      <c r="F108" t="n">
        <v>53.09</v>
      </c>
      <c r="G108" t="n">
        <v>167.66</v>
      </c>
      <c r="H108" t="n">
        <v>1.97</v>
      </c>
      <c r="I108" t="n">
        <v>19</v>
      </c>
      <c r="J108" t="n">
        <v>248.49</v>
      </c>
      <c r="K108" t="n">
        <v>55.27</v>
      </c>
      <c r="L108" t="n">
        <v>27.5</v>
      </c>
      <c r="M108" t="n">
        <v>17</v>
      </c>
      <c r="N108" t="n">
        <v>60.72</v>
      </c>
      <c r="O108" t="n">
        <v>30881.3</v>
      </c>
      <c r="P108" t="n">
        <v>690.42</v>
      </c>
      <c r="Q108" t="n">
        <v>1367.24</v>
      </c>
      <c r="R108" t="n">
        <v>123.25</v>
      </c>
      <c r="S108" t="n">
        <v>104.26</v>
      </c>
      <c r="T108" t="n">
        <v>8588.219999999999</v>
      </c>
      <c r="U108" t="n">
        <v>0.85</v>
      </c>
      <c r="V108" t="n">
        <v>0.9</v>
      </c>
      <c r="W108" t="n">
        <v>20.67</v>
      </c>
      <c r="X108" t="n">
        <v>0.51</v>
      </c>
      <c r="Y108" t="n">
        <v>1</v>
      </c>
      <c r="Z108" t="n">
        <v>10</v>
      </c>
      <c r="AA108" t="n">
        <v>2113.304902907982</v>
      </c>
      <c r="AB108" t="n">
        <v>2891.517000591002</v>
      </c>
      <c r="AC108" t="n">
        <v>2615.554676324195</v>
      </c>
      <c r="AD108" t="n">
        <v>2113304.902907982</v>
      </c>
      <c r="AE108" t="n">
        <v>2891517.000591002</v>
      </c>
      <c r="AF108" t="n">
        <v>2.356383390464963e-06</v>
      </c>
      <c r="AG108" t="n">
        <v>66</v>
      </c>
      <c r="AH108" t="n">
        <v>2615554.676324195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1.7724</v>
      </c>
      <c r="E109" t="n">
        <v>56.42</v>
      </c>
      <c r="F109" t="n">
        <v>53.09</v>
      </c>
      <c r="G109" t="n">
        <v>167.64</v>
      </c>
      <c r="H109" t="n">
        <v>1.98</v>
      </c>
      <c r="I109" t="n">
        <v>19</v>
      </c>
      <c r="J109" t="n">
        <v>248.94</v>
      </c>
      <c r="K109" t="n">
        <v>55.27</v>
      </c>
      <c r="L109" t="n">
        <v>27.75</v>
      </c>
      <c r="M109" t="n">
        <v>17</v>
      </c>
      <c r="N109" t="n">
        <v>60.92</v>
      </c>
      <c r="O109" t="n">
        <v>30936.46</v>
      </c>
      <c r="P109" t="n">
        <v>690.9299999999999</v>
      </c>
      <c r="Q109" t="n">
        <v>1367.19</v>
      </c>
      <c r="R109" t="n">
        <v>123.26</v>
      </c>
      <c r="S109" t="n">
        <v>104.26</v>
      </c>
      <c r="T109" t="n">
        <v>8590.280000000001</v>
      </c>
      <c r="U109" t="n">
        <v>0.85</v>
      </c>
      <c r="V109" t="n">
        <v>0.9</v>
      </c>
      <c r="W109" t="n">
        <v>20.67</v>
      </c>
      <c r="X109" t="n">
        <v>0.51</v>
      </c>
      <c r="Y109" t="n">
        <v>1</v>
      </c>
      <c r="Z109" t="n">
        <v>10</v>
      </c>
      <c r="AA109" t="n">
        <v>2113.836322131199</v>
      </c>
      <c r="AB109" t="n">
        <v>2892.244111816769</v>
      </c>
      <c r="AC109" t="n">
        <v>2616.212393075082</v>
      </c>
      <c r="AD109" t="n">
        <v>2113836.322131199</v>
      </c>
      <c r="AE109" t="n">
        <v>2892244.111816769</v>
      </c>
      <c r="AF109" t="n">
        <v>2.356649317943855e-06</v>
      </c>
      <c r="AG109" t="n">
        <v>66</v>
      </c>
      <c r="AH109" t="n">
        <v>2616212.393075082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1.7719</v>
      </c>
      <c r="E110" t="n">
        <v>56.44</v>
      </c>
      <c r="F110" t="n">
        <v>53.1</v>
      </c>
      <c r="G110" t="n">
        <v>167.68</v>
      </c>
      <c r="H110" t="n">
        <v>2</v>
      </c>
      <c r="I110" t="n">
        <v>19</v>
      </c>
      <c r="J110" t="n">
        <v>249.39</v>
      </c>
      <c r="K110" t="n">
        <v>55.27</v>
      </c>
      <c r="L110" t="n">
        <v>28</v>
      </c>
      <c r="M110" t="n">
        <v>17</v>
      </c>
      <c r="N110" t="n">
        <v>61.11</v>
      </c>
      <c r="O110" t="n">
        <v>30991.69</v>
      </c>
      <c r="P110" t="n">
        <v>691.0700000000001</v>
      </c>
      <c r="Q110" t="n">
        <v>1367.18</v>
      </c>
      <c r="R110" t="n">
        <v>123.46</v>
      </c>
      <c r="S110" t="n">
        <v>104.26</v>
      </c>
      <c r="T110" t="n">
        <v>8688.85</v>
      </c>
      <c r="U110" t="n">
        <v>0.84</v>
      </c>
      <c r="V110" t="n">
        <v>0.9</v>
      </c>
      <c r="W110" t="n">
        <v>20.68</v>
      </c>
      <c r="X110" t="n">
        <v>0.52</v>
      </c>
      <c r="Y110" t="n">
        <v>1</v>
      </c>
      <c r="Z110" t="n">
        <v>10</v>
      </c>
      <c r="AA110" t="n">
        <v>2114.536209624792</v>
      </c>
      <c r="AB110" t="n">
        <v>2893.201728762361</v>
      </c>
      <c r="AC110" t="n">
        <v>2617.07861640341</v>
      </c>
      <c r="AD110" t="n">
        <v>2114536.209624792</v>
      </c>
      <c r="AE110" t="n">
        <v>2893201.728762361</v>
      </c>
      <c r="AF110" t="n">
        <v>2.355984499246624e-06</v>
      </c>
      <c r="AG110" t="n">
        <v>66</v>
      </c>
      <c r="AH110" t="n">
        <v>2617078.61640341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1.7721</v>
      </c>
      <c r="E111" t="n">
        <v>56.43</v>
      </c>
      <c r="F111" t="n">
        <v>53.1</v>
      </c>
      <c r="G111" t="n">
        <v>167.67</v>
      </c>
      <c r="H111" t="n">
        <v>2.01</v>
      </c>
      <c r="I111" t="n">
        <v>19</v>
      </c>
      <c r="J111" t="n">
        <v>249.83</v>
      </c>
      <c r="K111" t="n">
        <v>55.27</v>
      </c>
      <c r="L111" t="n">
        <v>28.25</v>
      </c>
      <c r="M111" t="n">
        <v>17</v>
      </c>
      <c r="N111" t="n">
        <v>61.31</v>
      </c>
      <c r="O111" t="n">
        <v>31047</v>
      </c>
      <c r="P111" t="n">
        <v>690.0599999999999</v>
      </c>
      <c r="Q111" t="n">
        <v>1367.18</v>
      </c>
      <c r="R111" t="n">
        <v>123.24</v>
      </c>
      <c r="S111" t="n">
        <v>104.26</v>
      </c>
      <c r="T111" t="n">
        <v>8578.780000000001</v>
      </c>
      <c r="U111" t="n">
        <v>0.85</v>
      </c>
      <c r="V111" t="n">
        <v>0.9</v>
      </c>
      <c r="W111" t="n">
        <v>20.68</v>
      </c>
      <c r="X111" t="n">
        <v>0.52</v>
      </c>
      <c r="Y111" t="n">
        <v>1</v>
      </c>
      <c r="Z111" t="n">
        <v>10</v>
      </c>
      <c r="AA111" t="n">
        <v>2112.993009933394</v>
      </c>
      <c r="AB111" t="n">
        <v>2891.090254863425</v>
      </c>
      <c r="AC111" t="n">
        <v>2615.168658609916</v>
      </c>
      <c r="AD111" t="n">
        <v>2112993.009933394</v>
      </c>
      <c r="AE111" t="n">
        <v>2891090.254863425</v>
      </c>
      <c r="AF111" t="n">
        <v>2.356250426725516e-06</v>
      </c>
      <c r="AG111" t="n">
        <v>66</v>
      </c>
      <c r="AH111" t="n">
        <v>2615168.658609916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1.7723</v>
      </c>
      <c r="E112" t="n">
        <v>56.42</v>
      </c>
      <c r="F112" t="n">
        <v>53.09</v>
      </c>
      <c r="G112" t="n">
        <v>167.65</v>
      </c>
      <c r="H112" t="n">
        <v>2.03</v>
      </c>
      <c r="I112" t="n">
        <v>19</v>
      </c>
      <c r="J112" t="n">
        <v>250.28</v>
      </c>
      <c r="K112" t="n">
        <v>55.27</v>
      </c>
      <c r="L112" t="n">
        <v>28.5</v>
      </c>
      <c r="M112" t="n">
        <v>17</v>
      </c>
      <c r="N112" t="n">
        <v>61.51</v>
      </c>
      <c r="O112" t="n">
        <v>31102.37</v>
      </c>
      <c r="P112" t="n">
        <v>688.85</v>
      </c>
      <c r="Q112" t="n">
        <v>1367.17</v>
      </c>
      <c r="R112" t="n">
        <v>123.35</v>
      </c>
      <c r="S112" t="n">
        <v>104.26</v>
      </c>
      <c r="T112" t="n">
        <v>8635.26</v>
      </c>
      <c r="U112" t="n">
        <v>0.85</v>
      </c>
      <c r="V112" t="n">
        <v>0.9</v>
      </c>
      <c r="W112" t="n">
        <v>20.67</v>
      </c>
      <c r="X112" t="n">
        <v>0.51</v>
      </c>
      <c r="Y112" t="n">
        <v>1</v>
      </c>
      <c r="Z112" t="n">
        <v>10</v>
      </c>
      <c r="AA112" t="n">
        <v>2111.080059854181</v>
      </c>
      <c r="AB112" t="n">
        <v>2888.472872171644</v>
      </c>
      <c r="AC112" t="n">
        <v>2612.801075248719</v>
      </c>
      <c r="AD112" t="n">
        <v>2111080.059854181</v>
      </c>
      <c r="AE112" t="n">
        <v>2888472.872171644</v>
      </c>
      <c r="AF112" t="n">
        <v>2.356516354204409e-06</v>
      </c>
      <c r="AG112" t="n">
        <v>66</v>
      </c>
      <c r="AH112" t="n">
        <v>2612801.075248719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1.7721</v>
      </c>
      <c r="E113" t="n">
        <v>56.43</v>
      </c>
      <c r="F113" t="n">
        <v>53.1</v>
      </c>
      <c r="G113" t="n">
        <v>167.67</v>
      </c>
      <c r="H113" t="n">
        <v>2.04</v>
      </c>
      <c r="I113" t="n">
        <v>19</v>
      </c>
      <c r="J113" t="n">
        <v>250.73</v>
      </c>
      <c r="K113" t="n">
        <v>55.27</v>
      </c>
      <c r="L113" t="n">
        <v>28.75</v>
      </c>
      <c r="M113" t="n">
        <v>17</v>
      </c>
      <c r="N113" t="n">
        <v>61.71</v>
      </c>
      <c r="O113" t="n">
        <v>31157.82</v>
      </c>
      <c r="P113" t="n">
        <v>686.99</v>
      </c>
      <c r="Q113" t="n">
        <v>1367.18</v>
      </c>
      <c r="R113" t="n">
        <v>123.35</v>
      </c>
      <c r="S113" t="n">
        <v>104.26</v>
      </c>
      <c r="T113" t="n">
        <v>8635.139999999999</v>
      </c>
      <c r="U113" t="n">
        <v>0.85</v>
      </c>
      <c r="V113" t="n">
        <v>0.9</v>
      </c>
      <c r="W113" t="n">
        <v>20.68</v>
      </c>
      <c r="X113" t="n">
        <v>0.52</v>
      </c>
      <c r="Y113" t="n">
        <v>1</v>
      </c>
      <c r="Z113" t="n">
        <v>10</v>
      </c>
      <c r="AA113" t="n">
        <v>2108.802924648375</v>
      </c>
      <c r="AB113" t="n">
        <v>2885.357195322944</v>
      </c>
      <c r="AC113" t="n">
        <v>2609.98275422558</v>
      </c>
      <c r="AD113" t="n">
        <v>2108802.924648375</v>
      </c>
      <c r="AE113" t="n">
        <v>2885357.195322944</v>
      </c>
      <c r="AF113" t="n">
        <v>2.356250426725516e-06</v>
      </c>
      <c r="AG113" t="n">
        <v>66</v>
      </c>
      <c r="AH113" t="n">
        <v>2609982.75422558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1.7744</v>
      </c>
      <c r="E114" t="n">
        <v>56.36</v>
      </c>
      <c r="F114" t="n">
        <v>53.06</v>
      </c>
      <c r="G114" t="n">
        <v>176.87</v>
      </c>
      <c r="H114" t="n">
        <v>2.05</v>
      </c>
      <c r="I114" t="n">
        <v>18</v>
      </c>
      <c r="J114" t="n">
        <v>251.18</v>
      </c>
      <c r="K114" t="n">
        <v>55.27</v>
      </c>
      <c r="L114" t="n">
        <v>29</v>
      </c>
      <c r="M114" t="n">
        <v>16</v>
      </c>
      <c r="N114" t="n">
        <v>61.91</v>
      </c>
      <c r="O114" t="n">
        <v>31213.35</v>
      </c>
      <c r="P114" t="n">
        <v>685.95</v>
      </c>
      <c r="Q114" t="n">
        <v>1367.16</v>
      </c>
      <c r="R114" t="n">
        <v>122.13</v>
      </c>
      <c r="S114" t="n">
        <v>104.26</v>
      </c>
      <c r="T114" t="n">
        <v>8031.61</v>
      </c>
      <c r="U114" t="n">
        <v>0.85</v>
      </c>
      <c r="V114" t="n">
        <v>0.9</v>
      </c>
      <c r="W114" t="n">
        <v>20.68</v>
      </c>
      <c r="X114" t="n">
        <v>0.49</v>
      </c>
      <c r="Y114" t="n">
        <v>1</v>
      </c>
      <c r="Z114" t="n">
        <v>10</v>
      </c>
      <c r="AA114" t="n">
        <v>2105.112949931277</v>
      </c>
      <c r="AB114" t="n">
        <v>2880.308409124815</v>
      </c>
      <c r="AC114" t="n">
        <v>2605.415817096184</v>
      </c>
      <c r="AD114" t="n">
        <v>2105112.949931277</v>
      </c>
      <c r="AE114" t="n">
        <v>2880308.409124815</v>
      </c>
      <c r="AF114" t="n">
        <v>2.359308592732778e-06</v>
      </c>
      <c r="AG114" t="n">
        <v>66</v>
      </c>
      <c r="AH114" t="n">
        <v>2605415.817096184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1.7739</v>
      </c>
      <c r="E115" t="n">
        <v>56.37</v>
      </c>
      <c r="F115" t="n">
        <v>53.08</v>
      </c>
      <c r="G115" t="n">
        <v>176.93</v>
      </c>
      <c r="H115" t="n">
        <v>2.07</v>
      </c>
      <c r="I115" t="n">
        <v>18</v>
      </c>
      <c r="J115" t="n">
        <v>251.63</v>
      </c>
      <c r="K115" t="n">
        <v>55.27</v>
      </c>
      <c r="L115" t="n">
        <v>29.25</v>
      </c>
      <c r="M115" t="n">
        <v>16</v>
      </c>
      <c r="N115" t="n">
        <v>62.11</v>
      </c>
      <c r="O115" t="n">
        <v>31268.94</v>
      </c>
      <c r="P115" t="n">
        <v>687.29</v>
      </c>
      <c r="Q115" t="n">
        <v>1367.19</v>
      </c>
      <c r="R115" t="n">
        <v>122.84</v>
      </c>
      <c r="S115" t="n">
        <v>104.26</v>
      </c>
      <c r="T115" t="n">
        <v>8384.469999999999</v>
      </c>
      <c r="U115" t="n">
        <v>0.85</v>
      </c>
      <c r="V115" t="n">
        <v>0.9</v>
      </c>
      <c r="W115" t="n">
        <v>20.67</v>
      </c>
      <c r="X115" t="n">
        <v>0.5</v>
      </c>
      <c r="Y115" t="n">
        <v>1</v>
      </c>
      <c r="Z115" t="n">
        <v>10</v>
      </c>
      <c r="AA115" t="n">
        <v>2107.542818079415</v>
      </c>
      <c r="AB115" t="n">
        <v>2883.633061923315</v>
      </c>
      <c r="AC115" t="n">
        <v>2608.423169697774</v>
      </c>
      <c r="AD115" t="n">
        <v>2107542.818079415</v>
      </c>
      <c r="AE115" t="n">
        <v>2883633.061923315</v>
      </c>
      <c r="AF115" t="n">
        <v>2.358643774035547e-06</v>
      </c>
      <c r="AG115" t="n">
        <v>66</v>
      </c>
      <c r="AH115" t="n">
        <v>2608423.169697775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1.7741</v>
      </c>
      <c r="E116" t="n">
        <v>56.37</v>
      </c>
      <c r="F116" t="n">
        <v>53.07</v>
      </c>
      <c r="G116" t="n">
        <v>176.91</v>
      </c>
      <c r="H116" t="n">
        <v>2.08</v>
      </c>
      <c r="I116" t="n">
        <v>18</v>
      </c>
      <c r="J116" t="n">
        <v>252.08</v>
      </c>
      <c r="K116" t="n">
        <v>55.27</v>
      </c>
      <c r="L116" t="n">
        <v>29.5</v>
      </c>
      <c r="M116" t="n">
        <v>16</v>
      </c>
      <c r="N116" t="n">
        <v>62.31</v>
      </c>
      <c r="O116" t="n">
        <v>31324.61</v>
      </c>
      <c r="P116" t="n">
        <v>686.29</v>
      </c>
      <c r="Q116" t="n">
        <v>1367.2</v>
      </c>
      <c r="R116" t="n">
        <v>122.88</v>
      </c>
      <c r="S116" t="n">
        <v>104.26</v>
      </c>
      <c r="T116" t="n">
        <v>8408.700000000001</v>
      </c>
      <c r="U116" t="n">
        <v>0.85</v>
      </c>
      <c r="V116" t="n">
        <v>0.9</v>
      </c>
      <c r="W116" t="n">
        <v>20.67</v>
      </c>
      <c r="X116" t="n">
        <v>0.5</v>
      </c>
      <c r="Y116" t="n">
        <v>1</v>
      </c>
      <c r="Z116" t="n">
        <v>10</v>
      </c>
      <c r="AA116" t="n">
        <v>2105.918718392755</v>
      </c>
      <c r="AB116" t="n">
        <v>2881.410897081806</v>
      </c>
      <c r="AC116" t="n">
        <v>2606.413085149911</v>
      </c>
      <c r="AD116" t="n">
        <v>2105918.718392755</v>
      </c>
      <c r="AE116" t="n">
        <v>2881410.897081805</v>
      </c>
      <c r="AF116" t="n">
        <v>2.35890970151444e-06</v>
      </c>
      <c r="AG116" t="n">
        <v>66</v>
      </c>
      <c r="AH116" t="n">
        <v>2606413.085149911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1.7742</v>
      </c>
      <c r="E117" t="n">
        <v>56.36</v>
      </c>
      <c r="F117" t="n">
        <v>53.07</v>
      </c>
      <c r="G117" t="n">
        <v>176.9</v>
      </c>
      <c r="H117" t="n">
        <v>2.1</v>
      </c>
      <c r="I117" t="n">
        <v>18</v>
      </c>
      <c r="J117" t="n">
        <v>252.54</v>
      </c>
      <c r="K117" t="n">
        <v>55.27</v>
      </c>
      <c r="L117" t="n">
        <v>29.75</v>
      </c>
      <c r="M117" t="n">
        <v>16</v>
      </c>
      <c r="N117" t="n">
        <v>62.51</v>
      </c>
      <c r="O117" t="n">
        <v>31380.35</v>
      </c>
      <c r="P117" t="n">
        <v>686.1900000000001</v>
      </c>
      <c r="Q117" t="n">
        <v>1367.17</v>
      </c>
      <c r="R117" t="n">
        <v>122.43</v>
      </c>
      <c r="S117" t="n">
        <v>104.26</v>
      </c>
      <c r="T117" t="n">
        <v>8182.88</v>
      </c>
      <c r="U117" t="n">
        <v>0.85</v>
      </c>
      <c r="V117" t="n">
        <v>0.9</v>
      </c>
      <c r="W117" t="n">
        <v>20.68</v>
      </c>
      <c r="X117" t="n">
        <v>0.49</v>
      </c>
      <c r="Y117" t="n">
        <v>1</v>
      </c>
      <c r="Z117" t="n">
        <v>10</v>
      </c>
      <c r="AA117" t="n">
        <v>2105.700626973869</v>
      </c>
      <c r="AB117" t="n">
        <v>2881.112494780972</v>
      </c>
      <c r="AC117" t="n">
        <v>2606.143161945859</v>
      </c>
      <c r="AD117" t="n">
        <v>2105700.626973869</v>
      </c>
      <c r="AE117" t="n">
        <v>2881112.494780972</v>
      </c>
      <c r="AF117" t="n">
        <v>2.359042665253886e-06</v>
      </c>
      <c r="AG117" t="n">
        <v>66</v>
      </c>
      <c r="AH117" t="n">
        <v>2606143.161945859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1.7745</v>
      </c>
      <c r="E118" t="n">
        <v>56.35</v>
      </c>
      <c r="F118" t="n">
        <v>53.06</v>
      </c>
      <c r="G118" t="n">
        <v>176.86</v>
      </c>
      <c r="H118" t="n">
        <v>2.11</v>
      </c>
      <c r="I118" t="n">
        <v>18</v>
      </c>
      <c r="J118" t="n">
        <v>252.99</v>
      </c>
      <c r="K118" t="n">
        <v>55.27</v>
      </c>
      <c r="L118" t="n">
        <v>30</v>
      </c>
      <c r="M118" t="n">
        <v>16</v>
      </c>
      <c r="N118" t="n">
        <v>62.72</v>
      </c>
      <c r="O118" t="n">
        <v>31436.17</v>
      </c>
      <c r="P118" t="n">
        <v>684.21</v>
      </c>
      <c r="Q118" t="n">
        <v>1367.22</v>
      </c>
      <c r="R118" t="n">
        <v>122.2</v>
      </c>
      <c r="S118" t="n">
        <v>104.26</v>
      </c>
      <c r="T118" t="n">
        <v>8067.62</v>
      </c>
      <c r="U118" t="n">
        <v>0.85</v>
      </c>
      <c r="V118" t="n">
        <v>0.9</v>
      </c>
      <c r="W118" t="n">
        <v>20.67</v>
      </c>
      <c r="X118" t="n">
        <v>0.48</v>
      </c>
      <c r="Y118" t="n">
        <v>1</v>
      </c>
      <c r="Z118" t="n">
        <v>10</v>
      </c>
      <c r="AA118" t="n">
        <v>2102.659616399696</v>
      </c>
      <c r="AB118" t="n">
        <v>2876.95164995347</v>
      </c>
      <c r="AC118" t="n">
        <v>2602.379422308911</v>
      </c>
      <c r="AD118" t="n">
        <v>2102659.616399696</v>
      </c>
      <c r="AE118" t="n">
        <v>2876951.64995347</v>
      </c>
      <c r="AF118" t="n">
        <v>2.359441556472224e-06</v>
      </c>
      <c r="AG118" t="n">
        <v>66</v>
      </c>
      <c r="AH118" t="n">
        <v>2602379.422308911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1.7737</v>
      </c>
      <c r="E119" t="n">
        <v>56.38</v>
      </c>
      <c r="F119" t="n">
        <v>53.09</v>
      </c>
      <c r="G119" t="n">
        <v>176.95</v>
      </c>
      <c r="H119" t="n">
        <v>2.12</v>
      </c>
      <c r="I119" t="n">
        <v>18</v>
      </c>
      <c r="J119" t="n">
        <v>253.44</v>
      </c>
      <c r="K119" t="n">
        <v>55.27</v>
      </c>
      <c r="L119" t="n">
        <v>30.25</v>
      </c>
      <c r="M119" t="n">
        <v>16</v>
      </c>
      <c r="N119" t="n">
        <v>62.92</v>
      </c>
      <c r="O119" t="n">
        <v>31492.06</v>
      </c>
      <c r="P119" t="n">
        <v>683.49</v>
      </c>
      <c r="Q119" t="n">
        <v>1367.26</v>
      </c>
      <c r="R119" t="n">
        <v>123.02</v>
      </c>
      <c r="S119" t="n">
        <v>104.26</v>
      </c>
      <c r="T119" t="n">
        <v>8478.68</v>
      </c>
      <c r="U119" t="n">
        <v>0.85</v>
      </c>
      <c r="V119" t="n">
        <v>0.9</v>
      </c>
      <c r="W119" t="n">
        <v>20.68</v>
      </c>
      <c r="X119" t="n">
        <v>0.51</v>
      </c>
      <c r="Y119" t="n">
        <v>1</v>
      </c>
      <c r="Z119" t="n">
        <v>10</v>
      </c>
      <c r="AA119" t="n">
        <v>2102.621920320263</v>
      </c>
      <c r="AB119" t="n">
        <v>2876.900072514556</v>
      </c>
      <c r="AC119" t="n">
        <v>2602.332767348377</v>
      </c>
      <c r="AD119" t="n">
        <v>2102621.920320263</v>
      </c>
      <c r="AE119" t="n">
        <v>2876900.072514555</v>
      </c>
      <c r="AF119" t="n">
        <v>2.358377846556655e-06</v>
      </c>
      <c r="AG119" t="n">
        <v>66</v>
      </c>
      <c r="AH119" t="n">
        <v>2602332.767348377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1.7762</v>
      </c>
      <c r="E120" t="n">
        <v>56.3</v>
      </c>
      <c r="F120" t="n">
        <v>53.05</v>
      </c>
      <c r="G120" t="n">
        <v>187.23</v>
      </c>
      <c r="H120" t="n">
        <v>2.14</v>
      </c>
      <c r="I120" t="n">
        <v>17</v>
      </c>
      <c r="J120" t="n">
        <v>253.9</v>
      </c>
      <c r="K120" t="n">
        <v>55.27</v>
      </c>
      <c r="L120" t="n">
        <v>30.5</v>
      </c>
      <c r="M120" t="n">
        <v>15</v>
      </c>
      <c r="N120" t="n">
        <v>63.12</v>
      </c>
      <c r="O120" t="n">
        <v>31548.03</v>
      </c>
      <c r="P120" t="n">
        <v>681.34</v>
      </c>
      <c r="Q120" t="n">
        <v>1367.14</v>
      </c>
      <c r="R120" t="n">
        <v>121.9</v>
      </c>
      <c r="S120" t="n">
        <v>104.26</v>
      </c>
      <c r="T120" t="n">
        <v>7921.16</v>
      </c>
      <c r="U120" t="n">
        <v>0.86</v>
      </c>
      <c r="V120" t="n">
        <v>0.9</v>
      </c>
      <c r="W120" t="n">
        <v>20.67</v>
      </c>
      <c r="X120" t="n">
        <v>0.47</v>
      </c>
      <c r="Y120" t="n">
        <v>1</v>
      </c>
      <c r="Z120" t="n">
        <v>10</v>
      </c>
      <c r="AA120" t="n">
        <v>2097.2692230066</v>
      </c>
      <c r="AB120" t="n">
        <v>2869.576275905663</v>
      </c>
      <c r="AC120" t="n">
        <v>2595.707943608825</v>
      </c>
      <c r="AD120" t="n">
        <v>2097269.223006601</v>
      </c>
      <c r="AE120" t="n">
        <v>2869576.275905663</v>
      </c>
      <c r="AF120" t="n">
        <v>2.361701940042809e-06</v>
      </c>
      <c r="AG120" t="n">
        <v>66</v>
      </c>
      <c r="AH120" t="n">
        <v>2595707.943608825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1.7767</v>
      </c>
      <c r="E121" t="n">
        <v>56.28</v>
      </c>
      <c r="F121" t="n">
        <v>53.03</v>
      </c>
      <c r="G121" t="n">
        <v>187.17</v>
      </c>
      <c r="H121" t="n">
        <v>2.15</v>
      </c>
      <c r="I121" t="n">
        <v>17</v>
      </c>
      <c r="J121" t="n">
        <v>254.35</v>
      </c>
      <c r="K121" t="n">
        <v>55.27</v>
      </c>
      <c r="L121" t="n">
        <v>30.75</v>
      </c>
      <c r="M121" t="n">
        <v>15</v>
      </c>
      <c r="N121" t="n">
        <v>63.33</v>
      </c>
      <c r="O121" t="n">
        <v>31604.07</v>
      </c>
      <c r="P121" t="n">
        <v>681.05</v>
      </c>
      <c r="Q121" t="n">
        <v>1367.2</v>
      </c>
      <c r="R121" t="n">
        <v>121.31</v>
      </c>
      <c r="S121" t="n">
        <v>104.26</v>
      </c>
      <c r="T121" t="n">
        <v>7628.25</v>
      </c>
      <c r="U121" t="n">
        <v>0.86</v>
      </c>
      <c r="V121" t="n">
        <v>0.9</v>
      </c>
      <c r="W121" t="n">
        <v>20.67</v>
      </c>
      <c r="X121" t="n">
        <v>0.45</v>
      </c>
      <c r="Y121" t="n">
        <v>1</v>
      </c>
      <c r="Z121" t="n">
        <v>10</v>
      </c>
      <c r="AA121" t="n">
        <v>2096.274772294641</v>
      </c>
      <c r="AB121" t="n">
        <v>2868.215624569491</v>
      </c>
      <c r="AC121" t="n">
        <v>2594.47715092649</v>
      </c>
      <c r="AD121" t="n">
        <v>2096274.772294641</v>
      </c>
      <c r="AE121" t="n">
        <v>2868215.624569491</v>
      </c>
      <c r="AF121" t="n">
        <v>2.36236675874004e-06</v>
      </c>
      <c r="AG121" t="n">
        <v>66</v>
      </c>
      <c r="AH121" t="n">
        <v>2594477.15092649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1.7769</v>
      </c>
      <c r="E122" t="n">
        <v>56.28</v>
      </c>
      <c r="F122" t="n">
        <v>53.02</v>
      </c>
      <c r="G122" t="n">
        <v>187.15</v>
      </c>
      <c r="H122" t="n">
        <v>2.16</v>
      </c>
      <c r="I122" t="n">
        <v>17</v>
      </c>
      <c r="J122" t="n">
        <v>254.81</v>
      </c>
      <c r="K122" t="n">
        <v>55.27</v>
      </c>
      <c r="L122" t="n">
        <v>31</v>
      </c>
      <c r="M122" t="n">
        <v>15</v>
      </c>
      <c r="N122" t="n">
        <v>63.53</v>
      </c>
      <c r="O122" t="n">
        <v>31660.19</v>
      </c>
      <c r="P122" t="n">
        <v>680.9299999999999</v>
      </c>
      <c r="Q122" t="n">
        <v>1367.16</v>
      </c>
      <c r="R122" t="n">
        <v>121.21</v>
      </c>
      <c r="S122" t="n">
        <v>104.26</v>
      </c>
      <c r="T122" t="n">
        <v>7578.22</v>
      </c>
      <c r="U122" t="n">
        <v>0.86</v>
      </c>
      <c r="V122" t="n">
        <v>0.9</v>
      </c>
      <c r="W122" t="n">
        <v>20.67</v>
      </c>
      <c r="X122" t="n">
        <v>0.45</v>
      </c>
      <c r="Y122" t="n">
        <v>1</v>
      </c>
      <c r="Z122" t="n">
        <v>10</v>
      </c>
      <c r="AA122" t="n">
        <v>2095.852322419463</v>
      </c>
      <c r="AB122" t="n">
        <v>2867.6376100131</v>
      </c>
      <c r="AC122" t="n">
        <v>2593.954301268113</v>
      </c>
      <c r="AD122" t="n">
        <v>2095852.322419463</v>
      </c>
      <c r="AE122" t="n">
        <v>2867637.6100131</v>
      </c>
      <c r="AF122" t="n">
        <v>2.362632686218932e-06</v>
      </c>
      <c r="AG122" t="n">
        <v>66</v>
      </c>
      <c r="AH122" t="n">
        <v>2593954.301268113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1.7766</v>
      </c>
      <c r="E123" t="n">
        <v>56.29</v>
      </c>
      <c r="F123" t="n">
        <v>53.03</v>
      </c>
      <c r="G123" t="n">
        <v>187.17</v>
      </c>
      <c r="H123" t="n">
        <v>2.18</v>
      </c>
      <c r="I123" t="n">
        <v>17</v>
      </c>
      <c r="J123" t="n">
        <v>255.26</v>
      </c>
      <c r="K123" t="n">
        <v>55.27</v>
      </c>
      <c r="L123" t="n">
        <v>31.25</v>
      </c>
      <c r="M123" t="n">
        <v>15</v>
      </c>
      <c r="N123" t="n">
        <v>63.74</v>
      </c>
      <c r="O123" t="n">
        <v>31716.38</v>
      </c>
      <c r="P123" t="n">
        <v>680.4</v>
      </c>
      <c r="Q123" t="n">
        <v>1367.22</v>
      </c>
      <c r="R123" t="n">
        <v>121.24</v>
      </c>
      <c r="S123" t="n">
        <v>104.26</v>
      </c>
      <c r="T123" t="n">
        <v>7593.18</v>
      </c>
      <c r="U123" t="n">
        <v>0.86</v>
      </c>
      <c r="V123" t="n">
        <v>0.9</v>
      </c>
      <c r="W123" t="n">
        <v>20.67</v>
      </c>
      <c r="X123" t="n">
        <v>0.46</v>
      </c>
      <c r="Y123" t="n">
        <v>1</v>
      </c>
      <c r="Z123" t="n">
        <v>10</v>
      </c>
      <c r="AA123" t="n">
        <v>2095.470982590594</v>
      </c>
      <c r="AB123" t="n">
        <v>2867.115844035716</v>
      </c>
      <c r="AC123" t="n">
        <v>2593.482331903307</v>
      </c>
      <c r="AD123" t="n">
        <v>2095470.982590594</v>
      </c>
      <c r="AE123" t="n">
        <v>2867115.844035716</v>
      </c>
      <c r="AF123" t="n">
        <v>2.362233795000594e-06</v>
      </c>
      <c r="AG123" t="n">
        <v>66</v>
      </c>
      <c r="AH123" t="n">
        <v>2593482.331903307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1.7767</v>
      </c>
      <c r="E124" t="n">
        <v>56.28</v>
      </c>
      <c r="F124" t="n">
        <v>53.03</v>
      </c>
      <c r="G124" t="n">
        <v>187.16</v>
      </c>
      <c r="H124" t="n">
        <v>2.19</v>
      </c>
      <c r="I124" t="n">
        <v>17</v>
      </c>
      <c r="J124" t="n">
        <v>255.72</v>
      </c>
      <c r="K124" t="n">
        <v>55.27</v>
      </c>
      <c r="L124" t="n">
        <v>31.5</v>
      </c>
      <c r="M124" t="n">
        <v>15</v>
      </c>
      <c r="N124" t="n">
        <v>63.95</v>
      </c>
      <c r="O124" t="n">
        <v>31772.65</v>
      </c>
      <c r="P124" t="n">
        <v>679.8200000000001</v>
      </c>
      <c r="Q124" t="n">
        <v>1367.14</v>
      </c>
      <c r="R124" t="n">
        <v>121.41</v>
      </c>
      <c r="S124" t="n">
        <v>104.26</v>
      </c>
      <c r="T124" t="n">
        <v>7677.94</v>
      </c>
      <c r="U124" t="n">
        <v>0.86</v>
      </c>
      <c r="V124" t="n">
        <v>0.9</v>
      </c>
      <c r="W124" t="n">
        <v>20.67</v>
      </c>
      <c r="X124" t="n">
        <v>0.45</v>
      </c>
      <c r="Y124" t="n">
        <v>1</v>
      </c>
      <c r="Z124" t="n">
        <v>10</v>
      </c>
      <c r="AA124" t="n">
        <v>2094.600354919768</v>
      </c>
      <c r="AB124" t="n">
        <v>2865.924612847109</v>
      </c>
      <c r="AC124" t="n">
        <v>2592.404790147437</v>
      </c>
      <c r="AD124" t="n">
        <v>2094600.354919767</v>
      </c>
      <c r="AE124" t="n">
        <v>2865924.612847108</v>
      </c>
      <c r="AF124" t="n">
        <v>2.36236675874004e-06</v>
      </c>
      <c r="AG124" t="n">
        <v>66</v>
      </c>
      <c r="AH124" t="n">
        <v>2592404.790147437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1.7766</v>
      </c>
      <c r="E125" t="n">
        <v>56.29</v>
      </c>
      <c r="F125" t="n">
        <v>53.03</v>
      </c>
      <c r="G125" t="n">
        <v>187.17</v>
      </c>
      <c r="H125" t="n">
        <v>2.21</v>
      </c>
      <c r="I125" t="n">
        <v>17</v>
      </c>
      <c r="J125" t="n">
        <v>256.17</v>
      </c>
      <c r="K125" t="n">
        <v>55.27</v>
      </c>
      <c r="L125" t="n">
        <v>31.75</v>
      </c>
      <c r="M125" t="n">
        <v>15</v>
      </c>
      <c r="N125" t="n">
        <v>64.15000000000001</v>
      </c>
      <c r="O125" t="n">
        <v>31829</v>
      </c>
      <c r="P125" t="n">
        <v>676.9</v>
      </c>
      <c r="Q125" t="n">
        <v>1367.17</v>
      </c>
      <c r="R125" t="n">
        <v>121.32</v>
      </c>
      <c r="S125" t="n">
        <v>104.26</v>
      </c>
      <c r="T125" t="n">
        <v>7630.23</v>
      </c>
      <c r="U125" t="n">
        <v>0.86</v>
      </c>
      <c r="V125" t="n">
        <v>0.9</v>
      </c>
      <c r="W125" t="n">
        <v>20.67</v>
      </c>
      <c r="X125" t="n">
        <v>0.46</v>
      </c>
      <c r="Y125" t="n">
        <v>1</v>
      </c>
      <c r="Z125" t="n">
        <v>10</v>
      </c>
      <c r="AA125" t="n">
        <v>2090.706112117817</v>
      </c>
      <c r="AB125" t="n">
        <v>2860.596338043612</v>
      </c>
      <c r="AC125" t="n">
        <v>2587.585038412906</v>
      </c>
      <c r="AD125" t="n">
        <v>2090706.112117817</v>
      </c>
      <c r="AE125" t="n">
        <v>2860596.338043612</v>
      </c>
      <c r="AF125" t="n">
        <v>2.362233795000594e-06</v>
      </c>
      <c r="AG125" t="n">
        <v>66</v>
      </c>
      <c r="AH125" t="n">
        <v>2587585.038412906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1.7766</v>
      </c>
      <c r="E126" t="n">
        <v>56.29</v>
      </c>
      <c r="F126" t="n">
        <v>53.03</v>
      </c>
      <c r="G126" t="n">
        <v>187.18</v>
      </c>
      <c r="H126" t="n">
        <v>2.22</v>
      </c>
      <c r="I126" t="n">
        <v>17</v>
      </c>
      <c r="J126" t="n">
        <v>256.63</v>
      </c>
      <c r="K126" t="n">
        <v>55.27</v>
      </c>
      <c r="L126" t="n">
        <v>32</v>
      </c>
      <c r="M126" t="n">
        <v>15</v>
      </c>
      <c r="N126" t="n">
        <v>64.36</v>
      </c>
      <c r="O126" t="n">
        <v>31885.42</v>
      </c>
      <c r="P126" t="n">
        <v>675.05</v>
      </c>
      <c r="Q126" t="n">
        <v>1367.2</v>
      </c>
      <c r="R126" t="n">
        <v>121.51</v>
      </c>
      <c r="S126" t="n">
        <v>104.26</v>
      </c>
      <c r="T126" t="n">
        <v>7726.73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2088.187537725064</v>
      </c>
      <c r="AB126" t="n">
        <v>2857.150313447787</v>
      </c>
      <c r="AC126" t="n">
        <v>2584.46789756798</v>
      </c>
      <c r="AD126" t="n">
        <v>2088187.537725064</v>
      </c>
      <c r="AE126" t="n">
        <v>2857150.313447787</v>
      </c>
      <c r="AF126" t="n">
        <v>2.362233795000594e-06</v>
      </c>
      <c r="AG126" t="n">
        <v>66</v>
      </c>
      <c r="AH126" t="n">
        <v>2584467.89756798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1.7785</v>
      </c>
      <c r="E127" t="n">
        <v>56.23</v>
      </c>
      <c r="F127" t="n">
        <v>53.01</v>
      </c>
      <c r="G127" t="n">
        <v>198.8</v>
      </c>
      <c r="H127" t="n">
        <v>2.23</v>
      </c>
      <c r="I127" t="n">
        <v>16</v>
      </c>
      <c r="J127" t="n">
        <v>257.09</v>
      </c>
      <c r="K127" t="n">
        <v>55.27</v>
      </c>
      <c r="L127" t="n">
        <v>32.25</v>
      </c>
      <c r="M127" t="n">
        <v>14</v>
      </c>
      <c r="N127" t="n">
        <v>64.56999999999999</v>
      </c>
      <c r="O127" t="n">
        <v>31942.05</v>
      </c>
      <c r="P127" t="n">
        <v>674.5599999999999</v>
      </c>
      <c r="Q127" t="n">
        <v>1367.22</v>
      </c>
      <c r="R127" t="n">
        <v>120.79</v>
      </c>
      <c r="S127" t="n">
        <v>104.26</v>
      </c>
      <c r="T127" t="n">
        <v>7371.39</v>
      </c>
      <c r="U127" t="n">
        <v>0.86</v>
      </c>
      <c r="V127" t="n">
        <v>0.9</v>
      </c>
      <c r="W127" t="n">
        <v>20.67</v>
      </c>
      <c r="X127" t="n">
        <v>0.44</v>
      </c>
      <c r="Y127" t="n">
        <v>1</v>
      </c>
      <c r="Z127" t="n">
        <v>10</v>
      </c>
      <c r="AA127" t="n">
        <v>2085.796631164814</v>
      </c>
      <c r="AB127" t="n">
        <v>2853.8789696127</v>
      </c>
      <c r="AC127" t="n">
        <v>2581.508766197154</v>
      </c>
      <c r="AD127" t="n">
        <v>2085796.631164814</v>
      </c>
      <c r="AE127" t="n">
        <v>2853878.9696127</v>
      </c>
      <c r="AF127" t="n">
        <v>2.364760106050071e-06</v>
      </c>
      <c r="AG127" t="n">
        <v>66</v>
      </c>
      <c r="AH127" t="n">
        <v>2581508.766197154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1.7788</v>
      </c>
      <c r="E128" t="n">
        <v>56.22</v>
      </c>
      <c r="F128" t="n">
        <v>53</v>
      </c>
      <c r="G128" t="n">
        <v>198.76</v>
      </c>
      <c r="H128" t="n">
        <v>2.25</v>
      </c>
      <c r="I128" t="n">
        <v>16</v>
      </c>
      <c r="J128" t="n">
        <v>257.55</v>
      </c>
      <c r="K128" t="n">
        <v>55.27</v>
      </c>
      <c r="L128" t="n">
        <v>32.5</v>
      </c>
      <c r="M128" t="n">
        <v>14</v>
      </c>
      <c r="N128" t="n">
        <v>64.78</v>
      </c>
      <c r="O128" t="n">
        <v>31998.63</v>
      </c>
      <c r="P128" t="n">
        <v>674.77</v>
      </c>
      <c r="Q128" t="n">
        <v>1367.17</v>
      </c>
      <c r="R128" t="n">
        <v>120.3</v>
      </c>
      <c r="S128" t="n">
        <v>104.26</v>
      </c>
      <c r="T128" t="n">
        <v>7126.75</v>
      </c>
      <c r="U128" t="n">
        <v>0.87</v>
      </c>
      <c r="V128" t="n">
        <v>0.9</v>
      </c>
      <c r="W128" t="n">
        <v>20.67</v>
      </c>
      <c r="X128" t="n">
        <v>0.43</v>
      </c>
      <c r="Y128" t="n">
        <v>1</v>
      </c>
      <c r="Z128" t="n">
        <v>10</v>
      </c>
      <c r="AA128" t="n">
        <v>2085.74408878046</v>
      </c>
      <c r="AB128" t="n">
        <v>2853.807078804421</v>
      </c>
      <c r="AC128" t="n">
        <v>2581.443736546718</v>
      </c>
      <c r="AD128" t="n">
        <v>2085744.08878046</v>
      </c>
      <c r="AE128" t="n">
        <v>2853807.078804421</v>
      </c>
      <c r="AF128" t="n">
        <v>2.36515899726841e-06</v>
      </c>
      <c r="AG128" t="n">
        <v>66</v>
      </c>
      <c r="AH128" t="n">
        <v>2581443.736546718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1.7785</v>
      </c>
      <c r="E129" t="n">
        <v>56.23</v>
      </c>
      <c r="F129" t="n">
        <v>53.01</v>
      </c>
      <c r="G129" t="n">
        <v>198.8</v>
      </c>
      <c r="H129" t="n">
        <v>2.26</v>
      </c>
      <c r="I129" t="n">
        <v>16</v>
      </c>
      <c r="J129" t="n">
        <v>258.01</v>
      </c>
      <c r="K129" t="n">
        <v>55.27</v>
      </c>
      <c r="L129" t="n">
        <v>32.75</v>
      </c>
      <c r="M129" t="n">
        <v>14</v>
      </c>
      <c r="N129" t="n">
        <v>64.98999999999999</v>
      </c>
      <c r="O129" t="n">
        <v>32055.29</v>
      </c>
      <c r="P129" t="n">
        <v>675.41</v>
      </c>
      <c r="Q129" t="n">
        <v>1367.14</v>
      </c>
      <c r="R129" t="n">
        <v>120.64</v>
      </c>
      <c r="S129" t="n">
        <v>104.26</v>
      </c>
      <c r="T129" t="n">
        <v>7293.78</v>
      </c>
      <c r="U129" t="n">
        <v>0.86</v>
      </c>
      <c r="V129" t="n">
        <v>0.9</v>
      </c>
      <c r="W129" t="n">
        <v>20.67</v>
      </c>
      <c r="X129" t="n">
        <v>0.44</v>
      </c>
      <c r="Y129" t="n">
        <v>1</v>
      </c>
      <c r="Z129" t="n">
        <v>10</v>
      </c>
      <c r="AA129" t="n">
        <v>2086.95257775699</v>
      </c>
      <c r="AB129" t="n">
        <v>2855.460586736879</v>
      </c>
      <c r="AC129" t="n">
        <v>2582.939436002815</v>
      </c>
      <c r="AD129" t="n">
        <v>2086952.57775699</v>
      </c>
      <c r="AE129" t="n">
        <v>2855460.586736879</v>
      </c>
      <c r="AF129" t="n">
        <v>2.364760106050071e-06</v>
      </c>
      <c r="AG129" t="n">
        <v>66</v>
      </c>
      <c r="AH129" t="n">
        <v>2582939.436002815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1.7788</v>
      </c>
      <c r="E130" t="n">
        <v>56.22</v>
      </c>
      <c r="F130" t="n">
        <v>53</v>
      </c>
      <c r="G130" t="n">
        <v>198.76</v>
      </c>
      <c r="H130" t="n">
        <v>2.27</v>
      </c>
      <c r="I130" t="n">
        <v>16</v>
      </c>
      <c r="J130" t="n">
        <v>258.47</v>
      </c>
      <c r="K130" t="n">
        <v>55.27</v>
      </c>
      <c r="L130" t="n">
        <v>33</v>
      </c>
      <c r="M130" t="n">
        <v>14</v>
      </c>
      <c r="N130" t="n">
        <v>65.2</v>
      </c>
      <c r="O130" t="n">
        <v>32112.02</v>
      </c>
      <c r="P130" t="n">
        <v>675.12</v>
      </c>
      <c r="Q130" t="n">
        <v>1367.23</v>
      </c>
      <c r="R130" t="n">
        <v>120.44</v>
      </c>
      <c r="S130" t="n">
        <v>104.26</v>
      </c>
      <c r="T130" t="n">
        <v>7198.51</v>
      </c>
      <c r="U130" t="n">
        <v>0.87</v>
      </c>
      <c r="V130" t="n">
        <v>0.9</v>
      </c>
      <c r="W130" t="n">
        <v>20.67</v>
      </c>
      <c r="X130" t="n">
        <v>0.43</v>
      </c>
      <c r="Y130" t="n">
        <v>1</v>
      </c>
      <c r="Z130" t="n">
        <v>10</v>
      </c>
      <c r="AA130" t="n">
        <v>2086.219986513872</v>
      </c>
      <c r="AB130" t="n">
        <v>2854.458223078402</v>
      </c>
      <c r="AC130" t="n">
        <v>2582.032736525076</v>
      </c>
      <c r="AD130" t="n">
        <v>2086219.986513872</v>
      </c>
      <c r="AE130" t="n">
        <v>2854458.223078402</v>
      </c>
      <c r="AF130" t="n">
        <v>2.36515899726841e-06</v>
      </c>
      <c r="AG130" t="n">
        <v>66</v>
      </c>
      <c r="AH130" t="n">
        <v>2582032.736525076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1.7788</v>
      </c>
      <c r="E131" t="n">
        <v>56.22</v>
      </c>
      <c r="F131" t="n">
        <v>53</v>
      </c>
      <c r="G131" t="n">
        <v>198.76</v>
      </c>
      <c r="H131" t="n">
        <v>2.28</v>
      </c>
      <c r="I131" t="n">
        <v>16</v>
      </c>
      <c r="J131" t="n">
        <v>258.93</v>
      </c>
      <c r="K131" t="n">
        <v>55.27</v>
      </c>
      <c r="L131" t="n">
        <v>33.25</v>
      </c>
      <c r="M131" t="n">
        <v>14</v>
      </c>
      <c r="N131" t="n">
        <v>65.41</v>
      </c>
      <c r="O131" t="n">
        <v>32168.84</v>
      </c>
      <c r="P131" t="n">
        <v>673</v>
      </c>
      <c r="Q131" t="n">
        <v>1367.24</v>
      </c>
      <c r="R131" t="n">
        <v>120.29</v>
      </c>
      <c r="S131" t="n">
        <v>104.26</v>
      </c>
      <c r="T131" t="n">
        <v>7119.3</v>
      </c>
      <c r="U131" t="n">
        <v>0.87</v>
      </c>
      <c r="V131" t="n">
        <v>0.9</v>
      </c>
      <c r="W131" t="n">
        <v>20.67</v>
      </c>
      <c r="X131" t="n">
        <v>0.43</v>
      </c>
      <c r="Y131" t="n">
        <v>1</v>
      </c>
      <c r="Z131" t="n">
        <v>10</v>
      </c>
      <c r="AA131" t="n">
        <v>2083.337405957205</v>
      </c>
      <c r="AB131" t="n">
        <v>2850.51414919029</v>
      </c>
      <c r="AC131" t="n">
        <v>2578.465079513303</v>
      </c>
      <c r="AD131" t="n">
        <v>2083337.405957205</v>
      </c>
      <c r="AE131" t="n">
        <v>2850514.14919029</v>
      </c>
      <c r="AF131" t="n">
        <v>2.36515899726841e-06</v>
      </c>
      <c r="AG131" t="n">
        <v>66</v>
      </c>
      <c r="AH131" t="n">
        <v>2578465.079513303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1.7787</v>
      </c>
      <c r="E132" t="n">
        <v>56.22</v>
      </c>
      <c r="F132" t="n">
        <v>53.01</v>
      </c>
      <c r="G132" t="n">
        <v>198.78</v>
      </c>
      <c r="H132" t="n">
        <v>2.3</v>
      </c>
      <c r="I132" t="n">
        <v>16</v>
      </c>
      <c r="J132" t="n">
        <v>259.39</v>
      </c>
      <c r="K132" t="n">
        <v>55.27</v>
      </c>
      <c r="L132" t="n">
        <v>33.5</v>
      </c>
      <c r="M132" t="n">
        <v>14</v>
      </c>
      <c r="N132" t="n">
        <v>65.62</v>
      </c>
      <c r="O132" t="n">
        <v>32225.73</v>
      </c>
      <c r="P132" t="n">
        <v>672.62</v>
      </c>
      <c r="Q132" t="n">
        <v>1367.22</v>
      </c>
      <c r="R132" t="n">
        <v>120.45</v>
      </c>
      <c r="S132" t="n">
        <v>104.26</v>
      </c>
      <c r="T132" t="n">
        <v>7199.43</v>
      </c>
      <c r="U132" t="n">
        <v>0.87</v>
      </c>
      <c r="V132" t="n">
        <v>0.9</v>
      </c>
      <c r="W132" t="n">
        <v>20.67</v>
      </c>
      <c r="X132" t="n">
        <v>0.43</v>
      </c>
      <c r="Y132" t="n">
        <v>1</v>
      </c>
      <c r="Z132" t="n">
        <v>10</v>
      </c>
      <c r="AA132" t="n">
        <v>2082.997789802147</v>
      </c>
      <c r="AB132" t="n">
        <v>2850.049471384132</v>
      </c>
      <c r="AC132" t="n">
        <v>2578.044749904786</v>
      </c>
      <c r="AD132" t="n">
        <v>2082997.789802146</v>
      </c>
      <c r="AE132" t="n">
        <v>2850049.471384132</v>
      </c>
      <c r="AF132" t="n">
        <v>2.365026033528964e-06</v>
      </c>
      <c r="AG132" t="n">
        <v>66</v>
      </c>
      <c r="AH132" t="n">
        <v>2578044.749904786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1.7785</v>
      </c>
      <c r="E133" t="n">
        <v>56.23</v>
      </c>
      <c r="F133" t="n">
        <v>53.01</v>
      </c>
      <c r="G133" t="n">
        <v>198.81</v>
      </c>
      <c r="H133" t="n">
        <v>2.31</v>
      </c>
      <c r="I133" t="n">
        <v>16</v>
      </c>
      <c r="J133" t="n">
        <v>259.85</v>
      </c>
      <c r="K133" t="n">
        <v>55.27</v>
      </c>
      <c r="L133" t="n">
        <v>33.75</v>
      </c>
      <c r="M133" t="n">
        <v>14</v>
      </c>
      <c r="N133" t="n">
        <v>65.83</v>
      </c>
      <c r="O133" t="n">
        <v>32282.7</v>
      </c>
      <c r="P133" t="n">
        <v>671.67</v>
      </c>
      <c r="Q133" t="n">
        <v>1367.2</v>
      </c>
      <c r="R133" t="n">
        <v>120.79</v>
      </c>
      <c r="S133" t="n">
        <v>104.26</v>
      </c>
      <c r="T133" t="n">
        <v>7369.97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2081.866412751417</v>
      </c>
      <c r="AB133" t="n">
        <v>2848.501471390491</v>
      </c>
      <c r="AC133" t="n">
        <v>2576.644488857906</v>
      </c>
      <c r="AD133" t="n">
        <v>2081866.412751417</v>
      </c>
      <c r="AE133" t="n">
        <v>2848501.471390491</v>
      </c>
      <c r="AF133" t="n">
        <v>2.364760106050071e-06</v>
      </c>
      <c r="AG133" t="n">
        <v>66</v>
      </c>
      <c r="AH133" t="n">
        <v>2576644.488857906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1.7785</v>
      </c>
      <c r="E134" t="n">
        <v>56.23</v>
      </c>
      <c r="F134" t="n">
        <v>53.01</v>
      </c>
      <c r="G134" t="n">
        <v>198.8</v>
      </c>
      <c r="H134" t="n">
        <v>2.32</v>
      </c>
      <c r="I134" t="n">
        <v>16</v>
      </c>
      <c r="J134" t="n">
        <v>260.32</v>
      </c>
      <c r="K134" t="n">
        <v>55.27</v>
      </c>
      <c r="L134" t="n">
        <v>34</v>
      </c>
      <c r="M134" t="n">
        <v>13</v>
      </c>
      <c r="N134" t="n">
        <v>66.04000000000001</v>
      </c>
      <c r="O134" t="n">
        <v>32339.75</v>
      </c>
      <c r="P134" t="n">
        <v>670.26</v>
      </c>
      <c r="Q134" t="n">
        <v>1367.2</v>
      </c>
      <c r="R134" t="n">
        <v>120.83</v>
      </c>
      <c r="S134" t="n">
        <v>104.26</v>
      </c>
      <c r="T134" t="n">
        <v>7388.96</v>
      </c>
      <c r="U134" t="n">
        <v>0.86</v>
      </c>
      <c r="V134" t="n">
        <v>0.9</v>
      </c>
      <c r="W134" t="n">
        <v>20.67</v>
      </c>
      <c r="X134" t="n">
        <v>0.44</v>
      </c>
      <c r="Y134" t="n">
        <v>1</v>
      </c>
      <c r="Z134" t="n">
        <v>10</v>
      </c>
      <c r="AA134" t="n">
        <v>2079.948901345572</v>
      </c>
      <c r="AB134" t="n">
        <v>2845.877847690382</v>
      </c>
      <c r="AC134" t="n">
        <v>2574.271260121457</v>
      </c>
      <c r="AD134" t="n">
        <v>2079948.901345572</v>
      </c>
      <c r="AE134" t="n">
        <v>2845877.847690382</v>
      </c>
      <c r="AF134" t="n">
        <v>2.364760106050071e-06</v>
      </c>
      <c r="AG134" t="n">
        <v>66</v>
      </c>
      <c r="AH134" t="n">
        <v>2574271.260121457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1.7812</v>
      </c>
      <c r="E135" t="n">
        <v>56.14</v>
      </c>
      <c r="F135" t="n">
        <v>52.97</v>
      </c>
      <c r="G135" t="n">
        <v>211.88</v>
      </c>
      <c r="H135" t="n">
        <v>2.34</v>
      </c>
      <c r="I135" t="n">
        <v>15</v>
      </c>
      <c r="J135" t="n">
        <v>260.78</v>
      </c>
      <c r="K135" t="n">
        <v>55.27</v>
      </c>
      <c r="L135" t="n">
        <v>34.25</v>
      </c>
      <c r="M135" t="n">
        <v>12</v>
      </c>
      <c r="N135" t="n">
        <v>66.26000000000001</v>
      </c>
      <c r="O135" t="n">
        <v>32396.88</v>
      </c>
      <c r="P135" t="n">
        <v>668.58</v>
      </c>
      <c r="Q135" t="n">
        <v>1367.19</v>
      </c>
      <c r="R135" t="n">
        <v>119.27</v>
      </c>
      <c r="S135" t="n">
        <v>104.26</v>
      </c>
      <c r="T135" t="n">
        <v>6617.87</v>
      </c>
      <c r="U135" t="n">
        <v>0.87</v>
      </c>
      <c r="V135" t="n">
        <v>0.9</v>
      </c>
      <c r="W135" t="n">
        <v>20.67</v>
      </c>
      <c r="X135" t="n">
        <v>0.39</v>
      </c>
      <c r="Y135" t="n">
        <v>1</v>
      </c>
      <c r="Z135" t="n">
        <v>10</v>
      </c>
      <c r="AA135" t="n">
        <v>2065.207349895356</v>
      </c>
      <c r="AB135" t="n">
        <v>2825.707806644845</v>
      </c>
      <c r="AC135" t="n">
        <v>2556.026219484475</v>
      </c>
      <c r="AD135" t="n">
        <v>2065207.349895356</v>
      </c>
      <c r="AE135" t="n">
        <v>2825707.806644845</v>
      </c>
      <c r="AF135" t="n">
        <v>2.368350127015118e-06</v>
      </c>
      <c r="AG135" t="n">
        <v>65</v>
      </c>
      <c r="AH135" t="n">
        <v>2556026.219484475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1.781</v>
      </c>
      <c r="E136" t="n">
        <v>56.15</v>
      </c>
      <c r="F136" t="n">
        <v>52.98</v>
      </c>
      <c r="G136" t="n">
        <v>211.91</v>
      </c>
      <c r="H136" t="n">
        <v>2.35</v>
      </c>
      <c r="I136" t="n">
        <v>15</v>
      </c>
      <c r="J136" t="n">
        <v>261.24</v>
      </c>
      <c r="K136" t="n">
        <v>55.27</v>
      </c>
      <c r="L136" t="n">
        <v>34.5</v>
      </c>
      <c r="M136" t="n">
        <v>12</v>
      </c>
      <c r="N136" t="n">
        <v>66.47</v>
      </c>
      <c r="O136" t="n">
        <v>32454.09</v>
      </c>
      <c r="P136" t="n">
        <v>669.84</v>
      </c>
      <c r="Q136" t="n">
        <v>1367.16</v>
      </c>
      <c r="R136" t="n">
        <v>119.4</v>
      </c>
      <c r="S136" t="n">
        <v>104.26</v>
      </c>
      <c r="T136" t="n">
        <v>6682.05</v>
      </c>
      <c r="U136" t="n">
        <v>0.87</v>
      </c>
      <c r="V136" t="n">
        <v>0.9</v>
      </c>
      <c r="W136" t="n">
        <v>20.67</v>
      </c>
      <c r="X136" t="n">
        <v>0.4</v>
      </c>
      <c r="Y136" t="n">
        <v>1</v>
      </c>
      <c r="Z136" t="n">
        <v>10</v>
      </c>
      <c r="AA136" t="n">
        <v>2067.174603961197</v>
      </c>
      <c r="AB136" t="n">
        <v>2828.399490446854</v>
      </c>
      <c r="AC136" t="n">
        <v>2558.461012762222</v>
      </c>
      <c r="AD136" t="n">
        <v>2067174.603961197</v>
      </c>
      <c r="AE136" t="n">
        <v>2828399.490446853</v>
      </c>
      <c r="AF136" t="n">
        <v>2.368084199536225e-06</v>
      </c>
      <c r="AG136" t="n">
        <v>65</v>
      </c>
      <c r="AH136" t="n">
        <v>2558461.012762222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1.7812</v>
      </c>
      <c r="E137" t="n">
        <v>56.14</v>
      </c>
      <c r="F137" t="n">
        <v>52.97</v>
      </c>
      <c r="G137" t="n">
        <v>211.87</v>
      </c>
      <c r="H137" t="n">
        <v>2.36</v>
      </c>
      <c r="I137" t="n">
        <v>15</v>
      </c>
      <c r="J137" t="n">
        <v>261.71</v>
      </c>
      <c r="K137" t="n">
        <v>55.27</v>
      </c>
      <c r="L137" t="n">
        <v>34.75</v>
      </c>
      <c r="M137" t="n">
        <v>13</v>
      </c>
      <c r="N137" t="n">
        <v>66.68000000000001</v>
      </c>
      <c r="O137" t="n">
        <v>32511.38</v>
      </c>
      <c r="P137" t="n">
        <v>669.5</v>
      </c>
      <c r="Q137" t="n">
        <v>1367.15</v>
      </c>
      <c r="R137" t="n">
        <v>119.27</v>
      </c>
      <c r="S137" t="n">
        <v>104.26</v>
      </c>
      <c r="T137" t="n">
        <v>6617.93</v>
      </c>
      <c r="U137" t="n">
        <v>0.87</v>
      </c>
      <c r="V137" t="n">
        <v>0.9</v>
      </c>
      <c r="W137" t="n">
        <v>20.67</v>
      </c>
      <c r="X137" t="n">
        <v>0.39</v>
      </c>
      <c r="Y137" t="n">
        <v>1</v>
      </c>
      <c r="Z137" t="n">
        <v>10</v>
      </c>
      <c r="AA137" t="n">
        <v>2066.456595567836</v>
      </c>
      <c r="AB137" t="n">
        <v>2827.417079686763</v>
      </c>
      <c r="AC137" t="n">
        <v>2557.572361906252</v>
      </c>
      <c r="AD137" t="n">
        <v>2066456.595567836</v>
      </c>
      <c r="AE137" t="n">
        <v>2827417.079686763</v>
      </c>
      <c r="AF137" t="n">
        <v>2.368350127015118e-06</v>
      </c>
      <c r="AG137" t="n">
        <v>65</v>
      </c>
      <c r="AH137" t="n">
        <v>2557572.361906252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1.7811</v>
      </c>
      <c r="E138" t="n">
        <v>56.15</v>
      </c>
      <c r="F138" t="n">
        <v>52.97</v>
      </c>
      <c r="G138" t="n">
        <v>211.89</v>
      </c>
      <c r="H138" t="n">
        <v>2.38</v>
      </c>
      <c r="I138" t="n">
        <v>15</v>
      </c>
      <c r="J138" t="n">
        <v>262.17</v>
      </c>
      <c r="K138" t="n">
        <v>55.27</v>
      </c>
      <c r="L138" t="n">
        <v>35</v>
      </c>
      <c r="M138" t="n">
        <v>13</v>
      </c>
      <c r="N138" t="n">
        <v>66.90000000000001</v>
      </c>
      <c r="O138" t="n">
        <v>32568.76</v>
      </c>
      <c r="P138" t="n">
        <v>669.98</v>
      </c>
      <c r="Q138" t="n">
        <v>1367.16</v>
      </c>
      <c r="R138" t="n">
        <v>119.37</v>
      </c>
      <c r="S138" t="n">
        <v>104.26</v>
      </c>
      <c r="T138" t="n">
        <v>6667.31</v>
      </c>
      <c r="U138" t="n">
        <v>0.87</v>
      </c>
      <c r="V138" t="n">
        <v>0.9</v>
      </c>
      <c r="W138" t="n">
        <v>20.67</v>
      </c>
      <c r="X138" t="n">
        <v>0.4</v>
      </c>
      <c r="Y138" t="n">
        <v>1</v>
      </c>
      <c r="Z138" t="n">
        <v>10</v>
      </c>
      <c r="AA138" t="n">
        <v>2067.188204860688</v>
      </c>
      <c r="AB138" t="n">
        <v>2828.418099797566</v>
      </c>
      <c r="AC138" t="n">
        <v>2558.477846062621</v>
      </c>
      <c r="AD138" t="n">
        <v>2067188.204860688</v>
      </c>
      <c r="AE138" t="n">
        <v>2828418.099797566</v>
      </c>
      <c r="AF138" t="n">
        <v>2.368217163275671e-06</v>
      </c>
      <c r="AG138" t="n">
        <v>65</v>
      </c>
      <c r="AH138" t="n">
        <v>2558477.846062621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1.7811</v>
      </c>
      <c r="E139" t="n">
        <v>56.15</v>
      </c>
      <c r="F139" t="n">
        <v>52.97</v>
      </c>
      <c r="G139" t="n">
        <v>211.89</v>
      </c>
      <c r="H139" t="n">
        <v>2.39</v>
      </c>
      <c r="I139" t="n">
        <v>15</v>
      </c>
      <c r="J139" t="n">
        <v>262.64</v>
      </c>
      <c r="K139" t="n">
        <v>55.27</v>
      </c>
      <c r="L139" t="n">
        <v>35.25</v>
      </c>
      <c r="M139" t="n">
        <v>12</v>
      </c>
      <c r="N139" t="n">
        <v>67.12</v>
      </c>
      <c r="O139" t="n">
        <v>32626.21</v>
      </c>
      <c r="P139" t="n">
        <v>668.78</v>
      </c>
      <c r="Q139" t="n">
        <v>1367.18</v>
      </c>
      <c r="R139" t="n">
        <v>119.46</v>
      </c>
      <c r="S139" t="n">
        <v>104.26</v>
      </c>
      <c r="T139" t="n">
        <v>6709.46</v>
      </c>
      <c r="U139" t="n">
        <v>0.87</v>
      </c>
      <c r="V139" t="n">
        <v>0.9</v>
      </c>
      <c r="W139" t="n">
        <v>20.67</v>
      </c>
      <c r="X139" t="n">
        <v>0.4</v>
      </c>
      <c r="Y139" t="n">
        <v>1</v>
      </c>
      <c r="Z139" t="n">
        <v>10</v>
      </c>
      <c r="AA139" t="n">
        <v>2065.558662497891</v>
      </c>
      <c r="AB139" t="n">
        <v>2826.188488046452</v>
      </c>
      <c r="AC139" t="n">
        <v>2556.461025327753</v>
      </c>
      <c r="AD139" t="n">
        <v>2065558.662497891</v>
      </c>
      <c r="AE139" t="n">
        <v>2826188.488046452</v>
      </c>
      <c r="AF139" t="n">
        <v>2.368217163275671e-06</v>
      </c>
      <c r="AG139" t="n">
        <v>65</v>
      </c>
      <c r="AH139" t="n">
        <v>2556461.025327753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1.7808</v>
      </c>
      <c r="E140" t="n">
        <v>56.16</v>
      </c>
      <c r="F140" t="n">
        <v>52.98</v>
      </c>
      <c r="G140" t="n">
        <v>211.93</v>
      </c>
      <c r="H140" t="n">
        <v>2.4</v>
      </c>
      <c r="I140" t="n">
        <v>15</v>
      </c>
      <c r="J140" t="n">
        <v>263.1</v>
      </c>
      <c r="K140" t="n">
        <v>55.27</v>
      </c>
      <c r="L140" t="n">
        <v>35.5</v>
      </c>
      <c r="M140" t="n">
        <v>12</v>
      </c>
      <c r="N140" t="n">
        <v>67.33</v>
      </c>
      <c r="O140" t="n">
        <v>32683.74</v>
      </c>
      <c r="P140" t="n">
        <v>668.23</v>
      </c>
      <c r="Q140" t="n">
        <v>1367.21</v>
      </c>
      <c r="R140" t="n">
        <v>119.72</v>
      </c>
      <c r="S140" t="n">
        <v>104.26</v>
      </c>
      <c r="T140" t="n">
        <v>6839.32</v>
      </c>
      <c r="U140" t="n">
        <v>0.87</v>
      </c>
      <c r="V140" t="n">
        <v>0.9</v>
      </c>
      <c r="W140" t="n">
        <v>20.67</v>
      </c>
      <c r="X140" t="n">
        <v>0.41</v>
      </c>
      <c r="Y140" t="n">
        <v>1</v>
      </c>
      <c r="Z140" t="n">
        <v>10</v>
      </c>
      <c r="AA140" t="n">
        <v>2065.147625197205</v>
      </c>
      <c r="AB140" t="n">
        <v>2825.626088677967</v>
      </c>
      <c r="AC140" t="n">
        <v>2555.952300565665</v>
      </c>
      <c r="AD140" t="n">
        <v>2065147.625197205</v>
      </c>
      <c r="AE140" t="n">
        <v>2825626.088677967</v>
      </c>
      <c r="AF140" t="n">
        <v>2.367818272057333e-06</v>
      </c>
      <c r="AG140" t="n">
        <v>65</v>
      </c>
      <c r="AH140" t="n">
        <v>2555952.300565665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1.7808</v>
      </c>
      <c r="E141" t="n">
        <v>56.16</v>
      </c>
      <c r="F141" t="n">
        <v>52.98</v>
      </c>
      <c r="G141" t="n">
        <v>211.93</v>
      </c>
      <c r="H141" t="n">
        <v>2.41</v>
      </c>
      <c r="I141" t="n">
        <v>15</v>
      </c>
      <c r="J141" t="n">
        <v>263.57</v>
      </c>
      <c r="K141" t="n">
        <v>55.27</v>
      </c>
      <c r="L141" t="n">
        <v>35.75</v>
      </c>
      <c r="M141" t="n">
        <v>8</v>
      </c>
      <c r="N141" t="n">
        <v>67.55</v>
      </c>
      <c r="O141" t="n">
        <v>32741.36</v>
      </c>
      <c r="P141" t="n">
        <v>666.3099999999999</v>
      </c>
      <c r="Q141" t="n">
        <v>1367.16</v>
      </c>
      <c r="R141" t="n">
        <v>119.48</v>
      </c>
      <c r="S141" t="n">
        <v>104.26</v>
      </c>
      <c r="T141" t="n">
        <v>6722.45</v>
      </c>
      <c r="U141" t="n">
        <v>0.87</v>
      </c>
      <c r="V141" t="n">
        <v>0.9</v>
      </c>
      <c r="W141" t="n">
        <v>20.68</v>
      </c>
      <c r="X141" t="n">
        <v>0.41</v>
      </c>
      <c r="Y141" t="n">
        <v>1</v>
      </c>
      <c r="Z141" t="n">
        <v>10</v>
      </c>
      <c r="AA141" t="n">
        <v>2062.539918186982</v>
      </c>
      <c r="AB141" t="n">
        <v>2822.058108902666</v>
      </c>
      <c r="AC141" t="n">
        <v>2552.724843772427</v>
      </c>
      <c r="AD141" t="n">
        <v>2062539.918186982</v>
      </c>
      <c r="AE141" t="n">
        <v>2822058.108902666</v>
      </c>
      <c r="AF141" t="n">
        <v>2.367818272057333e-06</v>
      </c>
      <c r="AG141" t="n">
        <v>65</v>
      </c>
      <c r="AH141" t="n">
        <v>2552724.843772427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1.7808</v>
      </c>
      <c r="E142" t="n">
        <v>56.15</v>
      </c>
      <c r="F142" t="n">
        <v>52.98</v>
      </c>
      <c r="G142" t="n">
        <v>211.92</v>
      </c>
      <c r="H142" t="n">
        <v>2.43</v>
      </c>
      <c r="I142" t="n">
        <v>15</v>
      </c>
      <c r="J142" t="n">
        <v>264.04</v>
      </c>
      <c r="K142" t="n">
        <v>55.27</v>
      </c>
      <c r="L142" t="n">
        <v>36</v>
      </c>
      <c r="M142" t="n">
        <v>7</v>
      </c>
      <c r="N142" t="n">
        <v>67.77</v>
      </c>
      <c r="O142" t="n">
        <v>32799.06</v>
      </c>
      <c r="P142" t="n">
        <v>665.71</v>
      </c>
      <c r="Q142" t="n">
        <v>1367.26</v>
      </c>
      <c r="R142" t="n">
        <v>119.59</v>
      </c>
      <c r="S142" t="n">
        <v>104.26</v>
      </c>
      <c r="T142" t="n">
        <v>6774.76</v>
      </c>
      <c r="U142" t="n">
        <v>0.87</v>
      </c>
      <c r="V142" t="n">
        <v>0.9</v>
      </c>
      <c r="W142" t="n">
        <v>20.67</v>
      </c>
      <c r="X142" t="n">
        <v>0.41</v>
      </c>
      <c r="Y142" t="n">
        <v>1</v>
      </c>
      <c r="Z142" t="n">
        <v>10</v>
      </c>
      <c r="AA142" t="n">
        <v>2061.725009746287</v>
      </c>
      <c r="AB142" t="n">
        <v>2820.943115222885</v>
      </c>
      <c r="AC142" t="n">
        <v>2551.716263524541</v>
      </c>
      <c r="AD142" t="n">
        <v>2061725.009746287</v>
      </c>
      <c r="AE142" t="n">
        <v>2820943.115222885</v>
      </c>
      <c r="AF142" t="n">
        <v>2.367818272057333e-06</v>
      </c>
      <c r="AG142" t="n">
        <v>65</v>
      </c>
      <c r="AH142" t="n">
        <v>2551716.263524541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1.7808</v>
      </c>
      <c r="E143" t="n">
        <v>56.15</v>
      </c>
      <c r="F143" t="n">
        <v>52.98</v>
      </c>
      <c r="G143" t="n">
        <v>211.93</v>
      </c>
      <c r="H143" t="n">
        <v>2.44</v>
      </c>
      <c r="I143" t="n">
        <v>15</v>
      </c>
      <c r="J143" t="n">
        <v>264.51</v>
      </c>
      <c r="K143" t="n">
        <v>55.27</v>
      </c>
      <c r="L143" t="n">
        <v>36.25</v>
      </c>
      <c r="M143" t="n">
        <v>7</v>
      </c>
      <c r="N143" t="n">
        <v>67.98999999999999</v>
      </c>
      <c r="O143" t="n">
        <v>32856.84</v>
      </c>
      <c r="P143" t="n">
        <v>665.46</v>
      </c>
      <c r="Q143" t="n">
        <v>1367.16</v>
      </c>
      <c r="R143" t="n">
        <v>119.36</v>
      </c>
      <c r="S143" t="n">
        <v>104.26</v>
      </c>
      <c r="T143" t="n">
        <v>6663.01</v>
      </c>
      <c r="U143" t="n">
        <v>0.87</v>
      </c>
      <c r="V143" t="n">
        <v>0.9</v>
      </c>
      <c r="W143" t="n">
        <v>20.68</v>
      </c>
      <c r="X143" t="n">
        <v>0.41</v>
      </c>
      <c r="Y143" t="n">
        <v>1</v>
      </c>
      <c r="Z143" t="n">
        <v>10</v>
      </c>
      <c r="AA143" t="n">
        <v>2061.385464562665</v>
      </c>
      <c r="AB143" t="n">
        <v>2820.478534522976</v>
      </c>
      <c r="AC143" t="n">
        <v>2551.296021754588</v>
      </c>
      <c r="AD143" t="n">
        <v>2061385.464562665</v>
      </c>
      <c r="AE143" t="n">
        <v>2820478.534522976</v>
      </c>
      <c r="AF143" t="n">
        <v>2.367818272057333e-06</v>
      </c>
      <c r="AG143" t="n">
        <v>65</v>
      </c>
      <c r="AH143" t="n">
        <v>2551296.021754588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1.7811</v>
      </c>
      <c r="E144" t="n">
        <v>56.15</v>
      </c>
      <c r="F144" t="n">
        <v>52.97</v>
      </c>
      <c r="G144" t="n">
        <v>211.89</v>
      </c>
      <c r="H144" t="n">
        <v>2.45</v>
      </c>
      <c r="I144" t="n">
        <v>15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664.8200000000001</v>
      </c>
      <c r="Q144" t="n">
        <v>1367.18</v>
      </c>
      <c r="R144" t="n">
        <v>119.18</v>
      </c>
      <c r="S144" t="n">
        <v>104.26</v>
      </c>
      <c r="T144" t="n">
        <v>6572.47</v>
      </c>
      <c r="U144" t="n">
        <v>0.87</v>
      </c>
      <c r="V144" t="n">
        <v>0.9</v>
      </c>
      <c r="W144" t="n">
        <v>20.67</v>
      </c>
      <c r="X144" t="n">
        <v>0.4</v>
      </c>
      <c r="Y144" t="n">
        <v>1</v>
      </c>
      <c r="Z144" t="n">
        <v>10</v>
      </c>
      <c r="AA144" t="n">
        <v>2060.181172700661</v>
      </c>
      <c r="AB144" t="n">
        <v>2818.830769267775</v>
      </c>
      <c r="AC144" t="n">
        <v>2549.80551690269</v>
      </c>
      <c r="AD144" t="n">
        <v>2060181.172700661</v>
      </c>
      <c r="AE144" t="n">
        <v>2818830.769267775</v>
      </c>
      <c r="AF144" t="n">
        <v>2.368217163275671e-06</v>
      </c>
      <c r="AG144" t="n">
        <v>65</v>
      </c>
      <c r="AH144" t="n">
        <v>2549805.51690269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1.781</v>
      </c>
      <c r="E145" t="n">
        <v>56.15</v>
      </c>
      <c r="F145" t="n">
        <v>52.98</v>
      </c>
      <c r="G145" t="n">
        <v>211.91</v>
      </c>
      <c r="H145" t="n">
        <v>2.46</v>
      </c>
      <c r="I145" t="n">
        <v>15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665.01</v>
      </c>
      <c r="Q145" t="n">
        <v>1367.24</v>
      </c>
      <c r="R145" t="n">
        <v>119.03</v>
      </c>
      <c r="S145" t="n">
        <v>104.26</v>
      </c>
      <c r="T145" t="n">
        <v>6494.58</v>
      </c>
      <c r="U145" t="n">
        <v>0.88</v>
      </c>
      <c r="V145" t="n">
        <v>0.9</v>
      </c>
      <c r="W145" t="n">
        <v>20.68</v>
      </c>
      <c r="X145" t="n">
        <v>0.4</v>
      </c>
      <c r="Y145" t="n">
        <v>1</v>
      </c>
      <c r="Z145" t="n">
        <v>10</v>
      </c>
      <c r="AA145" t="n">
        <v>2060.615327679855</v>
      </c>
      <c r="AB145" t="n">
        <v>2819.424799263874</v>
      </c>
      <c r="AC145" t="n">
        <v>2550.342853509688</v>
      </c>
      <c r="AD145" t="n">
        <v>2060615.327679854</v>
      </c>
      <c r="AE145" t="n">
        <v>2819424.799263874</v>
      </c>
      <c r="AF145" t="n">
        <v>2.368084199536225e-06</v>
      </c>
      <c r="AG145" t="n">
        <v>65</v>
      </c>
      <c r="AH145" t="n">
        <v>2550342.853509688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1.7809</v>
      </c>
      <c r="E146" t="n">
        <v>56.15</v>
      </c>
      <c r="F146" t="n">
        <v>52.98</v>
      </c>
      <c r="G146" t="n">
        <v>211.92</v>
      </c>
      <c r="H146" t="n">
        <v>2.48</v>
      </c>
      <c r="I146" t="n">
        <v>15</v>
      </c>
      <c r="J146" t="n">
        <v>265.92</v>
      </c>
      <c r="K146" t="n">
        <v>55.27</v>
      </c>
      <c r="L146" t="n">
        <v>37</v>
      </c>
      <c r="M146" t="n">
        <v>3</v>
      </c>
      <c r="N146" t="n">
        <v>68.65000000000001</v>
      </c>
      <c r="O146" t="n">
        <v>33030.68</v>
      </c>
      <c r="P146" t="n">
        <v>664.79</v>
      </c>
      <c r="Q146" t="n">
        <v>1367.25</v>
      </c>
      <c r="R146" t="n">
        <v>119.21</v>
      </c>
      <c r="S146" t="n">
        <v>104.26</v>
      </c>
      <c r="T146" t="n">
        <v>6587.64</v>
      </c>
      <c r="U146" t="n">
        <v>0.87</v>
      </c>
      <c r="V146" t="n">
        <v>0.9</v>
      </c>
      <c r="W146" t="n">
        <v>20.68</v>
      </c>
      <c r="X146" t="n">
        <v>0.4</v>
      </c>
      <c r="Y146" t="n">
        <v>1</v>
      </c>
      <c r="Z146" t="n">
        <v>10</v>
      </c>
      <c r="AA146" t="n">
        <v>2060.396018009645</v>
      </c>
      <c r="AB146" t="n">
        <v>2819.124730097833</v>
      </c>
      <c r="AC146" t="n">
        <v>2550.071422523704</v>
      </c>
      <c r="AD146" t="n">
        <v>2060396.018009644</v>
      </c>
      <c r="AE146" t="n">
        <v>2819124.730097833</v>
      </c>
      <c r="AF146" t="n">
        <v>2.367951235796779e-06</v>
      </c>
      <c r="AG146" t="n">
        <v>65</v>
      </c>
      <c r="AH146" t="n">
        <v>2550071.422523704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1.7807</v>
      </c>
      <c r="E147" t="n">
        <v>56.16</v>
      </c>
      <c r="F147" t="n">
        <v>52.98</v>
      </c>
      <c r="G147" t="n">
        <v>211.93</v>
      </c>
      <c r="H147" t="n">
        <v>2.49</v>
      </c>
      <c r="I147" t="n">
        <v>15</v>
      </c>
      <c r="J147" t="n">
        <v>266.39</v>
      </c>
      <c r="K147" t="n">
        <v>55.27</v>
      </c>
      <c r="L147" t="n">
        <v>37.25</v>
      </c>
      <c r="M147" t="n">
        <v>1</v>
      </c>
      <c r="N147" t="n">
        <v>68.87</v>
      </c>
      <c r="O147" t="n">
        <v>33088.79</v>
      </c>
      <c r="P147" t="n">
        <v>665.38</v>
      </c>
      <c r="Q147" t="n">
        <v>1367.22</v>
      </c>
      <c r="R147" t="n">
        <v>119.16</v>
      </c>
      <c r="S147" t="n">
        <v>104.26</v>
      </c>
      <c r="T147" t="n">
        <v>6560.6</v>
      </c>
      <c r="U147" t="n">
        <v>0.87</v>
      </c>
      <c r="V147" t="n">
        <v>0.9</v>
      </c>
      <c r="W147" t="n">
        <v>20.68</v>
      </c>
      <c r="X147" t="n">
        <v>0.41</v>
      </c>
      <c r="Y147" t="n">
        <v>1</v>
      </c>
      <c r="Z147" t="n">
        <v>10</v>
      </c>
      <c r="AA147" t="n">
        <v>2061.356329490664</v>
      </c>
      <c r="AB147" t="n">
        <v>2820.438670632117</v>
      </c>
      <c r="AC147" t="n">
        <v>2551.259962417523</v>
      </c>
      <c r="AD147" t="n">
        <v>2061356.329490664</v>
      </c>
      <c r="AE147" t="n">
        <v>2820438.670632117</v>
      </c>
      <c r="AF147" t="n">
        <v>2.367685308317887e-06</v>
      </c>
      <c r="AG147" t="n">
        <v>65</v>
      </c>
      <c r="AH147" t="n">
        <v>2551259.962417523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1.7806</v>
      </c>
      <c r="E148" t="n">
        <v>56.16</v>
      </c>
      <c r="F148" t="n">
        <v>52.99</v>
      </c>
      <c r="G148" t="n">
        <v>211.95</v>
      </c>
      <c r="H148" t="n">
        <v>2.5</v>
      </c>
      <c r="I148" t="n">
        <v>15</v>
      </c>
      <c r="J148" t="n">
        <v>266.86</v>
      </c>
      <c r="K148" t="n">
        <v>55.27</v>
      </c>
      <c r="L148" t="n">
        <v>37.5</v>
      </c>
      <c r="M148" t="n">
        <v>0</v>
      </c>
      <c r="N148" t="n">
        <v>69.09</v>
      </c>
      <c r="O148" t="n">
        <v>33146.99</v>
      </c>
      <c r="P148" t="n">
        <v>666.4400000000001</v>
      </c>
      <c r="Q148" t="n">
        <v>1367.28</v>
      </c>
      <c r="R148" t="n">
        <v>119.16</v>
      </c>
      <c r="S148" t="n">
        <v>104.26</v>
      </c>
      <c r="T148" t="n">
        <v>6559.64</v>
      </c>
      <c r="U148" t="n">
        <v>0.87</v>
      </c>
      <c r="V148" t="n">
        <v>0.9</v>
      </c>
      <c r="W148" t="n">
        <v>20.69</v>
      </c>
      <c r="X148" t="n">
        <v>0.41</v>
      </c>
      <c r="Y148" t="n">
        <v>1</v>
      </c>
      <c r="Z148" t="n">
        <v>10</v>
      </c>
      <c r="AA148" t="n">
        <v>2062.972397957949</v>
      </c>
      <c r="AB148" t="n">
        <v>2822.649846804965</v>
      </c>
      <c r="AC148" t="n">
        <v>2553.26010703984</v>
      </c>
      <c r="AD148" t="n">
        <v>2062972.397957949</v>
      </c>
      <c r="AE148" t="n">
        <v>2822649.846804965</v>
      </c>
      <c r="AF148" t="n">
        <v>2.36755234457844e-06</v>
      </c>
      <c r="AG148" t="n">
        <v>65</v>
      </c>
      <c r="AH148" t="n">
        <v>2553260.10703984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6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1.2004</v>
      </c>
      <c r="E2" t="n">
        <v>83.3</v>
      </c>
      <c r="F2" t="n">
        <v>67.91</v>
      </c>
      <c r="G2" t="n">
        <v>7.85</v>
      </c>
      <c r="H2" t="n">
        <v>0.14</v>
      </c>
      <c r="I2" t="n">
        <v>519</v>
      </c>
      <c r="J2" t="n">
        <v>124.63</v>
      </c>
      <c r="K2" t="n">
        <v>45</v>
      </c>
      <c r="L2" t="n">
        <v>1</v>
      </c>
      <c r="M2" t="n">
        <v>517</v>
      </c>
      <c r="N2" t="n">
        <v>18.64</v>
      </c>
      <c r="O2" t="n">
        <v>15605.44</v>
      </c>
      <c r="P2" t="n">
        <v>719.14</v>
      </c>
      <c r="Q2" t="n">
        <v>1369.48</v>
      </c>
      <c r="R2" t="n">
        <v>604.86</v>
      </c>
      <c r="S2" t="n">
        <v>104.26</v>
      </c>
      <c r="T2" t="n">
        <v>246890.4</v>
      </c>
      <c r="U2" t="n">
        <v>0.17</v>
      </c>
      <c r="V2" t="n">
        <v>0.71</v>
      </c>
      <c r="W2" t="n">
        <v>21.51</v>
      </c>
      <c r="X2" t="n">
        <v>15.29</v>
      </c>
      <c r="Y2" t="n">
        <v>1</v>
      </c>
      <c r="Z2" t="n">
        <v>10</v>
      </c>
      <c r="AA2" t="n">
        <v>3163.734472904946</v>
      </c>
      <c r="AB2" t="n">
        <v>4328.761079943093</v>
      </c>
      <c r="AC2" t="n">
        <v>3915.630197927493</v>
      </c>
      <c r="AD2" t="n">
        <v>3163734.472904946</v>
      </c>
      <c r="AE2" t="n">
        <v>4328761.079943093</v>
      </c>
      <c r="AF2" t="n">
        <v>2.000290081768232e-06</v>
      </c>
      <c r="AG2" t="n">
        <v>97</v>
      </c>
      <c r="AH2" t="n">
        <v>3915630.197927493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1.314</v>
      </c>
      <c r="E3" t="n">
        <v>76.09999999999999</v>
      </c>
      <c r="F3" t="n">
        <v>64.01000000000001</v>
      </c>
      <c r="G3" t="n">
        <v>9.85</v>
      </c>
      <c r="H3" t="n">
        <v>0.18</v>
      </c>
      <c r="I3" t="n">
        <v>390</v>
      </c>
      <c r="J3" t="n">
        <v>124.96</v>
      </c>
      <c r="K3" t="n">
        <v>45</v>
      </c>
      <c r="L3" t="n">
        <v>1.25</v>
      </c>
      <c r="M3" t="n">
        <v>388</v>
      </c>
      <c r="N3" t="n">
        <v>18.71</v>
      </c>
      <c r="O3" t="n">
        <v>15645.96</v>
      </c>
      <c r="P3" t="n">
        <v>676.45</v>
      </c>
      <c r="Q3" t="n">
        <v>1368.77</v>
      </c>
      <c r="R3" t="n">
        <v>477.46</v>
      </c>
      <c r="S3" t="n">
        <v>104.26</v>
      </c>
      <c r="T3" t="n">
        <v>183835.28</v>
      </c>
      <c r="U3" t="n">
        <v>0.22</v>
      </c>
      <c r="V3" t="n">
        <v>0.75</v>
      </c>
      <c r="W3" t="n">
        <v>21.3</v>
      </c>
      <c r="X3" t="n">
        <v>11.4</v>
      </c>
      <c r="Y3" t="n">
        <v>1</v>
      </c>
      <c r="Z3" t="n">
        <v>10</v>
      </c>
      <c r="AA3" t="n">
        <v>2774.660901825254</v>
      </c>
      <c r="AB3" t="n">
        <v>3796.413455277296</v>
      </c>
      <c r="AC3" t="n">
        <v>3434.089083405237</v>
      </c>
      <c r="AD3" t="n">
        <v>2774660.901825254</v>
      </c>
      <c r="AE3" t="n">
        <v>3796413.455277296</v>
      </c>
      <c r="AF3" t="n">
        <v>2.1895877769439e-06</v>
      </c>
      <c r="AG3" t="n">
        <v>89</v>
      </c>
      <c r="AH3" t="n">
        <v>3434089.083405237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1.393</v>
      </c>
      <c r="E4" t="n">
        <v>71.79000000000001</v>
      </c>
      <c r="F4" t="n">
        <v>61.66</v>
      </c>
      <c r="G4" t="n">
        <v>11.82</v>
      </c>
      <c r="H4" t="n">
        <v>0.21</v>
      </c>
      <c r="I4" t="n">
        <v>313</v>
      </c>
      <c r="J4" t="n">
        <v>125.29</v>
      </c>
      <c r="K4" t="n">
        <v>45</v>
      </c>
      <c r="L4" t="n">
        <v>1.5</v>
      </c>
      <c r="M4" t="n">
        <v>311</v>
      </c>
      <c r="N4" t="n">
        <v>18.79</v>
      </c>
      <c r="O4" t="n">
        <v>15686.51</v>
      </c>
      <c r="P4" t="n">
        <v>650.02</v>
      </c>
      <c r="Q4" t="n">
        <v>1368.25</v>
      </c>
      <c r="R4" t="n">
        <v>402.49</v>
      </c>
      <c r="S4" t="n">
        <v>104.26</v>
      </c>
      <c r="T4" t="n">
        <v>146738</v>
      </c>
      <c r="U4" t="n">
        <v>0.26</v>
      </c>
      <c r="V4" t="n">
        <v>0.78</v>
      </c>
      <c r="W4" t="n">
        <v>21.13</v>
      </c>
      <c r="X4" t="n">
        <v>9.050000000000001</v>
      </c>
      <c r="Y4" t="n">
        <v>1</v>
      </c>
      <c r="Z4" t="n">
        <v>10</v>
      </c>
      <c r="AA4" t="n">
        <v>2548.741058492439</v>
      </c>
      <c r="AB4" t="n">
        <v>3487.29995874926</v>
      </c>
      <c r="AC4" t="n">
        <v>3154.476945142332</v>
      </c>
      <c r="AD4" t="n">
        <v>2548741.058492439</v>
      </c>
      <c r="AE4" t="n">
        <v>3487299.95874926</v>
      </c>
      <c r="AF4" t="n">
        <v>2.321229660032612e-06</v>
      </c>
      <c r="AG4" t="n">
        <v>84</v>
      </c>
      <c r="AH4" t="n">
        <v>3154476.945142332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1.4508</v>
      </c>
      <c r="E5" t="n">
        <v>68.93000000000001</v>
      </c>
      <c r="F5" t="n">
        <v>60.13</v>
      </c>
      <c r="G5" t="n">
        <v>13.82</v>
      </c>
      <c r="H5" t="n">
        <v>0.25</v>
      </c>
      <c r="I5" t="n">
        <v>261</v>
      </c>
      <c r="J5" t="n">
        <v>125.62</v>
      </c>
      <c r="K5" t="n">
        <v>45</v>
      </c>
      <c r="L5" t="n">
        <v>1.75</v>
      </c>
      <c r="M5" t="n">
        <v>259</v>
      </c>
      <c r="N5" t="n">
        <v>18.87</v>
      </c>
      <c r="O5" t="n">
        <v>15727.09</v>
      </c>
      <c r="P5" t="n">
        <v>632.37</v>
      </c>
      <c r="Q5" t="n">
        <v>1368.39</v>
      </c>
      <c r="R5" t="n">
        <v>352.04</v>
      </c>
      <c r="S5" t="n">
        <v>104.26</v>
      </c>
      <c r="T5" t="n">
        <v>121769.22</v>
      </c>
      <c r="U5" t="n">
        <v>0.3</v>
      </c>
      <c r="V5" t="n">
        <v>0.8</v>
      </c>
      <c r="W5" t="n">
        <v>21.06</v>
      </c>
      <c r="X5" t="n">
        <v>7.52</v>
      </c>
      <c r="Y5" t="n">
        <v>1</v>
      </c>
      <c r="Z5" t="n">
        <v>10</v>
      </c>
      <c r="AA5" t="n">
        <v>2397.009745153964</v>
      </c>
      <c r="AB5" t="n">
        <v>3279.694481926434</v>
      </c>
      <c r="AC5" t="n">
        <v>2966.685043651367</v>
      </c>
      <c r="AD5" t="n">
        <v>2397009.745153964</v>
      </c>
      <c r="AE5" t="n">
        <v>3279694.481926435</v>
      </c>
      <c r="AF5" t="n">
        <v>2.417544860570935e-06</v>
      </c>
      <c r="AG5" t="n">
        <v>80</v>
      </c>
      <c r="AH5" t="n">
        <v>2966685.043651368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1.4961</v>
      </c>
      <c r="E6" t="n">
        <v>66.84</v>
      </c>
      <c r="F6" t="n">
        <v>59.01</v>
      </c>
      <c r="G6" t="n">
        <v>15.88</v>
      </c>
      <c r="H6" t="n">
        <v>0.28</v>
      </c>
      <c r="I6" t="n">
        <v>223</v>
      </c>
      <c r="J6" t="n">
        <v>125.95</v>
      </c>
      <c r="K6" t="n">
        <v>45</v>
      </c>
      <c r="L6" t="n">
        <v>2</v>
      </c>
      <c r="M6" t="n">
        <v>221</v>
      </c>
      <c r="N6" t="n">
        <v>18.95</v>
      </c>
      <c r="O6" t="n">
        <v>15767.7</v>
      </c>
      <c r="P6" t="n">
        <v>618.9400000000001</v>
      </c>
      <c r="Q6" t="n">
        <v>1368.1</v>
      </c>
      <c r="R6" t="n">
        <v>316.11</v>
      </c>
      <c r="S6" t="n">
        <v>104.26</v>
      </c>
      <c r="T6" t="n">
        <v>103996.5</v>
      </c>
      <c r="U6" t="n">
        <v>0.33</v>
      </c>
      <c r="V6" t="n">
        <v>0.8100000000000001</v>
      </c>
      <c r="W6" t="n">
        <v>20.99</v>
      </c>
      <c r="X6" t="n">
        <v>6.41</v>
      </c>
      <c r="Y6" t="n">
        <v>1</v>
      </c>
      <c r="Z6" t="n">
        <v>10</v>
      </c>
      <c r="AA6" t="n">
        <v>2296.537718858495</v>
      </c>
      <c r="AB6" t="n">
        <v>3142.224223035998</v>
      </c>
      <c r="AC6" t="n">
        <v>2842.334753328719</v>
      </c>
      <c r="AD6" t="n">
        <v>2296537.718858495</v>
      </c>
      <c r="AE6" t="n">
        <v>3142224.223035998</v>
      </c>
      <c r="AF6" t="n">
        <v>2.493030649228134e-06</v>
      </c>
      <c r="AG6" t="n">
        <v>78</v>
      </c>
      <c r="AH6" t="n">
        <v>2842334.753328719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1.5312</v>
      </c>
      <c r="E7" t="n">
        <v>65.31</v>
      </c>
      <c r="F7" t="n">
        <v>58.19</v>
      </c>
      <c r="G7" t="n">
        <v>17.91</v>
      </c>
      <c r="H7" t="n">
        <v>0.31</v>
      </c>
      <c r="I7" t="n">
        <v>195</v>
      </c>
      <c r="J7" t="n">
        <v>126.28</v>
      </c>
      <c r="K7" t="n">
        <v>45</v>
      </c>
      <c r="L7" t="n">
        <v>2.25</v>
      </c>
      <c r="M7" t="n">
        <v>193</v>
      </c>
      <c r="N7" t="n">
        <v>19.03</v>
      </c>
      <c r="O7" t="n">
        <v>15808.34</v>
      </c>
      <c r="P7" t="n">
        <v>608.63</v>
      </c>
      <c r="Q7" t="n">
        <v>1368.37</v>
      </c>
      <c r="R7" t="n">
        <v>288.37</v>
      </c>
      <c r="S7" t="n">
        <v>104.26</v>
      </c>
      <c r="T7" t="n">
        <v>90268.50999999999</v>
      </c>
      <c r="U7" t="n">
        <v>0.36</v>
      </c>
      <c r="V7" t="n">
        <v>0.82</v>
      </c>
      <c r="W7" t="n">
        <v>20.98</v>
      </c>
      <c r="X7" t="n">
        <v>5.6</v>
      </c>
      <c r="Y7" t="n">
        <v>1</v>
      </c>
      <c r="Z7" t="n">
        <v>10</v>
      </c>
      <c r="AA7" t="n">
        <v>2218.223170197482</v>
      </c>
      <c r="AB7" t="n">
        <v>3035.070802563948</v>
      </c>
      <c r="AC7" t="n">
        <v>2745.407904915755</v>
      </c>
      <c r="AD7" t="n">
        <v>2218223.170197482</v>
      </c>
      <c r="AE7" t="n">
        <v>3035070.802563948</v>
      </c>
      <c r="AF7" t="n">
        <v>2.551519637790333e-06</v>
      </c>
      <c r="AG7" t="n">
        <v>76</v>
      </c>
      <c r="AH7" t="n">
        <v>2745407.904915755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1.5588</v>
      </c>
      <c r="E8" t="n">
        <v>64.15000000000001</v>
      </c>
      <c r="F8" t="n">
        <v>57.57</v>
      </c>
      <c r="G8" t="n">
        <v>19.85</v>
      </c>
      <c r="H8" t="n">
        <v>0.35</v>
      </c>
      <c r="I8" t="n">
        <v>174</v>
      </c>
      <c r="J8" t="n">
        <v>126.61</v>
      </c>
      <c r="K8" t="n">
        <v>45</v>
      </c>
      <c r="L8" t="n">
        <v>2.5</v>
      </c>
      <c r="M8" t="n">
        <v>172</v>
      </c>
      <c r="N8" t="n">
        <v>19.11</v>
      </c>
      <c r="O8" t="n">
        <v>15849</v>
      </c>
      <c r="P8" t="n">
        <v>600.54</v>
      </c>
      <c r="Q8" t="n">
        <v>1367.9</v>
      </c>
      <c r="R8" t="n">
        <v>268.98</v>
      </c>
      <c r="S8" t="n">
        <v>104.26</v>
      </c>
      <c r="T8" t="n">
        <v>80677.64999999999</v>
      </c>
      <c r="U8" t="n">
        <v>0.39</v>
      </c>
      <c r="V8" t="n">
        <v>0.83</v>
      </c>
      <c r="W8" t="n">
        <v>20.92</v>
      </c>
      <c r="X8" t="n">
        <v>4.98</v>
      </c>
      <c r="Y8" t="n">
        <v>1</v>
      </c>
      <c r="Z8" t="n">
        <v>10</v>
      </c>
      <c r="AA8" t="n">
        <v>2164.282744280752</v>
      </c>
      <c r="AB8" t="n">
        <v>2961.267132140862</v>
      </c>
      <c r="AC8" t="n">
        <v>2678.64795321386</v>
      </c>
      <c r="AD8" t="n">
        <v>2164282.744280752</v>
      </c>
      <c r="AE8" t="n">
        <v>2961267.132140862</v>
      </c>
      <c r="AF8" t="n">
        <v>2.597510979223859e-06</v>
      </c>
      <c r="AG8" t="n">
        <v>75</v>
      </c>
      <c r="AH8" t="n">
        <v>2678647.95321386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1.5833</v>
      </c>
      <c r="E9" t="n">
        <v>63.16</v>
      </c>
      <c r="F9" t="n">
        <v>57.04</v>
      </c>
      <c r="G9" t="n">
        <v>21.94</v>
      </c>
      <c r="H9" t="n">
        <v>0.38</v>
      </c>
      <c r="I9" t="n">
        <v>156</v>
      </c>
      <c r="J9" t="n">
        <v>126.94</v>
      </c>
      <c r="K9" t="n">
        <v>45</v>
      </c>
      <c r="L9" t="n">
        <v>2.75</v>
      </c>
      <c r="M9" t="n">
        <v>154</v>
      </c>
      <c r="N9" t="n">
        <v>19.19</v>
      </c>
      <c r="O9" t="n">
        <v>15889.69</v>
      </c>
      <c r="P9" t="n">
        <v>593.22</v>
      </c>
      <c r="Q9" t="n">
        <v>1367.63</v>
      </c>
      <c r="R9" t="n">
        <v>251.49</v>
      </c>
      <c r="S9" t="n">
        <v>104.26</v>
      </c>
      <c r="T9" t="n">
        <v>72021.41</v>
      </c>
      <c r="U9" t="n">
        <v>0.41</v>
      </c>
      <c r="V9" t="n">
        <v>0.84</v>
      </c>
      <c r="W9" t="n">
        <v>20.9</v>
      </c>
      <c r="X9" t="n">
        <v>4.45</v>
      </c>
      <c r="Y9" t="n">
        <v>1</v>
      </c>
      <c r="Z9" t="n">
        <v>10</v>
      </c>
      <c r="AA9" t="n">
        <v>2116.574814482483</v>
      </c>
      <c r="AB9" t="n">
        <v>2895.991037865552</v>
      </c>
      <c r="AC9" t="n">
        <v>2619.601717760613</v>
      </c>
      <c r="AD9" t="n">
        <v>2116574.814482484</v>
      </c>
      <c r="AE9" t="n">
        <v>2895991.037865552</v>
      </c>
      <c r="AF9" t="n">
        <v>2.638336626510864e-06</v>
      </c>
      <c r="AG9" t="n">
        <v>74</v>
      </c>
      <c r="AH9" t="n">
        <v>2619601.717760613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1.6027</v>
      </c>
      <c r="E10" t="n">
        <v>62.4</v>
      </c>
      <c r="F10" t="n">
        <v>56.63</v>
      </c>
      <c r="G10" t="n">
        <v>23.93</v>
      </c>
      <c r="H10" t="n">
        <v>0.42</v>
      </c>
      <c r="I10" t="n">
        <v>142</v>
      </c>
      <c r="J10" t="n">
        <v>127.27</v>
      </c>
      <c r="K10" t="n">
        <v>45</v>
      </c>
      <c r="L10" t="n">
        <v>3</v>
      </c>
      <c r="M10" t="n">
        <v>140</v>
      </c>
      <c r="N10" t="n">
        <v>19.27</v>
      </c>
      <c r="O10" t="n">
        <v>15930.42</v>
      </c>
      <c r="P10" t="n">
        <v>587.3200000000001</v>
      </c>
      <c r="Q10" t="n">
        <v>1367.91</v>
      </c>
      <c r="R10" t="n">
        <v>238.47</v>
      </c>
      <c r="S10" t="n">
        <v>104.26</v>
      </c>
      <c r="T10" t="n">
        <v>65579.83</v>
      </c>
      <c r="U10" t="n">
        <v>0.44</v>
      </c>
      <c r="V10" t="n">
        <v>0.85</v>
      </c>
      <c r="W10" t="n">
        <v>20.87</v>
      </c>
      <c r="X10" t="n">
        <v>4.04</v>
      </c>
      <c r="Y10" t="n">
        <v>1</v>
      </c>
      <c r="Z10" t="n">
        <v>10</v>
      </c>
      <c r="AA10" t="n">
        <v>2077.539709598128</v>
      </c>
      <c r="AB10" t="n">
        <v>2842.581485255489</v>
      </c>
      <c r="AC10" t="n">
        <v>2571.289497890877</v>
      </c>
      <c r="AD10" t="n">
        <v>2077539.709598128</v>
      </c>
      <c r="AE10" t="n">
        <v>2842581.48525549</v>
      </c>
      <c r="AF10" t="n">
        <v>2.670663873750371e-06</v>
      </c>
      <c r="AG10" t="n">
        <v>73</v>
      </c>
      <c r="AH10" t="n">
        <v>2571289.497890877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1.6195</v>
      </c>
      <c r="E11" t="n">
        <v>61.75</v>
      </c>
      <c r="F11" t="n">
        <v>56.29</v>
      </c>
      <c r="G11" t="n">
        <v>25.98</v>
      </c>
      <c r="H11" t="n">
        <v>0.45</v>
      </c>
      <c r="I11" t="n">
        <v>130</v>
      </c>
      <c r="J11" t="n">
        <v>127.6</v>
      </c>
      <c r="K11" t="n">
        <v>45</v>
      </c>
      <c r="L11" t="n">
        <v>3.25</v>
      </c>
      <c r="M11" t="n">
        <v>128</v>
      </c>
      <c r="N11" t="n">
        <v>19.35</v>
      </c>
      <c r="O11" t="n">
        <v>15971.17</v>
      </c>
      <c r="P11" t="n">
        <v>581.88</v>
      </c>
      <c r="Q11" t="n">
        <v>1367.55</v>
      </c>
      <c r="R11" t="n">
        <v>227.34</v>
      </c>
      <c r="S11" t="n">
        <v>104.26</v>
      </c>
      <c r="T11" t="n">
        <v>60076.66</v>
      </c>
      <c r="U11" t="n">
        <v>0.46</v>
      </c>
      <c r="V11" t="n">
        <v>0.85</v>
      </c>
      <c r="W11" t="n">
        <v>20.85</v>
      </c>
      <c r="X11" t="n">
        <v>3.71</v>
      </c>
      <c r="Y11" t="n">
        <v>1</v>
      </c>
      <c r="Z11" t="n">
        <v>10</v>
      </c>
      <c r="AA11" t="n">
        <v>2042.644569001672</v>
      </c>
      <c r="AB11" t="n">
        <v>2794.836414426466</v>
      </c>
      <c r="AC11" t="n">
        <v>2528.101149611147</v>
      </c>
      <c r="AD11" t="n">
        <v>2042644.569001672</v>
      </c>
      <c r="AE11" t="n">
        <v>2794836.414426466</v>
      </c>
      <c r="AF11" t="n">
        <v>2.698658603318603e-06</v>
      </c>
      <c r="AG11" t="n">
        <v>72</v>
      </c>
      <c r="AH11" t="n">
        <v>2528101.149611147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1.6358</v>
      </c>
      <c r="E12" t="n">
        <v>61.13</v>
      </c>
      <c r="F12" t="n">
        <v>55.96</v>
      </c>
      <c r="G12" t="n">
        <v>28.21</v>
      </c>
      <c r="H12" t="n">
        <v>0.48</v>
      </c>
      <c r="I12" t="n">
        <v>119</v>
      </c>
      <c r="J12" t="n">
        <v>127.93</v>
      </c>
      <c r="K12" t="n">
        <v>45</v>
      </c>
      <c r="L12" t="n">
        <v>3.5</v>
      </c>
      <c r="M12" t="n">
        <v>117</v>
      </c>
      <c r="N12" t="n">
        <v>19.43</v>
      </c>
      <c r="O12" t="n">
        <v>16011.95</v>
      </c>
      <c r="P12" t="n">
        <v>576.71</v>
      </c>
      <c r="Q12" t="n">
        <v>1367.54</v>
      </c>
      <c r="R12" t="n">
        <v>215.99</v>
      </c>
      <c r="S12" t="n">
        <v>104.26</v>
      </c>
      <c r="T12" t="n">
        <v>54457.29</v>
      </c>
      <c r="U12" t="n">
        <v>0.48</v>
      </c>
      <c r="V12" t="n">
        <v>0.86</v>
      </c>
      <c r="W12" t="n">
        <v>20.85</v>
      </c>
      <c r="X12" t="n">
        <v>3.37</v>
      </c>
      <c r="Y12" t="n">
        <v>1</v>
      </c>
      <c r="Z12" t="n">
        <v>10</v>
      </c>
      <c r="AA12" t="n">
        <v>2009.154956501345</v>
      </c>
      <c r="AB12" t="n">
        <v>2749.014449146089</v>
      </c>
      <c r="AC12" t="n">
        <v>2486.652368385597</v>
      </c>
      <c r="AD12" t="n">
        <v>2009154.956501345</v>
      </c>
      <c r="AE12" t="n">
        <v>2749014.449146089</v>
      </c>
      <c r="AF12" t="n">
        <v>2.725820156411591e-06</v>
      </c>
      <c r="AG12" t="n">
        <v>71</v>
      </c>
      <c r="AH12" t="n">
        <v>2486652.368385597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1.6467</v>
      </c>
      <c r="E13" t="n">
        <v>60.73</v>
      </c>
      <c r="F13" t="n">
        <v>55.76</v>
      </c>
      <c r="G13" t="n">
        <v>30.14</v>
      </c>
      <c r="H13" t="n">
        <v>0.52</v>
      </c>
      <c r="I13" t="n">
        <v>111</v>
      </c>
      <c r="J13" t="n">
        <v>128.26</v>
      </c>
      <c r="K13" t="n">
        <v>45</v>
      </c>
      <c r="L13" t="n">
        <v>3.75</v>
      </c>
      <c r="M13" t="n">
        <v>109</v>
      </c>
      <c r="N13" t="n">
        <v>19.51</v>
      </c>
      <c r="O13" t="n">
        <v>16052.76</v>
      </c>
      <c r="P13" t="n">
        <v>572.99</v>
      </c>
      <c r="Q13" t="n">
        <v>1367.48</v>
      </c>
      <c r="R13" t="n">
        <v>209.55</v>
      </c>
      <c r="S13" t="n">
        <v>104.26</v>
      </c>
      <c r="T13" t="n">
        <v>51278.27</v>
      </c>
      <c r="U13" t="n">
        <v>0.5</v>
      </c>
      <c r="V13" t="n">
        <v>0.86</v>
      </c>
      <c r="W13" t="n">
        <v>20.83</v>
      </c>
      <c r="X13" t="n">
        <v>3.17</v>
      </c>
      <c r="Y13" t="n">
        <v>1</v>
      </c>
      <c r="Z13" t="n">
        <v>10</v>
      </c>
      <c r="AA13" t="n">
        <v>1993.266593283146</v>
      </c>
      <c r="AB13" t="n">
        <v>2727.275289645833</v>
      </c>
      <c r="AC13" t="n">
        <v>2466.987963756943</v>
      </c>
      <c r="AD13" t="n">
        <v>1993266.593283145</v>
      </c>
      <c r="AE13" t="n">
        <v>2727275.289645833</v>
      </c>
      <c r="AF13" t="n">
        <v>2.743983403571932e-06</v>
      </c>
      <c r="AG13" t="n">
        <v>71</v>
      </c>
      <c r="AH13" t="n">
        <v>2466987.963756944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1.6588</v>
      </c>
      <c r="E14" t="n">
        <v>60.28</v>
      </c>
      <c r="F14" t="n">
        <v>55.52</v>
      </c>
      <c r="G14" t="n">
        <v>32.34</v>
      </c>
      <c r="H14" t="n">
        <v>0.55</v>
      </c>
      <c r="I14" t="n">
        <v>103</v>
      </c>
      <c r="J14" t="n">
        <v>128.59</v>
      </c>
      <c r="K14" t="n">
        <v>45</v>
      </c>
      <c r="L14" t="n">
        <v>4</v>
      </c>
      <c r="M14" t="n">
        <v>101</v>
      </c>
      <c r="N14" t="n">
        <v>19.59</v>
      </c>
      <c r="O14" t="n">
        <v>16093.6</v>
      </c>
      <c r="P14" t="n">
        <v>568.62</v>
      </c>
      <c r="Q14" t="n">
        <v>1367.57</v>
      </c>
      <c r="R14" t="n">
        <v>202.52</v>
      </c>
      <c r="S14" t="n">
        <v>104.26</v>
      </c>
      <c r="T14" t="n">
        <v>47798.94</v>
      </c>
      <c r="U14" t="n">
        <v>0.51</v>
      </c>
      <c r="V14" t="n">
        <v>0.86</v>
      </c>
      <c r="W14" t="n">
        <v>20.8</v>
      </c>
      <c r="X14" t="n">
        <v>2.93</v>
      </c>
      <c r="Y14" t="n">
        <v>1</v>
      </c>
      <c r="Z14" t="n">
        <v>10</v>
      </c>
      <c r="AA14" t="n">
        <v>1965.718631943703</v>
      </c>
      <c r="AB14" t="n">
        <v>2689.582953610927</v>
      </c>
      <c r="AC14" t="n">
        <v>2432.892931371683</v>
      </c>
      <c r="AD14" t="n">
        <v>1965718.631943703</v>
      </c>
      <c r="AE14" t="n">
        <v>2689582.953610927</v>
      </c>
      <c r="AF14" t="n">
        <v>2.764146274272862e-06</v>
      </c>
      <c r="AG14" t="n">
        <v>70</v>
      </c>
      <c r="AH14" t="n">
        <v>2432892.931371683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1.6683</v>
      </c>
      <c r="E15" t="n">
        <v>59.94</v>
      </c>
      <c r="F15" t="n">
        <v>55.33</v>
      </c>
      <c r="G15" t="n">
        <v>34.22</v>
      </c>
      <c r="H15" t="n">
        <v>0.58</v>
      </c>
      <c r="I15" t="n">
        <v>97</v>
      </c>
      <c r="J15" t="n">
        <v>128.92</v>
      </c>
      <c r="K15" t="n">
        <v>45</v>
      </c>
      <c r="L15" t="n">
        <v>4.25</v>
      </c>
      <c r="M15" t="n">
        <v>95</v>
      </c>
      <c r="N15" t="n">
        <v>19.68</v>
      </c>
      <c r="O15" t="n">
        <v>16134.46</v>
      </c>
      <c r="P15" t="n">
        <v>565.17</v>
      </c>
      <c r="Q15" t="n">
        <v>1367.78</v>
      </c>
      <c r="R15" t="n">
        <v>195.76</v>
      </c>
      <c r="S15" t="n">
        <v>104.26</v>
      </c>
      <c r="T15" t="n">
        <v>44449.02</v>
      </c>
      <c r="U15" t="n">
        <v>0.53</v>
      </c>
      <c r="V15" t="n">
        <v>0.87</v>
      </c>
      <c r="W15" t="n">
        <v>20.8</v>
      </c>
      <c r="X15" t="n">
        <v>2.74</v>
      </c>
      <c r="Y15" t="n">
        <v>1</v>
      </c>
      <c r="Z15" t="n">
        <v>10</v>
      </c>
      <c r="AA15" t="n">
        <v>1951.812162510724</v>
      </c>
      <c r="AB15" t="n">
        <v>2670.555508622593</v>
      </c>
      <c r="AC15" t="n">
        <v>2415.681439027849</v>
      </c>
      <c r="AD15" t="n">
        <v>1951812.162510724</v>
      </c>
      <c r="AE15" t="n">
        <v>2670555.508622593</v>
      </c>
      <c r="AF15" t="n">
        <v>2.779976627302517e-06</v>
      </c>
      <c r="AG15" t="n">
        <v>70</v>
      </c>
      <c r="AH15" t="n">
        <v>2415681.439027849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1.677</v>
      </c>
      <c r="E16" t="n">
        <v>59.63</v>
      </c>
      <c r="F16" t="n">
        <v>55.17</v>
      </c>
      <c r="G16" t="n">
        <v>36.38</v>
      </c>
      <c r="H16" t="n">
        <v>0.62</v>
      </c>
      <c r="I16" t="n">
        <v>91</v>
      </c>
      <c r="J16" t="n">
        <v>129.25</v>
      </c>
      <c r="K16" t="n">
        <v>45</v>
      </c>
      <c r="L16" t="n">
        <v>4.5</v>
      </c>
      <c r="M16" t="n">
        <v>89</v>
      </c>
      <c r="N16" t="n">
        <v>19.76</v>
      </c>
      <c r="O16" t="n">
        <v>16175.36</v>
      </c>
      <c r="P16" t="n">
        <v>561.78</v>
      </c>
      <c r="Q16" t="n">
        <v>1367.57</v>
      </c>
      <c r="R16" t="n">
        <v>190.81</v>
      </c>
      <c r="S16" t="n">
        <v>104.26</v>
      </c>
      <c r="T16" t="n">
        <v>42007.78</v>
      </c>
      <c r="U16" t="n">
        <v>0.55</v>
      </c>
      <c r="V16" t="n">
        <v>0.87</v>
      </c>
      <c r="W16" t="n">
        <v>20.79</v>
      </c>
      <c r="X16" t="n">
        <v>2.59</v>
      </c>
      <c r="Y16" t="n">
        <v>1</v>
      </c>
      <c r="Z16" t="n">
        <v>10</v>
      </c>
      <c r="AA16" t="n">
        <v>1938.997207586346</v>
      </c>
      <c r="AB16" t="n">
        <v>2653.021521939148</v>
      </c>
      <c r="AC16" t="n">
        <v>2399.820871424368</v>
      </c>
      <c r="AD16" t="n">
        <v>1938997.207586346</v>
      </c>
      <c r="AE16" t="n">
        <v>2653021.521939148</v>
      </c>
      <c r="AF16" t="n">
        <v>2.79447389797178e-06</v>
      </c>
      <c r="AG16" t="n">
        <v>70</v>
      </c>
      <c r="AH16" t="n">
        <v>2399820.871424368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1.6856</v>
      </c>
      <c r="E17" t="n">
        <v>59.32</v>
      </c>
      <c r="F17" t="n">
        <v>54.99</v>
      </c>
      <c r="G17" t="n">
        <v>38.37</v>
      </c>
      <c r="H17" t="n">
        <v>0.65</v>
      </c>
      <c r="I17" t="n">
        <v>86</v>
      </c>
      <c r="J17" t="n">
        <v>129.59</v>
      </c>
      <c r="K17" t="n">
        <v>45</v>
      </c>
      <c r="L17" t="n">
        <v>4.75</v>
      </c>
      <c r="M17" t="n">
        <v>84</v>
      </c>
      <c r="N17" t="n">
        <v>19.84</v>
      </c>
      <c r="O17" t="n">
        <v>16216.29</v>
      </c>
      <c r="P17" t="n">
        <v>558.16</v>
      </c>
      <c r="Q17" t="n">
        <v>1367.54</v>
      </c>
      <c r="R17" t="n">
        <v>185.03</v>
      </c>
      <c r="S17" t="n">
        <v>104.26</v>
      </c>
      <c r="T17" t="n">
        <v>39142.59</v>
      </c>
      <c r="U17" t="n">
        <v>0.5600000000000001</v>
      </c>
      <c r="V17" t="n">
        <v>0.87</v>
      </c>
      <c r="W17" t="n">
        <v>20.78</v>
      </c>
      <c r="X17" t="n">
        <v>2.41</v>
      </c>
      <c r="Y17" t="n">
        <v>1</v>
      </c>
      <c r="Z17" t="n">
        <v>10</v>
      </c>
      <c r="AA17" t="n">
        <v>1916.240186235242</v>
      </c>
      <c r="AB17" t="n">
        <v>2621.884361357642</v>
      </c>
      <c r="AC17" t="n">
        <v>2371.655397747482</v>
      </c>
      <c r="AD17" t="n">
        <v>1916240.186235242</v>
      </c>
      <c r="AE17" t="n">
        <v>2621884.361357642</v>
      </c>
      <c r="AF17" t="n">
        <v>2.808804533345995e-06</v>
      </c>
      <c r="AG17" t="n">
        <v>69</v>
      </c>
      <c r="AH17" t="n">
        <v>2371655.397747482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1.6928</v>
      </c>
      <c r="E18" t="n">
        <v>59.07</v>
      </c>
      <c r="F18" t="n">
        <v>54.87</v>
      </c>
      <c r="G18" t="n">
        <v>40.64</v>
      </c>
      <c r="H18" t="n">
        <v>0.68</v>
      </c>
      <c r="I18" t="n">
        <v>81</v>
      </c>
      <c r="J18" t="n">
        <v>129.92</v>
      </c>
      <c r="K18" t="n">
        <v>45</v>
      </c>
      <c r="L18" t="n">
        <v>5</v>
      </c>
      <c r="M18" t="n">
        <v>79</v>
      </c>
      <c r="N18" t="n">
        <v>19.92</v>
      </c>
      <c r="O18" t="n">
        <v>16257.24</v>
      </c>
      <c r="P18" t="n">
        <v>554.89</v>
      </c>
      <c r="Q18" t="n">
        <v>1367.42</v>
      </c>
      <c r="R18" t="n">
        <v>180.68</v>
      </c>
      <c r="S18" t="n">
        <v>104.26</v>
      </c>
      <c r="T18" t="n">
        <v>36992.81</v>
      </c>
      <c r="U18" t="n">
        <v>0.58</v>
      </c>
      <c r="V18" t="n">
        <v>0.87</v>
      </c>
      <c r="W18" t="n">
        <v>20.78</v>
      </c>
      <c r="X18" t="n">
        <v>2.29</v>
      </c>
      <c r="Y18" t="n">
        <v>1</v>
      </c>
      <c r="Z18" t="n">
        <v>10</v>
      </c>
      <c r="AA18" t="n">
        <v>1905.281039071666</v>
      </c>
      <c r="AB18" t="n">
        <v>2606.889572724987</v>
      </c>
      <c r="AC18" t="n">
        <v>2358.091690696609</v>
      </c>
      <c r="AD18" t="n">
        <v>1905281.039071666</v>
      </c>
      <c r="AE18" t="n">
        <v>2606889.572724987</v>
      </c>
      <c r="AF18" t="n">
        <v>2.820802274589523e-06</v>
      </c>
      <c r="AG18" t="n">
        <v>69</v>
      </c>
      <c r="AH18" t="n">
        <v>2358091.690696609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1.6991</v>
      </c>
      <c r="E19" t="n">
        <v>58.86</v>
      </c>
      <c r="F19" t="n">
        <v>54.76</v>
      </c>
      <c r="G19" t="n">
        <v>42.67</v>
      </c>
      <c r="H19" t="n">
        <v>0.71</v>
      </c>
      <c r="I19" t="n">
        <v>77</v>
      </c>
      <c r="J19" t="n">
        <v>130.25</v>
      </c>
      <c r="K19" t="n">
        <v>45</v>
      </c>
      <c r="L19" t="n">
        <v>5.25</v>
      </c>
      <c r="M19" t="n">
        <v>75</v>
      </c>
      <c r="N19" t="n">
        <v>20</v>
      </c>
      <c r="O19" t="n">
        <v>16298.23</v>
      </c>
      <c r="P19" t="n">
        <v>551.73</v>
      </c>
      <c r="Q19" t="n">
        <v>1367.48</v>
      </c>
      <c r="R19" t="n">
        <v>177.54</v>
      </c>
      <c r="S19" t="n">
        <v>104.26</v>
      </c>
      <c r="T19" t="n">
        <v>35439.89</v>
      </c>
      <c r="U19" t="n">
        <v>0.59</v>
      </c>
      <c r="V19" t="n">
        <v>0.88</v>
      </c>
      <c r="W19" t="n">
        <v>20.76</v>
      </c>
      <c r="X19" t="n">
        <v>2.17</v>
      </c>
      <c r="Y19" t="n">
        <v>1</v>
      </c>
      <c r="Z19" t="n">
        <v>10</v>
      </c>
      <c r="AA19" t="n">
        <v>1895.302275127812</v>
      </c>
      <c r="AB19" t="n">
        <v>2593.236187665012</v>
      </c>
      <c r="AC19" t="n">
        <v>2345.741365544111</v>
      </c>
      <c r="AD19" t="n">
        <v>1895302.275127813</v>
      </c>
      <c r="AE19" t="n">
        <v>2593236.187665013</v>
      </c>
      <c r="AF19" t="n">
        <v>2.83130029817761e-06</v>
      </c>
      <c r="AG19" t="n">
        <v>69</v>
      </c>
      <c r="AH19" t="n">
        <v>2345741.365544111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1.7049</v>
      </c>
      <c r="E20" t="n">
        <v>58.65</v>
      </c>
      <c r="F20" t="n">
        <v>54.66</v>
      </c>
      <c r="G20" t="n">
        <v>44.92</v>
      </c>
      <c r="H20" t="n">
        <v>0.74</v>
      </c>
      <c r="I20" t="n">
        <v>73</v>
      </c>
      <c r="J20" t="n">
        <v>130.58</v>
      </c>
      <c r="K20" t="n">
        <v>45</v>
      </c>
      <c r="L20" t="n">
        <v>5.5</v>
      </c>
      <c r="M20" t="n">
        <v>71</v>
      </c>
      <c r="N20" t="n">
        <v>20.09</v>
      </c>
      <c r="O20" t="n">
        <v>16339.24</v>
      </c>
      <c r="P20" t="n">
        <v>549.75</v>
      </c>
      <c r="Q20" t="n">
        <v>1367.5</v>
      </c>
      <c r="R20" t="n">
        <v>173.94</v>
      </c>
      <c r="S20" t="n">
        <v>104.26</v>
      </c>
      <c r="T20" t="n">
        <v>33662.27</v>
      </c>
      <c r="U20" t="n">
        <v>0.6</v>
      </c>
      <c r="V20" t="n">
        <v>0.88</v>
      </c>
      <c r="W20" t="n">
        <v>20.77</v>
      </c>
      <c r="X20" t="n">
        <v>2.08</v>
      </c>
      <c r="Y20" t="n">
        <v>1</v>
      </c>
      <c r="Z20" t="n">
        <v>10</v>
      </c>
      <c r="AA20" t="n">
        <v>1877.853702926551</v>
      </c>
      <c r="AB20" t="n">
        <v>2569.36228140257</v>
      </c>
      <c r="AC20" t="n">
        <v>2324.145951388118</v>
      </c>
      <c r="AD20" t="n">
        <v>1877853.702926551</v>
      </c>
      <c r="AE20" t="n">
        <v>2569362.28140257</v>
      </c>
      <c r="AF20" t="n">
        <v>2.840965145290452e-06</v>
      </c>
      <c r="AG20" t="n">
        <v>68</v>
      </c>
      <c r="AH20" t="n">
        <v>2324145.951388118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1.711</v>
      </c>
      <c r="E21" t="n">
        <v>58.45</v>
      </c>
      <c r="F21" t="n">
        <v>54.55</v>
      </c>
      <c r="G21" t="n">
        <v>47.44</v>
      </c>
      <c r="H21" t="n">
        <v>0.78</v>
      </c>
      <c r="I21" t="n">
        <v>69</v>
      </c>
      <c r="J21" t="n">
        <v>130.92</v>
      </c>
      <c r="K21" t="n">
        <v>45</v>
      </c>
      <c r="L21" t="n">
        <v>5.75</v>
      </c>
      <c r="M21" t="n">
        <v>67</v>
      </c>
      <c r="N21" t="n">
        <v>20.17</v>
      </c>
      <c r="O21" t="n">
        <v>16380.29</v>
      </c>
      <c r="P21" t="n">
        <v>546.02</v>
      </c>
      <c r="Q21" t="n">
        <v>1367.45</v>
      </c>
      <c r="R21" t="n">
        <v>170.49</v>
      </c>
      <c r="S21" t="n">
        <v>104.26</v>
      </c>
      <c r="T21" t="n">
        <v>31955.54</v>
      </c>
      <c r="U21" t="n">
        <v>0.61</v>
      </c>
      <c r="V21" t="n">
        <v>0.88</v>
      </c>
      <c r="W21" t="n">
        <v>20.76</v>
      </c>
      <c r="X21" t="n">
        <v>1.97</v>
      </c>
      <c r="Y21" t="n">
        <v>1</v>
      </c>
      <c r="Z21" t="n">
        <v>10</v>
      </c>
      <c r="AA21" t="n">
        <v>1867.346688760739</v>
      </c>
      <c r="AB21" t="n">
        <v>2554.986121084155</v>
      </c>
      <c r="AC21" t="n">
        <v>2311.141831633425</v>
      </c>
      <c r="AD21" t="n">
        <v>1867346.688760739</v>
      </c>
      <c r="AE21" t="n">
        <v>2554986.121084155</v>
      </c>
      <c r="AF21" t="n">
        <v>2.851129898288441e-06</v>
      </c>
      <c r="AG21" t="n">
        <v>68</v>
      </c>
      <c r="AH21" t="n">
        <v>2311141.831633425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1.7163</v>
      </c>
      <c r="E22" t="n">
        <v>58.27</v>
      </c>
      <c r="F22" t="n">
        <v>54.45</v>
      </c>
      <c r="G22" t="n">
        <v>49.5</v>
      </c>
      <c r="H22" t="n">
        <v>0.8100000000000001</v>
      </c>
      <c r="I22" t="n">
        <v>66</v>
      </c>
      <c r="J22" t="n">
        <v>131.25</v>
      </c>
      <c r="K22" t="n">
        <v>45</v>
      </c>
      <c r="L22" t="n">
        <v>6</v>
      </c>
      <c r="M22" t="n">
        <v>64</v>
      </c>
      <c r="N22" t="n">
        <v>20.25</v>
      </c>
      <c r="O22" t="n">
        <v>16421.36</v>
      </c>
      <c r="P22" t="n">
        <v>543.26</v>
      </c>
      <c r="Q22" t="n">
        <v>1367.46</v>
      </c>
      <c r="R22" t="n">
        <v>167.49</v>
      </c>
      <c r="S22" t="n">
        <v>104.26</v>
      </c>
      <c r="T22" t="n">
        <v>30471.27</v>
      </c>
      <c r="U22" t="n">
        <v>0.62</v>
      </c>
      <c r="V22" t="n">
        <v>0.88</v>
      </c>
      <c r="W22" t="n">
        <v>20.74</v>
      </c>
      <c r="X22" t="n">
        <v>1.87</v>
      </c>
      <c r="Y22" t="n">
        <v>1</v>
      </c>
      <c r="Z22" t="n">
        <v>10</v>
      </c>
      <c r="AA22" t="n">
        <v>1858.920427524963</v>
      </c>
      <c r="AB22" t="n">
        <v>2543.456938720956</v>
      </c>
      <c r="AC22" t="n">
        <v>2300.712978253661</v>
      </c>
      <c r="AD22" t="n">
        <v>1858920.427524963</v>
      </c>
      <c r="AE22" t="n">
        <v>2543456.938720956</v>
      </c>
      <c r="AF22" t="n">
        <v>2.859961568926038e-06</v>
      </c>
      <c r="AG22" t="n">
        <v>68</v>
      </c>
      <c r="AH22" t="n">
        <v>2300712.978253661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1.7208</v>
      </c>
      <c r="E23" t="n">
        <v>58.11</v>
      </c>
      <c r="F23" t="n">
        <v>54.37</v>
      </c>
      <c r="G23" t="n">
        <v>51.78</v>
      </c>
      <c r="H23" t="n">
        <v>0.84</v>
      </c>
      <c r="I23" t="n">
        <v>63</v>
      </c>
      <c r="J23" t="n">
        <v>131.58</v>
      </c>
      <c r="K23" t="n">
        <v>45</v>
      </c>
      <c r="L23" t="n">
        <v>6.25</v>
      </c>
      <c r="M23" t="n">
        <v>61</v>
      </c>
      <c r="N23" t="n">
        <v>20.34</v>
      </c>
      <c r="O23" t="n">
        <v>16462.46</v>
      </c>
      <c r="P23" t="n">
        <v>540.84</v>
      </c>
      <c r="Q23" t="n">
        <v>1367.43</v>
      </c>
      <c r="R23" t="n">
        <v>164.89</v>
      </c>
      <c r="S23" t="n">
        <v>104.26</v>
      </c>
      <c r="T23" t="n">
        <v>29187.4</v>
      </c>
      <c r="U23" t="n">
        <v>0.63</v>
      </c>
      <c r="V23" t="n">
        <v>0.88</v>
      </c>
      <c r="W23" t="n">
        <v>20.74</v>
      </c>
      <c r="X23" t="n">
        <v>1.79</v>
      </c>
      <c r="Y23" t="n">
        <v>1</v>
      </c>
      <c r="Z23" t="n">
        <v>10</v>
      </c>
      <c r="AA23" t="n">
        <v>1851.738299974117</v>
      </c>
      <c r="AB23" t="n">
        <v>2533.630034952785</v>
      </c>
      <c r="AC23" t="n">
        <v>2291.823940388978</v>
      </c>
      <c r="AD23" t="n">
        <v>1851738.299974117</v>
      </c>
      <c r="AE23" t="n">
        <v>2533630.034952784</v>
      </c>
      <c r="AF23" t="n">
        <v>2.867460157203244e-06</v>
      </c>
      <c r="AG23" t="n">
        <v>68</v>
      </c>
      <c r="AH23" t="n">
        <v>2291823.940388978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1.725</v>
      </c>
      <c r="E24" t="n">
        <v>57.97</v>
      </c>
      <c r="F24" t="n">
        <v>54.28</v>
      </c>
      <c r="G24" t="n">
        <v>53.39</v>
      </c>
      <c r="H24" t="n">
        <v>0.87</v>
      </c>
      <c r="I24" t="n">
        <v>61</v>
      </c>
      <c r="J24" t="n">
        <v>131.92</v>
      </c>
      <c r="K24" t="n">
        <v>45</v>
      </c>
      <c r="L24" t="n">
        <v>6.5</v>
      </c>
      <c r="M24" t="n">
        <v>59</v>
      </c>
      <c r="N24" t="n">
        <v>20.42</v>
      </c>
      <c r="O24" t="n">
        <v>16503.6</v>
      </c>
      <c r="P24" t="n">
        <v>537.74</v>
      </c>
      <c r="Q24" t="n">
        <v>1367.43</v>
      </c>
      <c r="R24" t="n">
        <v>161.85</v>
      </c>
      <c r="S24" t="n">
        <v>104.26</v>
      </c>
      <c r="T24" t="n">
        <v>27678.05</v>
      </c>
      <c r="U24" t="n">
        <v>0.64</v>
      </c>
      <c r="V24" t="n">
        <v>0.88</v>
      </c>
      <c r="W24" t="n">
        <v>20.74</v>
      </c>
      <c r="X24" t="n">
        <v>1.7</v>
      </c>
      <c r="Y24" t="n">
        <v>1</v>
      </c>
      <c r="Z24" t="n">
        <v>10</v>
      </c>
      <c r="AA24" t="n">
        <v>1843.767008721376</v>
      </c>
      <c r="AB24" t="n">
        <v>2522.723362592233</v>
      </c>
      <c r="AC24" t="n">
        <v>2281.958185530907</v>
      </c>
      <c r="AD24" t="n">
        <v>1843767.008721376</v>
      </c>
      <c r="AE24" t="n">
        <v>2522723.362592233</v>
      </c>
      <c r="AF24" t="n">
        <v>2.874458839595302e-06</v>
      </c>
      <c r="AG24" t="n">
        <v>68</v>
      </c>
      <c r="AH24" t="n">
        <v>2281958.185530907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1.7299</v>
      </c>
      <c r="E25" t="n">
        <v>57.81</v>
      </c>
      <c r="F25" t="n">
        <v>54.19</v>
      </c>
      <c r="G25" t="n">
        <v>56.06</v>
      </c>
      <c r="H25" t="n">
        <v>0.9</v>
      </c>
      <c r="I25" t="n">
        <v>58</v>
      </c>
      <c r="J25" t="n">
        <v>132.25</v>
      </c>
      <c r="K25" t="n">
        <v>45</v>
      </c>
      <c r="L25" t="n">
        <v>6.75</v>
      </c>
      <c r="M25" t="n">
        <v>56</v>
      </c>
      <c r="N25" t="n">
        <v>20.5</v>
      </c>
      <c r="O25" t="n">
        <v>16544.76</v>
      </c>
      <c r="P25" t="n">
        <v>535.64</v>
      </c>
      <c r="Q25" t="n">
        <v>1367.36</v>
      </c>
      <c r="R25" t="n">
        <v>159.28</v>
      </c>
      <c r="S25" t="n">
        <v>104.26</v>
      </c>
      <c r="T25" t="n">
        <v>26407.36</v>
      </c>
      <c r="U25" t="n">
        <v>0.65</v>
      </c>
      <c r="V25" t="n">
        <v>0.88</v>
      </c>
      <c r="W25" t="n">
        <v>20.73</v>
      </c>
      <c r="X25" t="n">
        <v>1.61</v>
      </c>
      <c r="Y25" t="n">
        <v>1</v>
      </c>
      <c r="Z25" t="n">
        <v>10</v>
      </c>
      <c r="AA25" t="n">
        <v>1827.100326019325</v>
      </c>
      <c r="AB25" t="n">
        <v>2499.919272037139</v>
      </c>
      <c r="AC25" t="n">
        <v>2261.330485372649</v>
      </c>
      <c r="AD25" t="n">
        <v>1827100.326019325</v>
      </c>
      <c r="AE25" t="n">
        <v>2499919.272037139</v>
      </c>
      <c r="AF25" t="n">
        <v>2.882623969052703e-06</v>
      </c>
      <c r="AG25" t="n">
        <v>67</v>
      </c>
      <c r="AH25" t="n">
        <v>2261330.485372649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1.7325</v>
      </c>
      <c r="E26" t="n">
        <v>57.72</v>
      </c>
      <c r="F26" t="n">
        <v>54.16</v>
      </c>
      <c r="G26" t="n">
        <v>58.02</v>
      </c>
      <c r="H26" t="n">
        <v>0.93</v>
      </c>
      <c r="I26" t="n">
        <v>56</v>
      </c>
      <c r="J26" t="n">
        <v>132.58</v>
      </c>
      <c r="K26" t="n">
        <v>45</v>
      </c>
      <c r="L26" t="n">
        <v>7</v>
      </c>
      <c r="M26" t="n">
        <v>54</v>
      </c>
      <c r="N26" t="n">
        <v>20.59</v>
      </c>
      <c r="O26" t="n">
        <v>16585.95</v>
      </c>
      <c r="P26" t="n">
        <v>533.25</v>
      </c>
      <c r="Q26" t="n">
        <v>1367.35</v>
      </c>
      <c r="R26" t="n">
        <v>157.86</v>
      </c>
      <c r="S26" t="n">
        <v>104.26</v>
      </c>
      <c r="T26" t="n">
        <v>25704.03</v>
      </c>
      <c r="U26" t="n">
        <v>0.66</v>
      </c>
      <c r="V26" t="n">
        <v>0.89</v>
      </c>
      <c r="W26" t="n">
        <v>20.73</v>
      </c>
      <c r="X26" t="n">
        <v>1.58</v>
      </c>
      <c r="Y26" t="n">
        <v>1</v>
      </c>
      <c r="Z26" t="n">
        <v>10</v>
      </c>
      <c r="AA26" t="n">
        <v>1821.75602762838</v>
      </c>
      <c r="AB26" t="n">
        <v>2492.606967204846</v>
      </c>
      <c r="AC26" t="n">
        <v>2254.716056650665</v>
      </c>
      <c r="AD26" t="n">
        <v>1821756.027628381</v>
      </c>
      <c r="AE26" t="n">
        <v>2492606.967204846</v>
      </c>
      <c r="AF26" t="n">
        <v>2.886956486723976e-06</v>
      </c>
      <c r="AG26" t="n">
        <v>67</v>
      </c>
      <c r="AH26" t="n">
        <v>2254716.056650665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1.7362</v>
      </c>
      <c r="E27" t="n">
        <v>57.6</v>
      </c>
      <c r="F27" t="n">
        <v>54.09</v>
      </c>
      <c r="G27" t="n">
        <v>60.1</v>
      </c>
      <c r="H27" t="n">
        <v>0.96</v>
      </c>
      <c r="I27" t="n">
        <v>54</v>
      </c>
      <c r="J27" t="n">
        <v>132.92</v>
      </c>
      <c r="K27" t="n">
        <v>45</v>
      </c>
      <c r="L27" t="n">
        <v>7.25</v>
      </c>
      <c r="M27" t="n">
        <v>52</v>
      </c>
      <c r="N27" t="n">
        <v>20.67</v>
      </c>
      <c r="O27" t="n">
        <v>16627.17</v>
      </c>
      <c r="P27" t="n">
        <v>530.47</v>
      </c>
      <c r="Q27" t="n">
        <v>1367.33</v>
      </c>
      <c r="R27" t="n">
        <v>155.72</v>
      </c>
      <c r="S27" t="n">
        <v>104.26</v>
      </c>
      <c r="T27" t="n">
        <v>24646.53</v>
      </c>
      <c r="U27" t="n">
        <v>0.67</v>
      </c>
      <c r="V27" t="n">
        <v>0.89</v>
      </c>
      <c r="W27" t="n">
        <v>20.72</v>
      </c>
      <c r="X27" t="n">
        <v>1.51</v>
      </c>
      <c r="Y27" t="n">
        <v>1</v>
      </c>
      <c r="Z27" t="n">
        <v>10</v>
      </c>
      <c r="AA27" t="n">
        <v>1814.82747748231</v>
      </c>
      <c r="AB27" t="n">
        <v>2483.127019228932</v>
      </c>
      <c r="AC27" t="n">
        <v>2246.140861604381</v>
      </c>
      <c r="AD27" t="n">
        <v>1814827.47748231</v>
      </c>
      <c r="AE27" t="n">
        <v>2483127.019228932</v>
      </c>
      <c r="AF27" t="n">
        <v>2.89312199264079e-06</v>
      </c>
      <c r="AG27" t="n">
        <v>67</v>
      </c>
      <c r="AH27" t="n">
        <v>2246140.861604381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1.7388</v>
      </c>
      <c r="E28" t="n">
        <v>57.51</v>
      </c>
      <c r="F28" t="n">
        <v>54.05</v>
      </c>
      <c r="G28" t="n">
        <v>62.36</v>
      </c>
      <c r="H28" t="n">
        <v>0.99</v>
      </c>
      <c r="I28" t="n">
        <v>52</v>
      </c>
      <c r="J28" t="n">
        <v>133.25</v>
      </c>
      <c r="K28" t="n">
        <v>45</v>
      </c>
      <c r="L28" t="n">
        <v>7.5</v>
      </c>
      <c r="M28" t="n">
        <v>50</v>
      </c>
      <c r="N28" t="n">
        <v>20.76</v>
      </c>
      <c r="O28" t="n">
        <v>16668.43</v>
      </c>
      <c r="P28" t="n">
        <v>528.6</v>
      </c>
      <c r="Q28" t="n">
        <v>1367.44</v>
      </c>
      <c r="R28" t="n">
        <v>154.16</v>
      </c>
      <c r="S28" t="n">
        <v>104.26</v>
      </c>
      <c r="T28" t="n">
        <v>23875.36</v>
      </c>
      <c r="U28" t="n">
        <v>0.68</v>
      </c>
      <c r="V28" t="n">
        <v>0.89</v>
      </c>
      <c r="W28" t="n">
        <v>20.73</v>
      </c>
      <c r="X28" t="n">
        <v>1.47</v>
      </c>
      <c r="Y28" t="n">
        <v>1</v>
      </c>
      <c r="Z28" t="n">
        <v>10</v>
      </c>
      <c r="AA28" t="n">
        <v>1810.165186554424</v>
      </c>
      <c r="AB28" t="n">
        <v>2476.747867095638</v>
      </c>
      <c r="AC28" t="n">
        <v>2240.370526797493</v>
      </c>
      <c r="AD28" t="n">
        <v>1810165.186554424</v>
      </c>
      <c r="AE28" t="n">
        <v>2476747.867095638</v>
      </c>
      <c r="AF28" t="n">
        <v>2.897454510312064e-06</v>
      </c>
      <c r="AG28" t="n">
        <v>67</v>
      </c>
      <c r="AH28" t="n">
        <v>2240370.526797493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1.7425</v>
      </c>
      <c r="E29" t="n">
        <v>57.39</v>
      </c>
      <c r="F29" t="n">
        <v>53.98</v>
      </c>
      <c r="G29" t="n">
        <v>64.77</v>
      </c>
      <c r="H29" t="n">
        <v>1.03</v>
      </c>
      <c r="I29" t="n">
        <v>50</v>
      </c>
      <c r="J29" t="n">
        <v>133.59</v>
      </c>
      <c r="K29" t="n">
        <v>45</v>
      </c>
      <c r="L29" t="n">
        <v>7.75</v>
      </c>
      <c r="M29" t="n">
        <v>48</v>
      </c>
      <c r="N29" t="n">
        <v>20.84</v>
      </c>
      <c r="O29" t="n">
        <v>16709.71</v>
      </c>
      <c r="P29" t="n">
        <v>525.98</v>
      </c>
      <c r="Q29" t="n">
        <v>1367.27</v>
      </c>
      <c r="R29" t="n">
        <v>152.1</v>
      </c>
      <c r="S29" t="n">
        <v>104.26</v>
      </c>
      <c r="T29" t="n">
        <v>22856.22</v>
      </c>
      <c r="U29" t="n">
        <v>0.6899999999999999</v>
      </c>
      <c r="V29" t="n">
        <v>0.89</v>
      </c>
      <c r="W29" t="n">
        <v>20.72</v>
      </c>
      <c r="X29" t="n">
        <v>1.4</v>
      </c>
      <c r="Y29" t="n">
        <v>1</v>
      </c>
      <c r="Z29" t="n">
        <v>10</v>
      </c>
      <c r="AA29" t="n">
        <v>1803.508383724399</v>
      </c>
      <c r="AB29" t="n">
        <v>2467.639735786184</v>
      </c>
      <c r="AC29" t="n">
        <v>2232.131662756871</v>
      </c>
      <c r="AD29" t="n">
        <v>1803508.383724399</v>
      </c>
      <c r="AE29" t="n">
        <v>2467639.735786184</v>
      </c>
      <c r="AF29" t="n">
        <v>2.903620016228877e-06</v>
      </c>
      <c r="AG29" t="n">
        <v>67</v>
      </c>
      <c r="AH29" t="n">
        <v>2232131.662756871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1.7458</v>
      </c>
      <c r="E30" t="n">
        <v>57.28</v>
      </c>
      <c r="F30" t="n">
        <v>53.92</v>
      </c>
      <c r="G30" t="n">
        <v>67.40000000000001</v>
      </c>
      <c r="H30" t="n">
        <v>1.06</v>
      </c>
      <c r="I30" t="n">
        <v>48</v>
      </c>
      <c r="J30" t="n">
        <v>133.92</v>
      </c>
      <c r="K30" t="n">
        <v>45</v>
      </c>
      <c r="L30" t="n">
        <v>8</v>
      </c>
      <c r="M30" t="n">
        <v>46</v>
      </c>
      <c r="N30" t="n">
        <v>20.93</v>
      </c>
      <c r="O30" t="n">
        <v>16751.02</v>
      </c>
      <c r="P30" t="n">
        <v>523.5</v>
      </c>
      <c r="Q30" t="n">
        <v>1367.33</v>
      </c>
      <c r="R30" t="n">
        <v>150.42</v>
      </c>
      <c r="S30" t="n">
        <v>104.26</v>
      </c>
      <c r="T30" t="n">
        <v>22023.77</v>
      </c>
      <c r="U30" t="n">
        <v>0.6899999999999999</v>
      </c>
      <c r="V30" t="n">
        <v>0.89</v>
      </c>
      <c r="W30" t="n">
        <v>20.72</v>
      </c>
      <c r="X30" t="n">
        <v>1.34</v>
      </c>
      <c r="Y30" t="n">
        <v>1</v>
      </c>
      <c r="Z30" t="n">
        <v>10</v>
      </c>
      <c r="AA30" t="n">
        <v>1797.415734558052</v>
      </c>
      <c r="AB30" t="n">
        <v>2459.303504408077</v>
      </c>
      <c r="AC30" t="n">
        <v>2224.591029601516</v>
      </c>
      <c r="AD30" t="n">
        <v>1797415.734558051</v>
      </c>
      <c r="AE30" t="n">
        <v>2459303.504408076</v>
      </c>
      <c r="AF30" t="n">
        <v>2.909118980965494e-06</v>
      </c>
      <c r="AG30" t="n">
        <v>67</v>
      </c>
      <c r="AH30" t="n">
        <v>2224591.029601516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1.7468</v>
      </c>
      <c r="E31" t="n">
        <v>57.25</v>
      </c>
      <c r="F31" t="n">
        <v>53.91</v>
      </c>
      <c r="G31" t="n">
        <v>68.83</v>
      </c>
      <c r="H31" t="n">
        <v>1.09</v>
      </c>
      <c r="I31" t="n">
        <v>47</v>
      </c>
      <c r="J31" t="n">
        <v>134.26</v>
      </c>
      <c r="K31" t="n">
        <v>45</v>
      </c>
      <c r="L31" t="n">
        <v>8.25</v>
      </c>
      <c r="M31" t="n">
        <v>45</v>
      </c>
      <c r="N31" t="n">
        <v>21.01</v>
      </c>
      <c r="O31" t="n">
        <v>16792.37</v>
      </c>
      <c r="P31" t="n">
        <v>520.89</v>
      </c>
      <c r="Q31" t="n">
        <v>1367.37</v>
      </c>
      <c r="R31" t="n">
        <v>149.83</v>
      </c>
      <c r="S31" t="n">
        <v>104.26</v>
      </c>
      <c r="T31" t="n">
        <v>21736.69</v>
      </c>
      <c r="U31" t="n">
        <v>0.7</v>
      </c>
      <c r="V31" t="n">
        <v>0.89</v>
      </c>
      <c r="W31" t="n">
        <v>20.73</v>
      </c>
      <c r="X31" t="n">
        <v>1.34</v>
      </c>
      <c r="Y31" t="n">
        <v>1</v>
      </c>
      <c r="Z31" t="n">
        <v>10</v>
      </c>
      <c r="AA31" t="n">
        <v>1793.06509022818</v>
      </c>
      <c r="AB31" t="n">
        <v>2453.350760899064</v>
      </c>
      <c r="AC31" t="n">
        <v>2219.206407578276</v>
      </c>
      <c r="AD31" t="n">
        <v>1793065.09022818</v>
      </c>
      <c r="AE31" t="n">
        <v>2453350.760899064</v>
      </c>
      <c r="AF31" t="n">
        <v>2.910785333915984e-06</v>
      </c>
      <c r="AG31" t="n">
        <v>67</v>
      </c>
      <c r="AH31" t="n">
        <v>2219206.407578276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1.7505</v>
      </c>
      <c r="E32" t="n">
        <v>57.13</v>
      </c>
      <c r="F32" t="n">
        <v>53.84</v>
      </c>
      <c r="G32" t="n">
        <v>71.79000000000001</v>
      </c>
      <c r="H32" t="n">
        <v>1.12</v>
      </c>
      <c r="I32" t="n">
        <v>45</v>
      </c>
      <c r="J32" t="n">
        <v>134.59</v>
      </c>
      <c r="K32" t="n">
        <v>45</v>
      </c>
      <c r="L32" t="n">
        <v>8.5</v>
      </c>
      <c r="M32" t="n">
        <v>43</v>
      </c>
      <c r="N32" t="n">
        <v>21.1</v>
      </c>
      <c r="O32" t="n">
        <v>16833.86</v>
      </c>
      <c r="P32" t="n">
        <v>518.71</v>
      </c>
      <c r="Q32" t="n">
        <v>1367.33</v>
      </c>
      <c r="R32" t="n">
        <v>147.62</v>
      </c>
      <c r="S32" t="n">
        <v>104.26</v>
      </c>
      <c r="T32" t="n">
        <v>20642.1</v>
      </c>
      <c r="U32" t="n">
        <v>0.71</v>
      </c>
      <c r="V32" t="n">
        <v>0.89</v>
      </c>
      <c r="W32" t="n">
        <v>20.72</v>
      </c>
      <c r="X32" t="n">
        <v>1.27</v>
      </c>
      <c r="Y32" t="n">
        <v>1</v>
      </c>
      <c r="Z32" t="n">
        <v>10</v>
      </c>
      <c r="AA32" t="n">
        <v>1787.082797543782</v>
      </c>
      <c r="AB32" t="n">
        <v>2445.165524128144</v>
      </c>
      <c r="AC32" t="n">
        <v>2211.802358316721</v>
      </c>
      <c r="AD32" t="n">
        <v>1787082.797543782</v>
      </c>
      <c r="AE32" t="n">
        <v>2445165.524128144</v>
      </c>
      <c r="AF32" t="n">
        <v>2.916950839832797e-06</v>
      </c>
      <c r="AG32" t="n">
        <v>67</v>
      </c>
      <c r="AH32" t="n">
        <v>2211802.35831672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1.7519</v>
      </c>
      <c r="E33" t="n">
        <v>57.08</v>
      </c>
      <c r="F33" t="n">
        <v>53.82</v>
      </c>
      <c r="G33" t="n">
        <v>73.40000000000001</v>
      </c>
      <c r="H33" t="n">
        <v>1.15</v>
      </c>
      <c r="I33" t="n">
        <v>44</v>
      </c>
      <c r="J33" t="n">
        <v>134.93</v>
      </c>
      <c r="K33" t="n">
        <v>45</v>
      </c>
      <c r="L33" t="n">
        <v>8.75</v>
      </c>
      <c r="M33" t="n">
        <v>42</v>
      </c>
      <c r="N33" t="n">
        <v>21.18</v>
      </c>
      <c r="O33" t="n">
        <v>16875.27</v>
      </c>
      <c r="P33" t="n">
        <v>516.33</v>
      </c>
      <c r="Q33" t="n">
        <v>1367.34</v>
      </c>
      <c r="R33" t="n">
        <v>147.14</v>
      </c>
      <c r="S33" t="n">
        <v>104.26</v>
      </c>
      <c r="T33" t="n">
        <v>20405.25</v>
      </c>
      <c r="U33" t="n">
        <v>0.71</v>
      </c>
      <c r="V33" t="n">
        <v>0.89</v>
      </c>
      <c r="W33" t="n">
        <v>20.71</v>
      </c>
      <c r="X33" t="n">
        <v>1.25</v>
      </c>
      <c r="Y33" t="n">
        <v>1</v>
      </c>
      <c r="Z33" t="n">
        <v>10</v>
      </c>
      <c r="AA33" t="n">
        <v>1782.729692722194</v>
      </c>
      <c r="AB33" t="n">
        <v>2439.209414065818</v>
      </c>
      <c r="AC33" t="n">
        <v>2206.414691039289</v>
      </c>
      <c r="AD33" t="n">
        <v>1782729.692722194</v>
      </c>
      <c r="AE33" t="n">
        <v>2439209.414065818</v>
      </c>
      <c r="AF33" t="n">
        <v>2.919283733963483e-06</v>
      </c>
      <c r="AG33" t="n">
        <v>67</v>
      </c>
      <c r="AH33" t="n">
        <v>2206414.691039289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1.7558</v>
      </c>
      <c r="E34" t="n">
        <v>56.95</v>
      </c>
      <c r="F34" t="n">
        <v>53.75</v>
      </c>
      <c r="G34" t="n">
        <v>76.78</v>
      </c>
      <c r="H34" t="n">
        <v>1.18</v>
      </c>
      <c r="I34" t="n">
        <v>42</v>
      </c>
      <c r="J34" t="n">
        <v>135.27</v>
      </c>
      <c r="K34" t="n">
        <v>45</v>
      </c>
      <c r="L34" t="n">
        <v>9</v>
      </c>
      <c r="M34" t="n">
        <v>40</v>
      </c>
      <c r="N34" t="n">
        <v>21.27</v>
      </c>
      <c r="O34" t="n">
        <v>16916.71</v>
      </c>
      <c r="P34" t="n">
        <v>513.72</v>
      </c>
      <c r="Q34" t="n">
        <v>1367.26</v>
      </c>
      <c r="R34" t="n">
        <v>144.47</v>
      </c>
      <c r="S34" t="n">
        <v>104.26</v>
      </c>
      <c r="T34" t="n">
        <v>19082.61</v>
      </c>
      <c r="U34" t="n">
        <v>0.72</v>
      </c>
      <c r="V34" t="n">
        <v>0.89</v>
      </c>
      <c r="W34" t="n">
        <v>20.71</v>
      </c>
      <c r="X34" t="n">
        <v>1.17</v>
      </c>
      <c r="Y34" t="n">
        <v>1</v>
      </c>
      <c r="Z34" t="n">
        <v>10</v>
      </c>
      <c r="AA34" t="n">
        <v>1766.410202670796</v>
      </c>
      <c r="AB34" t="n">
        <v>2416.880367812406</v>
      </c>
      <c r="AC34" t="n">
        <v>2186.216697621291</v>
      </c>
      <c r="AD34" t="n">
        <v>1766410.202670796</v>
      </c>
      <c r="AE34" t="n">
        <v>2416880.367812406</v>
      </c>
      <c r="AF34" t="n">
        <v>2.925782510470395e-06</v>
      </c>
      <c r="AG34" t="n">
        <v>66</v>
      </c>
      <c r="AH34" t="n">
        <v>2186216.697621291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1.7581</v>
      </c>
      <c r="E35" t="n">
        <v>56.88</v>
      </c>
      <c r="F35" t="n">
        <v>53.7</v>
      </c>
      <c r="G35" t="n">
        <v>78.59</v>
      </c>
      <c r="H35" t="n">
        <v>1.21</v>
      </c>
      <c r="I35" t="n">
        <v>41</v>
      </c>
      <c r="J35" t="n">
        <v>135.6</v>
      </c>
      <c r="K35" t="n">
        <v>45</v>
      </c>
      <c r="L35" t="n">
        <v>9.25</v>
      </c>
      <c r="M35" t="n">
        <v>39</v>
      </c>
      <c r="N35" t="n">
        <v>21.35</v>
      </c>
      <c r="O35" t="n">
        <v>16958.17</v>
      </c>
      <c r="P35" t="n">
        <v>511.18</v>
      </c>
      <c r="Q35" t="n">
        <v>1367.39</v>
      </c>
      <c r="R35" t="n">
        <v>143.39</v>
      </c>
      <c r="S35" t="n">
        <v>104.26</v>
      </c>
      <c r="T35" t="n">
        <v>18544.85</v>
      </c>
      <c r="U35" t="n">
        <v>0.73</v>
      </c>
      <c r="V35" t="n">
        <v>0.89</v>
      </c>
      <c r="W35" t="n">
        <v>20.7</v>
      </c>
      <c r="X35" t="n">
        <v>1.12</v>
      </c>
      <c r="Y35" t="n">
        <v>1</v>
      </c>
      <c r="Z35" t="n">
        <v>10</v>
      </c>
      <c r="AA35" t="n">
        <v>1761.049062100109</v>
      </c>
      <c r="AB35" t="n">
        <v>2409.545018766762</v>
      </c>
      <c r="AC35" t="n">
        <v>2179.581423993336</v>
      </c>
      <c r="AD35" t="n">
        <v>1761049.062100109</v>
      </c>
      <c r="AE35" t="n">
        <v>2409545.018766763</v>
      </c>
      <c r="AF35" t="n">
        <v>2.929615122256521e-06</v>
      </c>
      <c r="AG35" t="n">
        <v>66</v>
      </c>
      <c r="AH35" t="n">
        <v>2179581.423993336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1.759</v>
      </c>
      <c r="E36" t="n">
        <v>56.85</v>
      </c>
      <c r="F36" t="n">
        <v>53.69</v>
      </c>
      <c r="G36" t="n">
        <v>80.54000000000001</v>
      </c>
      <c r="H36" t="n">
        <v>1.24</v>
      </c>
      <c r="I36" t="n">
        <v>40</v>
      </c>
      <c r="J36" t="n">
        <v>135.94</v>
      </c>
      <c r="K36" t="n">
        <v>45</v>
      </c>
      <c r="L36" t="n">
        <v>9.5</v>
      </c>
      <c r="M36" t="n">
        <v>38</v>
      </c>
      <c r="N36" t="n">
        <v>21.44</v>
      </c>
      <c r="O36" t="n">
        <v>16999.67</v>
      </c>
      <c r="P36" t="n">
        <v>510.22</v>
      </c>
      <c r="Q36" t="n">
        <v>1367.27</v>
      </c>
      <c r="R36" t="n">
        <v>143.03</v>
      </c>
      <c r="S36" t="n">
        <v>104.26</v>
      </c>
      <c r="T36" t="n">
        <v>18372.98</v>
      </c>
      <c r="U36" t="n">
        <v>0.73</v>
      </c>
      <c r="V36" t="n">
        <v>0.89</v>
      </c>
      <c r="W36" t="n">
        <v>20.7</v>
      </c>
      <c r="X36" t="n">
        <v>1.12</v>
      </c>
      <c r="Y36" t="n">
        <v>1</v>
      </c>
      <c r="Z36" t="n">
        <v>10</v>
      </c>
      <c r="AA36" t="n">
        <v>1759.076388696683</v>
      </c>
      <c r="AB36" t="n">
        <v>2406.845919987986</v>
      </c>
      <c r="AC36" t="n">
        <v>2177.139923413797</v>
      </c>
      <c r="AD36" t="n">
        <v>1759076.388696683</v>
      </c>
      <c r="AE36" t="n">
        <v>2406845.919987986</v>
      </c>
      <c r="AF36" t="n">
        <v>2.931114839911962e-06</v>
      </c>
      <c r="AG36" t="n">
        <v>66</v>
      </c>
      <c r="AH36" t="n">
        <v>2177139.923413797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1.7605</v>
      </c>
      <c r="E37" t="n">
        <v>56.8</v>
      </c>
      <c r="F37" t="n">
        <v>53.67</v>
      </c>
      <c r="G37" t="n">
        <v>82.56999999999999</v>
      </c>
      <c r="H37" t="n">
        <v>1.26</v>
      </c>
      <c r="I37" t="n">
        <v>39</v>
      </c>
      <c r="J37" t="n">
        <v>136.27</v>
      </c>
      <c r="K37" t="n">
        <v>45</v>
      </c>
      <c r="L37" t="n">
        <v>9.75</v>
      </c>
      <c r="M37" t="n">
        <v>37</v>
      </c>
      <c r="N37" t="n">
        <v>21.53</v>
      </c>
      <c r="O37" t="n">
        <v>17041.2</v>
      </c>
      <c r="P37" t="n">
        <v>507.72</v>
      </c>
      <c r="Q37" t="n">
        <v>1367.24</v>
      </c>
      <c r="R37" t="n">
        <v>142.36</v>
      </c>
      <c r="S37" t="n">
        <v>104.26</v>
      </c>
      <c r="T37" t="n">
        <v>18041.41</v>
      </c>
      <c r="U37" t="n">
        <v>0.73</v>
      </c>
      <c r="V37" t="n">
        <v>0.89</v>
      </c>
      <c r="W37" t="n">
        <v>20.7</v>
      </c>
      <c r="X37" t="n">
        <v>1.1</v>
      </c>
      <c r="Y37" t="n">
        <v>1</v>
      </c>
      <c r="Z37" t="n">
        <v>10</v>
      </c>
      <c r="AA37" t="n">
        <v>1754.530608741462</v>
      </c>
      <c r="AB37" t="n">
        <v>2400.626183307596</v>
      </c>
      <c r="AC37" t="n">
        <v>2171.513789672728</v>
      </c>
      <c r="AD37" t="n">
        <v>1754530.608741462</v>
      </c>
      <c r="AE37" t="n">
        <v>2400626.183307596</v>
      </c>
      <c r="AF37" t="n">
        <v>2.933614369337698e-06</v>
      </c>
      <c r="AG37" t="n">
        <v>66</v>
      </c>
      <c r="AH37" t="n">
        <v>2171513.789672728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1.7649</v>
      </c>
      <c r="E38" t="n">
        <v>56.66</v>
      </c>
      <c r="F38" t="n">
        <v>53.58</v>
      </c>
      <c r="G38" t="n">
        <v>86.89</v>
      </c>
      <c r="H38" t="n">
        <v>1.29</v>
      </c>
      <c r="I38" t="n">
        <v>37</v>
      </c>
      <c r="J38" t="n">
        <v>136.61</v>
      </c>
      <c r="K38" t="n">
        <v>45</v>
      </c>
      <c r="L38" t="n">
        <v>10</v>
      </c>
      <c r="M38" t="n">
        <v>35</v>
      </c>
      <c r="N38" t="n">
        <v>21.61</v>
      </c>
      <c r="O38" t="n">
        <v>17082.76</v>
      </c>
      <c r="P38" t="n">
        <v>503</v>
      </c>
      <c r="Q38" t="n">
        <v>1367.32</v>
      </c>
      <c r="R38" t="n">
        <v>139.2</v>
      </c>
      <c r="S38" t="n">
        <v>104.26</v>
      </c>
      <c r="T38" t="n">
        <v>16472.09</v>
      </c>
      <c r="U38" t="n">
        <v>0.75</v>
      </c>
      <c r="V38" t="n">
        <v>0.89</v>
      </c>
      <c r="W38" t="n">
        <v>20.7</v>
      </c>
      <c r="X38" t="n">
        <v>1.01</v>
      </c>
      <c r="Y38" t="n">
        <v>1</v>
      </c>
      <c r="Z38" t="n">
        <v>10</v>
      </c>
      <c r="AA38" t="n">
        <v>1744.578316035481</v>
      </c>
      <c r="AB38" t="n">
        <v>2387.009017363105</v>
      </c>
      <c r="AC38" t="n">
        <v>2159.196226934167</v>
      </c>
      <c r="AD38" t="n">
        <v>1744578.316035481</v>
      </c>
      <c r="AE38" t="n">
        <v>2387009.017363105</v>
      </c>
      <c r="AF38" t="n">
        <v>2.940946322319853e-06</v>
      </c>
      <c r="AG38" t="n">
        <v>66</v>
      </c>
      <c r="AH38" t="n">
        <v>2159196.226934167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1.764</v>
      </c>
      <c r="E39" t="n">
        <v>56.69</v>
      </c>
      <c r="F39" t="n">
        <v>53.61</v>
      </c>
      <c r="G39" t="n">
        <v>86.94</v>
      </c>
      <c r="H39" t="n">
        <v>1.32</v>
      </c>
      <c r="I39" t="n">
        <v>37</v>
      </c>
      <c r="J39" t="n">
        <v>136.95</v>
      </c>
      <c r="K39" t="n">
        <v>45</v>
      </c>
      <c r="L39" t="n">
        <v>10.25</v>
      </c>
      <c r="M39" t="n">
        <v>35</v>
      </c>
      <c r="N39" t="n">
        <v>21.7</v>
      </c>
      <c r="O39" t="n">
        <v>17124.35</v>
      </c>
      <c r="P39" t="n">
        <v>502.04</v>
      </c>
      <c r="Q39" t="n">
        <v>1367.22</v>
      </c>
      <c r="R39" t="n">
        <v>140.16</v>
      </c>
      <c r="S39" t="n">
        <v>104.26</v>
      </c>
      <c r="T39" t="n">
        <v>16951.24</v>
      </c>
      <c r="U39" t="n">
        <v>0.74</v>
      </c>
      <c r="V39" t="n">
        <v>0.89</v>
      </c>
      <c r="W39" t="n">
        <v>20.7</v>
      </c>
      <c r="X39" t="n">
        <v>1.04</v>
      </c>
      <c r="Y39" t="n">
        <v>1</v>
      </c>
      <c r="Z39" t="n">
        <v>10</v>
      </c>
      <c r="AA39" t="n">
        <v>1744.060235651135</v>
      </c>
      <c r="AB39" t="n">
        <v>2386.30015692515</v>
      </c>
      <c r="AC39" t="n">
        <v>2158.555019141518</v>
      </c>
      <c r="AD39" t="n">
        <v>1744060.235651135</v>
      </c>
      <c r="AE39" t="n">
        <v>2386300.15692515</v>
      </c>
      <c r="AF39" t="n">
        <v>2.939446604664412e-06</v>
      </c>
      <c r="AG39" t="n">
        <v>66</v>
      </c>
      <c r="AH39" t="n">
        <v>2158555.019141518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1.7655</v>
      </c>
      <c r="E40" t="n">
        <v>56.64</v>
      </c>
      <c r="F40" t="n">
        <v>53.59</v>
      </c>
      <c r="G40" t="n">
        <v>89.31999999999999</v>
      </c>
      <c r="H40" t="n">
        <v>1.35</v>
      </c>
      <c r="I40" t="n">
        <v>36</v>
      </c>
      <c r="J40" t="n">
        <v>137.29</v>
      </c>
      <c r="K40" t="n">
        <v>45</v>
      </c>
      <c r="L40" t="n">
        <v>10.5</v>
      </c>
      <c r="M40" t="n">
        <v>34</v>
      </c>
      <c r="N40" t="n">
        <v>21.79</v>
      </c>
      <c r="O40" t="n">
        <v>17165.97</v>
      </c>
      <c r="P40" t="n">
        <v>500.15</v>
      </c>
      <c r="Q40" t="n">
        <v>1367.31</v>
      </c>
      <c r="R40" t="n">
        <v>139.47</v>
      </c>
      <c r="S40" t="n">
        <v>104.26</v>
      </c>
      <c r="T40" t="n">
        <v>16611.95</v>
      </c>
      <c r="U40" t="n">
        <v>0.75</v>
      </c>
      <c r="V40" t="n">
        <v>0.89</v>
      </c>
      <c r="W40" t="n">
        <v>20.7</v>
      </c>
      <c r="X40" t="n">
        <v>1.01</v>
      </c>
      <c r="Y40" t="n">
        <v>1</v>
      </c>
      <c r="Z40" t="n">
        <v>10</v>
      </c>
      <c r="AA40" t="n">
        <v>1740.375757629108</v>
      </c>
      <c r="AB40" t="n">
        <v>2381.258891547715</v>
      </c>
      <c r="AC40" t="n">
        <v>2153.994885056245</v>
      </c>
      <c r="AD40" t="n">
        <v>1740375.757629108</v>
      </c>
      <c r="AE40" t="n">
        <v>2381258.891547715</v>
      </c>
      <c r="AF40" t="n">
        <v>2.941946134090148e-06</v>
      </c>
      <c r="AG40" t="n">
        <v>66</v>
      </c>
      <c r="AH40" t="n">
        <v>2153994.885056245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1.767</v>
      </c>
      <c r="E41" t="n">
        <v>56.59</v>
      </c>
      <c r="F41" t="n">
        <v>53.57</v>
      </c>
      <c r="G41" t="n">
        <v>91.83</v>
      </c>
      <c r="H41" t="n">
        <v>1.38</v>
      </c>
      <c r="I41" t="n">
        <v>35</v>
      </c>
      <c r="J41" t="n">
        <v>137.62</v>
      </c>
      <c r="K41" t="n">
        <v>45</v>
      </c>
      <c r="L41" t="n">
        <v>10.75</v>
      </c>
      <c r="M41" t="n">
        <v>33</v>
      </c>
      <c r="N41" t="n">
        <v>21.88</v>
      </c>
      <c r="O41" t="n">
        <v>17207.62</v>
      </c>
      <c r="P41" t="n">
        <v>497.42</v>
      </c>
      <c r="Q41" t="n">
        <v>1367.35</v>
      </c>
      <c r="R41" t="n">
        <v>138.71</v>
      </c>
      <c r="S41" t="n">
        <v>104.26</v>
      </c>
      <c r="T41" t="n">
        <v>16235.69</v>
      </c>
      <c r="U41" t="n">
        <v>0.75</v>
      </c>
      <c r="V41" t="n">
        <v>0.89</v>
      </c>
      <c r="W41" t="n">
        <v>20.7</v>
      </c>
      <c r="X41" t="n">
        <v>0.99</v>
      </c>
      <c r="Y41" t="n">
        <v>1</v>
      </c>
      <c r="Z41" t="n">
        <v>10</v>
      </c>
      <c r="AA41" t="n">
        <v>1735.547753236058</v>
      </c>
      <c r="AB41" t="n">
        <v>2374.653002940623</v>
      </c>
      <c r="AC41" t="n">
        <v>2148.019453186391</v>
      </c>
      <c r="AD41" t="n">
        <v>1735547.753236058</v>
      </c>
      <c r="AE41" t="n">
        <v>2374653.002940623</v>
      </c>
      <c r="AF41" t="n">
        <v>2.944445663515882e-06</v>
      </c>
      <c r="AG41" t="n">
        <v>66</v>
      </c>
      <c r="AH41" t="n">
        <v>2148019.453186391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1.7686</v>
      </c>
      <c r="E42" t="n">
        <v>56.54</v>
      </c>
      <c r="F42" t="n">
        <v>53.54</v>
      </c>
      <c r="G42" t="n">
        <v>94.48</v>
      </c>
      <c r="H42" t="n">
        <v>1.41</v>
      </c>
      <c r="I42" t="n">
        <v>34</v>
      </c>
      <c r="J42" t="n">
        <v>137.96</v>
      </c>
      <c r="K42" t="n">
        <v>45</v>
      </c>
      <c r="L42" t="n">
        <v>11</v>
      </c>
      <c r="M42" t="n">
        <v>32</v>
      </c>
      <c r="N42" t="n">
        <v>21.96</v>
      </c>
      <c r="O42" t="n">
        <v>17249.3</v>
      </c>
      <c r="P42" t="n">
        <v>495.68</v>
      </c>
      <c r="Q42" t="n">
        <v>1367.27</v>
      </c>
      <c r="R42" t="n">
        <v>137.65</v>
      </c>
      <c r="S42" t="n">
        <v>104.26</v>
      </c>
      <c r="T42" t="n">
        <v>15712.62</v>
      </c>
      <c r="U42" t="n">
        <v>0.76</v>
      </c>
      <c r="V42" t="n">
        <v>0.9</v>
      </c>
      <c r="W42" t="n">
        <v>20.71</v>
      </c>
      <c r="X42" t="n">
        <v>0.96</v>
      </c>
      <c r="Y42" t="n">
        <v>1</v>
      </c>
      <c r="Z42" t="n">
        <v>10</v>
      </c>
      <c r="AA42" t="n">
        <v>1731.942346140832</v>
      </c>
      <c r="AB42" t="n">
        <v>2369.719925893598</v>
      </c>
      <c r="AC42" t="n">
        <v>2143.557182089117</v>
      </c>
      <c r="AD42" t="n">
        <v>1731942.346140832</v>
      </c>
      <c r="AE42" t="n">
        <v>2369719.925893598</v>
      </c>
      <c r="AF42" t="n">
        <v>2.947111828236667e-06</v>
      </c>
      <c r="AG42" t="n">
        <v>66</v>
      </c>
      <c r="AH42" t="n">
        <v>2143557.182089117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1.7714</v>
      </c>
      <c r="E43" t="n">
        <v>56.45</v>
      </c>
      <c r="F43" t="n">
        <v>53.48</v>
      </c>
      <c r="G43" t="n">
        <v>97.23</v>
      </c>
      <c r="H43" t="n">
        <v>1.44</v>
      </c>
      <c r="I43" t="n">
        <v>33</v>
      </c>
      <c r="J43" t="n">
        <v>138.3</v>
      </c>
      <c r="K43" t="n">
        <v>45</v>
      </c>
      <c r="L43" t="n">
        <v>11.25</v>
      </c>
      <c r="M43" t="n">
        <v>31</v>
      </c>
      <c r="N43" t="n">
        <v>22.05</v>
      </c>
      <c r="O43" t="n">
        <v>17291.02</v>
      </c>
      <c r="P43" t="n">
        <v>493.27</v>
      </c>
      <c r="Q43" t="n">
        <v>1367.25</v>
      </c>
      <c r="R43" t="n">
        <v>135.67</v>
      </c>
      <c r="S43" t="n">
        <v>104.26</v>
      </c>
      <c r="T43" t="n">
        <v>14727.83</v>
      </c>
      <c r="U43" t="n">
        <v>0.77</v>
      </c>
      <c r="V43" t="n">
        <v>0.9</v>
      </c>
      <c r="W43" t="n">
        <v>20.7</v>
      </c>
      <c r="X43" t="n">
        <v>0.9</v>
      </c>
      <c r="Y43" t="n">
        <v>1</v>
      </c>
      <c r="Z43" t="n">
        <v>10</v>
      </c>
      <c r="AA43" t="n">
        <v>1726.457402480196</v>
      </c>
      <c r="AB43" t="n">
        <v>2362.21518399848</v>
      </c>
      <c r="AC43" t="n">
        <v>2136.768682227498</v>
      </c>
      <c r="AD43" t="n">
        <v>1726457.402480196</v>
      </c>
      <c r="AE43" t="n">
        <v>2362215.18399848</v>
      </c>
      <c r="AF43" t="n">
        <v>2.951777616498039e-06</v>
      </c>
      <c r="AG43" t="n">
        <v>66</v>
      </c>
      <c r="AH43" t="n">
        <v>2136768.682227498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1.7726</v>
      </c>
      <c r="E44" t="n">
        <v>56.41</v>
      </c>
      <c r="F44" t="n">
        <v>53.46</v>
      </c>
      <c r="G44" t="n">
        <v>100.25</v>
      </c>
      <c r="H44" t="n">
        <v>1.47</v>
      </c>
      <c r="I44" t="n">
        <v>32</v>
      </c>
      <c r="J44" t="n">
        <v>138.64</v>
      </c>
      <c r="K44" t="n">
        <v>45</v>
      </c>
      <c r="L44" t="n">
        <v>11.5</v>
      </c>
      <c r="M44" t="n">
        <v>30</v>
      </c>
      <c r="N44" t="n">
        <v>22.14</v>
      </c>
      <c r="O44" t="n">
        <v>17332.76</v>
      </c>
      <c r="P44" t="n">
        <v>490.85</v>
      </c>
      <c r="Q44" t="n">
        <v>1367.29</v>
      </c>
      <c r="R44" t="n">
        <v>135.44</v>
      </c>
      <c r="S44" t="n">
        <v>104.26</v>
      </c>
      <c r="T44" t="n">
        <v>14616.65</v>
      </c>
      <c r="U44" t="n">
        <v>0.77</v>
      </c>
      <c r="V44" t="n">
        <v>0.9</v>
      </c>
      <c r="W44" t="n">
        <v>20.69</v>
      </c>
      <c r="X44" t="n">
        <v>0.89</v>
      </c>
      <c r="Y44" t="n">
        <v>1</v>
      </c>
      <c r="Z44" t="n">
        <v>10</v>
      </c>
      <c r="AA44" t="n">
        <v>1722.263604459529</v>
      </c>
      <c r="AB44" t="n">
        <v>2356.477044529293</v>
      </c>
      <c r="AC44" t="n">
        <v>2131.57818273572</v>
      </c>
      <c r="AD44" t="n">
        <v>1722263.604459529</v>
      </c>
      <c r="AE44" t="n">
        <v>2356477.044529293</v>
      </c>
      <c r="AF44" t="n">
        <v>2.953777240038627e-06</v>
      </c>
      <c r="AG44" t="n">
        <v>66</v>
      </c>
      <c r="AH44" t="n">
        <v>2131578.182735721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1.7745</v>
      </c>
      <c r="E45" t="n">
        <v>56.35</v>
      </c>
      <c r="F45" t="n">
        <v>53.43</v>
      </c>
      <c r="G45" t="n">
        <v>103.41</v>
      </c>
      <c r="H45" t="n">
        <v>1.5</v>
      </c>
      <c r="I45" t="n">
        <v>31</v>
      </c>
      <c r="J45" t="n">
        <v>138.98</v>
      </c>
      <c r="K45" t="n">
        <v>45</v>
      </c>
      <c r="L45" t="n">
        <v>11.75</v>
      </c>
      <c r="M45" t="n">
        <v>29</v>
      </c>
      <c r="N45" t="n">
        <v>22.23</v>
      </c>
      <c r="O45" t="n">
        <v>17374.54</v>
      </c>
      <c r="P45" t="n">
        <v>488.46</v>
      </c>
      <c r="Q45" t="n">
        <v>1367.16</v>
      </c>
      <c r="R45" t="n">
        <v>134.34</v>
      </c>
      <c r="S45" t="n">
        <v>104.26</v>
      </c>
      <c r="T45" t="n">
        <v>14073.3</v>
      </c>
      <c r="U45" t="n">
        <v>0.78</v>
      </c>
      <c r="V45" t="n">
        <v>0.9</v>
      </c>
      <c r="W45" t="n">
        <v>20.69</v>
      </c>
      <c r="X45" t="n">
        <v>0.85</v>
      </c>
      <c r="Y45" t="n">
        <v>1</v>
      </c>
      <c r="Z45" t="n">
        <v>10</v>
      </c>
      <c r="AA45" t="n">
        <v>1717.612925127208</v>
      </c>
      <c r="AB45" t="n">
        <v>2350.113779893319</v>
      </c>
      <c r="AC45" t="n">
        <v>2125.822219145706</v>
      </c>
      <c r="AD45" t="n">
        <v>1717612.925127208</v>
      </c>
      <c r="AE45" t="n">
        <v>2350113.779893319</v>
      </c>
      <c r="AF45" t="n">
        <v>2.956943310644558e-06</v>
      </c>
      <c r="AG45" t="n">
        <v>66</v>
      </c>
      <c r="AH45" t="n">
        <v>2125822.219145706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1.7761</v>
      </c>
      <c r="E46" t="n">
        <v>56.3</v>
      </c>
      <c r="F46" t="n">
        <v>53.41</v>
      </c>
      <c r="G46" t="n">
        <v>106.81</v>
      </c>
      <c r="H46" t="n">
        <v>1.52</v>
      </c>
      <c r="I46" t="n">
        <v>30</v>
      </c>
      <c r="J46" t="n">
        <v>139.32</v>
      </c>
      <c r="K46" t="n">
        <v>45</v>
      </c>
      <c r="L46" t="n">
        <v>12</v>
      </c>
      <c r="M46" t="n">
        <v>28</v>
      </c>
      <c r="N46" t="n">
        <v>22.32</v>
      </c>
      <c r="O46" t="n">
        <v>17416.34</v>
      </c>
      <c r="P46" t="n">
        <v>485.13</v>
      </c>
      <c r="Q46" t="n">
        <v>1367.26</v>
      </c>
      <c r="R46" t="n">
        <v>133.21</v>
      </c>
      <c r="S46" t="n">
        <v>104.26</v>
      </c>
      <c r="T46" t="n">
        <v>13511.55</v>
      </c>
      <c r="U46" t="n">
        <v>0.78</v>
      </c>
      <c r="V46" t="n">
        <v>0.9</v>
      </c>
      <c r="W46" t="n">
        <v>20.7</v>
      </c>
      <c r="X46" t="n">
        <v>0.83</v>
      </c>
      <c r="Y46" t="n">
        <v>1</v>
      </c>
      <c r="Z46" t="n">
        <v>10</v>
      </c>
      <c r="AA46" t="n">
        <v>1711.951038418144</v>
      </c>
      <c r="AB46" t="n">
        <v>2342.366936713165</v>
      </c>
      <c r="AC46" t="n">
        <v>2118.814723805902</v>
      </c>
      <c r="AD46" t="n">
        <v>1711951.038418144</v>
      </c>
      <c r="AE46" t="n">
        <v>2342366.936713165</v>
      </c>
      <c r="AF46" t="n">
        <v>2.959609475365342e-06</v>
      </c>
      <c r="AG46" t="n">
        <v>66</v>
      </c>
      <c r="AH46" t="n">
        <v>2118814.723805903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1.7756</v>
      </c>
      <c r="E47" t="n">
        <v>56.32</v>
      </c>
      <c r="F47" t="n">
        <v>53.42</v>
      </c>
      <c r="G47" t="n">
        <v>106.84</v>
      </c>
      <c r="H47" t="n">
        <v>1.55</v>
      </c>
      <c r="I47" t="n">
        <v>30</v>
      </c>
      <c r="J47" t="n">
        <v>139.66</v>
      </c>
      <c r="K47" t="n">
        <v>45</v>
      </c>
      <c r="L47" t="n">
        <v>12.25</v>
      </c>
      <c r="M47" t="n">
        <v>28</v>
      </c>
      <c r="N47" t="n">
        <v>22.41</v>
      </c>
      <c r="O47" t="n">
        <v>17458.18</v>
      </c>
      <c r="P47" t="n">
        <v>484.22</v>
      </c>
      <c r="Q47" t="n">
        <v>1367.31</v>
      </c>
      <c r="R47" t="n">
        <v>134.08</v>
      </c>
      <c r="S47" t="n">
        <v>104.26</v>
      </c>
      <c r="T47" t="n">
        <v>13943.93</v>
      </c>
      <c r="U47" t="n">
        <v>0.78</v>
      </c>
      <c r="V47" t="n">
        <v>0.9</v>
      </c>
      <c r="W47" t="n">
        <v>20.69</v>
      </c>
      <c r="X47" t="n">
        <v>0.84</v>
      </c>
      <c r="Y47" t="n">
        <v>1</v>
      </c>
      <c r="Z47" t="n">
        <v>10</v>
      </c>
      <c r="AA47" t="n">
        <v>1711.091240458432</v>
      </c>
      <c r="AB47" t="n">
        <v>2341.190523213078</v>
      </c>
      <c r="AC47" t="n">
        <v>2117.750585559158</v>
      </c>
      <c r="AD47" t="n">
        <v>1711091.240458432</v>
      </c>
      <c r="AE47" t="n">
        <v>2341190.523213078</v>
      </c>
      <c r="AF47" t="n">
        <v>2.958776298890097e-06</v>
      </c>
      <c r="AG47" t="n">
        <v>66</v>
      </c>
      <c r="AH47" t="n">
        <v>2117750.585559158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1.7776</v>
      </c>
      <c r="E48" t="n">
        <v>56.26</v>
      </c>
      <c r="F48" t="n">
        <v>53.38</v>
      </c>
      <c r="G48" t="n">
        <v>110.45</v>
      </c>
      <c r="H48" t="n">
        <v>1.58</v>
      </c>
      <c r="I48" t="n">
        <v>29</v>
      </c>
      <c r="J48" t="n">
        <v>140</v>
      </c>
      <c r="K48" t="n">
        <v>45</v>
      </c>
      <c r="L48" t="n">
        <v>12.5</v>
      </c>
      <c r="M48" t="n">
        <v>27</v>
      </c>
      <c r="N48" t="n">
        <v>22.5</v>
      </c>
      <c r="O48" t="n">
        <v>17500.05</v>
      </c>
      <c r="P48" t="n">
        <v>482.09</v>
      </c>
      <c r="Q48" t="n">
        <v>1367.22</v>
      </c>
      <c r="R48" t="n">
        <v>132.54</v>
      </c>
      <c r="S48" t="n">
        <v>104.26</v>
      </c>
      <c r="T48" t="n">
        <v>13180.64</v>
      </c>
      <c r="U48" t="n">
        <v>0.79</v>
      </c>
      <c r="V48" t="n">
        <v>0.9</v>
      </c>
      <c r="W48" t="n">
        <v>20.7</v>
      </c>
      <c r="X48" t="n">
        <v>0.8100000000000001</v>
      </c>
      <c r="Y48" t="n">
        <v>1</v>
      </c>
      <c r="Z48" t="n">
        <v>10</v>
      </c>
      <c r="AA48" t="n">
        <v>1706.676719875084</v>
      </c>
      <c r="AB48" t="n">
        <v>2335.150381396039</v>
      </c>
      <c r="AC48" t="n">
        <v>2112.286906399745</v>
      </c>
      <c r="AD48" t="n">
        <v>1706676.719875084</v>
      </c>
      <c r="AE48" t="n">
        <v>2335150.381396039</v>
      </c>
      <c r="AF48" t="n">
        <v>2.962109004791077e-06</v>
      </c>
      <c r="AG48" t="n">
        <v>66</v>
      </c>
      <c r="AH48" t="n">
        <v>2112286.906399745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1.7791</v>
      </c>
      <c r="E49" t="n">
        <v>56.21</v>
      </c>
      <c r="F49" t="n">
        <v>53.36</v>
      </c>
      <c r="G49" t="n">
        <v>114.34</v>
      </c>
      <c r="H49" t="n">
        <v>1.61</v>
      </c>
      <c r="I49" t="n">
        <v>28</v>
      </c>
      <c r="J49" t="n">
        <v>140.33</v>
      </c>
      <c r="K49" t="n">
        <v>45</v>
      </c>
      <c r="L49" t="n">
        <v>12.75</v>
      </c>
      <c r="M49" t="n">
        <v>26</v>
      </c>
      <c r="N49" t="n">
        <v>22.59</v>
      </c>
      <c r="O49" t="n">
        <v>17541.95</v>
      </c>
      <c r="P49" t="n">
        <v>478.9</v>
      </c>
      <c r="Q49" t="n">
        <v>1367.28</v>
      </c>
      <c r="R49" t="n">
        <v>132.17</v>
      </c>
      <c r="S49" t="n">
        <v>104.26</v>
      </c>
      <c r="T49" t="n">
        <v>13001.22</v>
      </c>
      <c r="U49" t="n">
        <v>0.79</v>
      </c>
      <c r="V49" t="n">
        <v>0.9</v>
      </c>
      <c r="W49" t="n">
        <v>20.68</v>
      </c>
      <c r="X49" t="n">
        <v>0.78</v>
      </c>
      <c r="Y49" t="n">
        <v>1</v>
      </c>
      <c r="Z49" t="n">
        <v>10</v>
      </c>
      <c r="AA49" t="n">
        <v>1701.284603972774</v>
      </c>
      <c r="AB49" t="n">
        <v>2327.772650535134</v>
      </c>
      <c r="AC49" t="n">
        <v>2105.613295817494</v>
      </c>
      <c r="AD49" t="n">
        <v>1701284.603972774</v>
      </c>
      <c r="AE49" t="n">
        <v>2327772.650535134</v>
      </c>
      <c r="AF49" t="n">
        <v>2.964608534216812e-06</v>
      </c>
      <c r="AG49" t="n">
        <v>66</v>
      </c>
      <c r="AH49" t="n">
        <v>2105613.295817494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1.7799</v>
      </c>
      <c r="E50" t="n">
        <v>56.18</v>
      </c>
      <c r="F50" t="n">
        <v>53.34</v>
      </c>
      <c r="G50" t="n">
        <v>114.29</v>
      </c>
      <c r="H50" t="n">
        <v>1.63</v>
      </c>
      <c r="I50" t="n">
        <v>28</v>
      </c>
      <c r="J50" t="n">
        <v>140.67</v>
      </c>
      <c r="K50" t="n">
        <v>45</v>
      </c>
      <c r="L50" t="n">
        <v>13</v>
      </c>
      <c r="M50" t="n">
        <v>26</v>
      </c>
      <c r="N50" t="n">
        <v>22.68</v>
      </c>
      <c r="O50" t="n">
        <v>17583.88</v>
      </c>
      <c r="P50" t="n">
        <v>476.78</v>
      </c>
      <c r="Q50" t="n">
        <v>1367.16</v>
      </c>
      <c r="R50" t="n">
        <v>131.38</v>
      </c>
      <c r="S50" t="n">
        <v>104.26</v>
      </c>
      <c r="T50" t="n">
        <v>12605.68</v>
      </c>
      <c r="U50" t="n">
        <v>0.79</v>
      </c>
      <c r="V50" t="n">
        <v>0.9</v>
      </c>
      <c r="W50" t="n">
        <v>20.68</v>
      </c>
      <c r="X50" t="n">
        <v>0.76</v>
      </c>
      <c r="Y50" t="n">
        <v>1</v>
      </c>
      <c r="Z50" t="n">
        <v>10</v>
      </c>
      <c r="AA50" t="n">
        <v>1697.771562908648</v>
      </c>
      <c r="AB50" t="n">
        <v>2322.965952766763</v>
      </c>
      <c r="AC50" t="n">
        <v>2101.265342537894</v>
      </c>
      <c r="AD50" t="n">
        <v>1697771.562908648</v>
      </c>
      <c r="AE50" t="n">
        <v>2322965.952766763</v>
      </c>
      <c r="AF50" t="n">
        <v>2.965941616577204e-06</v>
      </c>
      <c r="AG50" t="n">
        <v>66</v>
      </c>
      <c r="AH50" t="n">
        <v>2101265.342537893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1.7814</v>
      </c>
      <c r="E51" t="n">
        <v>56.14</v>
      </c>
      <c r="F51" t="n">
        <v>53.31</v>
      </c>
      <c r="G51" t="n">
        <v>118.48</v>
      </c>
      <c r="H51" t="n">
        <v>1.66</v>
      </c>
      <c r="I51" t="n">
        <v>27</v>
      </c>
      <c r="J51" t="n">
        <v>141.02</v>
      </c>
      <c r="K51" t="n">
        <v>45</v>
      </c>
      <c r="L51" t="n">
        <v>13.25</v>
      </c>
      <c r="M51" t="n">
        <v>25</v>
      </c>
      <c r="N51" t="n">
        <v>22.77</v>
      </c>
      <c r="O51" t="n">
        <v>17625.85</v>
      </c>
      <c r="P51" t="n">
        <v>473.71</v>
      </c>
      <c r="Q51" t="n">
        <v>1367.3</v>
      </c>
      <c r="R51" t="n">
        <v>130.29</v>
      </c>
      <c r="S51" t="n">
        <v>104.26</v>
      </c>
      <c r="T51" t="n">
        <v>12068.4</v>
      </c>
      <c r="U51" t="n">
        <v>0.8</v>
      </c>
      <c r="V51" t="n">
        <v>0.9</v>
      </c>
      <c r="W51" t="n">
        <v>20.69</v>
      </c>
      <c r="X51" t="n">
        <v>0.74</v>
      </c>
      <c r="Y51" t="n">
        <v>1</v>
      </c>
      <c r="Z51" t="n">
        <v>10</v>
      </c>
      <c r="AA51" t="n">
        <v>1682.824281059048</v>
      </c>
      <c r="AB51" t="n">
        <v>2302.514422312605</v>
      </c>
      <c r="AC51" t="n">
        <v>2082.765677446378</v>
      </c>
      <c r="AD51" t="n">
        <v>1682824.281059048</v>
      </c>
      <c r="AE51" t="n">
        <v>2302514.422312605</v>
      </c>
      <c r="AF51" t="n">
        <v>2.968441146002939e-06</v>
      </c>
      <c r="AG51" t="n">
        <v>65</v>
      </c>
      <c r="AH51" t="n">
        <v>2082765.677446377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1.7827</v>
      </c>
      <c r="E52" t="n">
        <v>56.1</v>
      </c>
      <c r="F52" t="n">
        <v>53.3</v>
      </c>
      <c r="G52" t="n">
        <v>123</v>
      </c>
      <c r="H52" t="n">
        <v>1.69</v>
      </c>
      <c r="I52" t="n">
        <v>26</v>
      </c>
      <c r="J52" t="n">
        <v>141.36</v>
      </c>
      <c r="K52" t="n">
        <v>45</v>
      </c>
      <c r="L52" t="n">
        <v>13.5</v>
      </c>
      <c r="M52" t="n">
        <v>23</v>
      </c>
      <c r="N52" t="n">
        <v>22.86</v>
      </c>
      <c r="O52" t="n">
        <v>17667.84</v>
      </c>
      <c r="P52" t="n">
        <v>470.13</v>
      </c>
      <c r="Q52" t="n">
        <v>1367.19</v>
      </c>
      <c r="R52" t="n">
        <v>130.09</v>
      </c>
      <c r="S52" t="n">
        <v>104.26</v>
      </c>
      <c r="T52" t="n">
        <v>11971.09</v>
      </c>
      <c r="U52" t="n">
        <v>0.8</v>
      </c>
      <c r="V52" t="n">
        <v>0.9</v>
      </c>
      <c r="W52" t="n">
        <v>20.68</v>
      </c>
      <c r="X52" t="n">
        <v>0.72</v>
      </c>
      <c r="Y52" t="n">
        <v>1</v>
      </c>
      <c r="Z52" t="n">
        <v>10</v>
      </c>
      <c r="AA52" t="n">
        <v>1677.121235509545</v>
      </c>
      <c r="AB52" t="n">
        <v>2294.711263791163</v>
      </c>
      <c r="AC52" t="n">
        <v>2075.70724142242</v>
      </c>
      <c r="AD52" t="n">
        <v>1677121.235509545</v>
      </c>
      <c r="AE52" t="n">
        <v>2294711.263791163</v>
      </c>
      <c r="AF52" t="n">
        <v>2.970607404838576e-06</v>
      </c>
      <c r="AG52" t="n">
        <v>65</v>
      </c>
      <c r="AH52" t="n">
        <v>2075707.24142242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1.7828</v>
      </c>
      <c r="E53" t="n">
        <v>56.09</v>
      </c>
      <c r="F53" t="n">
        <v>53.29</v>
      </c>
      <c r="G53" t="n">
        <v>122.99</v>
      </c>
      <c r="H53" t="n">
        <v>1.72</v>
      </c>
      <c r="I53" t="n">
        <v>26</v>
      </c>
      <c r="J53" t="n">
        <v>141.7</v>
      </c>
      <c r="K53" t="n">
        <v>45</v>
      </c>
      <c r="L53" t="n">
        <v>13.75</v>
      </c>
      <c r="M53" t="n">
        <v>22</v>
      </c>
      <c r="N53" t="n">
        <v>22.95</v>
      </c>
      <c r="O53" t="n">
        <v>17709.87</v>
      </c>
      <c r="P53" t="n">
        <v>469.97</v>
      </c>
      <c r="Q53" t="n">
        <v>1367.31</v>
      </c>
      <c r="R53" t="n">
        <v>129.82</v>
      </c>
      <c r="S53" t="n">
        <v>104.26</v>
      </c>
      <c r="T53" t="n">
        <v>11835.38</v>
      </c>
      <c r="U53" t="n">
        <v>0.8</v>
      </c>
      <c r="V53" t="n">
        <v>0.9</v>
      </c>
      <c r="W53" t="n">
        <v>20.68</v>
      </c>
      <c r="X53" t="n">
        <v>0.72</v>
      </c>
      <c r="Y53" t="n">
        <v>1</v>
      </c>
      <c r="Z53" t="n">
        <v>10</v>
      </c>
      <c r="AA53" t="n">
        <v>1676.768279702439</v>
      </c>
      <c r="AB53" t="n">
        <v>2294.228334084569</v>
      </c>
      <c r="AC53" t="n">
        <v>2075.270401849228</v>
      </c>
      <c r="AD53" t="n">
        <v>1676768.279702439</v>
      </c>
      <c r="AE53" t="n">
        <v>2294228.334084569</v>
      </c>
      <c r="AF53" t="n">
        <v>2.970774040133625e-06</v>
      </c>
      <c r="AG53" t="n">
        <v>65</v>
      </c>
      <c r="AH53" t="n">
        <v>2075270.401849227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1.7845</v>
      </c>
      <c r="E54" t="n">
        <v>56.04</v>
      </c>
      <c r="F54" t="n">
        <v>53.27</v>
      </c>
      <c r="G54" t="n">
        <v>127.84</v>
      </c>
      <c r="H54" t="n">
        <v>1.74</v>
      </c>
      <c r="I54" t="n">
        <v>25</v>
      </c>
      <c r="J54" t="n">
        <v>142.04</v>
      </c>
      <c r="K54" t="n">
        <v>45</v>
      </c>
      <c r="L54" t="n">
        <v>14</v>
      </c>
      <c r="M54" t="n">
        <v>19</v>
      </c>
      <c r="N54" t="n">
        <v>23.04</v>
      </c>
      <c r="O54" t="n">
        <v>17751.93</v>
      </c>
      <c r="P54" t="n">
        <v>466.71</v>
      </c>
      <c r="Q54" t="n">
        <v>1367.32</v>
      </c>
      <c r="R54" t="n">
        <v>128.81</v>
      </c>
      <c r="S54" t="n">
        <v>104.26</v>
      </c>
      <c r="T54" t="n">
        <v>11334.63</v>
      </c>
      <c r="U54" t="n">
        <v>0.8100000000000001</v>
      </c>
      <c r="V54" t="n">
        <v>0.9</v>
      </c>
      <c r="W54" t="n">
        <v>20.69</v>
      </c>
      <c r="X54" t="n">
        <v>0.6899999999999999</v>
      </c>
      <c r="Y54" t="n">
        <v>1</v>
      </c>
      <c r="Z54" t="n">
        <v>10</v>
      </c>
      <c r="AA54" t="n">
        <v>1671.197140197945</v>
      </c>
      <c r="AB54" t="n">
        <v>2286.605655233191</v>
      </c>
      <c r="AC54" t="n">
        <v>2068.375220768928</v>
      </c>
      <c r="AD54" t="n">
        <v>1671197.140197945</v>
      </c>
      <c r="AE54" t="n">
        <v>2286605.655233191</v>
      </c>
      <c r="AF54" t="n">
        <v>2.973606840149458e-06</v>
      </c>
      <c r="AG54" t="n">
        <v>65</v>
      </c>
      <c r="AH54" t="n">
        <v>2068375.220768928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1.7839</v>
      </c>
      <c r="E55" t="n">
        <v>56.06</v>
      </c>
      <c r="F55" t="n">
        <v>53.29</v>
      </c>
      <c r="G55" t="n">
        <v>127.89</v>
      </c>
      <c r="H55" t="n">
        <v>1.77</v>
      </c>
      <c r="I55" t="n">
        <v>25</v>
      </c>
      <c r="J55" t="n">
        <v>142.38</v>
      </c>
      <c r="K55" t="n">
        <v>45</v>
      </c>
      <c r="L55" t="n">
        <v>14.25</v>
      </c>
      <c r="M55" t="n">
        <v>15</v>
      </c>
      <c r="N55" t="n">
        <v>23.13</v>
      </c>
      <c r="O55" t="n">
        <v>17794.02</v>
      </c>
      <c r="P55" t="n">
        <v>466.95</v>
      </c>
      <c r="Q55" t="n">
        <v>1367.27</v>
      </c>
      <c r="R55" t="n">
        <v>129.1</v>
      </c>
      <c r="S55" t="n">
        <v>104.26</v>
      </c>
      <c r="T55" t="n">
        <v>11481.45</v>
      </c>
      <c r="U55" t="n">
        <v>0.8100000000000001</v>
      </c>
      <c r="V55" t="n">
        <v>0.9</v>
      </c>
      <c r="W55" t="n">
        <v>20.7</v>
      </c>
      <c r="X55" t="n">
        <v>0.71</v>
      </c>
      <c r="Y55" t="n">
        <v>1</v>
      </c>
      <c r="Z55" t="n">
        <v>10</v>
      </c>
      <c r="AA55" t="n">
        <v>1672.027294622261</v>
      </c>
      <c r="AB55" t="n">
        <v>2287.74150914037</v>
      </c>
      <c r="AC55" t="n">
        <v>2069.402670373386</v>
      </c>
      <c r="AD55" t="n">
        <v>1672027.294622261</v>
      </c>
      <c r="AE55" t="n">
        <v>2287741.509140369</v>
      </c>
      <c r="AF55" t="n">
        <v>2.972607028379164e-06</v>
      </c>
      <c r="AG55" t="n">
        <v>65</v>
      </c>
      <c r="AH55" t="n">
        <v>2069402.670373386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1.7837</v>
      </c>
      <c r="E56" t="n">
        <v>56.06</v>
      </c>
      <c r="F56" t="n">
        <v>53.29</v>
      </c>
      <c r="G56" t="n">
        <v>127.9</v>
      </c>
      <c r="H56" t="n">
        <v>1.8</v>
      </c>
      <c r="I56" t="n">
        <v>25</v>
      </c>
      <c r="J56" t="n">
        <v>142.72</v>
      </c>
      <c r="K56" t="n">
        <v>45</v>
      </c>
      <c r="L56" t="n">
        <v>14.5</v>
      </c>
      <c r="M56" t="n">
        <v>10</v>
      </c>
      <c r="N56" t="n">
        <v>23.22</v>
      </c>
      <c r="O56" t="n">
        <v>17836.15</v>
      </c>
      <c r="P56" t="n">
        <v>464.28</v>
      </c>
      <c r="Q56" t="n">
        <v>1367.37</v>
      </c>
      <c r="R56" t="n">
        <v>129.21</v>
      </c>
      <c r="S56" t="n">
        <v>104.26</v>
      </c>
      <c r="T56" t="n">
        <v>11535.1</v>
      </c>
      <c r="U56" t="n">
        <v>0.8100000000000001</v>
      </c>
      <c r="V56" t="n">
        <v>0.9</v>
      </c>
      <c r="W56" t="n">
        <v>20.7</v>
      </c>
      <c r="X56" t="n">
        <v>0.72</v>
      </c>
      <c r="Y56" t="n">
        <v>1</v>
      </c>
      <c r="Z56" t="n">
        <v>10</v>
      </c>
      <c r="AA56" t="n">
        <v>1668.52385803739</v>
      </c>
      <c r="AB56" t="n">
        <v>2282.947952644235</v>
      </c>
      <c r="AC56" t="n">
        <v>2065.066604181444</v>
      </c>
      <c r="AD56" t="n">
        <v>1668523.85803739</v>
      </c>
      <c r="AE56" t="n">
        <v>2282947.952644235</v>
      </c>
      <c r="AF56" t="n">
        <v>2.972273757789067e-06</v>
      </c>
      <c r="AG56" t="n">
        <v>65</v>
      </c>
      <c r="AH56" t="n">
        <v>2065066.604181444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1.7858</v>
      </c>
      <c r="E57" t="n">
        <v>56</v>
      </c>
      <c r="F57" t="n">
        <v>53.25</v>
      </c>
      <c r="G57" t="n">
        <v>133.13</v>
      </c>
      <c r="H57" t="n">
        <v>1.82</v>
      </c>
      <c r="I57" t="n">
        <v>24</v>
      </c>
      <c r="J57" t="n">
        <v>143.06</v>
      </c>
      <c r="K57" t="n">
        <v>45</v>
      </c>
      <c r="L57" t="n">
        <v>14.75</v>
      </c>
      <c r="M57" t="n">
        <v>7</v>
      </c>
      <c r="N57" t="n">
        <v>23.31</v>
      </c>
      <c r="O57" t="n">
        <v>17878.3</v>
      </c>
      <c r="P57" t="n">
        <v>462.62</v>
      </c>
      <c r="Q57" t="n">
        <v>1367.34</v>
      </c>
      <c r="R57" t="n">
        <v>127.76</v>
      </c>
      <c r="S57" t="n">
        <v>104.26</v>
      </c>
      <c r="T57" t="n">
        <v>10816.89</v>
      </c>
      <c r="U57" t="n">
        <v>0.82</v>
      </c>
      <c r="V57" t="n">
        <v>0.9</v>
      </c>
      <c r="W57" t="n">
        <v>20.71</v>
      </c>
      <c r="X57" t="n">
        <v>0.68</v>
      </c>
      <c r="Y57" t="n">
        <v>1</v>
      </c>
      <c r="Z57" t="n">
        <v>10</v>
      </c>
      <c r="AA57" t="n">
        <v>1664.74478515997</v>
      </c>
      <c r="AB57" t="n">
        <v>2277.77725841242</v>
      </c>
      <c r="AC57" t="n">
        <v>2060.389393749999</v>
      </c>
      <c r="AD57" t="n">
        <v>1664744.78515997</v>
      </c>
      <c r="AE57" t="n">
        <v>2277777.25841242</v>
      </c>
      <c r="AF57" t="n">
        <v>2.975773098985095e-06</v>
      </c>
      <c r="AG57" t="n">
        <v>65</v>
      </c>
      <c r="AH57" t="n">
        <v>2060389.393749999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1.7858</v>
      </c>
      <c r="E58" t="n">
        <v>56</v>
      </c>
      <c r="F58" t="n">
        <v>53.25</v>
      </c>
      <c r="G58" t="n">
        <v>133.13</v>
      </c>
      <c r="H58" t="n">
        <v>1.85</v>
      </c>
      <c r="I58" t="n">
        <v>24</v>
      </c>
      <c r="J58" t="n">
        <v>143.4</v>
      </c>
      <c r="K58" t="n">
        <v>45</v>
      </c>
      <c r="L58" t="n">
        <v>15</v>
      </c>
      <c r="M58" t="n">
        <v>2</v>
      </c>
      <c r="N58" t="n">
        <v>23.41</v>
      </c>
      <c r="O58" t="n">
        <v>17920.49</v>
      </c>
      <c r="P58" t="n">
        <v>463.73</v>
      </c>
      <c r="Q58" t="n">
        <v>1367.39</v>
      </c>
      <c r="R58" t="n">
        <v>127.64</v>
      </c>
      <c r="S58" t="n">
        <v>104.26</v>
      </c>
      <c r="T58" t="n">
        <v>10755.91</v>
      </c>
      <c r="U58" t="n">
        <v>0.82</v>
      </c>
      <c r="V58" t="n">
        <v>0.9</v>
      </c>
      <c r="W58" t="n">
        <v>20.71</v>
      </c>
      <c r="X58" t="n">
        <v>0.67</v>
      </c>
      <c r="Y58" t="n">
        <v>1</v>
      </c>
      <c r="Z58" t="n">
        <v>10</v>
      </c>
      <c r="AA58" t="n">
        <v>1666.248144752141</v>
      </c>
      <c r="AB58" t="n">
        <v>2279.834221329973</v>
      </c>
      <c r="AC58" t="n">
        <v>2062.250043013666</v>
      </c>
      <c r="AD58" t="n">
        <v>1666248.144752141</v>
      </c>
      <c r="AE58" t="n">
        <v>2279834.221329973</v>
      </c>
      <c r="AF58" t="n">
        <v>2.975773098985095e-06</v>
      </c>
      <c r="AG58" t="n">
        <v>65</v>
      </c>
      <c r="AH58" t="n">
        <v>2062250.043013666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1.7856</v>
      </c>
      <c r="E59" t="n">
        <v>56</v>
      </c>
      <c r="F59" t="n">
        <v>53.26</v>
      </c>
      <c r="G59" t="n">
        <v>133.15</v>
      </c>
      <c r="H59" t="n">
        <v>1.88</v>
      </c>
      <c r="I59" t="n">
        <v>24</v>
      </c>
      <c r="J59" t="n">
        <v>143.75</v>
      </c>
      <c r="K59" t="n">
        <v>45</v>
      </c>
      <c r="L59" t="n">
        <v>15.25</v>
      </c>
      <c r="M59" t="n">
        <v>1</v>
      </c>
      <c r="N59" t="n">
        <v>23.5</v>
      </c>
      <c r="O59" t="n">
        <v>17962.71</v>
      </c>
      <c r="P59" t="n">
        <v>464.65</v>
      </c>
      <c r="Q59" t="n">
        <v>1367.3</v>
      </c>
      <c r="R59" t="n">
        <v>127.65</v>
      </c>
      <c r="S59" t="n">
        <v>104.26</v>
      </c>
      <c r="T59" t="n">
        <v>10762.23</v>
      </c>
      <c r="U59" t="n">
        <v>0.82</v>
      </c>
      <c r="V59" t="n">
        <v>0.9</v>
      </c>
      <c r="W59" t="n">
        <v>20.71</v>
      </c>
      <c r="X59" t="n">
        <v>0.68</v>
      </c>
      <c r="Y59" t="n">
        <v>1</v>
      </c>
      <c r="Z59" t="n">
        <v>10</v>
      </c>
      <c r="AA59" t="n">
        <v>1667.687499903647</v>
      </c>
      <c r="AB59" t="n">
        <v>2281.803610548131</v>
      </c>
      <c r="AC59" t="n">
        <v>2064.031476488899</v>
      </c>
      <c r="AD59" t="n">
        <v>1667687.499903647</v>
      </c>
      <c r="AE59" t="n">
        <v>2281803.610548132</v>
      </c>
      <c r="AF59" t="n">
        <v>2.975439828394998e-06</v>
      </c>
      <c r="AG59" t="n">
        <v>65</v>
      </c>
      <c r="AH59" t="n">
        <v>2064031.476488899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1.7856</v>
      </c>
      <c r="E60" t="n">
        <v>56</v>
      </c>
      <c r="F60" t="n">
        <v>53.26</v>
      </c>
      <c r="G60" t="n">
        <v>133.15</v>
      </c>
      <c r="H60" t="n">
        <v>1.9</v>
      </c>
      <c r="I60" t="n">
        <v>24</v>
      </c>
      <c r="J60" t="n">
        <v>144.09</v>
      </c>
      <c r="K60" t="n">
        <v>45</v>
      </c>
      <c r="L60" t="n">
        <v>15.5</v>
      </c>
      <c r="M60" t="n">
        <v>0</v>
      </c>
      <c r="N60" t="n">
        <v>23.59</v>
      </c>
      <c r="O60" t="n">
        <v>18004.96</v>
      </c>
      <c r="P60" t="n">
        <v>465.64</v>
      </c>
      <c r="Q60" t="n">
        <v>1367.35</v>
      </c>
      <c r="R60" t="n">
        <v>127.72</v>
      </c>
      <c r="S60" t="n">
        <v>104.26</v>
      </c>
      <c r="T60" t="n">
        <v>10795.72</v>
      </c>
      <c r="U60" t="n">
        <v>0.82</v>
      </c>
      <c r="V60" t="n">
        <v>0.9</v>
      </c>
      <c r="W60" t="n">
        <v>20.71</v>
      </c>
      <c r="X60" t="n">
        <v>0.68</v>
      </c>
      <c r="Y60" t="n">
        <v>1</v>
      </c>
      <c r="Z60" t="n">
        <v>10</v>
      </c>
      <c r="AA60" t="n">
        <v>1669.028484317549</v>
      </c>
      <c r="AB60" t="n">
        <v>2283.638404583288</v>
      </c>
      <c r="AC60" t="n">
        <v>2065.691160356489</v>
      </c>
      <c r="AD60" t="n">
        <v>1669028.484317549</v>
      </c>
      <c r="AE60" t="n">
        <v>2283638.404583288</v>
      </c>
      <c r="AF60" t="n">
        <v>2.975439828394998e-06</v>
      </c>
      <c r="AG60" t="n">
        <v>65</v>
      </c>
      <c r="AH60" t="n">
        <v>2065691.160356489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0.7153</v>
      </c>
      <c r="E2" t="n">
        <v>139.8</v>
      </c>
      <c r="F2" t="n">
        <v>84.27</v>
      </c>
      <c r="G2" t="n">
        <v>4.85</v>
      </c>
      <c r="H2" t="n">
        <v>0.07000000000000001</v>
      </c>
      <c r="I2" t="n">
        <v>1042</v>
      </c>
      <c r="J2" t="n">
        <v>263.32</v>
      </c>
      <c r="K2" t="n">
        <v>59.89</v>
      </c>
      <c r="L2" t="n">
        <v>1</v>
      </c>
      <c r="M2" t="n">
        <v>1040</v>
      </c>
      <c r="N2" t="n">
        <v>67.43000000000001</v>
      </c>
      <c r="O2" t="n">
        <v>32710.1</v>
      </c>
      <c r="P2" t="n">
        <v>1438.36</v>
      </c>
      <c r="Q2" t="n">
        <v>1372</v>
      </c>
      <c r="R2" t="n">
        <v>1140.93</v>
      </c>
      <c r="S2" t="n">
        <v>104.26</v>
      </c>
      <c r="T2" t="n">
        <v>512310.71</v>
      </c>
      <c r="U2" t="n">
        <v>0.09</v>
      </c>
      <c r="V2" t="n">
        <v>0.57</v>
      </c>
      <c r="W2" t="n">
        <v>22.33</v>
      </c>
      <c r="X2" t="n">
        <v>31.59</v>
      </c>
      <c r="Y2" t="n">
        <v>1</v>
      </c>
      <c r="Z2" t="n">
        <v>10</v>
      </c>
      <c r="AA2" t="n">
        <v>8737.662530583928</v>
      </c>
      <c r="AB2" t="n">
        <v>11955.25535281076</v>
      </c>
      <c r="AC2" t="n">
        <v>10814.26256124432</v>
      </c>
      <c r="AD2" t="n">
        <v>8737662.530583927</v>
      </c>
      <c r="AE2" t="n">
        <v>11955255.35281076</v>
      </c>
      <c r="AF2" t="n">
        <v>8.594014026678487e-07</v>
      </c>
      <c r="AG2" t="n">
        <v>162</v>
      </c>
      <c r="AH2" t="n">
        <v>10814262.56124432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0.8714</v>
      </c>
      <c r="E3" t="n">
        <v>114.76</v>
      </c>
      <c r="F3" t="n">
        <v>74.65000000000001</v>
      </c>
      <c r="G3" t="n">
        <v>6.08</v>
      </c>
      <c r="H3" t="n">
        <v>0.08</v>
      </c>
      <c r="I3" t="n">
        <v>737</v>
      </c>
      <c r="J3" t="n">
        <v>263.79</v>
      </c>
      <c r="K3" t="n">
        <v>59.89</v>
      </c>
      <c r="L3" t="n">
        <v>1.25</v>
      </c>
      <c r="M3" t="n">
        <v>735</v>
      </c>
      <c r="N3" t="n">
        <v>67.65000000000001</v>
      </c>
      <c r="O3" t="n">
        <v>32767.75</v>
      </c>
      <c r="P3" t="n">
        <v>1274.94</v>
      </c>
      <c r="Q3" t="n">
        <v>1370.7</v>
      </c>
      <c r="R3" t="n">
        <v>824.66</v>
      </c>
      <c r="S3" t="n">
        <v>104.26</v>
      </c>
      <c r="T3" t="n">
        <v>355703</v>
      </c>
      <c r="U3" t="n">
        <v>0.13</v>
      </c>
      <c r="V3" t="n">
        <v>0.64</v>
      </c>
      <c r="W3" t="n">
        <v>21.88</v>
      </c>
      <c r="X3" t="n">
        <v>22</v>
      </c>
      <c r="Y3" t="n">
        <v>1</v>
      </c>
      <c r="Z3" t="n">
        <v>10</v>
      </c>
      <c r="AA3" t="n">
        <v>6508.814732148813</v>
      </c>
      <c r="AB3" t="n">
        <v>8905.647465166563</v>
      </c>
      <c r="AC3" t="n">
        <v>8055.70497024545</v>
      </c>
      <c r="AD3" t="n">
        <v>6508814.732148813</v>
      </c>
      <c r="AE3" t="n">
        <v>8905647.465166563</v>
      </c>
      <c r="AF3" t="n">
        <v>1.046948668089981e-06</v>
      </c>
      <c r="AG3" t="n">
        <v>133</v>
      </c>
      <c r="AH3" t="n">
        <v>8055704.97024545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0.9882</v>
      </c>
      <c r="E4" t="n">
        <v>101.2</v>
      </c>
      <c r="F4" t="n">
        <v>69.48</v>
      </c>
      <c r="G4" t="n">
        <v>7.3</v>
      </c>
      <c r="H4" t="n">
        <v>0.1</v>
      </c>
      <c r="I4" t="n">
        <v>571</v>
      </c>
      <c r="J4" t="n">
        <v>264.25</v>
      </c>
      <c r="K4" t="n">
        <v>59.89</v>
      </c>
      <c r="L4" t="n">
        <v>1.5</v>
      </c>
      <c r="M4" t="n">
        <v>569</v>
      </c>
      <c r="N4" t="n">
        <v>67.87</v>
      </c>
      <c r="O4" t="n">
        <v>32825.49</v>
      </c>
      <c r="P4" t="n">
        <v>1186.86</v>
      </c>
      <c r="Q4" t="n">
        <v>1369.92</v>
      </c>
      <c r="R4" t="n">
        <v>656.42</v>
      </c>
      <c r="S4" t="n">
        <v>104.26</v>
      </c>
      <c r="T4" t="n">
        <v>272413.1</v>
      </c>
      <c r="U4" t="n">
        <v>0.16</v>
      </c>
      <c r="V4" t="n">
        <v>0.6899999999999999</v>
      </c>
      <c r="W4" t="n">
        <v>21.58</v>
      </c>
      <c r="X4" t="n">
        <v>16.85</v>
      </c>
      <c r="Y4" t="n">
        <v>1</v>
      </c>
      <c r="Z4" t="n">
        <v>10</v>
      </c>
      <c r="AA4" t="n">
        <v>5431.567129177628</v>
      </c>
      <c r="AB4" t="n">
        <v>7431.709769971194</v>
      </c>
      <c r="AC4" t="n">
        <v>6722.437819995034</v>
      </c>
      <c r="AD4" t="n">
        <v>5431567.129177628</v>
      </c>
      <c r="AE4" t="n">
        <v>7431709.769971194</v>
      </c>
      <c r="AF4" t="n">
        <v>1.18727871678508e-06</v>
      </c>
      <c r="AG4" t="n">
        <v>118</v>
      </c>
      <c r="AH4" t="n">
        <v>6722437.819995034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1.0781</v>
      </c>
      <c r="E5" t="n">
        <v>92.76000000000001</v>
      </c>
      <c r="F5" t="n">
        <v>66.29000000000001</v>
      </c>
      <c r="G5" t="n">
        <v>8.52</v>
      </c>
      <c r="H5" t="n">
        <v>0.12</v>
      </c>
      <c r="I5" t="n">
        <v>467</v>
      </c>
      <c r="J5" t="n">
        <v>264.72</v>
      </c>
      <c r="K5" t="n">
        <v>59.89</v>
      </c>
      <c r="L5" t="n">
        <v>1.75</v>
      </c>
      <c r="M5" t="n">
        <v>465</v>
      </c>
      <c r="N5" t="n">
        <v>68.09</v>
      </c>
      <c r="O5" t="n">
        <v>32883.31</v>
      </c>
      <c r="P5" t="n">
        <v>1132.47</v>
      </c>
      <c r="Q5" t="n">
        <v>1369.25</v>
      </c>
      <c r="R5" t="n">
        <v>552.54</v>
      </c>
      <c r="S5" t="n">
        <v>104.26</v>
      </c>
      <c r="T5" t="n">
        <v>220992.37</v>
      </c>
      <c r="U5" t="n">
        <v>0.19</v>
      </c>
      <c r="V5" t="n">
        <v>0.72</v>
      </c>
      <c r="W5" t="n">
        <v>21.41</v>
      </c>
      <c r="X5" t="n">
        <v>13.67</v>
      </c>
      <c r="Y5" t="n">
        <v>1</v>
      </c>
      <c r="Z5" t="n">
        <v>10</v>
      </c>
      <c r="AA5" t="n">
        <v>4798.696582592262</v>
      </c>
      <c r="AB5" t="n">
        <v>6565.788367855046</v>
      </c>
      <c r="AC5" t="n">
        <v>5939.158741168563</v>
      </c>
      <c r="AD5" t="n">
        <v>4798696.582592262</v>
      </c>
      <c r="AE5" t="n">
        <v>6565788.367855046</v>
      </c>
      <c r="AF5" t="n">
        <v>1.295289601868038e-06</v>
      </c>
      <c r="AG5" t="n">
        <v>108</v>
      </c>
      <c r="AH5" t="n">
        <v>5939158.741168563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1.1498</v>
      </c>
      <c r="E6" t="n">
        <v>86.98</v>
      </c>
      <c r="F6" t="n">
        <v>64.15000000000001</v>
      </c>
      <c r="G6" t="n">
        <v>9.74</v>
      </c>
      <c r="H6" t="n">
        <v>0.13</v>
      </c>
      <c r="I6" t="n">
        <v>395</v>
      </c>
      <c r="J6" t="n">
        <v>265.19</v>
      </c>
      <c r="K6" t="n">
        <v>59.89</v>
      </c>
      <c r="L6" t="n">
        <v>2</v>
      </c>
      <c r="M6" t="n">
        <v>393</v>
      </c>
      <c r="N6" t="n">
        <v>68.31</v>
      </c>
      <c r="O6" t="n">
        <v>32941.21</v>
      </c>
      <c r="P6" t="n">
        <v>1095.84</v>
      </c>
      <c r="Q6" t="n">
        <v>1368.79</v>
      </c>
      <c r="R6" t="n">
        <v>482.36</v>
      </c>
      <c r="S6" t="n">
        <v>104.26</v>
      </c>
      <c r="T6" t="n">
        <v>186259.08</v>
      </c>
      <c r="U6" t="n">
        <v>0.22</v>
      </c>
      <c r="V6" t="n">
        <v>0.75</v>
      </c>
      <c r="W6" t="n">
        <v>21.3</v>
      </c>
      <c r="X6" t="n">
        <v>11.54</v>
      </c>
      <c r="Y6" t="n">
        <v>1</v>
      </c>
      <c r="Z6" t="n">
        <v>10</v>
      </c>
      <c r="AA6" t="n">
        <v>4384.323559444618</v>
      </c>
      <c r="AB6" t="n">
        <v>5998.82491673682</v>
      </c>
      <c r="AC6" t="n">
        <v>5426.305486086882</v>
      </c>
      <c r="AD6" t="n">
        <v>4384323.559444617</v>
      </c>
      <c r="AE6" t="n">
        <v>5998824.916736821</v>
      </c>
      <c r="AF6" t="n">
        <v>1.381433989637204e-06</v>
      </c>
      <c r="AG6" t="n">
        <v>101</v>
      </c>
      <c r="AH6" t="n">
        <v>5426305.486086882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1.208</v>
      </c>
      <c r="E7" t="n">
        <v>82.78</v>
      </c>
      <c r="F7" t="n">
        <v>62.59</v>
      </c>
      <c r="G7" t="n">
        <v>10.95</v>
      </c>
      <c r="H7" t="n">
        <v>0.15</v>
      </c>
      <c r="I7" t="n">
        <v>343</v>
      </c>
      <c r="J7" t="n">
        <v>265.66</v>
      </c>
      <c r="K7" t="n">
        <v>59.89</v>
      </c>
      <c r="L7" t="n">
        <v>2.25</v>
      </c>
      <c r="M7" t="n">
        <v>341</v>
      </c>
      <c r="N7" t="n">
        <v>68.53</v>
      </c>
      <c r="O7" t="n">
        <v>32999.19</v>
      </c>
      <c r="P7" t="n">
        <v>1068.88</v>
      </c>
      <c r="Q7" t="n">
        <v>1368.57</v>
      </c>
      <c r="R7" t="n">
        <v>432.21</v>
      </c>
      <c r="S7" t="n">
        <v>104.26</v>
      </c>
      <c r="T7" t="n">
        <v>161443.74</v>
      </c>
      <c r="U7" t="n">
        <v>0.24</v>
      </c>
      <c r="V7" t="n">
        <v>0.77</v>
      </c>
      <c r="W7" t="n">
        <v>21.21</v>
      </c>
      <c r="X7" t="n">
        <v>9.98</v>
      </c>
      <c r="Y7" t="n">
        <v>1</v>
      </c>
      <c r="Z7" t="n">
        <v>10</v>
      </c>
      <c r="AA7" t="n">
        <v>4093.19900380782</v>
      </c>
      <c r="AB7" t="n">
        <v>5600.495456205588</v>
      </c>
      <c r="AC7" t="n">
        <v>5065.992030209855</v>
      </c>
      <c r="AD7" t="n">
        <v>4093199.00380782</v>
      </c>
      <c r="AE7" t="n">
        <v>5600495.456205588</v>
      </c>
      <c r="AF7" t="n">
        <v>1.451358722805482e-06</v>
      </c>
      <c r="AG7" t="n">
        <v>96</v>
      </c>
      <c r="AH7" t="n">
        <v>5065992.030209855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1.2581</v>
      </c>
      <c r="E8" t="n">
        <v>79.48</v>
      </c>
      <c r="F8" t="n">
        <v>61.36</v>
      </c>
      <c r="G8" t="n">
        <v>12.19</v>
      </c>
      <c r="H8" t="n">
        <v>0.17</v>
      </c>
      <c r="I8" t="n">
        <v>302</v>
      </c>
      <c r="J8" t="n">
        <v>266.13</v>
      </c>
      <c r="K8" t="n">
        <v>59.89</v>
      </c>
      <c r="L8" t="n">
        <v>2.5</v>
      </c>
      <c r="M8" t="n">
        <v>300</v>
      </c>
      <c r="N8" t="n">
        <v>68.75</v>
      </c>
      <c r="O8" t="n">
        <v>33057.26</v>
      </c>
      <c r="P8" t="n">
        <v>1047.76</v>
      </c>
      <c r="Q8" t="n">
        <v>1368.5</v>
      </c>
      <c r="R8" t="n">
        <v>391.46</v>
      </c>
      <c r="S8" t="n">
        <v>104.26</v>
      </c>
      <c r="T8" t="n">
        <v>141275.85</v>
      </c>
      <c r="U8" t="n">
        <v>0.27</v>
      </c>
      <c r="V8" t="n">
        <v>0.78</v>
      </c>
      <c r="W8" t="n">
        <v>21.15</v>
      </c>
      <c r="X8" t="n">
        <v>8.76</v>
      </c>
      <c r="Y8" t="n">
        <v>1</v>
      </c>
      <c r="Z8" t="n">
        <v>10</v>
      </c>
      <c r="AA8" t="n">
        <v>3869.221111097858</v>
      </c>
      <c r="AB8" t="n">
        <v>5294.039022192554</v>
      </c>
      <c r="AC8" t="n">
        <v>4788.783368144731</v>
      </c>
      <c r="AD8" t="n">
        <v>3869221.111097858</v>
      </c>
      <c r="AE8" t="n">
        <v>5294039.022192554</v>
      </c>
      <c r="AF8" t="n">
        <v>1.511551663213226e-06</v>
      </c>
      <c r="AG8" t="n">
        <v>92</v>
      </c>
      <c r="AH8" t="n">
        <v>4788783.368144731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1.2992</v>
      </c>
      <c r="E9" t="n">
        <v>76.97</v>
      </c>
      <c r="F9" t="n">
        <v>60.42</v>
      </c>
      <c r="G9" t="n">
        <v>13.38</v>
      </c>
      <c r="H9" t="n">
        <v>0.18</v>
      </c>
      <c r="I9" t="n">
        <v>271</v>
      </c>
      <c r="J9" t="n">
        <v>266.6</v>
      </c>
      <c r="K9" t="n">
        <v>59.89</v>
      </c>
      <c r="L9" t="n">
        <v>2.75</v>
      </c>
      <c r="M9" t="n">
        <v>269</v>
      </c>
      <c r="N9" t="n">
        <v>68.97</v>
      </c>
      <c r="O9" t="n">
        <v>33115.41</v>
      </c>
      <c r="P9" t="n">
        <v>1031.28</v>
      </c>
      <c r="Q9" t="n">
        <v>1368.28</v>
      </c>
      <c r="R9" t="n">
        <v>361.62</v>
      </c>
      <c r="S9" t="n">
        <v>104.26</v>
      </c>
      <c r="T9" t="n">
        <v>126509.29</v>
      </c>
      <c r="U9" t="n">
        <v>0.29</v>
      </c>
      <c r="V9" t="n">
        <v>0.79</v>
      </c>
      <c r="W9" t="n">
        <v>21.08</v>
      </c>
      <c r="X9" t="n">
        <v>7.81</v>
      </c>
      <c r="Y9" t="n">
        <v>1</v>
      </c>
      <c r="Z9" t="n">
        <v>10</v>
      </c>
      <c r="AA9" t="n">
        <v>3711.52846564349</v>
      </c>
      <c r="AB9" t="n">
        <v>5078.276987773353</v>
      </c>
      <c r="AC9" t="n">
        <v>4593.613359466588</v>
      </c>
      <c r="AD9" t="n">
        <v>3711528.46564349</v>
      </c>
      <c r="AE9" t="n">
        <v>5078276.987773352</v>
      </c>
      <c r="AF9" t="n">
        <v>1.56093150055371e-06</v>
      </c>
      <c r="AG9" t="n">
        <v>90</v>
      </c>
      <c r="AH9" t="n">
        <v>4593613.359466588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1.3348</v>
      </c>
      <c r="E10" t="n">
        <v>74.92</v>
      </c>
      <c r="F10" t="n">
        <v>59.68</v>
      </c>
      <c r="G10" t="n">
        <v>14.61</v>
      </c>
      <c r="H10" t="n">
        <v>0.2</v>
      </c>
      <c r="I10" t="n">
        <v>245</v>
      </c>
      <c r="J10" t="n">
        <v>267.08</v>
      </c>
      <c r="K10" t="n">
        <v>59.89</v>
      </c>
      <c r="L10" t="n">
        <v>3</v>
      </c>
      <c r="M10" t="n">
        <v>243</v>
      </c>
      <c r="N10" t="n">
        <v>69.19</v>
      </c>
      <c r="O10" t="n">
        <v>33173.65</v>
      </c>
      <c r="P10" t="n">
        <v>1018.27</v>
      </c>
      <c r="Q10" t="n">
        <v>1368.22</v>
      </c>
      <c r="R10" t="n">
        <v>336.97</v>
      </c>
      <c r="S10" t="n">
        <v>104.26</v>
      </c>
      <c r="T10" t="n">
        <v>114313.95</v>
      </c>
      <c r="U10" t="n">
        <v>0.31</v>
      </c>
      <c r="V10" t="n">
        <v>0.8</v>
      </c>
      <c r="W10" t="n">
        <v>21.05</v>
      </c>
      <c r="X10" t="n">
        <v>7.08</v>
      </c>
      <c r="Y10" t="n">
        <v>1</v>
      </c>
      <c r="Z10" t="n">
        <v>10</v>
      </c>
      <c r="AA10" t="n">
        <v>3572.39720095867</v>
      </c>
      <c r="AB10" t="n">
        <v>4887.911453393373</v>
      </c>
      <c r="AC10" t="n">
        <v>4421.416044508137</v>
      </c>
      <c r="AD10" t="n">
        <v>3572397.20095867</v>
      </c>
      <c r="AE10" t="n">
        <v>4887911.453393374</v>
      </c>
      <c r="AF10" t="n">
        <v>1.603703330464203e-06</v>
      </c>
      <c r="AG10" t="n">
        <v>87</v>
      </c>
      <c r="AH10" t="n">
        <v>4421416.044508137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1.3657</v>
      </c>
      <c r="E11" t="n">
        <v>73.22</v>
      </c>
      <c r="F11" t="n">
        <v>59.05</v>
      </c>
      <c r="G11" t="n">
        <v>15.82</v>
      </c>
      <c r="H11" t="n">
        <v>0.22</v>
      </c>
      <c r="I11" t="n">
        <v>224</v>
      </c>
      <c r="J11" t="n">
        <v>267.55</v>
      </c>
      <c r="K11" t="n">
        <v>59.89</v>
      </c>
      <c r="L11" t="n">
        <v>3.25</v>
      </c>
      <c r="M11" t="n">
        <v>222</v>
      </c>
      <c r="N11" t="n">
        <v>69.41</v>
      </c>
      <c r="O11" t="n">
        <v>33231.97</v>
      </c>
      <c r="P11" t="n">
        <v>1007.27</v>
      </c>
      <c r="Q11" t="n">
        <v>1368.15</v>
      </c>
      <c r="R11" t="n">
        <v>316.48</v>
      </c>
      <c r="S11" t="n">
        <v>104.26</v>
      </c>
      <c r="T11" t="n">
        <v>104177.04</v>
      </c>
      <c r="U11" t="n">
        <v>0.33</v>
      </c>
      <c r="V11" t="n">
        <v>0.8100000000000001</v>
      </c>
      <c r="W11" t="n">
        <v>21.01</v>
      </c>
      <c r="X11" t="n">
        <v>6.45</v>
      </c>
      <c r="Y11" t="n">
        <v>1</v>
      </c>
      <c r="Z11" t="n">
        <v>10</v>
      </c>
      <c r="AA11" t="n">
        <v>3462.999634471184</v>
      </c>
      <c r="AB11" t="n">
        <v>4738.228876645177</v>
      </c>
      <c r="AC11" t="n">
        <v>4286.018962803978</v>
      </c>
      <c r="AD11" t="n">
        <v>3462999.634471185</v>
      </c>
      <c r="AE11" t="n">
        <v>4738228.876645177</v>
      </c>
      <c r="AF11" t="n">
        <v>1.640828317661794e-06</v>
      </c>
      <c r="AG11" t="n">
        <v>85</v>
      </c>
      <c r="AH11" t="n">
        <v>4286018.962803978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1.3932</v>
      </c>
      <c r="E12" t="n">
        <v>71.78</v>
      </c>
      <c r="F12" t="n">
        <v>58.51</v>
      </c>
      <c r="G12" t="n">
        <v>17.04</v>
      </c>
      <c r="H12" t="n">
        <v>0.23</v>
      </c>
      <c r="I12" t="n">
        <v>206</v>
      </c>
      <c r="J12" t="n">
        <v>268.02</v>
      </c>
      <c r="K12" t="n">
        <v>59.89</v>
      </c>
      <c r="L12" t="n">
        <v>3.5</v>
      </c>
      <c r="M12" t="n">
        <v>204</v>
      </c>
      <c r="N12" t="n">
        <v>69.64</v>
      </c>
      <c r="O12" t="n">
        <v>33290.38</v>
      </c>
      <c r="P12" t="n">
        <v>997.8200000000001</v>
      </c>
      <c r="Q12" t="n">
        <v>1368.15</v>
      </c>
      <c r="R12" t="n">
        <v>299.1</v>
      </c>
      <c r="S12" t="n">
        <v>104.26</v>
      </c>
      <c r="T12" t="n">
        <v>95573.78999999999</v>
      </c>
      <c r="U12" t="n">
        <v>0.35</v>
      </c>
      <c r="V12" t="n">
        <v>0.82</v>
      </c>
      <c r="W12" t="n">
        <v>20.99</v>
      </c>
      <c r="X12" t="n">
        <v>5.92</v>
      </c>
      <c r="Y12" t="n">
        <v>1</v>
      </c>
      <c r="Z12" t="n">
        <v>10</v>
      </c>
      <c r="AA12" t="n">
        <v>3377.681776375907</v>
      </c>
      <c r="AB12" t="n">
        <v>4621.493219240959</v>
      </c>
      <c r="AC12" t="n">
        <v>4180.424392702899</v>
      </c>
      <c r="AD12" t="n">
        <v>3377681.776375907</v>
      </c>
      <c r="AE12" t="n">
        <v>4621493.219240959</v>
      </c>
      <c r="AF12" t="n">
        <v>1.673868354811753e-06</v>
      </c>
      <c r="AG12" t="n">
        <v>84</v>
      </c>
      <c r="AH12" t="n">
        <v>4180424.392702899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1.416</v>
      </c>
      <c r="E13" t="n">
        <v>70.62</v>
      </c>
      <c r="F13" t="n">
        <v>58.11</v>
      </c>
      <c r="G13" t="n">
        <v>18.26</v>
      </c>
      <c r="H13" t="n">
        <v>0.25</v>
      </c>
      <c r="I13" t="n">
        <v>191</v>
      </c>
      <c r="J13" t="n">
        <v>268.5</v>
      </c>
      <c r="K13" t="n">
        <v>59.89</v>
      </c>
      <c r="L13" t="n">
        <v>3.75</v>
      </c>
      <c r="M13" t="n">
        <v>189</v>
      </c>
      <c r="N13" t="n">
        <v>69.86</v>
      </c>
      <c r="O13" t="n">
        <v>33348.87</v>
      </c>
      <c r="P13" t="n">
        <v>990.61</v>
      </c>
      <c r="Q13" t="n">
        <v>1368.04</v>
      </c>
      <c r="R13" t="n">
        <v>285.8</v>
      </c>
      <c r="S13" t="n">
        <v>104.26</v>
      </c>
      <c r="T13" t="n">
        <v>89001.03999999999</v>
      </c>
      <c r="U13" t="n">
        <v>0.36</v>
      </c>
      <c r="V13" t="n">
        <v>0.83</v>
      </c>
      <c r="W13" t="n">
        <v>20.97</v>
      </c>
      <c r="X13" t="n">
        <v>5.52</v>
      </c>
      <c r="Y13" t="n">
        <v>1</v>
      </c>
      <c r="Z13" t="n">
        <v>10</v>
      </c>
      <c r="AA13" t="n">
        <v>3299.103607233131</v>
      </c>
      <c r="AB13" t="n">
        <v>4513.979101595646</v>
      </c>
      <c r="AC13" t="n">
        <v>4083.171271548646</v>
      </c>
      <c r="AD13" t="n">
        <v>3299103.607233131</v>
      </c>
      <c r="AE13" t="n">
        <v>4513979.101595646</v>
      </c>
      <c r="AF13" t="n">
        <v>1.70126154924881e-06</v>
      </c>
      <c r="AG13" t="n">
        <v>82</v>
      </c>
      <c r="AH13" t="n">
        <v>4083171.271548647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1.4379</v>
      </c>
      <c r="E14" t="n">
        <v>69.54000000000001</v>
      </c>
      <c r="F14" t="n">
        <v>57.69</v>
      </c>
      <c r="G14" t="n">
        <v>19.45</v>
      </c>
      <c r="H14" t="n">
        <v>0.26</v>
      </c>
      <c r="I14" t="n">
        <v>178</v>
      </c>
      <c r="J14" t="n">
        <v>268.97</v>
      </c>
      <c r="K14" t="n">
        <v>59.89</v>
      </c>
      <c r="L14" t="n">
        <v>4</v>
      </c>
      <c r="M14" t="n">
        <v>176</v>
      </c>
      <c r="N14" t="n">
        <v>70.09</v>
      </c>
      <c r="O14" t="n">
        <v>33407.45</v>
      </c>
      <c r="P14" t="n">
        <v>983.09</v>
      </c>
      <c r="Q14" t="n">
        <v>1367.74</v>
      </c>
      <c r="R14" t="n">
        <v>272.88</v>
      </c>
      <c r="S14" t="n">
        <v>104.26</v>
      </c>
      <c r="T14" t="n">
        <v>82608.03</v>
      </c>
      <c r="U14" t="n">
        <v>0.38</v>
      </c>
      <c r="V14" t="n">
        <v>0.83</v>
      </c>
      <c r="W14" t="n">
        <v>20.93</v>
      </c>
      <c r="X14" t="n">
        <v>5.1</v>
      </c>
      <c r="Y14" t="n">
        <v>1</v>
      </c>
      <c r="Z14" t="n">
        <v>10</v>
      </c>
      <c r="AA14" t="n">
        <v>3233.155801428421</v>
      </c>
      <c r="AB14" t="n">
        <v>4423.746404281779</v>
      </c>
      <c r="AC14" t="n">
        <v>4001.550256224033</v>
      </c>
      <c r="AD14" t="n">
        <v>3233155.80142842</v>
      </c>
      <c r="AE14" t="n">
        <v>4423746.404281779</v>
      </c>
      <c r="AF14" t="n">
        <v>1.727573433379141e-06</v>
      </c>
      <c r="AG14" t="n">
        <v>81</v>
      </c>
      <c r="AH14" t="n">
        <v>4001550.256224032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1.4575</v>
      </c>
      <c r="E15" t="n">
        <v>68.61</v>
      </c>
      <c r="F15" t="n">
        <v>57.37</v>
      </c>
      <c r="G15" t="n">
        <v>20.73</v>
      </c>
      <c r="H15" t="n">
        <v>0.28</v>
      </c>
      <c r="I15" t="n">
        <v>166</v>
      </c>
      <c r="J15" t="n">
        <v>269.45</v>
      </c>
      <c r="K15" t="n">
        <v>59.89</v>
      </c>
      <c r="L15" t="n">
        <v>4.25</v>
      </c>
      <c r="M15" t="n">
        <v>164</v>
      </c>
      <c r="N15" t="n">
        <v>70.31</v>
      </c>
      <c r="O15" t="n">
        <v>33466.11</v>
      </c>
      <c r="P15" t="n">
        <v>977.0700000000001</v>
      </c>
      <c r="Q15" t="n">
        <v>1367.89</v>
      </c>
      <c r="R15" t="n">
        <v>261.94</v>
      </c>
      <c r="S15" t="n">
        <v>104.26</v>
      </c>
      <c r="T15" t="n">
        <v>77196.89999999999</v>
      </c>
      <c r="U15" t="n">
        <v>0.4</v>
      </c>
      <c r="V15" t="n">
        <v>0.84</v>
      </c>
      <c r="W15" t="n">
        <v>20.92</v>
      </c>
      <c r="X15" t="n">
        <v>4.77</v>
      </c>
      <c r="Y15" t="n">
        <v>1</v>
      </c>
      <c r="Z15" t="n">
        <v>10</v>
      </c>
      <c r="AA15" t="n">
        <v>3176.412287838464</v>
      </c>
      <c r="AB15" t="n">
        <v>4346.107425640853</v>
      </c>
      <c r="AC15" t="n">
        <v>3931.321032737609</v>
      </c>
      <c r="AD15" t="n">
        <v>3176412.287838464</v>
      </c>
      <c r="AE15" t="n">
        <v>4346107.425640853</v>
      </c>
      <c r="AF15" t="n">
        <v>1.751121968947839e-06</v>
      </c>
      <c r="AG15" t="n">
        <v>80</v>
      </c>
      <c r="AH15" t="n">
        <v>3931321.032737609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1.4748</v>
      </c>
      <c r="E16" t="n">
        <v>67.81</v>
      </c>
      <c r="F16" t="n">
        <v>57.07</v>
      </c>
      <c r="G16" t="n">
        <v>21.95</v>
      </c>
      <c r="H16" t="n">
        <v>0.3</v>
      </c>
      <c r="I16" t="n">
        <v>156</v>
      </c>
      <c r="J16" t="n">
        <v>269.92</v>
      </c>
      <c r="K16" t="n">
        <v>59.89</v>
      </c>
      <c r="L16" t="n">
        <v>4.5</v>
      </c>
      <c r="M16" t="n">
        <v>154</v>
      </c>
      <c r="N16" t="n">
        <v>70.54000000000001</v>
      </c>
      <c r="O16" t="n">
        <v>33524.86</v>
      </c>
      <c r="P16" t="n">
        <v>971.6799999999999</v>
      </c>
      <c r="Q16" t="n">
        <v>1368.07</v>
      </c>
      <c r="R16" t="n">
        <v>251.95</v>
      </c>
      <c r="S16" t="n">
        <v>104.26</v>
      </c>
      <c r="T16" t="n">
        <v>72251.12</v>
      </c>
      <c r="U16" t="n">
        <v>0.41</v>
      </c>
      <c r="V16" t="n">
        <v>0.84</v>
      </c>
      <c r="W16" t="n">
        <v>20.9</v>
      </c>
      <c r="X16" t="n">
        <v>4.47</v>
      </c>
      <c r="Y16" t="n">
        <v>1</v>
      </c>
      <c r="Z16" t="n">
        <v>10</v>
      </c>
      <c r="AA16" t="n">
        <v>3125.827121570137</v>
      </c>
      <c r="AB16" t="n">
        <v>4276.894569492491</v>
      </c>
      <c r="AC16" t="n">
        <v>3868.713754439195</v>
      </c>
      <c r="AD16" t="n">
        <v>3125827.121570137</v>
      </c>
      <c r="AE16" t="n">
        <v>4276894.569492491</v>
      </c>
      <c r="AF16" t="n">
        <v>1.771907155954905e-06</v>
      </c>
      <c r="AG16" t="n">
        <v>79</v>
      </c>
      <c r="AH16" t="n">
        <v>3868713.754439195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1.4902</v>
      </c>
      <c r="E17" t="n">
        <v>67.09999999999999</v>
      </c>
      <c r="F17" t="n">
        <v>56.82</v>
      </c>
      <c r="G17" t="n">
        <v>23.19</v>
      </c>
      <c r="H17" t="n">
        <v>0.31</v>
      </c>
      <c r="I17" t="n">
        <v>147</v>
      </c>
      <c r="J17" t="n">
        <v>270.4</v>
      </c>
      <c r="K17" t="n">
        <v>59.89</v>
      </c>
      <c r="L17" t="n">
        <v>4.75</v>
      </c>
      <c r="M17" t="n">
        <v>145</v>
      </c>
      <c r="N17" t="n">
        <v>70.76000000000001</v>
      </c>
      <c r="O17" t="n">
        <v>33583.7</v>
      </c>
      <c r="P17" t="n">
        <v>967.05</v>
      </c>
      <c r="Q17" t="n">
        <v>1367.83</v>
      </c>
      <c r="R17" t="n">
        <v>243.86</v>
      </c>
      <c r="S17" t="n">
        <v>104.26</v>
      </c>
      <c r="T17" t="n">
        <v>68250.24000000001</v>
      </c>
      <c r="U17" t="n">
        <v>0.43</v>
      </c>
      <c r="V17" t="n">
        <v>0.84</v>
      </c>
      <c r="W17" t="n">
        <v>20.9</v>
      </c>
      <c r="X17" t="n">
        <v>4.23</v>
      </c>
      <c r="Y17" t="n">
        <v>1</v>
      </c>
      <c r="Z17" t="n">
        <v>10</v>
      </c>
      <c r="AA17" t="n">
        <v>3080.976319091619</v>
      </c>
      <c r="AB17" t="n">
        <v>4215.527722863623</v>
      </c>
      <c r="AC17" t="n">
        <v>3813.203673523678</v>
      </c>
      <c r="AD17" t="n">
        <v>3080976.319091619</v>
      </c>
      <c r="AE17" t="n">
        <v>4215527.722863623</v>
      </c>
      <c r="AF17" t="n">
        <v>1.790409576758882e-06</v>
      </c>
      <c r="AG17" t="n">
        <v>78</v>
      </c>
      <c r="AH17" t="n">
        <v>3813203.673523678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1.505</v>
      </c>
      <c r="E18" t="n">
        <v>66.44</v>
      </c>
      <c r="F18" t="n">
        <v>56.56</v>
      </c>
      <c r="G18" t="n">
        <v>24.42</v>
      </c>
      <c r="H18" t="n">
        <v>0.33</v>
      </c>
      <c r="I18" t="n">
        <v>139</v>
      </c>
      <c r="J18" t="n">
        <v>270.88</v>
      </c>
      <c r="K18" t="n">
        <v>59.89</v>
      </c>
      <c r="L18" t="n">
        <v>5</v>
      </c>
      <c r="M18" t="n">
        <v>137</v>
      </c>
      <c r="N18" t="n">
        <v>70.98999999999999</v>
      </c>
      <c r="O18" t="n">
        <v>33642.62</v>
      </c>
      <c r="P18" t="n">
        <v>962.33</v>
      </c>
      <c r="Q18" t="n">
        <v>1367.79</v>
      </c>
      <c r="R18" t="n">
        <v>235.27</v>
      </c>
      <c r="S18" t="n">
        <v>104.26</v>
      </c>
      <c r="T18" t="n">
        <v>63998.65</v>
      </c>
      <c r="U18" t="n">
        <v>0.44</v>
      </c>
      <c r="V18" t="n">
        <v>0.85</v>
      </c>
      <c r="W18" t="n">
        <v>20.89</v>
      </c>
      <c r="X18" t="n">
        <v>3.98</v>
      </c>
      <c r="Y18" t="n">
        <v>1</v>
      </c>
      <c r="Z18" t="n">
        <v>10</v>
      </c>
      <c r="AA18" t="n">
        <v>3037.467995274275</v>
      </c>
      <c r="AB18" t="n">
        <v>4155.997714764951</v>
      </c>
      <c r="AC18" t="n">
        <v>3759.355125847054</v>
      </c>
      <c r="AD18" t="n">
        <v>3037467.995274276</v>
      </c>
      <c r="AE18" t="n">
        <v>4155997.714764951</v>
      </c>
      <c r="AF18" t="n">
        <v>1.808191124025041e-06</v>
      </c>
      <c r="AG18" t="n">
        <v>77</v>
      </c>
      <c r="AH18" t="n">
        <v>3759355.125847054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1.518</v>
      </c>
      <c r="E19" t="n">
        <v>65.88</v>
      </c>
      <c r="F19" t="n">
        <v>56.35</v>
      </c>
      <c r="G19" t="n">
        <v>25.61</v>
      </c>
      <c r="H19" t="n">
        <v>0.34</v>
      </c>
      <c r="I19" t="n">
        <v>132</v>
      </c>
      <c r="J19" t="n">
        <v>271.36</v>
      </c>
      <c r="K19" t="n">
        <v>59.89</v>
      </c>
      <c r="L19" t="n">
        <v>5.25</v>
      </c>
      <c r="M19" t="n">
        <v>130</v>
      </c>
      <c r="N19" t="n">
        <v>71.22</v>
      </c>
      <c r="O19" t="n">
        <v>33701.64</v>
      </c>
      <c r="P19" t="n">
        <v>958.34</v>
      </c>
      <c r="Q19" t="n">
        <v>1367.67</v>
      </c>
      <c r="R19" t="n">
        <v>229.08</v>
      </c>
      <c r="S19" t="n">
        <v>104.26</v>
      </c>
      <c r="T19" t="n">
        <v>60934.71</v>
      </c>
      <c r="U19" t="n">
        <v>0.46</v>
      </c>
      <c r="V19" t="n">
        <v>0.85</v>
      </c>
      <c r="W19" t="n">
        <v>20.86</v>
      </c>
      <c r="X19" t="n">
        <v>3.76</v>
      </c>
      <c r="Y19" t="n">
        <v>1</v>
      </c>
      <c r="Z19" t="n">
        <v>10</v>
      </c>
      <c r="AA19" t="n">
        <v>3009.096691903331</v>
      </c>
      <c r="AB19" t="n">
        <v>4117.178845839255</v>
      </c>
      <c r="AC19" t="n">
        <v>3724.241075289004</v>
      </c>
      <c r="AD19" t="n">
        <v>3009096.691903331</v>
      </c>
      <c r="AE19" t="n">
        <v>4117178.845839255</v>
      </c>
      <c r="AF19" t="n">
        <v>1.823810050677749e-06</v>
      </c>
      <c r="AG19" t="n">
        <v>77</v>
      </c>
      <c r="AH19" t="n">
        <v>3724241.075289004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1.5287</v>
      </c>
      <c r="E20" t="n">
        <v>65.42</v>
      </c>
      <c r="F20" t="n">
        <v>56.19</v>
      </c>
      <c r="G20" t="n">
        <v>26.76</v>
      </c>
      <c r="H20" t="n">
        <v>0.36</v>
      </c>
      <c r="I20" t="n">
        <v>126</v>
      </c>
      <c r="J20" t="n">
        <v>271.84</v>
      </c>
      <c r="K20" t="n">
        <v>59.89</v>
      </c>
      <c r="L20" t="n">
        <v>5.5</v>
      </c>
      <c r="M20" t="n">
        <v>124</v>
      </c>
      <c r="N20" t="n">
        <v>71.45</v>
      </c>
      <c r="O20" t="n">
        <v>33760.74</v>
      </c>
      <c r="P20" t="n">
        <v>955.3200000000001</v>
      </c>
      <c r="Q20" t="n">
        <v>1367.6</v>
      </c>
      <c r="R20" t="n">
        <v>224.13</v>
      </c>
      <c r="S20" t="n">
        <v>104.26</v>
      </c>
      <c r="T20" t="n">
        <v>58493.2</v>
      </c>
      <c r="U20" t="n">
        <v>0.47</v>
      </c>
      <c r="V20" t="n">
        <v>0.85</v>
      </c>
      <c r="W20" t="n">
        <v>20.85</v>
      </c>
      <c r="X20" t="n">
        <v>3.61</v>
      </c>
      <c r="Y20" t="n">
        <v>1</v>
      </c>
      <c r="Z20" t="n">
        <v>10</v>
      </c>
      <c r="AA20" t="n">
        <v>2976.634497166291</v>
      </c>
      <c r="AB20" t="n">
        <v>4072.762638869077</v>
      </c>
      <c r="AC20" t="n">
        <v>3684.063888773524</v>
      </c>
      <c r="AD20" t="n">
        <v>2976634.497166291</v>
      </c>
      <c r="AE20" t="n">
        <v>4072762.638869077</v>
      </c>
      <c r="AF20" t="n">
        <v>1.836665628768824e-06</v>
      </c>
      <c r="AG20" t="n">
        <v>76</v>
      </c>
      <c r="AH20" t="n">
        <v>3684063.888773524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1.5404</v>
      </c>
      <c r="E21" t="n">
        <v>64.92</v>
      </c>
      <c r="F21" t="n">
        <v>56</v>
      </c>
      <c r="G21" t="n">
        <v>28</v>
      </c>
      <c r="H21" t="n">
        <v>0.38</v>
      </c>
      <c r="I21" t="n">
        <v>120</v>
      </c>
      <c r="J21" t="n">
        <v>272.32</v>
      </c>
      <c r="K21" t="n">
        <v>59.89</v>
      </c>
      <c r="L21" t="n">
        <v>5.75</v>
      </c>
      <c r="M21" t="n">
        <v>118</v>
      </c>
      <c r="N21" t="n">
        <v>71.68000000000001</v>
      </c>
      <c r="O21" t="n">
        <v>33820.05</v>
      </c>
      <c r="P21" t="n">
        <v>951.8099999999999</v>
      </c>
      <c r="Q21" t="n">
        <v>1367.85</v>
      </c>
      <c r="R21" t="n">
        <v>217.83</v>
      </c>
      <c r="S21" t="n">
        <v>104.26</v>
      </c>
      <c r="T21" t="n">
        <v>55370.46</v>
      </c>
      <c r="U21" t="n">
        <v>0.48</v>
      </c>
      <c r="V21" t="n">
        <v>0.86</v>
      </c>
      <c r="W21" t="n">
        <v>20.83</v>
      </c>
      <c r="X21" t="n">
        <v>3.41</v>
      </c>
      <c r="Y21" t="n">
        <v>1</v>
      </c>
      <c r="Z21" t="n">
        <v>10</v>
      </c>
      <c r="AA21" t="n">
        <v>2951.972163475445</v>
      </c>
      <c r="AB21" t="n">
        <v>4039.018545887886</v>
      </c>
      <c r="AC21" t="n">
        <v>3653.540284666326</v>
      </c>
      <c r="AD21" t="n">
        <v>2951972.163475445</v>
      </c>
      <c r="AE21" t="n">
        <v>4039018.545887887</v>
      </c>
      <c r="AF21" t="n">
        <v>1.850722662756262e-06</v>
      </c>
      <c r="AG21" t="n">
        <v>76</v>
      </c>
      <c r="AH21" t="n">
        <v>3653540.284666326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1.5496</v>
      </c>
      <c r="E22" t="n">
        <v>64.53</v>
      </c>
      <c r="F22" t="n">
        <v>55.87</v>
      </c>
      <c r="G22" t="n">
        <v>29.15</v>
      </c>
      <c r="H22" t="n">
        <v>0.39</v>
      </c>
      <c r="I22" t="n">
        <v>115</v>
      </c>
      <c r="J22" t="n">
        <v>272.8</v>
      </c>
      <c r="K22" t="n">
        <v>59.89</v>
      </c>
      <c r="L22" t="n">
        <v>6</v>
      </c>
      <c r="M22" t="n">
        <v>113</v>
      </c>
      <c r="N22" t="n">
        <v>71.91</v>
      </c>
      <c r="O22" t="n">
        <v>33879.33</v>
      </c>
      <c r="P22" t="n">
        <v>949.01</v>
      </c>
      <c r="Q22" t="n">
        <v>1367.68</v>
      </c>
      <c r="R22" t="n">
        <v>213.35</v>
      </c>
      <c r="S22" t="n">
        <v>104.26</v>
      </c>
      <c r="T22" t="n">
        <v>53156.08</v>
      </c>
      <c r="U22" t="n">
        <v>0.49</v>
      </c>
      <c r="V22" t="n">
        <v>0.86</v>
      </c>
      <c r="W22" t="n">
        <v>20.83</v>
      </c>
      <c r="X22" t="n">
        <v>3.28</v>
      </c>
      <c r="Y22" t="n">
        <v>1</v>
      </c>
      <c r="Z22" t="n">
        <v>10</v>
      </c>
      <c r="AA22" t="n">
        <v>2922.966867986059</v>
      </c>
      <c r="AB22" t="n">
        <v>3999.332220975981</v>
      </c>
      <c r="AC22" t="n">
        <v>3617.641566903908</v>
      </c>
      <c r="AD22" t="n">
        <v>2922966.867986059</v>
      </c>
      <c r="AE22" t="n">
        <v>3999332.220975981</v>
      </c>
      <c r="AF22" t="n">
        <v>1.861776057002794e-06</v>
      </c>
      <c r="AG22" t="n">
        <v>75</v>
      </c>
      <c r="AH22" t="n">
        <v>3617641.566903908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1.5593</v>
      </c>
      <c r="E23" t="n">
        <v>64.13</v>
      </c>
      <c r="F23" t="n">
        <v>55.72</v>
      </c>
      <c r="G23" t="n">
        <v>30.39</v>
      </c>
      <c r="H23" t="n">
        <v>0.41</v>
      </c>
      <c r="I23" t="n">
        <v>110</v>
      </c>
      <c r="J23" t="n">
        <v>273.28</v>
      </c>
      <c r="K23" t="n">
        <v>59.89</v>
      </c>
      <c r="L23" t="n">
        <v>6.25</v>
      </c>
      <c r="M23" t="n">
        <v>108</v>
      </c>
      <c r="N23" t="n">
        <v>72.14</v>
      </c>
      <c r="O23" t="n">
        <v>33938.7</v>
      </c>
      <c r="P23" t="n">
        <v>946.2</v>
      </c>
      <c r="Q23" t="n">
        <v>1367.78</v>
      </c>
      <c r="R23" t="n">
        <v>208.57</v>
      </c>
      <c r="S23" t="n">
        <v>104.26</v>
      </c>
      <c r="T23" t="n">
        <v>50790.17</v>
      </c>
      <c r="U23" t="n">
        <v>0.5</v>
      </c>
      <c r="V23" t="n">
        <v>0.86</v>
      </c>
      <c r="W23" t="n">
        <v>20.82</v>
      </c>
      <c r="X23" t="n">
        <v>3.13</v>
      </c>
      <c r="Y23" t="n">
        <v>1</v>
      </c>
      <c r="Z23" t="n">
        <v>10</v>
      </c>
      <c r="AA23" t="n">
        <v>2903.286510685257</v>
      </c>
      <c r="AB23" t="n">
        <v>3972.404687880934</v>
      </c>
      <c r="AC23" t="n">
        <v>3593.283959774424</v>
      </c>
      <c r="AD23" t="n">
        <v>2903286.510685257</v>
      </c>
      <c r="AE23" t="n">
        <v>3972404.687880935</v>
      </c>
      <c r="AF23" t="n">
        <v>1.873430179197506e-06</v>
      </c>
      <c r="AG23" t="n">
        <v>75</v>
      </c>
      <c r="AH23" t="n">
        <v>3593283.959774424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1.5696</v>
      </c>
      <c r="E24" t="n">
        <v>63.71</v>
      </c>
      <c r="F24" t="n">
        <v>55.55</v>
      </c>
      <c r="G24" t="n">
        <v>31.74</v>
      </c>
      <c r="H24" t="n">
        <v>0.42</v>
      </c>
      <c r="I24" t="n">
        <v>105</v>
      </c>
      <c r="J24" t="n">
        <v>273.76</v>
      </c>
      <c r="K24" t="n">
        <v>59.89</v>
      </c>
      <c r="L24" t="n">
        <v>6.5</v>
      </c>
      <c r="M24" t="n">
        <v>103</v>
      </c>
      <c r="N24" t="n">
        <v>72.37</v>
      </c>
      <c r="O24" t="n">
        <v>33998.16</v>
      </c>
      <c r="P24" t="n">
        <v>942.86</v>
      </c>
      <c r="Q24" t="n">
        <v>1367.62</v>
      </c>
      <c r="R24" t="n">
        <v>203.38</v>
      </c>
      <c r="S24" t="n">
        <v>104.26</v>
      </c>
      <c r="T24" t="n">
        <v>48222.99</v>
      </c>
      <c r="U24" t="n">
        <v>0.51</v>
      </c>
      <c r="V24" t="n">
        <v>0.86</v>
      </c>
      <c r="W24" t="n">
        <v>20.8</v>
      </c>
      <c r="X24" t="n">
        <v>2.96</v>
      </c>
      <c r="Y24" t="n">
        <v>1</v>
      </c>
      <c r="Z24" t="n">
        <v>10</v>
      </c>
      <c r="AA24" t="n">
        <v>2871.925648280761</v>
      </c>
      <c r="AB24" t="n">
        <v>3929.495372395498</v>
      </c>
      <c r="AC24" t="n">
        <v>3554.469849135317</v>
      </c>
      <c r="AD24" t="n">
        <v>2871925.648280761</v>
      </c>
      <c r="AE24" t="n">
        <v>3929495.372395498</v>
      </c>
      <c r="AF24" t="n">
        <v>1.885805174930037e-06</v>
      </c>
      <c r="AG24" t="n">
        <v>74</v>
      </c>
      <c r="AH24" t="n">
        <v>3554469.849135317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1.5769</v>
      </c>
      <c r="E25" t="n">
        <v>63.42</v>
      </c>
      <c r="F25" t="n">
        <v>55.46</v>
      </c>
      <c r="G25" t="n">
        <v>32.94</v>
      </c>
      <c r="H25" t="n">
        <v>0.44</v>
      </c>
      <c r="I25" t="n">
        <v>101</v>
      </c>
      <c r="J25" t="n">
        <v>274.24</v>
      </c>
      <c r="K25" t="n">
        <v>59.89</v>
      </c>
      <c r="L25" t="n">
        <v>6.75</v>
      </c>
      <c r="M25" t="n">
        <v>99</v>
      </c>
      <c r="N25" t="n">
        <v>72.61</v>
      </c>
      <c r="O25" t="n">
        <v>34057.71</v>
      </c>
      <c r="P25" t="n">
        <v>940.95</v>
      </c>
      <c r="Q25" t="n">
        <v>1367.63</v>
      </c>
      <c r="R25" t="n">
        <v>200.09</v>
      </c>
      <c r="S25" t="n">
        <v>104.26</v>
      </c>
      <c r="T25" t="n">
        <v>46594.63</v>
      </c>
      <c r="U25" t="n">
        <v>0.52</v>
      </c>
      <c r="V25" t="n">
        <v>0.86</v>
      </c>
      <c r="W25" t="n">
        <v>20.81</v>
      </c>
      <c r="X25" t="n">
        <v>2.87</v>
      </c>
      <c r="Y25" t="n">
        <v>1</v>
      </c>
      <c r="Z25" t="n">
        <v>10</v>
      </c>
      <c r="AA25" t="n">
        <v>2858.060342463821</v>
      </c>
      <c r="AB25" t="n">
        <v>3910.524249282638</v>
      </c>
      <c r="AC25" t="n">
        <v>3537.30930338621</v>
      </c>
      <c r="AD25" t="n">
        <v>2858060.342463821</v>
      </c>
      <c r="AE25" t="n">
        <v>3910524.249282638</v>
      </c>
      <c r="AF25" t="n">
        <v>1.89457580297348e-06</v>
      </c>
      <c r="AG25" t="n">
        <v>74</v>
      </c>
      <c r="AH25" t="n">
        <v>3537309.30338621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1.5826</v>
      </c>
      <c r="E26" t="n">
        <v>63.19</v>
      </c>
      <c r="F26" t="n">
        <v>55.38</v>
      </c>
      <c r="G26" t="n">
        <v>33.91</v>
      </c>
      <c r="H26" t="n">
        <v>0.45</v>
      </c>
      <c r="I26" t="n">
        <v>98</v>
      </c>
      <c r="J26" t="n">
        <v>274.73</v>
      </c>
      <c r="K26" t="n">
        <v>59.89</v>
      </c>
      <c r="L26" t="n">
        <v>7</v>
      </c>
      <c r="M26" t="n">
        <v>96</v>
      </c>
      <c r="N26" t="n">
        <v>72.84</v>
      </c>
      <c r="O26" t="n">
        <v>34117.35</v>
      </c>
      <c r="P26" t="n">
        <v>939.34</v>
      </c>
      <c r="Q26" t="n">
        <v>1367.59</v>
      </c>
      <c r="R26" t="n">
        <v>197.59</v>
      </c>
      <c r="S26" t="n">
        <v>104.26</v>
      </c>
      <c r="T26" t="n">
        <v>45361.01</v>
      </c>
      <c r="U26" t="n">
        <v>0.53</v>
      </c>
      <c r="V26" t="n">
        <v>0.87</v>
      </c>
      <c r="W26" t="n">
        <v>20.8</v>
      </c>
      <c r="X26" t="n">
        <v>2.8</v>
      </c>
      <c r="Y26" t="n">
        <v>1</v>
      </c>
      <c r="Z26" t="n">
        <v>10</v>
      </c>
      <c r="AA26" t="n">
        <v>2847.024524157302</v>
      </c>
      <c r="AB26" t="n">
        <v>3895.424555809715</v>
      </c>
      <c r="AC26" t="n">
        <v>3523.650703465791</v>
      </c>
      <c r="AD26" t="n">
        <v>2847024.524157302</v>
      </c>
      <c r="AE26" t="n">
        <v>3895424.555809715</v>
      </c>
      <c r="AF26" t="n">
        <v>1.901424101582745e-06</v>
      </c>
      <c r="AG26" t="n">
        <v>74</v>
      </c>
      <c r="AH26" t="n">
        <v>3523650.70346579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1.5908</v>
      </c>
      <c r="E27" t="n">
        <v>62.86</v>
      </c>
      <c r="F27" t="n">
        <v>55.26</v>
      </c>
      <c r="G27" t="n">
        <v>35.27</v>
      </c>
      <c r="H27" t="n">
        <v>0.47</v>
      </c>
      <c r="I27" t="n">
        <v>94</v>
      </c>
      <c r="J27" t="n">
        <v>275.21</v>
      </c>
      <c r="K27" t="n">
        <v>59.89</v>
      </c>
      <c r="L27" t="n">
        <v>7.25</v>
      </c>
      <c r="M27" t="n">
        <v>92</v>
      </c>
      <c r="N27" t="n">
        <v>73.08</v>
      </c>
      <c r="O27" t="n">
        <v>34177.09</v>
      </c>
      <c r="P27" t="n">
        <v>936.9400000000001</v>
      </c>
      <c r="Q27" t="n">
        <v>1367.61</v>
      </c>
      <c r="R27" t="n">
        <v>193.78</v>
      </c>
      <c r="S27" t="n">
        <v>104.26</v>
      </c>
      <c r="T27" t="n">
        <v>43478.32</v>
      </c>
      <c r="U27" t="n">
        <v>0.54</v>
      </c>
      <c r="V27" t="n">
        <v>0.87</v>
      </c>
      <c r="W27" t="n">
        <v>20.79</v>
      </c>
      <c r="X27" t="n">
        <v>2.67</v>
      </c>
      <c r="Y27" t="n">
        <v>1</v>
      </c>
      <c r="Z27" t="n">
        <v>10</v>
      </c>
      <c r="AA27" t="n">
        <v>2821.050397178477</v>
      </c>
      <c r="AB27" t="n">
        <v>3859.885609379677</v>
      </c>
      <c r="AC27" t="n">
        <v>3491.503544203812</v>
      </c>
      <c r="AD27" t="n">
        <v>2821050.397178478</v>
      </c>
      <c r="AE27" t="n">
        <v>3859885.609379677</v>
      </c>
      <c r="AF27" t="n">
        <v>1.911276039932914e-06</v>
      </c>
      <c r="AG27" t="n">
        <v>73</v>
      </c>
      <c r="AH27" t="n">
        <v>3491503.544203812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1.5968</v>
      </c>
      <c r="E28" t="n">
        <v>62.63</v>
      </c>
      <c r="F28" t="n">
        <v>55.17</v>
      </c>
      <c r="G28" t="n">
        <v>36.38</v>
      </c>
      <c r="H28" t="n">
        <v>0.48</v>
      </c>
      <c r="I28" t="n">
        <v>91</v>
      </c>
      <c r="J28" t="n">
        <v>275.7</v>
      </c>
      <c r="K28" t="n">
        <v>59.89</v>
      </c>
      <c r="L28" t="n">
        <v>7.5</v>
      </c>
      <c r="M28" t="n">
        <v>89</v>
      </c>
      <c r="N28" t="n">
        <v>73.31</v>
      </c>
      <c r="O28" t="n">
        <v>34236.91</v>
      </c>
      <c r="P28" t="n">
        <v>935.16</v>
      </c>
      <c r="Q28" t="n">
        <v>1367.45</v>
      </c>
      <c r="R28" t="n">
        <v>190.84</v>
      </c>
      <c r="S28" t="n">
        <v>104.26</v>
      </c>
      <c r="T28" t="n">
        <v>42023.67</v>
      </c>
      <c r="U28" t="n">
        <v>0.55</v>
      </c>
      <c r="V28" t="n">
        <v>0.87</v>
      </c>
      <c r="W28" t="n">
        <v>20.79</v>
      </c>
      <c r="X28" t="n">
        <v>2.59</v>
      </c>
      <c r="Y28" t="n">
        <v>1</v>
      </c>
      <c r="Z28" t="n">
        <v>10</v>
      </c>
      <c r="AA28" t="n">
        <v>2809.440111210103</v>
      </c>
      <c r="AB28" t="n">
        <v>3843.999903908078</v>
      </c>
      <c r="AC28" t="n">
        <v>3477.133948166696</v>
      </c>
      <c r="AD28" t="n">
        <v>2809440.111210103</v>
      </c>
      <c r="AE28" t="n">
        <v>3843999.903908078</v>
      </c>
      <c r="AF28" t="n">
        <v>1.918484775311088e-06</v>
      </c>
      <c r="AG28" t="n">
        <v>73</v>
      </c>
      <c r="AH28" t="n">
        <v>3477133.948166695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1.6032</v>
      </c>
      <c r="E29" t="n">
        <v>62.38</v>
      </c>
      <c r="F29" t="n">
        <v>55.07</v>
      </c>
      <c r="G29" t="n">
        <v>37.55</v>
      </c>
      <c r="H29" t="n">
        <v>0.5</v>
      </c>
      <c r="I29" t="n">
        <v>88</v>
      </c>
      <c r="J29" t="n">
        <v>276.18</v>
      </c>
      <c r="K29" t="n">
        <v>59.89</v>
      </c>
      <c r="L29" t="n">
        <v>7.75</v>
      </c>
      <c r="M29" t="n">
        <v>86</v>
      </c>
      <c r="N29" t="n">
        <v>73.55</v>
      </c>
      <c r="O29" t="n">
        <v>34296.82</v>
      </c>
      <c r="P29" t="n">
        <v>933.02</v>
      </c>
      <c r="Q29" t="n">
        <v>1367.62</v>
      </c>
      <c r="R29" t="n">
        <v>187.63</v>
      </c>
      <c r="S29" t="n">
        <v>104.26</v>
      </c>
      <c r="T29" t="n">
        <v>40433.13</v>
      </c>
      <c r="U29" t="n">
        <v>0.5600000000000001</v>
      </c>
      <c r="V29" t="n">
        <v>0.87</v>
      </c>
      <c r="W29" t="n">
        <v>20.79</v>
      </c>
      <c r="X29" t="n">
        <v>2.49</v>
      </c>
      <c r="Y29" t="n">
        <v>1</v>
      </c>
      <c r="Z29" t="n">
        <v>10</v>
      </c>
      <c r="AA29" t="n">
        <v>2796.739961553328</v>
      </c>
      <c r="AB29" t="n">
        <v>3826.622998856617</v>
      </c>
      <c r="AC29" t="n">
        <v>3461.415470544708</v>
      </c>
      <c r="AD29" t="n">
        <v>2796739.961553328</v>
      </c>
      <c r="AE29" t="n">
        <v>3826622.998856618</v>
      </c>
      <c r="AF29" t="n">
        <v>1.926174093047805e-06</v>
      </c>
      <c r="AG29" t="n">
        <v>73</v>
      </c>
      <c r="AH29" t="n">
        <v>3461415.470544708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1.6096</v>
      </c>
      <c r="E30" t="n">
        <v>62.13</v>
      </c>
      <c r="F30" t="n">
        <v>54.98</v>
      </c>
      <c r="G30" t="n">
        <v>38.81</v>
      </c>
      <c r="H30" t="n">
        <v>0.51</v>
      </c>
      <c r="I30" t="n">
        <v>85</v>
      </c>
      <c r="J30" t="n">
        <v>276.67</v>
      </c>
      <c r="K30" t="n">
        <v>59.89</v>
      </c>
      <c r="L30" t="n">
        <v>8</v>
      </c>
      <c r="M30" t="n">
        <v>83</v>
      </c>
      <c r="N30" t="n">
        <v>73.78</v>
      </c>
      <c r="O30" t="n">
        <v>34356.83</v>
      </c>
      <c r="P30" t="n">
        <v>930.76</v>
      </c>
      <c r="Q30" t="n">
        <v>1367.57</v>
      </c>
      <c r="R30" t="n">
        <v>184.41</v>
      </c>
      <c r="S30" t="n">
        <v>104.26</v>
      </c>
      <c r="T30" t="n">
        <v>38834.78</v>
      </c>
      <c r="U30" t="n">
        <v>0.57</v>
      </c>
      <c r="V30" t="n">
        <v>0.87</v>
      </c>
      <c r="W30" t="n">
        <v>20.78</v>
      </c>
      <c r="X30" t="n">
        <v>2.39</v>
      </c>
      <c r="Y30" t="n">
        <v>1</v>
      </c>
      <c r="Z30" t="n">
        <v>10</v>
      </c>
      <c r="AA30" t="n">
        <v>2774.02847208155</v>
      </c>
      <c r="AB30" t="n">
        <v>3795.548137001129</v>
      </c>
      <c r="AC30" t="n">
        <v>3433.306349890866</v>
      </c>
      <c r="AD30" t="n">
        <v>2774028.47208155</v>
      </c>
      <c r="AE30" t="n">
        <v>3795548.137001129</v>
      </c>
      <c r="AF30" t="n">
        <v>1.933863410784523e-06</v>
      </c>
      <c r="AG30" t="n">
        <v>72</v>
      </c>
      <c r="AH30" t="n">
        <v>3433306.349890866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1.6146</v>
      </c>
      <c r="E31" t="n">
        <v>61.94</v>
      </c>
      <c r="F31" t="n">
        <v>54.94</v>
      </c>
      <c r="G31" t="n">
        <v>40.2</v>
      </c>
      <c r="H31" t="n">
        <v>0.53</v>
      </c>
      <c r="I31" t="n">
        <v>82</v>
      </c>
      <c r="J31" t="n">
        <v>277.16</v>
      </c>
      <c r="K31" t="n">
        <v>59.89</v>
      </c>
      <c r="L31" t="n">
        <v>8.25</v>
      </c>
      <c r="M31" t="n">
        <v>80</v>
      </c>
      <c r="N31" t="n">
        <v>74.02</v>
      </c>
      <c r="O31" t="n">
        <v>34416.93</v>
      </c>
      <c r="P31" t="n">
        <v>929.91</v>
      </c>
      <c r="Q31" t="n">
        <v>1367.47</v>
      </c>
      <c r="R31" t="n">
        <v>183.35</v>
      </c>
      <c r="S31" t="n">
        <v>104.26</v>
      </c>
      <c r="T31" t="n">
        <v>38320.94</v>
      </c>
      <c r="U31" t="n">
        <v>0.57</v>
      </c>
      <c r="V31" t="n">
        <v>0.87</v>
      </c>
      <c r="W31" t="n">
        <v>20.77</v>
      </c>
      <c r="X31" t="n">
        <v>2.35</v>
      </c>
      <c r="Y31" t="n">
        <v>1</v>
      </c>
      <c r="Z31" t="n">
        <v>10</v>
      </c>
      <c r="AA31" t="n">
        <v>2765.936210332634</v>
      </c>
      <c r="AB31" t="n">
        <v>3784.47594747087</v>
      </c>
      <c r="AC31" t="n">
        <v>3423.29087458946</v>
      </c>
      <c r="AD31" t="n">
        <v>2765936.210332634</v>
      </c>
      <c r="AE31" t="n">
        <v>3784475.94747087</v>
      </c>
      <c r="AF31" t="n">
        <v>1.939870690266333e-06</v>
      </c>
      <c r="AG31" t="n">
        <v>72</v>
      </c>
      <c r="AH31" t="n">
        <v>3423290.87458946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1.6196</v>
      </c>
      <c r="E32" t="n">
        <v>61.74</v>
      </c>
      <c r="F32" t="n">
        <v>54.84</v>
      </c>
      <c r="G32" t="n">
        <v>41.13</v>
      </c>
      <c r="H32" t="n">
        <v>0.55</v>
      </c>
      <c r="I32" t="n">
        <v>80</v>
      </c>
      <c r="J32" t="n">
        <v>277.65</v>
      </c>
      <c r="K32" t="n">
        <v>59.89</v>
      </c>
      <c r="L32" t="n">
        <v>8.5</v>
      </c>
      <c r="M32" t="n">
        <v>78</v>
      </c>
      <c r="N32" t="n">
        <v>74.26000000000001</v>
      </c>
      <c r="O32" t="n">
        <v>34477.13</v>
      </c>
      <c r="P32" t="n">
        <v>927.98</v>
      </c>
      <c r="Q32" t="n">
        <v>1367.5</v>
      </c>
      <c r="R32" t="n">
        <v>179.85</v>
      </c>
      <c r="S32" t="n">
        <v>104.26</v>
      </c>
      <c r="T32" t="n">
        <v>36579.4</v>
      </c>
      <c r="U32" t="n">
        <v>0.58</v>
      </c>
      <c r="V32" t="n">
        <v>0.87</v>
      </c>
      <c r="W32" t="n">
        <v>20.78</v>
      </c>
      <c r="X32" t="n">
        <v>2.26</v>
      </c>
      <c r="Y32" t="n">
        <v>1</v>
      </c>
      <c r="Z32" t="n">
        <v>10</v>
      </c>
      <c r="AA32" t="n">
        <v>2755.575102527434</v>
      </c>
      <c r="AB32" t="n">
        <v>3770.299422671977</v>
      </c>
      <c r="AC32" t="n">
        <v>3410.467337420496</v>
      </c>
      <c r="AD32" t="n">
        <v>2755575.102527434</v>
      </c>
      <c r="AE32" t="n">
        <v>3770299.422671977</v>
      </c>
      <c r="AF32" t="n">
        <v>1.945877969748144e-06</v>
      </c>
      <c r="AG32" t="n">
        <v>72</v>
      </c>
      <c r="AH32" t="n">
        <v>3410467.337420496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1.6259</v>
      </c>
      <c r="E33" t="n">
        <v>61.5</v>
      </c>
      <c r="F33" t="n">
        <v>54.76</v>
      </c>
      <c r="G33" t="n">
        <v>42.67</v>
      </c>
      <c r="H33" t="n">
        <v>0.5600000000000001</v>
      </c>
      <c r="I33" t="n">
        <v>77</v>
      </c>
      <c r="J33" t="n">
        <v>278.13</v>
      </c>
      <c r="K33" t="n">
        <v>59.89</v>
      </c>
      <c r="L33" t="n">
        <v>8.75</v>
      </c>
      <c r="M33" t="n">
        <v>75</v>
      </c>
      <c r="N33" t="n">
        <v>74.5</v>
      </c>
      <c r="O33" t="n">
        <v>34537.41</v>
      </c>
      <c r="P33" t="n">
        <v>926.21</v>
      </c>
      <c r="Q33" t="n">
        <v>1367.36</v>
      </c>
      <c r="R33" t="n">
        <v>177.2</v>
      </c>
      <c r="S33" t="n">
        <v>104.26</v>
      </c>
      <c r="T33" t="n">
        <v>35272.02</v>
      </c>
      <c r="U33" t="n">
        <v>0.59</v>
      </c>
      <c r="V33" t="n">
        <v>0.88</v>
      </c>
      <c r="W33" t="n">
        <v>20.77</v>
      </c>
      <c r="X33" t="n">
        <v>2.18</v>
      </c>
      <c r="Y33" t="n">
        <v>1</v>
      </c>
      <c r="Z33" t="n">
        <v>10</v>
      </c>
      <c r="AA33" t="n">
        <v>2744.134470312604</v>
      </c>
      <c r="AB33" t="n">
        <v>3754.645844950574</v>
      </c>
      <c r="AC33" t="n">
        <v>3396.30771518689</v>
      </c>
      <c r="AD33" t="n">
        <v>2744134.470312604</v>
      </c>
      <c r="AE33" t="n">
        <v>3754645.844950574</v>
      </c>
      <c r="AF33" t="n">
        <v>1.953447141895226e-06</v>
      </c>
      <c r="AG33" t="n">
        <v>72</v>
      </c>
      <c r="AH33" t="n">
        <v>3396307.71518689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1.63</v>
      </c>
      <c r="E34" t="n">
        <v>61.35</v>
      </c>
      <c r="F34" t="n">
        <v>54.71</v>
      </c>
      <c r="G34" t="n">
        <v>43.77</v>
      </c>
      <c r="H34" t="n">
        <v>0.58</v>
      </c>
      <c r="I34" t="n">
        <v>75</v>
      </c>
      <c r="J34" t="n">
        <v>278.62</v>
      </c>
      <c r="K34" t="n">
        <v>59.89</v>
      </c>
      <c r="L34" t="n">
        <v>9</v>
      </c>
      <c r="M34" t="n">
        <v>73</v>
      </c>
      <c r="N34" t="n">
        <v>74.73999999999999</v>
      </c>
      <c r="O34" t="n">
        <v>34597.8</v>
      </c>
      <c r="P34" t="n">
        <v>924.76</v>
      </c>
      <c r="Q34" t="n">
        <v>1367.36</v>
      </c>
      <c r="R34" t="n">
        <v>175.58</v>
      </c>
      <c r="S34" t="n">
        <v>104.26</v>
      </c>
      <c r="T34" t="n">
        <v>34472.89</v>
      </c>
      <c r="U34" t="n">
        <v>0.59</v>
      </c>
      <c r="V34" t="n">
        <v>0.88</v>
      </c>
      <c r="W34" t="n">
        <v>20.77</v>
      </c>
      <c r="X34" t="n">
        <v>2.13</v>
      </c>
      <c r="Y34" t="n">
        <v>1</v>
      </c>
      <c r="Z34" t="n">
        <v>10</v>
      </c>
      <c r="AA34" t="n">
        <v>2736.318285671837</v>
      </c>
      <c r="AB34" t="n">
        <v>3743.951396299346</v>
      </c>
      <c r="AC34" t="n">
        <v>3386.633929705184</v>
      </c>
      <c r="AD34" t="n">
        <v>2736318.285671837</v>
      </c>
      <c r="AE34" t="n">
        <v>3743951.396299346</v>
      </c>
      <c r="AF34" t="n">
        <v>1.958373111070311e-06</v>
      </c>
      <c r="AG34" t="n">
        <v>72</v>
      </c>
      <c r="AH34" t="n">
        <v>3386633.929705183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1.634</v>
      </c>
      <c r="E35" t="n">
        <v>61.2</v>
      </c>
      <c r="F35" t="n">
        <v>54.66</v>
      </c>
      <c r="G35" t="n">
        <v>44.92</v>
      </c>
      <c r="H35" t="n">
        <v>0.59</v>
      </c>
      <c r="I35" t="n">
        <v>73</v>
      </c>
      <c r="J35" t="n">
        <v>279.11</v>
      </c>
      <c r="K35" t="n">
        <v>59.89</v>
      </c>
      <c r="L35" t="n">
        <v>9.25</v>
      </c>
      <c r="M35" t="n">
        <v>71</v>
      </c>
      <c r="N35" t="n">
        <v>74.98</v>
      </c>
      <c r="O35" t="n">
        <v>34658.27</v>
      </c>
      <c r="P35" t="n">
        <v>924</v>
      </c>
      <c r="Q35" t="n">
        <v>1367.56</v>
      </c>
      <c r="R35" t="n">
        <v>174.05</v>
      </c>
      <c r="S35" t="n">
        <v>104.26</v>
      </c>
      <c r="T35" t="n">
        <v>33717.67</v>
      </c>
      <c r="U35" t="n">
        <v>0.6</v>
      </c>
      <c r="V35" t="n">
        <v>0.88</v>
      </c>
      <c r="W35" t="n">
        <v>20.76</v>
      </c>
      <c r="X35" t="n">
        <v>2.07</v>
      </c>
      <c r="Y35" t="n">
        <v>1</v>
      </c>
      <c r="Z35" t="n">
        <v>10</v>
      </c>
      <c r="AA35" t="n">
        <v>2719.634895340312</v>
      </c>
      <c r="AB35" t="n">
        <v>3721.124445628517</v>
      </c>
      <c r="AC35" t="n">
        <v>3365.985551168552</v>
      </c>
      <c r="AD35" t="n">
        <v>2719634.895340312</v>
      </c>
      <c r="AE35" t="n">
        <v>3721124.445628517</v>
      </c>
      <c r="AF35" t="n">
        <v>1.963178934655759e-06</v>
      </c>
      <c r="AG35" t="n">
        <v>71</v>
      </c>
      <c r="AH35" t="n">
        <v>3365985.551168552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1.6388</v>
      </c>
      <c r="E36" t="n">
        <v>61.02</v>
      </c>
      <c r="F36" t="n">
        <v>54.58</v>
      </c>
      <c r="G36" t="n">
        <v>46.12</v>
      </c>
      <c r="H36" t="n">
        <v>0.6</v>
      </c>
      <c r="I36" t="n">
        <v>71</v>
      </c>
      <c r="J36" t="n">
        <v>279.61</v>
      </c>
      <c r="K36" t="n">
        <v>59.89</v>
      </c>
      <c r="L36" t="n">
        <v>9.5</v>
      </c>
      <c r="M36" t="n">
        <v>69</v>
      </c>
      <c r="N36" t="n">
        <v>75.22</v>
      </c>
      <c r="O36" t="n">
        <v>34718.84</v>
      </c>
      <c r="P36" t="n">
        <v>921.9299999999999</v>
      </c>
      <c r="Q36" t="n">
        <v>1367.34</v>
      </c>
      <c r="R36" t="n">
        <v>171.52</v>
      </c>
      <c r="S36" t="n">
        <v>104.26</v>
      </c>
      <c r="T36" t="n">
        <v>32462.17</v>
      </c>
      <c r="U36" t="n">
        <v>0.61</v>
      </c>
      <c r="V36" t="n">
        <v>0.88</v>
      </c>
      <c r="W36" t="n">
        <v>20.76</v>
      </c>
      <c r="X36" t="n">
        <v>2</v>
      </c>
      <c r="Y36" t="n">
        <v>1</v>
      </c>
      <c r="Z36" t="n">
        <v>10</v>
      </c>
      <c r="AA36" t="n">
        <v>2709.776441527501</v>
      </c>
      <c r="AB36" t="n">
        <v>3707.635674197542</v>
      </c>
      <c r="AC36" t="n">
        <v>3353.78412915134</v>
      </c>
      <c r="AD36" t="n">
        <v>2709776.441527501</v>
      </c>
      <c r="AE36" t="n">
        <v>3707635.674197542</v>
      </c>
      <c r="AF36" t="n">
        <v>1.968945922958298e-06</v>
      </c>
      <c r="AG36" t="n">
        <v>71</v>
      </c>
      <c r="AH36" t="n">
        <v>3353784.12915134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1.6427</v>
      </c>
      <c r="E37" t="n">
        <v>60.88</v>
      </c>
      <c r="F37" t="n">
        <v>54.53</v>
      </c>
      <c r="G37" t="n">
        <v>47.42</v>
      </c>
      <c r="H37" t="n">
        <v>0.62</v>
      </c>
      <c r="I37" t="n">
        <v>69</v>
      </c>
      <c r="J37" t="n">
        <v>280.1</v>
      </c>
      <c r="K37" t="n">
        <v>59.89</v>
      </c>
      <c r="L37" t="n">
        <v>9.75</v>
      </c>
      <c r="M37" t="n">
        <v>67</v>
      </c>
      <c r="N37" t="n">
        <v>75.45999999999999</v>
      </c>
      <c r="O37" t="n">
        <v>34779.51</v>
      </c>
      <c r="P37" t="n">
        <v>920.52</v>
      </c>
      <c r="Q37" t="n">
        <v>1367.47</v>
      </c>
      <c r="R37" t="n">
        <v>170.08</v>
      </c>
      <c r="S37" t="n">
        <v>104.26</v>
      </c>
      <c r="T37" t="n">
        <v>31750.54</v>
      </c>
      <c r="U37" t="n">
        <v>0.61</v>
      </c>
      <c r="V37" t="n">
        <v>0.88</v>
      </c>
      <c r="W37" t="n">
        <v>20.76</v>
      </c>
      <c r="X37" t="n">
        <v>1.95</v>
      </c>
      <c r="Y37" t="n">
        <v>1</v>
      </c>
      <c r="Z37" t="n">
        <v>10</v>
      </c>
      <c r="AA37" t="n">
        <v>2702.383181434241</v>
      </c>
      <c r="AB37" t="n">
        <v>3697.519889570327</v>
      </c>
      <c r="AC37" t="n">
        <v>3344.633780811354</v>
      </c>
      <c r="AD37" t="n">
        <v>2702383.181434241</v>
      </c>
      <c r="AE37" t="n">
        <v>3697519.889570327</v>
      </c>
      <c r="AF37" t="n">
        <v>1.97363160095411e-06</v>
      </c>
      <c r="AG37" t="n">
        <v>71</v>
      </c>
      <c r="AH37" t="n">
        <v>3344633.780811354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1.6473</v>
      </c>
      <c r="E38" t="n">
        <v>60.7</v>
      </c>
      <c r="F38" t="n">
        <v>54.46</v>
      </c>
      <c r="G38" t="n">
        <v>48.77</v>
      </c>
      <c r="H38" t="n">
        <v>0.63</v>
      </c>
      <c r="I38" t="n">
        <v>67</v>
      </c>
      <c r="J38" t="n">
        <v>280.59</v>
      </c>
      <c r="K38" t="n">
        <v>59.89</v>
      </c>
      <c r="L38" t="n">
        <v>10</v>
      </c>
      <c r="M38" t="n">
        <v>65</v>
      </c>
      <c r="N38" t="n">
        <v>75.7</v>
      </c>
      <c r="O38" t="n">
        <v>34840.27</v>
      </c>
      <c r="P38" t="n">
        <v>919.53</v>
      </c>
      <c r="Q38" t="n">
        <v>1367.43</v>
      </c>
      <c r="R38" t="n">
        <v>167.66</v>
      </c>
      <c r="S38" t="n">
        <v>104.26</v>
      </c>
      <c r="T38" t="n">
        <v>30549.57</v>
      </c>
      <c r="U38" t="n">
        <v>0.62</v>
      </c>
      <c r="V38" t="n">
        <v>0.88</v>
      </c>
      <c r="W38" t="n">
        <v>20.76</v>
      </c>
      <c r="X38" t="n">
        <v>1.88</v>
      </c>
      <c r="Y38" t="n">
        <v>1</v>
      </c>
      <c r="Z38" t="n">
        <v>10</v>
      </c>
      <c r="AA38" t="n">
        <v>2694.568617376708</v>
      </c>
      <c r="AB38" t="n">
        <v>3686.827658272576</v>
      </c>
      <c r="AC38" t="n">
        <v>3334.962001062019</v>
      </c>
      <c r="AD38" t="n">
        <v>2694568.617376707</v>
      </c>
      <c r="AE38" t="n">
        <v>3686827.658272576</v>
      </c>
      <c r="AF38" t="n">
        <v>1.979158298077376e-06</v>
      </c>
      <c r="AG38" t="n">
        <v>71</v>
      </c>
      <c r="AH38" t="n">
        <v>3334962.001062019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1.6488</v>
      </c>
      <c r="E39" t="n">
        <v>60.65</v>
      </c>
      <c r="F39" t="n">
        <v>54.46</v>
      </c>
      <c r="G39" t="n">
        <v>49.51</v>
      </c>
      <c r="H39" t="n">
        <v>0.65</v>
      </c>
      <c r="I39" t="n">
        <v>66</v>
      </c>
      <c r="J39" t="n">
        <v>281.08</v>
      </c>
      <c r="K39" t="n">
        <v>59.89</v>
      </c>
      <c r="L39" t="n">
        <v>10.25</v>
      </c>
      <c r="M39" t="n">
        <v>64</v>
      </c>
      <c r="N39" t="n">
        <v>75.95</v>
      </c>
      <c r="O39" t="n">
        <v>34901.13</v>
      </c>
      <c r="P39" t="n">
        <v>918.96</v>
      </c>
      <c r="Q39" t="n">
        <v>1367.35</v>
      </c>
      <c r="R39" t="n">
        <v>167.32</v>
      </c>
      <c r="S39" t="n">
        <v>104.26</v>
      </c>
      <c r="T39" t="n">
        <v>30386.55</v>
      </c>
      <c r="U39" t="n">
        <v>0.62</v>
      </c>
      <c r="V39" t="n">
        <v>0.88</v>
      </c>
      <c r="W39" t="n">
        <v>20.76</v>
      </c>
      <c r="X39" t="n">
        <v>1.88</v>
      </c>
      <c r="Y39" t="n">
        <v>1</v>
      </c>
      <c r="Z39" t="n">
        <v>10</v>
      </c>
      <c r="AA39" t="n">
        <v>2691.931057535192</v>
      </c>
      <c r="AB39" t="n">
        <v>3683.218832536486</v>
      </c>
      <c r="AC39" t="n">
        <v>3331.697596589163</v>
      </c>
      <c r="AD39" t="n">
        <v>2691931.057535192</v>
      </c>
      <c r="AE39" t="n">
        <v>3683218.832536486</v>
      </c>
      <c r="AF39" t="n">
        <v>1.980960481921919e-06</v>
      </c>
      <c r="AG39" t="n">
        <v>71</v>
      </c>
      <c r="AH39" t="n">
        <v>3331697.596589163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1.654</v>
      </c>
      <c r="E40" t="n">
        <v>60.46</v>
      </c>
      <c r="F40" t="n">
        <v>54.37</v>
      </c>
      <c r="G40" t="n">
        <v>50.97</v>
      </c>
      <c r="H40" t="n">
        <v>0.66</v>
      </c>
      <c r="I40" t="n">
        <v>64</v>
      </c>
      <c r="J40" t="n">
        <v>281.58</v>
      </c>
      <c r="K40" t="n">
        <v>59.89</v>
      </c>
      <c r="L40" t="n">
        <v>10.5</v>
      </c>
      <c r="M40" t="n">
        <v>62</v>
      </c>
      <c r="N40" t="n">
        <v>76.19</v>
      </c>
      <c r="O40" t="n">
        <v>34962.08</v>
      </c>
      <c r="P40" t="n">
        <v>917</v>
      </c>
      <c r="Q40" t="n">
        <v>1367.46</v>
      </c>
      <c r="R40" t="n">
        <v>164.54</v>
      </c>
      <c r="S40" t="n">
        <v>104.26</v>
      </c>
      <c r="T40" t="n">
        <v>29006.4</v>
      </c>
      <c r="U40" t="n">
        <v>0.63</v>
      </c>
      <c r="V40" t="n">
        <v>0.88</v>
      </c>
      <c r="W40" t="n">
        <v>20.75</v>
      </c>
      <c r="X40" t="n">
        <v>1.79</v>
      </c>
      <c r="Y40" t="n">
        <v>1</v>
      </c>
      <c r="Z40" t="n">
        <v>10</v>
      </c>
      <c r="AA40" t="n">
        <v>2671.760593605037</v>
      </c>
      <c r="AB40" t="n">
        <v>3655.620713929181</v>
      </c>
      <c r="AC40" t="n">
        <v>3306.733403687537</v>
      </c>
      <c r="AD40" t="n">
        <v>2671760.593605037</v>
      </c>
      <c r="AE40" t="n">
        <v>3655620.713929181</v>
      </c>
      <c r="AF40" t="n">
        <v>1.987208052583002e-06</v>
      </c>
      <c r="AG40" t="n">
        <v>70</v>
      </c>
      <c r="AH40" t="n">
        <v>3306733.403687537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1.6579</v>
      </c>
      <c r="E41" t="n">
        <v>60.32</v>
      </c>
      <c r="F41" t="n">
        <v>54.33</v>
      </c>
      <c r="G41" t="n">
        <v>52.58</v>
      </c>
      <c r="H41" t="n">
        <v>0.68</v>
      </c>
      <c r="I41" t="n">
        <v>62</v>
      </c>
      <c r="J41" t="n">
        <v>282.07</v>
      </c>
      <c r="K41" t="n">
        <v>59.89</v>
      </c>
      <c r="L41" t="n">
        <v>10.75</v>
      </c>
      <c r="M41" t="n">
        <v>60</v>
      </c>
      <c r="N41" t="n">
        <v>76.44</v>
      </c>
      <c r="O41" t="n">
        <v>35023.13</v>
      </c>
      <c r="P41" t="n">
        <v>915.9400000000001</v>
      </c>
      <c r="Q41" t="n">
        <v>1367.28</v>
      </c>
      <c r="R41" t="n">
        <v>163.46</v>
      </c>
      <c r="S41" t="n">
        <v>104.26</v>
      </c>
      <c r="T41" t="n">
        <v>28476.33</v>
      </c>
      <c r="U41" t="n">
        <v>0.64</v>
      </c>
      <c r="V41" t="n">
        <v>0.88</v>
      </c>
      <c r="W41" t="n">
        <v>20.75</v>
      </c>
      <c r="X41" t="n">
        <v>1.75</v>
      </c>
      <c r="Y41" t="n">
        <v>1</v>
      </c>
      <c r="Z41" t="n">
        <v>10</v>
      </c>
      <c r="AA41" t="n">
        <v>2665.126448799379</v>
      </c>
      <c r="AB41" t="n">
        <v>3646.543584328266</v>
      </c>
      <c r="AC41" t="n">
        <v>3298.522582595903</v>
      </c>
      <c r="AD41" t="n">
        <v>2665126.448799379</v>
      </c>
      <c r="AE41" t="n">
        <v>3646543.584328266</v>
      </c>
      <c r="AF41" t="n">
        <v>1.991893730578815e-06</v>
      </c>
      <c r="AG41" t="n">
        <v>70</v>
      </c>
      <c r="AH41" t="n">
        <v>3298522.582595903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1.6609</v>
      </c>
      <c r="E42" t="n">
        <v>60.21</v>
      </c>
      <c r="F42" t="n">
        <v>54.27</v>
      </c>
      <c r="G42" t="n">
        <v>53.38</v>
      </c>
      <c r="H42" t="n">
        <v>0.6899999999999999</v>
      </c>
      <c r="I42" t="n">
        <v>61</v>
      </c>
      <c r="J42" t="n">
        <v>282.57</v>
      </c>
      <c r="K42" t="n">
        <v>59.89</v>
      </c>
      <c r="L42" t="n">
        <v>11</v>
      </c>
      <c r="M42" t="n">
        <v>59</v>
      </c>
      <c r="N42" t="n">
        <v>76.68000000000001</v>
      </c>
      <c r="O42" t="n">
        <v>35084.28</v>
      </c>
      <c r="P42" t="n">
        <v>914.63</v>
      </c>
      <c r="Q42" t="n">
        <v>1367.4</v>
      </c>
      <c r="R42" t="n">
        <v>161.58</v>
      </c>
      <c r="S42" t="n">
        <v>104.26</v>
      </c>
      <c r="T42" t="n">
        <v>27542.31</v>
      </c>
      <c r="U42" t="n">
        <v>0.65</v>
      </c>
      <c r="V42" t="n">
        <v>0.88</v>
      </c>
      <c r="W42" t="n">
        <v>20.74</v>
      </c>
      <c r="X42" t="n">
        <v>1.69</v>
      </c>
      <c r="Y42" t="n">
        <v>1</v>
      </c>
      <c r="Z42" t="n">
        <v>10</v>
      </c>
      <c r="AA42" t="n">
        <v>2658.98880183285</v>
      </c>
      <c r="AB42" t="n">
        <v>3638.145784974788</v>
      </c>
      <c r="AC42" t="n">
        <v>3290.926257426335</v>
      </c>
      <c r="AD42" t="n">
        <v>2658988.80183285</v>
      </c>
      <c r="AE42" t="n">
        <v>3638145.784974787</v>
      </c>
      <c r="AF42" t="n">
        <v>1.995498098267902e-06</v>
      </c>
      <c r="AG42" t="n">
        <v>70</v>
      </c>
      <c r="AH42" t="n">
        <v>3290926.257426335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1.6624</v>
      </c>
      <c r="E43" t="n">
        <v>60.15</v>
      </c>
      <c r="F43" t="n">
        <v>54.27</v>
      </c>
      <c r="G43" t="n">
        <v>54.27</v>
      </c>
      <c r="H43" t="n">
        <v>0.71</v>
      </c>
      <c r="I43" t="n">
        <v>60</v>
      </c>
      <c r="J43" t="n">
        <v>283.06</v>
      </c>
      <c r="K43" t="n">
        <v>59.89</v>
      </c>
      <c r="L43" t="n">
        <v>11.25</v>
      </c>
      <c r="M43" t="n">
        <v>58</v>
      </c>
      <c r="N43" t="n">
        <v>76.93000000000001</v>
      </c>
      <c r="O43" t="n">
        <v>35145.53</v>
      </c>
      <c r="P43" t="n">
        <v>914.04</v>
      </c>
      <c r="Q43" t="n">
        <v>1367.28</v>
      </c>
      <c r="R43" t="n">
        <v>161.65</v>
      </c>
      <c r="S43" t="n">
        <v>104.26</v>
      </c>
      <c r="T43" t="n">
        <v>27579.22</v>
      </c>
      <c r="U43" t="n">
        <v>0.65</v>
      </c>
      <c r="V43" t="n">
        <v>0.88</v>
      </c>
      <c r="W43" t="n">
        <v>20.73</v>
      </c>
      <c r="X43" t="n">
        <v>1.69</v>
      </c>
      <c r="Y43" t="n">
        <v>1</v>
      </c>
      <c r="Z43" t="n">
        <v>10</v>
      </c>
      <c r="AA43" t="n">
        <v>2656.366756881292</v>
      </c>
      <c r="AB43" t="n">
        <v>3634.558187395605</v>
      </c>
      <c r="AC43" t="n">
        <v>3287.681055124886</v>
      </c>
      <c r="AD43" t="n">
        <v>2656366.756881292</v>
      </c>
      <c r="AE43" t="n">
        <v>3634558.187395605</v>
      </c>
      <c r="AF43" t="n">
        <v>1.997300282112445e-06</v>
      </c>
      <c r="AG43" t="n">
        <v>70</v>
      </c>
      <c r="AH43" t="n">
        <v>3287681.055124886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1.6667</v>
      </c>
      <c r="E44" t="n">
        <v>60</v>
      </c>
      <c r="F44" t="n">
        <v>54.21</v>
      </c>
      <c r="G44" t="n">
        <v>56.08</v>
      </c>
      <c r="H44" t="n">
        <v>0.72</v>
      </c>
      <c r="I44" t="n">
        <v>58</v>
      </c>
      <c r="J44" t="n">
        <v>283.56</v>
      </c>
      <c r="K44" t="n">
        <v>59.89</v>
      </c>
      <c r="L44" t="n">
        <v>11.5</v>
      </c>
      <c r="M44" t="n">
        <v>56</v>
      </c>
      <c r="N44" t="n">
        <v>77.18000000000001</v>
      </c>
      <c r="O44" t="n">
        <v>35206.88</v>
      </c>
      <c r="P44" t="n">
        <v>913.3200000000001</v>
      </c>
      <c r="Q44" t="n">
        <v>1367.48</v>
      </c>
      <c r="R44" t="n">
        <v>159.34</v>
      </c>
      <c r="S44" t="n">
        <v>104.26</v>
      </c>
      <c r="T44" t="n">
        <v>26434.66</v>
      </c>
      <c r="U44" t="n">
        <v>0.65</v>
      </c>
      <c r="V44" t="n">
        <v>0.88</v>
      </c>
      <c r="W44" t="n">
        <v>20.74</v>
      </c>
      <c r="X44" t="n">
        <v>1.63</v>
      </c>
      <c r="Y44" t="n">
        <v>1</v>
      </c>
      <c r="Z44" t="n">
        <v>10</v>
      </c>
      <c r="AA44" t="n">
        <v>2649.599915401238</v>
      </c>
      <c r="AB44" t="n">
        <v>3625.299496350618</v>
      </c>
      <c r="AC44" t="n">
        <v>3279.306000558578</v>
      </c>
      <c r="AD44" t="n">
        <v>2649599.915401238</v>
      </c>
      <c r="AE44" t="n">
        <v>3625299.496350619</v>
      </c>
      <c r="AF44" t="n">
        <v>2.002466542466802e-06</v>
      </c>
      <c r="AG44" t="n">
        <v>70</v>
      </c>
      <c r="AH44" t="n">
        <v>3279306.000558578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1.6688</v>
      </c>
      <c r="E45" t="n">
        <v>59.92</v>
      </c>
      <c r="F45" t="n">
        <v>54.19</v>
      </c>
      <c r="G45" t="n">
        <v>57.04</v>
      </c>
      <c r="H45" t="n">
        <v>0.74</v>
      </c>
      <c r="I45" t="n">
        <v>57</v>
      </c>
      <c r="J45" t="n">
        <v>284.06</v>
      </c>
      <c r="K45" t="n">
        <v>59.89</v>
      </c>
      <c r="L45" t="n">
        <v>11.75</v>
      </c>
      <c r="M45" t="n">
        <v>55</v>
      </c>
      <c r="N45" t="n">
        <v>77.42</v>
      </c>
      <c r="O45" t="n">
        <v>35268.32</v>
      </c>
      <c r="P45" t="n">
        <v>912.53</v>
      </c>
      <c r="Q45" t="n">
        <v>1367.31</v>
      </c>
      <c r="R45" t="n">
        <v>158.85</v>
      </c>
      <c r="S45" t="n">
        <v>104.26</v>
      </c>
      <c r="T45" t="n">
        <v>26194.55</v>
      </c>
      <c r="U45" t="n">
        <v>0.66</v>
      </c>
      <c r="V45" t="n">
        <v>0.88</v>
      </c>
      <c r="W45" t="n">
        <v>20.74</v>
      </c>
      <c r="X45" t="n">
        <v>1.61</v>
      </c>
      <c r="Y45" t="n">
        <v>1</v>
      </c>
      <c r="Z45" t="n">
        <v>10</v>
      </c>
      <c r="AA45" t="n">
        <v>2645.778732675577</v>
      </c>
      <c r="AB45" t="n">
        <v>3620.071185566684</v>
      </c>
      <c r="AC45" t="n">
        <v>3274.576672417882</v>
      </c>
      <c r="AD45" t="n">
        <v>2645778.732675577</v>
      </c>
      <c r="AE45" t="n">
        <v>3620071.185566684</v>
      </c>
      <c r="AF45" t="n">
        <v>2.004989599849162e-06</v>
      </c>
      <c r="AG45" t="n">
        <v>70</v>
      </c>
      <c r="AH45" t="n">
        <v>3274576.672417882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1.6706</v>
      </c>
      <c r="E46" t="n">
        <v>59.86</v>
      </c>
      <c r="F46" t="n">
        <v>54.17</v>
      </c>
      <c r="G46" t="n">
        <v>58.04</v>
      </c>
      <c r="H46" t="n">
        <v>0.75</v>
      </c>
      <c r="I46" t="n">
        <v>56</v>
      </c>
      <c r="J46" t="n">
        <v>284.56</v>
      </c>
      <c r="K46" t="n">
        <v>59.89</v>
      </c>
      <c r="L46" t="n">
        <v>12</v>
      </c>
      <c r="M46" t="n">
        <v>54</v>
      </c>
      <c r="N46" t="n">
        <v>77.67</v>
      </c>
      <c r="O46" t="n">
        <v>35329.87</v>
      </c>
      <c r="P46" t="n">
        <v>911.83</v>
      </c>
      <c r="Q46" t="n">
        <v>1367.38</v>
      </c>
      <c r="R46" t="n">
        <v>158.36</v>
      </c>
      <c r="S46" t="n">
        <v>104.26</v>
      </c>
      <c r="T46" t="n">
        <v>25958.52</v>
      </c>
      <c r="U46" t="n">
        <v>0.66</v>
      </c>
      <c r="V46" t="n">
        <v>0.88</v>
      </c>
      <c r="W46" t="n">
        <v>20.74</v>
      </c>
      <c r="X46" t="n">
        <v>1.6</v>
      </c>
      <c r="Y46" t="n">
        <v>1</v>
      </c>
      <c r="Z46" t="n">
        <v>10</v>
      </c>
      <c r="AA46" t="n">
        <v>2642.445395601969</v>
      </c>
      <c r="AB46" t="n">
        <v>3615.510366726121</v>
      </c>
      <c r="AC46" t="n">
        <v>3270.451131726313</v>
      </c>
      <c r="AD46" t="n">
        <v>2642445.395601969</v>
      </c>
      <c r="AE46" t="n">
        <v>3615510.36672612</v>
      </c>
      <c r="AF46" t="n">
        <v>2.007152220462615e-06</v>
      </c>
      <c r="AG46" t="n">
        <v>70</v>
      </c>
      <c r="AH46" t="n">
        <v>3270451.131726313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1.6734</v>
      </c>
      <c r="E47" t="n">
        <v>59.76</v>
      </c>
      <c r="F47" t="n">
        <v>54.13</v>
      </c>
      <c r="G47" t="n">
        <v>59.05</v>
      </c>
      <c r="H47" t="n">
        <v>0.77</v>
      </c>
      <c r="I47" t="n">
        <v>55</v>
      </c>
      <c r="J47" t="n">
        <v>285.06</v>
      </c>
      <c r="K47" t="n">
        <v>59.89</v>
      </c>
      <c r="L47" t="n">
        <v>12.25</v>
      </c>
      <c r="M47" t="n">
        <v>53</v>
      </c>
      <c r="N47" t="n">
        <v>77.92</v>
      </c>
      <c r="O47" t="n">
        <v>35391.51</v>
      </c>
      <c r="P47" t="n">
        <v>910.51</v>
      </c>
      <c r="Q47" t="n">
        <v>1367.38</v>
      </c>
      <c r="R47" t="n">
        <v>156.79</v>
      </c>
      <c r="S47" t="n">
        <v>104.26</v>
      </c>
      <c r="T47" t="n">
        <v>25175.62</v>
      </c>
      <c r="U47" t="n">
        <v>0.66</v>
      </c>
      <c r="V47" t="n">
        <v>0.89</v>
      </c>
      <c r="W47" t="n">
        <v>20.74</v>
      </c>
      <c r="X47" t="n">
        <v>1.55</v>
      </c>
      <c r="Y47" t="n">
        <v>1</v>
      </c>
      <c r="Z47" t="n">
        <v>10</v>
      </c>
      <c r="AA47" t="n">
        <v>2636.839194663558</v>
      </c>
      <c r="AB47" t="n">
        <v>3607.839715274057</v>
      </c>
      <c r="AC47" t="n">
        <v>3263.512556483007</v>
      </c>
      <c r="AD47" t="n">
        <v>2636839.194663558</v>
      </c>
      <c r="AE47" t="n">
        <v>3607839.715274057</v>
      </c>
      <c r="AF47" t="n">
        <v>2.010516296972428e-06</v>
      </c>
      <c r="AG47" t="n">
        <v>70</v>
      </c>
      <c r="AH47" t="n">
        <v>3263512.556483008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1.6756</v>
      </c>
      <c r="E48" t="n">
        <v>59.68</v>
      </c>
      <c r="F48" t="n">
        <v>54.1</v>
      </c>
      <c r="G48" t="n">
        <v>60.11</v>
      </c>
      <c r="H48" t="n">
        <v>0.78</v>
      </c>
      <c r="I48" t="n">
        <v>54</v>
      </c>
      <c r="J48" t="n">
        <v>285.56</v>
      </c>
      <c r="K48" t="n">
        <v>59.89</v>
      </c>
      <c r="L48" t="n">
        <v>12.5</v>
      </c>
      <c r="M48" t="n">
        <v>52</v>
      </c>
      <c r="N48" t="n">
        <v>78.17</v>
      </c>
      <c r="O48" t="n">
        <v>35453.26</v>
      </c>
      <c r="P48" t="n">
        <v>909.29</v>
      </c>
      <c r="Q48" t="n">
        <v>1367.45</v>
      </c>
      <c r="R48" t="n">
        <v>155.93</v>
      </c>
      <c r="S48" t="n">
        <v>104.26</v>
      </c>
      <c r="T48" t="n">
        <v>24752.89</v>
      </c>
      <c r="U48" t="n">
        <v>0.67</v>
      </c>
      <c r="V48" t="n">
        <v>0.89</v>
      </c>
      <c r="W48" t="n">
        <v>20.73</v>
      </c>
      <c r="X48" t="n">
        <v>1.52</v>
      </c>
      <c r="Y48" t="n">
        <v>1</v>
      </c>
      <c r="Z48" t="n">
        <v>10</v>
      </c>
      <c r="AA48" t="n">
        <v>2632.199768424037</v>
      </c>
      <c r="AB48" t="n">
        <v>3601.491847616104</v>
      </c>
      <c r="AC48" t="n">
        <v>3257.770520405042</v>
      </c>
      <c r="AD48" t="n">
        <v>2632199.768424037</v>
      </c>
      <c r="AE48" t="n">
        <v>3601491.847616104</v>
      </c>
      <c r="AF48" t="n">
        <v>2.013159499944425e-06</v>
      </c>
      <c r="AG48" t="n">
        <v>70</v>
      </c>
      <c r="AH48" t="n">
        <v>3257770.520405042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1.6805</v>
      </c>
      <c r="E49" t="n">
        <v>59.51</v>
      </c>
      <c r="F49" t="n">
        <v>54.02</v>
      </c>
      <c r="G49" t="n">
        <v>62.34</v>
      </c>
      <c r="H49" t="n">
        <v>0.79</v>
      </c>
      <c r="I49" t="n">
        <v>52</v>
      </c>
      <c r="J49" t="n">
        <v>286.06</v>
      </c>
      <c r="K49" t="n">
        <v>59.89</v>
      </c>
      <c r="L49" t="n">
        <v>12.75</v>
      </c>
      <c r="M49" t="n">
        <v>50</v>
      </c>
      <c r="N49" t="n">
        <v>78.42</v>
      </c>
      <c r="O49" t="n">
        <v>35515.1</v>
      </c>
      <c r="P49" t="n">
        <v>908.1799999999999</v>
      </c>
      <c r="Q49" t="n">
        <v>1367.35</v>
      </c>
      <c r="R49" t="n">
        <v>153.35</v>
      </c>
      <c r="S49" t="n">
        <v>104.26</v>
      </c>
      <c r="T49" t="n">
        <v>23470.25</v>
      </c>
      <c r="U49" t="n">
        <v>0.68</v>
      </c>
      <c r="V49" t="n">
        <v>0.89</v>
      </c>
      <c r="W49" t="n">
        <v>20.73</v>
      </c>
      <c r="X49" t="n">
        <v>1.45</v>
      </c>
      <c r="Y49" t="n">
        <v>1</v>
      </c>
      <c r="Z49" t="n">
        <v>10</v>
      </c>
      <c r="AA49" t="n">
        <v>2614.023520993193</v>
      </c>
      <c r="AB49" t="n">
        <v>3576.622304001779</v>
      </c>
      <c r="AC49" t="n">
        <v>3235.274491128645</v>
      </c>
      <c r="AD49" t="n">
        <v>2614023.520993193</v>
      </c>
      <c r="AE49" t="n">
        <v>3576622.304001778</v>
      </c>
      <c r="AF49" t="n">
        <v>2.019046633836599e-06</v>
      </c>
      <c r="AG49" t="n">
        <v>69</v>
      </c>
      <c r="AH49" t="n">
        <v>3235274.491128644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1.6823</v>
      </c>
      <c r="E50" t="n">
        <v>59.44</v>
      </c>
      <c r="F50" t="n">
        <v>54.01</v>
      </c>
      <c r="G50" t="n">
        <v>63.54</v>
      </c>
      <c r="H50" t="n">
        <v>0.8100000000000001</v>
      </c>
      <c r="I50" t="n">
        <v>51</v>
      </c>
      <c r="J50" t="n">
        <v>286.56</v>
      </c>
      <c r="K50" t="n">
        <v>59.89</v>
      </c>
      <c r="L50" t="n">
        <v>13</v>
      </c>
      <c r="M50" t="n">
        <v>49</v>
      </c>
      <c r="N50" t="n">
        <v>78.68000000000001</v>
      </c>
      <c r="O50" t="n">
        <v>35577.18</v>
      </c>
      <c r="P50" t="n">
        <v>907.11</v>
      </c>
      <c r="Q50" t="n">
        <v>1367.3</v>
      </c>
      <c r="R50" t="n">
        <v>153.24</v>
      </c>
      <c r="S50" t="n">
        <v>104.26</v>
      </c>
      <c r="T50" t="n">
        <v>23422.77</v>
      </c>
      <c r="U50" t="n">
        <v>0.68</v>
      </c>
      <c r="V50" t="n">
        <v>0.89</v>
      </c>
      <c r="W50" t="n">
        <v>20.72</v>
      </c>
      <c r="X50" t="n">
        <v>1.43</v>
      </c>
      <c r="Y50" t="n">
        <v>1</v>
      </c>
      <c r="Z50" t="n">
        <v>10</v>
      </c>
      <c r="AA50" t="n">
        <v>2610.317917632384</v>
      </c>
      <c r="AB50" t="n">
        <v>3571.552134003837</v>
      </c>
      <c r="AC50" t="n">
        <v>3230.688211039278</v>
      </c>
      <c r="AD50" t="n">
        <v>2610317.917632384</v>
      </c>
      <c r="AE50" t="n">
        <v>3571552.134003837</v>
      </c>
      <c r="AF50" t="n">
        <v>2.021209254450051e-06</v>
      </c>
      <c r="AG50" t="n">
        <v>69</v>
      </c>
      <c r="AH50" t="n">
        <v>3230688.211039279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1.6847</v>
      </c>
      <c r="E51" t="n">
        <v>59.36</v>
      </c>
      <c r="F51" t="n">
        <v>53.98</v>
      </c>
      <c r="G51" t="n">
        <v>64.77</v>
      </c>
      <c r="H51" t="n">
        <v>0.82</v>
      </c>
      <c r="I51" t="n">
        <v>50</v>
      </c>
      <c r="J51" t="n">
        <v>287.07</v>
      </c>
      <c r="K51" t="n">
        <v>59.89</v>
      </c>
      <c r="L51" t="n">
        <v>13.25</v>
      </c>
      <c r="M51" t="n">
        <v>48</v>
      </c>
      <c r="N51" t="n">
        <v>78.93000000000001</v>
      </c>
      <c r="O51" t="n">
        <v>35639.23</v>
      </c>
      <c r="P51" t="n">
        <v>906.5</v>
      </c>
      <c r="Q51" t="n">
        <v>1367.48</v>
      </c>
      <c r="R51" t="n">
        <v>151.82</v>
      </c>
      <c r="S51" t="n">
        <v>104.26</v>
      </c>
      <c r="T51" t="n">
        <v>22716.27</v>
      </c>
      <c r="U51" t="n">
        <v>0.6899999999999999</v>
      </c>
      <c r="V51" t="n">
        <v>0.89</v>
      </c>
      <c r="W51" t="n">
        <v>20.73</v>
      </c>
      <c r="X51" t="n">
        <v>1.4</v>
      </c>
      <c r="Y51" t="n">
        <v>1</v>
      </c>
      <c r="Z51" t="n">
        <v>10</v>
      </c>
      <c r="AA51" t="n">
        <v>2606.373354692245</v>
      </c>
      <c r="AB51" t="n">
        <v>3566.155008967303</v>
      </c>
      <c r="AC51" t="n">
        <v>3225.806180041319</v>
      </c>
      <c r="AD51" t="n">
        <v>2606373.354692245</v>
      </c>
      <c r="AE51" t="n">
        <v>3566155.008967303</v>
      </c>
      <c r="AF51" t="n">
        <v>2.024092748601321e-06</v>
      </c>
      <c r="AG51" t="n">
        <v>69</v>
      </c>
      <c r="AH51" t="n">
        <v>3225806.180041319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1.6834</v>
      </c>
      <c r="E52" t="n">
        <v>59.4</v>
      </c>
      <c r="F52" t="n">
        <v>54.02</v>
      </c>
      <c r="G52" t="n">
        <v>64.83</v>
      </c>
      <c r="H52" t="n">
        <v>0.84</v>
      </c>
      <c r="I52" t="n">
        <v>50</v>
      </c>
      <c r="J52" t="n">
        <v>287.57</v>
      </c>
      <c r="K52" t="n">
        <v>59.89</v>
      </c>
      <c r="L52" t="n">
        <v>13.5</v>
      </c>
      <c r="M52" t="n">
        <v>48</v>
      </c>
      <c r="N52" t="n">
        <v>79.18000000000001</v>
      </c>
      <c r="O52" t="n">
        <v>35701.38</v>
      </c>
      <c r="P52" t="n">
        <v>907.03</v>
      </c>
      <c r="Q52" t="n">
        <v>1367.48</v>
      </c>
      <c r="R52" t="n">
        <v>153.22</v>
      </c>
      <c r="S52" t="n">
        <v>104.26</v>
      </c>
      <c r="T52" t="n">
        <v>23418.63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2609.064210380227</v>
      </c>
      <c r="AB52" t="n">
        <v>3569.836756431774</v>
      </c>
      <c r="AC52" t="n">
        <v>3229.136546695147</v>
      </c>
      <c r="AD52" t="n">
        <v>2609064.210380227</v>
      </c>
      <c r="AE52" t="n">
        <v>3569836.756431774</v>
      </c>
      <c r="AF52" t="n">
        <v>2.02253085593605e-06</v>
      </c>
      <c r="AG52" t="n">
        <v>69</v>
      </c>
      <c r="AH52" t="n">
        <v>3229136.546695147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1.687</v>
      </c>
      <c r="E53" t="n">
        <v>59.28</v>
      </c>
      <c r="F53" t="n">
        <v>53.95</v>
      </c>
      <c r="G53" t="n">
        <v>66.06</v>
      </c>
      <c r="H53" t="n">
        <v>0.85</v>
      </c>
      <c r="I53" t="n">
        <v>49</v>
      </c>
      <c r="J53" t="n">
        <v>288.08</v>
      </c>
      <c r="K53" t="n">
        <v>59.89</v>
      </c>
      <c r="L53" t="n">
        <v>13.75</v>
      </c>
      <c r="M53" t="n">
        <v>47</v>
      </c>
      <c r="N53" t="n">
        <v>79.44</v>
      </c>
      <c r="O53" t="n">
        <v>35763.64</v>
      </c>
      <c r="P53" t="n">
        <v>905.4</v>
      </c>
      <c r="Q53" t="n">
        <v>1367.35</v>
      </c>
      <c r="R53" t="n">
        <v>150.99</v>
      </c>
      <c r="S53" t="n">
        <v>104.26</v>
      </c>
      <c r="T53" t="n">
        <v>22305.9</v>
      </c>
      <c r="U53" t="n">
        <v>0.6899999999999999</v>
      </c>
      <c r="V53" t="n">
        <v>0.89</v>
      </c>
      <c r="W53" t="n">
        <v>20.72</v>
      </c>
      <c r="X53" t="n">
        <v>1.37</v>
      </c>
      <c r="Y53" t="n">
        <v>1</v>
      </c>
      <c r="Z53" t="n">
        <v>10</v>
      </c>
      <c r="AA53" t="n">
        <v>2601.850608173459</v>
      </c>
      <c r="AB53" t="n">
        <v>3559.966787650806</v>
      </c>
      <c r="AC53" t="n">
        <v>3220.208553882046</v>
      </c>
      <c r="AD53" t="n">
        <v>2601850.608173459</v>
      </c>
      <c r="AE53" t="n">
        <v>3559966.787650806</v>
      </c>
      <c r="AF53" t="n">
        <v>2.026856097162953e-06</v>
      </c>
      <c r="AG53" t="n">
        <v>69</v>
      </c>
      <c r="AH53" t="n">
        <v>3220208.553882046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1.6886</v>
      </c>
      <c r="E54" t="n">
        <v>59.22</v>
      </c>
      <c r="F54" t="n">
        <v>53.94</v>
      </c>
      <c r="G54" t="n">
        <v>67.42</v>
      </c>
      <c r="H54" t="n">
        <v>0.86</v>
      </c>
      <c r="I54" t="n">
        <v>48</v>
      </c>
      <c r="J54" t="n">
        <v>288.58</v>
      </c>
      <c r="K54" t="n">
        <v>59.89</v>
      </c>
      <c r="L54" t="n">
        <v>14</v>
      </c>
      <c r="M54" t="n">
        <v>46</v>
      </c>
      <c r="N54" t="n">
        <v>79.69</v>
      </c>
      <c r="O54" t="n">
        <v>35826</v>
      </c>
      <c r="P54" t="n">
        <v>904.92</v>
      </c>
      <c r="Q54" t="n">
        <v>1367.28</v>
      </c>
      <c r="R54" t="n">
        <v>150.8</v>
      </c>
      <c r="S54" t="n">
        <v>104.26</v>
      </c>
      <c r="T54" t="n">
        <v>22217.6</v>
      </c>
      <c r="U54" t="n">
        <v>0.6899999999999999</v>
      </c>
      <c r="V54" t="n">
        <v>0.89</v>
      </c>
      <c r="W54" t="n">
        <v>20.72</v>
      </c>
      <c r="X54" t="n">
        <v>1.36</v>
      </c>
      <c r="Y54" t="n">
        <v>1</v>
      </c>
      <c r="Z54" t="n">
        <v>10</v>
      </c>
      <c r="AA54" t="n">
        <v>2599.242813331286</v>
      </c>
      <c r="AB54" t="n">
        <v>3556.398687699955</v>
      </c>
      <c r="AC54" t="n">
        <v>3216.980988382644</v>
      </c>
      <c r="AD54" t="n">
        <v>2599242.813331285</v>
      </c>
      <c r="AE54" t="n">
        <v>3556398.687699955</v>
      </c>
      <c r="AF54" t="n">
        <v>2.028778426597133e-06</v>
      </c>
      <c r="AG54" t="n">
        <v>69</v>
      </c>
      <c r="AH54" t="n">
        <v>3216980.988382644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1.6915</v>
      </c>
      <c r="E55" t="n">
        <v>59.12</v>
      </c>
      <c r="F55" t="n">
        <v>53.89</v>
      </c>
      <c r="G55" t="n">
        <v>68.8</v>
      </c>
      <c r="H55" t="n">
        <v>0.88</v>
      </c>
      <c r="I55" t="n">
        <v>47</v>
      </c>
      <c r="J55" t="n">
        <v>289.09</v>
      </c>
      <c r="K55" t="n">
        <v>59.89</v>
      </c>
      <c r="L55" t="n">
        <v>14.25</v>
      </c>
      <c r="M55" t="n">
        <v>45</v>
      </c>
      <c r="N55" t="n">
        <v>79.95</v>
      </c>
      <c r="O55" t="n">
        <v>35888.47</v>
      </c>
      <c r="P55" t="n">
        <v>903.78</v>
      </c>
      <c r="Q55" t="n">
        <v>1367.23</v>
      </c>
      <c r="R55" t="n">
        <v>148.91</v>
      </c>
      <c r="S55" t="n">
        <v>104.26</v>
      </c>
      <c r="T55" t="n">
        <v>21276.26</v>
      </c>
      <c r="U55" t="n">
        <v>0.7</v>
      </c>
      <c r="V55" t="n">
        <v>0.89</v>
      </c>
      <c r="W55" t="n">
        <v>20.73</v>
      </c>
      <c r="X55" t="n">
        <v>1.31</v>
      </c>
      <c r="Y55" t="n">
        <v>1</v>
      </c>
      <c r="Z55" t="n">
        <v>10</v>
      </c>
      <c r="AA55" t="n">
        <v>2593.783581328398</v>
      </c>
      <c r="AB55" t="n">
        <v>3548.929125629285</v>
      </c>
      <c r="AC55" t="n">
        <v>3210.224310832404</v>
      </c>
      <c r="AD55" t="n">
        <v>2593783.581328398</v>
      </c>
      <c r="AE55" t="n">
        <v>3548929.125629285</v>
      </c>
      <c r="AF55" t="n">
        <v>2.032262648696583e-06</v>
      </c>
      <c r="AG55" t="n">
        <v>69</v>
      </c>
      <c r="AH55" t="n">
        <v>3210224.310832404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1.693</v>
      </c>
      <c r="E56" t="n">
        <v>59.07</v>
      </c>
      <c r="F56" t="n">
        <v>53.89</v>
      </c>
      <c r="G56" t="n">
        <v>70.29000000000001</v>
      </c>
      <c r="H56" t="n">
        <v>0.89</v>
      </c>
      <c r="I56" t="n">
        <v>46</v>
      </c>
      <c r="J56" t="n">
        <v>289.6</v>
      </c>
      <c r="K56" t="n">
        <v>59.89</v>
      </c>
      <c r="L56" t="n">
        <v>14.5</v>
      </c>
      <c r="M56" t="n">
        <v>44</v>
      </c>
      <c r="N56" t="n">
        <v>80.20999999999999</v>
      </c>
      <c r="O56" t="n">
        <v>35951.04</v>
      </c>
      <c r="P56" t="n">
        <v>903.84</v>
      </c>
      <c r="Q56" t="n">
        <v>1367.32</v>
      </c>
      <c r="R56" t="n">
        <v>149.18</v>
      </c>
      <c r="S56" t="n">
        <v>104.26</v>
      </c>
      <c r="T56" t="n">
        <v>21416.71</v>
      </c>
      <c r="U56" t="n">
        <v>0.7</v>
      </c>
      <c r="V56" t="n">
        <v>0.89</v>
      </c>
      <c r="W56" t="n">
        <v>20.72</v>
      </c>
      <c r="X56" t="n">
        <v>1.31</v>
      </c>
      <c r="Y56" t="n">
        <v>1</v>
      </c>
      <c r="Z56" t="n">
        <v>10</v>
      </c>
      <c r="AA56" t="n">
        <v>2592.186396477848</v>
      </c>
      <c r="AB56" t="n">
        <v>3546.743786853939</v>
      </c>
      <c r="AC56" t="n">
        <v>3208.247537722635</v>
      </c>
      <c r="AD56" t="n">
        <v>2592186.396477848</v>
      </c>
      <c r="AE56" t="n">
        <v>3546743.786853939</v>
      </c>
      <c r="AF56" t="n">
        <v>2.034064832541127e-06</v>
      </c>
      <c r="AG56" t="n">
        <v>69</v>
      </c>
      <c r="AH56" t="n">
        <v>3208247.537722635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1.6963</v>
      </c>
      <c r="E57" t="n">
        <v>58.95</v>
      </c>
      <c r="F57" t="n">
        <v>53.83</v>
      </c>
      <c r="G57" t="n">
        <v>71.77</v>
      </c>
      <c r="H57" t="n">
        <v>0.91</v>
      </c>
      <c r="I57" t="n">
        <v>45</v>
      </c>
      <c r="J57" t="n">
        <v>290.1</v>
      </c>
      <c r="K57" t="n">
        <v>59.89</v>
      </c>
      <c r="L57" t="n">
        <v>14.75</v>
      </c>
      <c r="M57" t="n">
        <v>43</v>
      </c>
      <c r="N57" t="n">
        <v>80.47</v>
      </c>
      <c r="O57" t="n">
        <v>36013.72</v>
      </c>
      <c r="P57" t="n">
        <v>902.55</v>
      </c>
      <c r="Q57" t="n">
        <v>1367.41</v>
      </c>
      <c r="R57" t="n">
        <v>147.15</v>
      </c>
      <c r="S57" t="n">
        <v>104.26</v>
      </c>
      <c r="T57" t="n">
        <v>20404.18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2585.980933189056</v>
      </c>
      <c r="AB57" t="n">
        <v>3538.253198216495</v>
      </c>
      <c r="AC57" t="n">
        <v>3200.567278948132</v>
      </c>
      <c r="AD57" t="n">
        <v>2585980.933189055</v>
      </c>
      <c r="AE57" t="n">
        <v>3538253.198216495</v>
      </c>
      <c r="AF57" t="n">
        <v>2.038029636999122e-06</v>
      </c>
      <c r="AG57" t="n">
        <v>69</v>
      </c>
      <c r="AH57" t="n">
        <v>3200567.278948132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1.6983</v>
      </c>
      <c r="E58" t="n">
        <v>58.88</v>
      </c>
      <c r="F58" t="n">
        <v>53.81</v>
      </c>
      <c r="G58" t="n">
        <v>73.37</v>
      </c>
      <c r="H58" t="n">
        <v>0.92</v>
      </c>
      <c r="I58" t="n">
        <v>44</v>
      </c>
      <c r="J58" t="n">
        <v>290.61</v>
      </c>
      <c r="K58" t="n">
        <v>59.89</v>
      </c>
      <c r="L58" t="n">
        <v>15</v>
      </c>
      <c r="M58" t="n">
        <v>42</v>
      </c>
      <c r="N58" t="n">
        <v>80.73</v>
      </c>
      <c r="O58" t="n">
        <v>36076.5</v>
      </c>
      <c r="P58" t="n">
        <v>901.0700000000001</v>
      </c>
      <c r="Q58" t="n">
        <v>1367.37</v>
      </c>
      <c r="R58" t="n">
        <v>146.12</v>
      </c>
      <c r="S58" t="n">
        <v>104.26</v>
      </c>
      <c r="T58" t="n">
        <v>19897.62</v>
      </c>
      <c r="U58" t="n">
        <v>0.71</v>
      </c>
      <c r="V58" t="n">
        <v>0.89</v>
      </c>
      <c r="W58" t="n">
        <v>20.72</v>
      </c>
      <c r="X58" t="n">
        <v>1.23</v>
      </c>
      <c r="Y58" t="n">
        <v>1</v>
      </c>
      <c r="Z58" t="n">
        <v>10</v>
      </c>
      <c r="AA58" t="n">
        <v>2581.421079351597</v>
      </c>
      <c r="AB58" t="n">
        <v>3532.014205029529</v>
      </c>
      <c r="AC58" t="n">
        <v>3194.923726514449</v>
      </c>
      <c r="AD58" t="n">
        <v>2581421.079351597</v>
      </c>
      <c r="AE58" t="n">
        <v>3532014.20502953</v>
      </c>
      <c r="AF58" t="n">
        <v>2.040432548791846e-06</v>
      </c>
      <c r="AG58" t="n">
        <v>69</v>
      </c>
      <c r="AH58" t="n">
        <v>3194923.726514449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1.6974</v>
      </c>
      <c r="E59" t="n">
        <v>58.91</v>
      </c>
      <c r="F59" t="n">
        <v>53.84</v>
      </c>
      <c r="G59" t="n">
        <v>73.41</v>
      </c>
      <c r="H59" t="n">
        <v>0.93</v>
      </c>
      <c r="I59" t="n">
        <v>44</v>
      </c>
      <c r="J59" t="n">
        <v>291.12</v>
      </c>
      <c r="K59" t="n">
        <v>59.89</v>
      </c>
      <c r="L59" t="n">
        <v>15.25</v>
      </c>
      <c r="M59" t="n">
        <v>42</v>
      </c>
      <c r="N59" t="n">
        <v>80.98999999999999</v>
      </c>
      <c r="O59" t="n">
        <v>36139.39</v>
      </c>
      <c r="P59" t="n">
        <v>901.71</v>
      </c>
      <c r="Q59" t="n">
        <v>1367.24</v>
      </c>
      <c r="R59" t="n">
        <v>147.4</v>
      </c>
      <c r="S59" t="n">
        <v>104.26</v>
      </c>
      <c r="T59" t="n">
        <v>20533.92</v>
      </c>
      <c r="U59" t="n">
        <v>0.71</v>
      </c>
      <c r="V59" t="n">
        <v>0.89</v>
      </c>
      <c r="W59" t="n">
        <v>20.72</v>
      </c>
      <c r="X59" t="n">
        <v>1.26</v>
      </c>
      <c r="Y59" t="n">
        <v>1</v>
      </c>
      <c r="Z59" t="n">
        <v>10</v>
      </c>
      <c r="AA59" t="n">
        <v>2583.670403686935</v>
      </c>
      <c r="AB59" t="n">
        <v>3535.091829818326</v>
      </c>
      <c r="AC59" t="n">
        <v>3197.707627112876</v>
      </c>
      <c r="AD59" t="n">
        <v>2583670.403686935</v>
      </c>
      <c r="AE59" t="n">
        <v>3535091.829818326</v>
      </c>
      <c r="AF59" t="n">
        <v>2.03935123848512e-06</v>
      </c>
      <c r="AG59" t="n">
        <v>69</v>
      </c>
      <c r="AH59" t="n">
        <v>3197707.627112876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1.7008</v>
      </c>
      <c r="E60" t="n">
        <v>58.79</v>
      </c>
      <c r="F60" t="n">
        <v>53.77</v>
      </c>
      <c r="G60" t="n">
        <v>75.02</v>
      </c>
      <c r="H60" t="n">
        <v>0.95</v>
      </c>
      <c r="I60" t="n">
        <v>43</v>
      </c>
      <c r="J60" t="n">
        <v>291.63</v>
      </c>
      <c r="K60" t="n">
        <v>59.89</v>
      </c>
      <c r="L60" t="n">
        <v>15.5</v>
      </c>
      <c r="M60" t="n">
        <v>41</v>
      </c>
      <c r="N60" t="n">
        <v>81.25</v>
      </c>
      <c r="O60" t="n">
        <v>36202.38</v>
      </c>
      <c r="P60" t="n">
        <v>900.4400000000001</v>
      </c>
      <c r="Q60" t="n">
        <v>1367.27</v>
      </c>
      <c r="R60" t="n">
        <v>144.88</v>
      </c>
      <c r="S60" t="n">
        <v>104.26</v>
      </c>
      <c r="T60" t="n">
        <v>19283.1</v>
      </c>
      <c r="U60" t="n">
        <v>0.72</v>
      </c>
      <c r="V60" t="n">
        <v>0.89</v>
      </c>
      <c r="W60" t="n">
        <v>20.72</v>
      </c>
      <c r="X60" t="n">
        <v>1.19</v>
      </c>
      <c r="Y60" t="n">
        <v>1</v>
      </c>
      <c r="Z60" t="n">
        <v>10</v>
      </c>
      <c r="AA60" t="n">
        <v>2577.30319329344</v>
      </c>
      <c r="AB60" t="n">
        <v>3526.379931656448</v>
      </c>
      <c r="AC60" t="n">
        <v>3189.827180284342</v>
      </c>
      <c r="AD60" t="n">
        <v>2577303.19329344</v>
      </c>
      <c r="AE60" t="n">
        <v>3526379.931656448</v>
      </c>
      <c r="AF60" t="n">
        <v>2.043436188532751e-06</v>
      </c>
      <c r="AG60" t="n">
        <v>69</v>
      </c>
      <c r="AH60" t="n">
        <v>3189827.180284342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1.703</v>
      </c>
      <c r="E61" t="n">
        <v>58.72</v>
      </c>
      <c r="F61" t="n">
        <v>53.74</v>
      </c>
      <c r="G61" t="n">
        <v>76.78</v>
      </c>
      <c r="H61" t="n">
        <v>0.96</v>
      </c>
      <c r="I61" t="n">
        <v>42</v>
      </c>
      <c r="J61" t="n">
        <v>292.15</v>
      </c>
      <c r="K61" t="n">
        <v>59.89</v>
      </c>
      <c r="L61" t="n">
        <v>15.75</v>
      </c>
      <c r="M61" t="n">
        <v>40</v>
      </c>
      <c r="N61" t="n">
        <v>81.51000000000001</v>
      </c>
      <c r="O61" t="n">
        <v>36265.48</v>
      </c>
      <c r="P61" t="n">
        <v>899.42</v>
      </c>
      <c r="Q61" t="n">
        <v>1367.35</v>
      </c>
      <c r="R61" t="n">
        <v>144.28</v>
      </c>
      <c r="S61" t="n">
        <v>104.26</v>
      </c>
      <c r="T61" t="n">
        <v>18983.9</v>
      </c>
      <c r="U61" t="n">
        <v>0.72</v>
      </c>
      <c r="V61" t="n">
        <v>0.89</v>
      </c>
      <c r="W61" t="n">
        <v>20.72</v>
      </c>
      <c r="X61" t="n">
        <v>1.17</v>
      </c>
      <c r="Y61" t="n">
        <v>1</v>
      </c>
      <c r="Z61" t="n">
        <v>10</v>
      </c>
      <c r="AA61" t="n">
        <v>2563.035972215369</v>
      </c>
      <c r="AB61" t="n">
        <v>3506.858890352059</v>
      </c>
      <c r="AC61" t="n">
        <v>3172.169199764091</v>
      </c>
      <c r="AD61" t="n">
        <v>2563035.972215369</v>
      </c>
      <c r="AE61" t="n">
        <v>3506858.890352059</v>
      </c>
      <c r="AF61" t="n">
        <v>2.046079391504748e-06</v>
      </c>
      <c r="AG61" t="n">
        <v>68</v>
      </c>
      <c r="AH61" t="n">
        <v>3172169.199764091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1.7024</v>
      </c>
      <c r="E62" t="n">
        <v>58.74</v>
      </c>
      <c r="F62" t="n">
        <v>53.76</v>
      </c>
      <c r="G62" t="n">
        <v>76.81</v>
      </c>
      <c r="H62" t="n">
        <v>0.97</v>
      </c>
      <c r="I62" t="n">
        <v>42</v>
      </c>
      <c r="J62" t="n">
        <v>292.66</v>
      </c>
      <c r="K62" t="n">
        <v>59.89</v>
      </c>
      <c r="L62" t="n">
        <v>16</v>
      </c>
      <c r="M62" t="n">
        <v>40</v>
      </c>
      <c r="N62" t="n">
        <v>81.77</v>
      </c>
      <c r="O62" t="n">
        <v>36328.69</v>
      </c>
      <c r="P62" t="n">
        <v>899.7</v>
      </c>
      <c r="Q62" t="n">
        <v>1367.29</v>
      </c>
      <c r="R62" t="n">
        <v>144.98</v>
      </c>
      <c r="S62" t="n">
        <v>104.26</v>
      </c>
      <c r="T62" t="n">
        <v>19338.56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2564.319806522378</v>
      </c>
      <c r="AB62" t="n">
        <v>3508.615489089681</v>
      </c>
      <c r="AC62" t="n">
        <v>3173.758151183596</v>
      </c>
      <c r="AD62" t="n">
        <v>2564319.806522378</v>
      </c>
      <c r="AE62" t="n">
        <v>3508615.489089681</v>
      </c>
      <c r="AF62" t="n">
        <v>2.045358517966931e-06</v>
      </c>
      <c r="AG62" t="n">
        <v>68</v>
      </c>
      <c r="AH62" t="n">
        <v>3173758.151183596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1.7056</v>
      </c>
      <c r="E63" t="n">
        <v>58.63</v>
      </c>
      <c r="F63" t="n">
        <v>53.7</v>
      </c>
      <c r="G63" t="n">
        <v>78.59</v>
      </c>
      <c r="H63" t="n">
        <v>0.99</v>
      </c>
      <c r="I63" t="n">
        <v>41</v>
      </c>
      <c r="J63" t="n">
        <v>293.17</v>
      </c>
      <c r="K63" t="n">
        <v>59.89</v>
      </c>
      <c r="L63" t="n">
        <v>16.25</v>
      </c>
      <c r="M63" t="n">
        <v>39</v>
      </c>
      <c r="N63" t="n">
        <v>82.03</v>
      </c>
      <c r="O63" t="n">
        <v>36392.01</v>
      </c>
      <c r="P63" t="n">
        <v>898.24</v>
      </c>
      <c r="Q63" t="n">
        <v>1367.32</v>
      </c>
      <c r="R63" t="n">
        <v>143.27</v>
      </c>
      <c r="S63" t="n">
        <v>104.26</v>
      </c>
      <c r="T63" t="n">
        <v>18486.4</v>
      </c>
      <c r="U63" t="n">
        <v>0.73</v>
      </c>
      <c r="V63" t="n">
        <v>0.89</v>
      </c>
      <c r="W63" t="n">
        <v>20.71</v>
      </c>
      <c r="X63" t="n">
        <v>1.13</v>
      </c>
      <c r="Y63" t="n">
        <v>1</v>
      </c>
      <c r="Z63" t="n">
        <v>10</v>
      </c>
      <c r="AA63" t="n">
        <v>2558.051805814266</v>
      </c>
      <c r="AB63" t="n">
        <v>3500.039333996168</v>
      </c>
      <c r="AC63" t="n">
        <v>3166.000492295498</v>
      </c>
      <c r="AD63" t="n">
        <v>2558051.805814266</v>
      </c>
      <c r="AE63" t="n">
        <v>3500039.333996168</v>
      </c>
      <c r="AF63" t="n">
        <v>2.04920317683529e-06</v>
      </c>
      <c r="AG63" t="n">
        <v>68</v>
      </c>
      <c r="AH63" t="n">
        <v>3166000.492295498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1.7082</v>
      </c>
      <c r="E64" t="n">
        <v>58.54</v>
      </c>
      <c r="F64" t="n">
        <v>53.66</v>
      </c>
      <c r="G64" t="n">
        <v>80.5</v>
      </c>
      <c r="H64" t="n">
        <v>1</v>
      </c>
      <c r="I64" t="n">
        <v>40</v>
      </c>
      <c r="J64" t="n">
        <v>293.69</v>
      </c>
      <c r="K64" t="n">
        <v>59.89</v>
      </c>
      <c r="L64" t="n">
        <v>16.5</v>
      </c>
      <c r="M64" t="n">
        <v>38</v>
      </c>
      <c r="N64" t="n">
        <v>82.3</v>
      </c>
      <c r="O64" t="n">
        <v>36455.44</v>
      </c>
      <c r="P64" t="n">
        <v>897.67</v>
      </c>
      <c r="Q64" t="n">
        <v>1367.31</v>
      </c>
      <c r="R64" t="n">
        <v>141.77</v>
      </c>
      <c r="S64" t="n">
        <v>104.26</v>
      </c>
      <c r="T64" t="n">
        <v>17739.96</v>
      </c>
      <c r="U64" t="n">
        <v>0.74</v>
      </c>
      <c r="V64" t="n">
        <v>0.89</v>
      </c>
      <c r="W64" t="n">
        <v>20.71</v>
      </c>
      <c r="X64" t="n">
        <v>1.09</v>
      </c>
      <c r="Y64" t="n">
        <v>1</v>
      </c>
      <c r="Z64" t="n">
        <v>10</v>
      </c>
      <c r="AA64" t="n">
        <v>2553.946513724718</v>
      </c>
      <c r="AB64" t="n">
        <v>3494.422292246541</v>
      </c>
      <c r="AC64" t="n">
        <v>3160.919533126889</v>
      </c>
      <c r="AD64" t="n">
        <v>2553946.513724717</v>
      </c>
      <c r="AE64" t="n">
        <v>3494422.292246541</v>
      </c>
      <c r="AF64" t="n">
        <v>2.052326962165831e-06</v>
      </c>
      <c r="AG64" t="n">
        <v>68</v>
      </c>
      <c r="AH64" t="n">
        <v>3160919.533126889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1.7074</v>
      </c>
      <c r="E65" t="n">
        <v>58.57</v>
      </c>
      <c r="F65" t="n">
        <v>53.7</v>
      </c>
      <c r="G65" t="n">
        <v>80.54000000000001</v>
      </c>
      <c r="H65" t="n">
        <v>1.01</v>
      </c>
      <c r="I65" t="n">
        <v>40</v>
      </c>
      <c r="J65" t="n">
        <v>294.2</v>
      </c>
      <c r="K65" t="n">
        <v>59.89</v>
      </c>
      <c r="L65" t="n">
        <v>16.75</v>
      </c>
      <c r="M65" t="n">
        <v>38</v>
      </c>
      <c r="N65" t="n">
        <v>82.56</v>
      </c>
      <c r="O65" t="n">
        <v>36518.97</v>
      </c>
      <c r="P65" t="n">
        <v>897.99</v>
      </c>
      <c r="Q65" t="n">
        <v>1367.28</v>
      </c>
      <c r="R65" t="n">
        <v>142.95</v>
      </c>
      <c r="S65" t="n">
        <v>104.26</v>
      </c>
      <c r="T65" t="n">
        <v>18329.21</v>
      </c>
      <c r="U65" t="n">
        <v>0.73</v>
      </c>
      <c r="V65" t="n">
        <v>0.89</v>
      </c>
      <c r="W65" t="n">
        <v>20.71</v>
      </c>
      <c r="X65" t="n">
        <v>1.12</v>
      </c>
      <c r="Y65" t="n">
        <v>1</v>
      </c>
      <c r="Z65" t="n">
        <v>10</v>
      </c>
      <c r="AA65" t="n">
        <v>2555.722287818216</v>
      </c>
      <c r="AB65" t="n">
        <v>3496.85198470289</v>
      </c>
      <c r="AC65" t="n">
        <v>3163.117339145299</v>
      </c>
      <c r="AD65" t="n">
        <v>2555722.287818216</v>
      </c>
      <c r="AE65" t="n">
        <v>3496851.98470289</v>
      </c>
      <c r="AF65" t="n">
        <v>2.051365797448741e-06</v>
      </c>
      <c r="AG65" t="n">
        <v>68</v>
      </c>
      <c r="AH65" t="n">
        <v>3163117.339145299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1.7101</v>
      </c>
      <c r="E66" t="n">
        <v>58.48</v>
      </c>
      <c r="F66" t="n">
        <v>53.65</v>
      </c>
      <c r="G66" t="n">
        <v>82.54000000000001</v>
      </c>
      <c r="H66" t="n">
        <v>1.03</v>
      </c>
      <c r="I66" t="n">
        <v>39</v>
      </c>
      <c r="J66" t="n">
        <v>294.72</v>
      </c>
      <c r="K66" t="n">
        <v>59.89</v>
      </c>
      <c r="L66" t="n">
        <v>17</v>
      </c>
      <c r="M66" t="n">
        <v>37</v>
      </c>
      <c r="N66" t="n">
        <v>82.83</v>
      </c>
      <c r="O66" t="n">
        <v>36582.62</v>
      </c>
      <c r="P66" t="n">
        <v>896.91</v>
      </c>
      <c r="Q66" t="n">
        <v>1367.32</v>
      </c>
      <c r="R66" t="n">
        <v>141.07</v>
      </c>
      <c r="S66" t="n">
        <v>104.26</v>
      </c>
      <c r="T66" t="n">
        <v>17396.13</v>
      </c>
      <c r="U66" t="n">
        <v>0.74</v>
      </c>
      <c r="V66" t="n">
        <v>0.89</v>
      </c>
      <c r="W66" t="n">
        <v>20.71</v>
      </c>
      <c r="X66" t="n">
        <v>1.07</v>
      </c>
      <c r="Y66" t="n">
        <v>1</v>
      </c>
      <c r="Z66" t="n">
        <v>10</v>
      </c>
      <c r="AA66" t="n">
        <v>2550.6829194535</v>
      </c>
      <c r="AB66" t="n">
        <v>3489.956898585043</v>
      </c>
      <c r="AC66" t="n">
        <v>3156.880310369226</v>
      </c>
      <c r="AD66" t="n">
        <v>2550682.9194535</v>
      </c>
      <c r="AE66" t="n">
        <v>3489956.898585043</v>
      </c>
      <c r="AF66" t="n">
        <v>2.054609728368919e-06</v>
      </c>
      <c r="AG66" t="n">
        <v>68</v>
      </c>
      <c r="AH66" t="n">
        <v>3156880.310369226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1.7093</v>
      </c>
      <c r="E67" t="n">
        <v>58.5</v>
      </c>
      <c r="F67" t="n">
        <v>53.68</v>
      </c>
      <c r="G67" t="n">
        <v>82.58</v>
      </c>
      <c r="H67" t="n">
        <v>1.04</v>
      </c>
      <c r="I67" t="n">
        <v>39</v>
      </c>
      <c r="J67" t="n">
        <v>295.23</v>
      </c>
      <c r="K67" t="n">
        <v>59.89</v>
      </c>
      <c r="L67" t="n">
        <v>17.25</v>
      </c>
      <c r="M67" t="n">
        <v>37</v>
      </c>
      <c r="N67" t="n">
        <v>83.09999999999999</v>
      </c>
      <c r="O67" t="n">
        <v>36646.38</v>
      </c>
      <c r="P67" t="n">
        <v>896.88</v>
      </c>
      <c r="Q67" t="n">
        <v>1367.25</v>
      </c>
      <c r="R67" t="n">
        <v>142.26</v>
      </c>
      <c r="S67" t="n">
        <v>104.26</v>
      </c>
      <c r="T67" t="n">
        <v>17993.58</v>
      </c>
      <c r="U67" t="n">
        <v>0.73</v>
      </c>
      <c r="V67" t="n">
        <v>0.89</v>
      </c>
      <c r="W67" t="n">
        <v>20.71</v>
      </c>
      <c r="X67" t="n">
        <v>1.1</v>
      </c>
      <c r="Y67" t="n">
        <v>1</v>
      </c>
      <c r="Z67" t="n">
        <v>10</v>
      </c>
      <c r="AA67" t="n">
        <v>2551.848455829372</v>
      </c>
      <c r="AB67" t="n">
        <v>3491.551636874347</v>
      </c>
      <c r="AC67" t="n">
        <v>3158.322849074428</v>
      </c>
      <c r="AD67" t="n">
        <v>2551848.455829372</v>
      </c>
      <c r="AE67" t="n">
        <v>3491551.636874347</v>
      </c>
      <c r="AF67" t="n">
        <v>2.05364856365183e-06</v>
      </c>
      <c r="AG67" t="n">
        <v>68</v>
      </c>
      <c r="AH67" t="n">
        <v>3158322.849074428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1.7126</v>
      </c>
      <c r="E68" t="n">
        <v>58.39</v>
      </c>
      <c r="F68" t="n">
        <v>53.62</v>
      </c>
      <c r="G68" t="n">
        <v>84.66</v>
      </c>
      <c r="H68" t="n">
        <v>1.05</v>
      </c>
      <c r="I68" t="n">
        <v>38</v>
      </c>
      <c r="J68" t="n">
        <v>295.75</v>
      </c>
      <c r="K68" t="n">
        <v>59.89</v>
      </c>
      <c r="L68" t="n">
        <v>17.5</v>
      </c>
      <c r="M68" t="n">
        <v>36</v>
      </c>
      <c r="N68" t="n">
        <v>83.36</v>
      </c>
      <c r="O68" t="n">
        <v>36710.24</v>
      </c>
      <c r="P68" t="n">
        <v>895.54</v>
      </c>
      <c r="Q68" t="n">
        <v>1367.31</v>
      </c>
      <c r="R68" t="n">
        <v>140.35</v>
      </c>
      <c r="S68" t="n">
        <v>104.26</v>
      </c>
      <c r="T68" t="n">
        <v>17042.82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2545.689801767035</v>
      </c>
      <c r="AB68" t="n">
        <v>3483.125094685615</v>
      </c>
      <c r="AC68" t="n">
        <v>3150.700524245462</v>
      </c>
      <c r="AD68" t="n">
        <v>2545689.801767034</v>
      </c>
      <c r="AE68" t="n">
        <v>3483125.094685616</v>
      </c>
      <c r="AF68" t="n">
        <v>2.057613368109825e-06</v>
      </c>
      <c r="AG68" t="n">
        <v>68</v>
      </c>
      <c r="AH68" t="n">
        <v>3150700.524245462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1.7125</v>
      </c>
      <c r="E69" t="n">
        <v>58.4</v>
      </c>
      <c r="F69" t="n">
        <v>53.62</v>
      </c>
      <c r="G69" t="n">
        <v>84.67</v>
      </c>
      <c r="H69" t="n">
        <v>1.07</v>
      </c>
      <c r="I69" t="n">
        <v>38</v>
      </c>
      <c r="J69" t="n">
        <v>296.27</v>
      </c>
      <c r="K69" t="n">
        <v>59.89</v>
      </c>
      <c r="L69" t="n">
        <v>17.75</v>
      </c>
      <c r="M69" t="n">
        <v>36</v>
      </c>
      <c r="N69" t="n">
        <v>83.63</v>
      </c>
      <c r="O69" t="n">
        <v>36774.22</v>
      </c>
      <c r="P69" t="n">
        <v>894.35</v>
      </c>
      <c r="Q69" t="n">
        <v>1367.23</v>
      </c>
      <c r="R69" t="n">
        <v>140.5</v>
      </c>
      <c r="S69" t="n">
        <v>104.26</v>
      </c>
      <c r="T69" t="n">
        <v>17118.54</v>
      </c>
      <c r="U69" t="n">
        <v>0.74</v>
      </c>
      <c r="V69" t="n">
        <v>0.89</v>
      </c>
      <c r="W69" t="n">
        <v>20.7</v>
      </c>
      <c r="X69" t="n">
        <v>1.04</v>
      </c>
      <c r="Y69" t="n">
        <v>1</v>
      </c>
      <c r="Z69" t="n">
        <v>10</v>
      </c>
      <c r="AA69" t="n">
        <v>2544.117800462857</v>
      </c>
      <c r="AB69" t="n">
        <v>3480.974213149437</v>
      </c>
      <c r="AC69" t="n">
        <v>3148.754919824315</v>
      </c>
      <c r="AD69" t="n">
        <v>2544117.800462857</v>
      </c>
      <c r="AE69" t="n">
        <v>3480974.213149437</v>
      </c>
      <c r="AF69" t="n">
        <v>2.057493222520188e-06</v>
      </c>
      <c r="AG69" t="n">
        <v>68</v>
      </c>
      <c r="AH69" t="n">
        <v>3148754.919824315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1.714</v>
      </c>
      <c r="E70" t="n">
        <v>58.34</v>
      </c>
      <c r="F70" t="n">
        <v>53.62</v>
      </c>
      <c r="G70" t="n">
        <v>86.95</v>
      </c>
      <c r="H70" t="n">
        <v>1.08</v>
      </c>
      <c r="I70" t="n">
        <v>37</v>
      </c>
      <c r="J70" t="n">
        <v>296.79</v>
      </c>
      <c r="K70" t="n">
        <v>59.89</v>
      </c>
      <c r="L70" t="n">
        <v>18</v>
      </c>
      <c r="M70" t="n">
        <v>35</v>
      </c>
      <c r="N70" t="n">
        <v>83.90000000000001</v>
      </c>
      <c r="O70" t="n">
        <v>36838.32</v>
      </c>
      <c r="P70" t="n">
        <v>895.05</v>
      </c>
      <c r="Q70" t="n">
        <v>1367.42</v>
      </c>
      <c r="R70" t="n">
        <v>140.22</v>
      </c>
      <c r="S70" t="n">
        <v>104.26</v>
      </c>
      <c r="T70" t="n">
        <v>16982.46</v>
      </c>
      <c r="U70" t="n">
        <v>0.74</v>
      </c>
      <c r="V70" t="n">
        <v>0.89</v>
      </c>
      <c r="W70" t="n">
        <v>20.71</v>
      </c>
      <c r="X70" t="n">
        <v>1.04</v>
      </c>
      <c r="Y70" t="n">
        <v>1</v>
      </c>
      <c r="Z70" t="n">
        <v>10</v>
      </c>
      <c r="AA70" t="n">
        <v>2543.477966146364</v>
      </c>
      <c r="AB70" t="n">
        <v>3480.098763610113</v>
      </c>
      <c r="AC70" t="n">
        <v>3147.963021960323</v>
      </c>
      <c r="AD70" t="n">
        <v>2543477.966146363</v>
      </c>
      <c r="AE70" t="n">
        <v>3480098.763610112</v>
      </c>
      <c r="AF70" t="n">
        <v>2.059295406364732e-06</v>
      </c>
      <c r="AG70" t="n">
        <v>68</v>
      </c>
      <c r="AH70" t="n">
        <v>3147963.021960323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1.7135</v>
      </c>
      <c r="E71" t="n">
        <v>58.36</v>
      </c>
      <c r="F71" t="n">
        <v>53.64</v>
      </c>
      <c r="G71" t="n">
        <v>86.98</v>
      </c>
      <c r="H71" t="n">
        <v>1.09</v>
      </c>
      <c r="I71" t="n">
        <v>37</v>
      </c>
      <c r="J71" t="n">
        <v>297.31</v>
      </c>
      <c r="K71" t="n">
        <v>59.89</v>
      </c>
      <c r="L71" t="n">
        <v>18.25</v>
      </c>
      <c r="M71" t="n">
        <v>35</v>
      </c>
      <c r="N71" t="n">
        <v>84.17</v>
      </c>
      <c r="O71" t="n">
        <v>36902.52</v>
      </c>
      <c r="P71" t="n">
        <v>894.6900000000001</v>
      </c>
      <c r="Q71" t="n">
        <v>1367.33</v>
      </c>
      <c r="R71" t="n">
        <v>140.89</v>
      </c>
      <c r="S71" t="n">
        <v>104.26</v>
      </c>
      <c r="T71" t="n">
        <v>17317.96</v>
      </c>
      <c r="U71" t="n">
        <v>0.74</v>
      </c>
      <c r="V71" t="n">
        <v>0.89</v>
      </c>
      <c r="W71" t="n">
        <v>20.7</v>
      </c>
      <c r="X71" t="n">
        <v>1.06</v>
      </c>
      <c r="Y71" t="n">
        <v>1</v>
      </c>
      <c r="Z71" t="n">
        <v>10</v>
      </c>
      <c r="AA71" t="n">
        <v>2543.734757413624</v>
      </c>
      <c r="AB71" t="n">
        <v>3480.450116750809</v>
      </c>
      <c r="AC71" t="n">
        <v>3148.280842450399</v>
      </c>
      <c r="AD71" t="n">
        <v>2543734.757413624</v>
      </c>
      <c r="AE71" t="n">
        <v>3480450.116750809</v>
      </c>
      <c r="AF71" t="n">
        <v>2.058694678416551e-06</v>
      </c>
      <c r="AG71" t="n">
        <v>68</v>
      </c>
      <c r="AH71" t="n">
        <v>3148280.842450399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1.7167</v>
      </c>
      <c r="E72" t="n">
        <v>58.25</v>
      </c>
      <c r="F72" t="n">
        <v>53.58</v>
      </c>
      <c r="G72" t="n">
        <v>89.3</v>
      </c>
      <c r="H72" t="n">
        <v>1.11</v>
      </c>
      <c r="I72" t="n">
        <v>36</v>
      </c>
      <c r="J72" t="n">
        <v>297.83</v>
      </c>
      <c r="K72" t="n">
        <v>59.89</v>
      </c>
      <c r="L72" t="n">
        <v>18.5</v>
      </c>
      <c r="M72" t="n">
        <v>34</v>
      </c>
      <c r="N72" t="n">
        <v>84.45</v>
      </c>
      <c r="O72" t="n">
        <v>36966.84</v>
      </c>
      <c r="P72" t="n">
        <v>893.67</v>
      </c>
      <c r="Q72" t="n">
        <v>1367.24</v>
      </c>
      <c r="R72" t="n">
        <v>139.1</v>
      </c>
      <c r="S72" t="n">
        <v>104.26</v>
      </c>
      <c r="T72" t="n">
        <v>16426.16</v>
      </c>
      <c r="U72" t="n">
        <v>0.75</v>
      </c>
      <c r="V72" t="n">
        <v>0.89</v>
      </c>
      <c r="W72" t="n">
        <v>20.7</v>
      </c>
      <c r="X72" t="n">
        <v>1</v>
      </c>
      <c r="Y72" t="n">
        <v>1</v>
      </c>
      <c r="Z72" t="n">
        <v>10</v>
      </c>
      <c r="AA72" t="n">
        <v>2538.1655696582</v>
      </c>
      <c r="AB72" t="n">
        <v>3472.830108368615</v>
      </c>
      <c r="AC72" t="n">
        <v>3141.388076973453</v>
      </c>
      <c r="AD72" t="n">
        <v>2538165.5696582</v>
      </c>
      <c r="AE72" t="n">
        <v>3472830.108368615</v>
      </c>
      <c r="AF72" t="n">
        <v>2.062539337284909e-06</v>
      </c>
      <c r="AG72" t="n">
        <v>68</v>
      </c>
      <c r="AH72" t="n">
        <v>3141388.076973453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1.7164</v>
      </c>
      <c r="E73" t="n">
        <v>58.26</v>
      </c>
      <c r="F73" t="n">
        <v>53.59</v>
      </c>
      <c r="G73" t="n">
        <v>89.31</v>
      </c>
      <c r="H73" t="n">
        <v>1.12</v>
      </c>
      <c r="I73" t="n">
        <v>36</v>
      </c>
      <c r="J73" t="n">
        <v>298.35</v>
      </c>
      <c r="K73" t="n">
        <v>59.89</v>
      </c>
      <c r="L73" t="n">
        <v>18.75</v>
      </c>
      <c r="M73" t="n">
        <v>34</v>
      </c>
      <c r="N73" t="n">
        <v>84.72</v>
      </c>
      <c r="O73" t="n">
        <v>37031.27</v>
      </c>
      <c r="P73" t="n">
        <v>893.1799999999999</v>
      </c>
      <c r="Q73" t="n">
        <v>1367.26</v>
      </c>
      <c r="R73" t="n">
        <v>139.34</v>
      </c>
      <c r="S73" t="n">
        <v>104.26</v>
      </c>
      <c r="T73" t="n">
        <v>16547.37</v>
      </c>
      <c r="U73" t="n">
        <v>0.75</v>
      </c>
      <c r="V73" t="n">
        <v>0.89</v>
      </c>
      <c r="W73" t="n">
        <v>20.71</v>
      </c>
      <c r="X73" t="n">
        <v>1.01</v>
      </c>
      <c r="Y73" t="n">
        <v>1</v>
      </c>
      <c r="Z73" t="n">
        <v>10</v>
      </c>
      <c r="AA73" t="n">
        <v>2537.910145655993</v>
      </c>
      <c r="AB73" t="n">
        <v>3472.480625980283</v>
      </c>
      <c r="AC73" t="n">
        <v>3141.071948693761</v>
      </c>
      <c r="AD73" t="n">
        <v>2537910.145655993</v>
      </c>
      <c r="AE73" t="n">
        <v>3472480.625980283</v>
      </c>
      <c r="AF73" t="n">
        <v>2.062178900516001e-06</v>
      </c>
      <c r="AG73" t="n">
        <v>68</v>
      </c>
      <c r="AH73" t="n">
        <v>3141071.948693761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1.7183</v>
      </c>
      <c r="E74" t="n">
        <v>58.2</v>
      </c>
      <c r="F74" t="n">
        <v>53.57</v>
      </c>
      <c r="G74" t="n">
        <v>91.84</v>
      </c>
      <c r="H74" t="n">
        <v>1.13</v>
      </c>
      <c r="I74" t="n">
        <v>35</v>
      </c>
      <c r="J74" t="n">
        <v>298.88</v>
      </c>
      <c r="K74" t="n">
        <v>59.89</v>
      </c>
      <c r="L74" t="n">
        <v>19</v>
      </c>
      <c r="M74" t="n">
        <v>33</v>
      </c>
      <c r="N74" t="n">
        <v>84.98999999999999</v>
      </c>
      <c r="O74" t="n">
        <v>37095.82</v>
      </c>
      <c r="P74" t="n">
        <v>892.74</v>
      </c>
      <c r="Q74" t="n">
        <v>1367.25</v>
      </c>
      <c r="R74" t="n">
        <v>138.77</v>
      </c>
      <c r="S74" t="n">
        <v>104.26</v>
      </c>
      <c r="T74" t="n">
        <v>16265.78</v>
      </c>
      <c r="U74" t="n">
        <v>0.75</v>
      </c>
      <c r="V74" t="n">
        <v>0.89</v>
      </c>
      <c r="W74" t="n">
        <v>20.7</v>
      </c>
      <c r="X74" t="n">
        <v>0.99</v>
      </c>
      <c r="Y74" t="n">
        <v>1</v>
      </c>
      <c r="Z74" t="n">
        <v>10</v>
      </c>
      <c r="AA74" t="n">
        <v>2535.019379422161</v>
      </c>
      <c r="AB74" t="n">
        <v>3468.525352087548</v>
      </c>
      <c r="AC74" t="n">
        <v>3137.494160590088</v>
      </c>
      <c r="AD74" t="n">
        <v>2535019.379422161</v>
      </c>
      <c r="AE74" t="n">
        <v>3468525.352087548</v>
      </c>
      <c r="AF74" t="n">
        <v>2.064461666719089e-06</v>
      </c>
      <c r="AG74" t="n">
        <v>68</v>
      </c>
      <c r="AH74" t="n">
        <v>3137494.160590088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1.718</v>
      </c>
      <c r="E75" t="n">
        <v>58.21</v>
      </c>
      <c r="F75" t="n">
        <v>53.59</v>
      </c>
      <c r="G75" t="n">
        <v>91.86</v>
      </c>
      <c r="H75" t="n">
        <v>1.15</v>
      </c>
      <c r="I75" t="n">
        <v>35</v>
      </c>
      <c r="J75" t="n">
        <v>299.4</v>
      </c>
      <c r="K75" t="n">
        <v>59.89</v>
      </c>
      <c r="L75" t="n">
        <v>19.25</v>
      </c>
      <c r="M75" t="n">
        <v>33</v>
      </c>
      <c r="N75" t="n">
        <v>85.27</v>
      </c>
      <c r="O75" t="n">
        <v>37160.49</v>
      </c>
      <c r="P75" t="n">
        <v>892.5599999999999</v>
      </c>
      <c r="Q75" t="n">
        <v>1367.26</v>
      </c>
      <c r="R75" t="n">
        <v>139.39</v>
      </c>
      <c r="S75" t="n">
        <v>104.26</v>
      </c>
      <c r="T75" t="n">
        <v>16574.36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2535.31099463753</v>
      </c>
      <c r="AB75" t="n">
        <v>3468.924352890371</v>
      </c>
      <c r="AC75" t="n">
        <v>3137.855081316291</v>
      </c>
      <c r="AD75" t="n">
        <v>2535310.99463753</v>
      </c>
      <c r="AE75" t="n">
        <v>3468924.352890371</v>
      </c>
      <c r="AF75" t="n">
        <v>2.06410122995018e-06</v>
      </c>
      <c r="AG75" t="n">
        <v>68</v>
      </c>
      <c r="AH75" t="n">
        <v>3137855.081316291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1.7219</v>
      </c>
      <c r="E76" t="n">
        <v>58.08</v>
      </c>
      <c r="F76" t="n">
        <v>53.5</v>
      </c>
      <c r="G76" t="n">
        <v>94.42</v>
      </c>
      <c r="H76" t="n">
        <v>1.16</v>
      </c>
      <c r="I76" t="n">
        <v>34</v>
      </c>
      <c r="J76" t="n">
        <v>299.93</v>
      </c>
      <c r="K76" t="n">
        <v>59.89</v>
      </c>
      <c r="L76" t="n">
        <v>19.5</v>
      </c>
      <c r="M76" t="n">
        <v>32</v>
      </c>
      <c r="N76" t="n">
        <v>85.54000000000001</v>
      </c>
      <c r="O76" t="n">
        <v>37225.39</v>
      </c>
      <c r="P76" t="n">
        <v>890.73</v>
      </c>
      <c r="Q76" t="n">
        <v>1367.22</v>
      </c>
      <c r="R76" t="n">
        <v>136.59</v>
      </c>
      <c r="S76" t="n">
        <v>104.26</v>
      </c>
      <c r="T76" t="n">
        <v>15183.36</v>
      </c>
      <c r="U76" t="n">
        <v>0.76</v>
      </c>
      <c r="V76" t="n">
        <v>0.9</v>
      </c>
      <c r="W76" t="n">
        <v>20.7</v>
      </c>
      <c r="X76" t="n">
        <v>0.93</v>
      </c>
      <c r="Y76" t="n">
        <v>1</v>
      </c>
      <c r="Z76" t="n">
        <v>10</v>
      </c>
      <c r="AA76" t="n">
        <v>2527.552015839575</v>
      </c>
      <c r="AB76" t="n">
        <v>3458.308175797023</v>
      </c>
      <c r="AC76" t="n">
        <v>3128.252097264833</v>
      </c>
      <c r="AD76" t="n">
        <v>2527552.015839575</v>
      </c>
      <c r="AE76" t="n">
        <v>3458308.175797022</v>
      </c>
      <c r="AF76" t="n">
        <v>2.068786907945993e-06</v>
      </c>
      <c r="AG76" t="n">
        <v>68</v>
      </c>
      <c r="AH76" t="n">
        <v>3128252.097264833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1.7207</v>
      </c>
      <c r="E77" t="n">
        <v>58.12</v>
      </c>
      <c r="F77" t="n">
        <v>53.54</v>
      </c>
      <c r="G77" t="n">
        <v>94.48999999999999</v>
      </c>
      <c r="H77" t="n">
        <v>1.17</v>
      </c>
      <c r="I77" t="n">
        <v>34</v>
      </c>
      <c r="J77" t="n">
        <v>300.45</v>
      </c>
      <c r="K77" t="n">
        <v>59.89</v>
      </c>
      <c r="L77" t="n">
        <v>19.75</v>
      </c>
      <c r="M77" t="n">
        <v>32</v>
      </c>
      <c r="N77" t="n">
        <v>85.81999999999999</v>
      </c>
      <c r="O77" t="n">
        <v>37290.29</v>
      </c>
      <c r="P77" t="n">
        <v>891.4</v>
      </c>
      <c r="Q77" t="n">
        <v>1367.23</v>
      </c>
      <c r="R77" t="n">
        <v>137.86</v>
      </c>
      <c r="S77" t="n">
        <v>104.26</v>
      </c>
      <c r="T77" t="n">
        <v>15814.21</v>
      </c>
      <c r="U77" t="n">
        <v>0.76</v>
      </c>
      <c r="V77" t="n">
        <v>0.9</v>
      </c>
      <c r="W77" t="n">
        <v>20.7</v>
      </c>
      <c r="X77" t="n">
        <v>0.97</v>
      </c>
      <c r="Y77" t="n">
        <v>1</v>
      </c>
      <c r="Z77" t="n">
        <v>10</v>
      </c>
      <c r="AA77" t="n">
        <v>2530.222248656784</v>
      </c>
      <c r="AB77" t="n">
        <v>3461.961706139886</v>
      </c>
      <c r="AC77" t="n">
        <v>3131.556939799536</v>
      </c>
      <c r="AD77" t="n">
        <v>2530222.248656784</v>
      </c>
      <c r="AE77" t="n">
        <v>3461961.706139886</v>
      </c>
      <c r="AF77" t="n">
        <v>2.067345160870358e-06</v>
      </c>
      <c r="AG77" t="n">
        <v>68</v>
      </c>
      <c r="AH77" t="n">
        <v>3131556.939799536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1.7236</v>
      </c>
      <c r="E78" t="n">
        <v>58.02</v>
      </c>
      <c r="F78" t="n">
        <v>53.5</v>
      </c>
      <c r="G78" t="n">
        <v>97.27</v>
      </c>
      <c r="H78" t="n">
        <v>1.18</v>
      </c>
      <c r="I78" t="n">
        <v>33</v>
      </c>
      <c r="J78" t="n">
        <v>300.98</v>
      </c>
      <c r="K78" t="n">
        <v>59.89</v>
      </c>
      <c r="L78" t="n">
        <v>20</v>
      </c>
      <c r="M78" t="n">
        <v>31</v>
      </c>
      <c r="N78" t="n">
        <v>86.09</v>
      </c>
      <c r="O78" t="n">
        <v>37355.31</v>
      </c>
      <c r="P78" t="n">
        <v>890.72</v>
      </c>
      <c r="Q78" t="n">
        <v>1367.26</v>
      </c>
      <c r="R78" t="n">
        <v>136.75</v>
      </c>
      <c r="S78" t="n">
        <v>104.26</v>
      </c>
      <c r="T78" t="n">
        <v>15268</v>
      </c>
      <c r="U78" t="n">
        <v>0.76</v>
      </c>
      <c r="V78" t="n">
        <v>0.9</v>
      </c>
      <c r="W78" t="n">
        <v>20.69</v>
      </c>
      <c r="X78" t="n">
        <v>0.92</v>
      </c>
      <c r="Y78" t="n">
        <v>1</v>
      </c>
      <c r="Z78" t="n">
        <v>10</v>
      </c>
      <c r="AA78" t="n">
        <v>2525.719967559136</v>
      </c>
      <c r="AB78" t="n">
        <v>3455.80148651546</v>
      </c>
      <c r="AC78" t="n">
        <v>3125.984642890142</v>
      </c>
      <c r="AD78" t="n">
        <v>2525719.967559136</v>
      </c>
      <c r="AE78" t="n">
        <v>3455801.48651546</v>
      </c>
      <c r="AF78" t="n">
        <v>2.070829382969808e-06</v>
      </c>
      <c r="AG78" t="n">
        <v>68</v>
      </c>
      <c r="AH78" t="n">
        <v>3125984.642890142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1.7241</v>
      </c>
      <c r="E79" t="n">
        <v>58</v>
      </c>
      <c r="F79" t="n">
        <v>53.48</v>
      </c>
      <c r="G79" t="n">
        <v>97.23999999999999</v>
      </c>
      <c r="H79" t="n">
        <v>1.2</v>
      </c>
      <c r="I79" t="n">
        <v>33</v>
      </c>
      <c r="J79" t="n">
        <v>301.51</v>
      </c>
      <c r="K79" t="n">
        <v>59.89</v>
      </c>
      <c r="L79" t="n">
        <v>20.25</v>
      </c>
      <c r="M79" t="n">
        <v>31</v>
      </c>
      <c r="N79" t="n">
        <v>86.37</v>
      </c>
      <c r="O79" t="n">
        <v>37420.44</v>
      </c>
      <c r="P79" t="n">
        <v>890.4299999999999</v>
      </c>
      <c r="Q79" t="n">
        <v>1367.34</v>
      </c>
      <c r="R79" t="n">
        <v>135.98</v>
      </c>
      <c r="S79" t="n">
        <v>104.26</v>
      </c>
      <c r="T79" t="n">
        <v>14879.62</v>
      </c>
      <c r="U79" t="n">
        <v>0.77</v>
      </c>
      <c r="V79" t="n">
        <v>0.9</v>
      </c>
      <c r="W79" t="n">
        <v>20.69</v>
      </c>
      <c r="X79" t="n">
        <v>0.9</v>
      </c>
      <c r="Y79" t="n">
        <v>1</v>
      </c>
      <c r="Z79" t="n">
        <v>10</v>
      </c>
      <c r="AA79" t="n">
        <v>2524.558054560501</v>
      </c>
      <c r="AB79" t="n">
        <v>3454.211705890744</v>
      </c>
      <c r="AC79" t="n">
        <v>3124.546588696979</v>
      </c>
      <c r="AD79" t="n">
        <v>2524558.054560501</v>
      </c>
      <c r="AE79" t="n">
        <v>3454211.705890744</v>
      </c>
      <c r="AF79" t="n">
        <v>2.07143011091799e-06</v>
      </c>
      <c r="AG79" t="n">
        <v>68</v>
      </c>
      <c r="AH79" t="n">
        <v>3124546.588696979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1.7237</v>
      </c>
      <c r="E80" t="n">
        <v>58.02</v>
      </c>
      <c r="F80" t="n">
        <v>53.49</v>
      </c>
      <c r="G80" t="n">
        <v>97.26000000000001</v>
      </c>
      <c r="H80" t="n">
        <v>1.21</v>
      </c>
      <c r="I80" t="n">
        <v>33</v>
      </c>
      <c r="J80" t="n">
        <v>302.04</v>
      </c>
      <c r="K80" t="n">
        <v>59.89</v>
      </c>
      <c r="L80" t="n">
        <v>20.5</v>
      </c>
      <c r="M80" t="n">
        <v>31</v>
      </c>
      <c r="N80" t="n">
        <v>86.65000000000001</v>
      </c>
      <c r="O80" t="n">
        <v>37485.7</v>
      </c>
      <c r="P80" t="n">
        <v>889.72</v>
      </c>
      <c r="Q80" t="n">
        <v>1367.27</v>
      </c>
      <c r="R80" t="n">
        <v>136.11</v>
      </c>
      <c r="S80" t="n">
        <v>104.26</v>
      </c>
      <c r="T80" t="n">
        <v>14946.17</v>
      </c>
      <c r="U80" t="n">
        <v>0.77</v>
      </c>
      <c r="V80" t="n">
        <v>0.9</v>
      </c>
      <c r="W80" t="n">
        <v>20.7</v>
      </c>
      <c r="X80" t="n">
        <v>0.92</v>
      </c>
      <c r="Y80" t="n">
        <v>1</v>
      </c>
      <c r="Z80" t="n">
        <v>10</v>
      </c>
      <c r="AA80" t="n">
        <v>2524.099408267282</v>
      </c>
      <c r="AB80" t="n">
        <v>3453.584165798316</v>
      </c>
      <c r="AC80" t="n">
        <v>3123.978940150213</v>
      </c>
      <c r="AD80" t="n">
        <v>2524099.408267282</v>
      </c>
      <c r="AE80" t="n">
        <v>3453584.165798316</v>
      </c>
      <c r="AF80" t="n">
        <v>2.070949528559445e-06</v>
      </c>
      <c r="AG80" t="n">
        <v>68</v>
      </c>
      <c r="AH80" t="n">
        <v>3123978.940150213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1.7261</v>
      </c>
      <c r="E81" t="n">
        <v>57.93</v>
      </c>
      <c r="F81" t="n">
        <v>53.46</v>
      </c>
      <c r="G81" t="n">
        <v>100.24</v>
      </c>
      <c r="H81" t="n">
        <v>1.22</v>
      </c>
      <c r="I81" t="n">
        <v>32</v>
      </c>
      <c r="J81" t="n">
        <v>302.57</v>
      </c>
      <c r="K81" t="n">
        <v>59.89</v>
      </c>
      <c r="L81" t="n">
        <v>20.75</v>
      </c>
      <c r="M81" t="n">
        <v>30</v>
      </c>
      <c r="N81" t="n">
        <v>86.93000000000001</v>
      </c>
      <c r="O81" t="n">
        <v>37551.07</v>
      </c>
      <c r="P81" t="n">
        <v>889.49</v>
      </c>
      <c r="Q81" t="n">
        <v>1367.32</v>
      </c>
      <c r="R81" t="n">
        <v>135.14</v>
      </c>
      <c r="S81" t="n">
        <v>104.26</v>
      </c>
      <c r="T81" t="n">
        <v>14467.94</v>
      </c>
      <c r="U81" t="n">
        <v>0.77</v>
      </c>
      <c r="V81" t="n">
        <v>0.9</v>
      </c>
      <c r="W81" t="n">
        <v>20.7</v>
      </c>
      <c r="X81" t="n">
        <v>0.88</v>
      </c>
      <c r="Y81" t="n">
        <v>1</v>
      </c>
      <c r="Z81" t="n">
        <v>10</v>
      </c>
      <c r="AA81" t="n">
        <v>2520.887824107898</v>
      </c>
      <c r="AB81" t="n">
        <v>3449.189934666353</v>
      </c>
      <c r="AC81" t="n">
        <v>3120.004088270143</v>
      </c>
      <c r="AD81" t="n">
        <v>2520887.824107898</v>
      </c>
      <c r="AE81" t="n">
        <v>3449189.934666353</v>
      </c>
      <c r="AF81" t="n">
        <v>2.073833022710714e-06</v>
      </c>
      <c r="AG81" t="n">
        <v>68</v>
      </c>
      <c r="AH81" t="n">
        <v>3120004.088270143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1.7262</v>
      </c>
      <c r="E82" t="n">
        <v>57.93</v>
      </c>
      <c r="F82" t="n">
        <v>53.46</v>
      </c>
      <c r="G82" t="n">
        <v>100.24</v>
      </c>
      <c r="H82" t="n">
        <v>1.23</v>
      </c>
      <c r="I82" t="n">
        <v>32</v>
      </c>
      <c r="J82" t="n">
        <v>303.1</v>
      </c>
      <c r="K82" t="n">
        <v>59.89</v>
      </c>
      <c r="L82" t="n">
        <v>21</v>
      </c>
      <c r="M82" t="n">
        <v>30</v>
      </c>
      <c r="N82" t="n">
        <v>87.20999999999999</v>
      </c>
      <c r="O82" t="n">
        <v>37616.56</v>
      </c>
      <c r="P82" t="n">
        <v>888.67</v>
      </c>
      <c r="Q82" t="n">
        <v>1367.33</v>
      </c>
      <c r="R82" t="n">
        <v>135.4</v>
      </c>
      <c r="S82" t="n">
        <v>104.26</v>
      </c>
      <c r="T82" t="n">
        <v>14596.2</v>
      </c>
      <c r="U82" t="n">
        <v>0.77</v>
      </c>
      <c r="V82" t="n">
        <v>0.9</v>
      </c>
      <c r="W82" t="n">
        <v>20.69</v>
      </c>
      <c r="X82" t="n">
        <v>0.88</v>
      </c>
      <c r="Y82" t="n">
        <v>1</v>
      </c>
      <c r="Z82" t="n">
        <v>10</v>
      </c>
      <c r="AA82" t="n">
        <v>2519.632494160434</v>
      </c>
      <c r="AB82" t="n">
        <v>3447.472336850983</v>
      </c>
      <c r="AC82" t="n">
        <v>3118.450415579609</v>
      </c>
      <c r="AD82" t="n">
        <v>2519632.494160434</v>
      </c>
      <c r="AE82" t="n">
        <v>3447472.336850983</v>
      </c>
      <c r="AF82" t="n">
        <v>2.07395316830035e-06</v>
      </c>
      <c r="AG82" t="n">
        <v>68</v>
      </c>
      <c r="AH82" t="n">
        <v>3118450.415579609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1.7283</v>
      </c>
      <c r="E83" t="n">
        <v>57.86</v>
      </c>
      <c r="F83" t="n">
        <v>53.44</v>
      </c>
      <c r="G83" t="n">
        <v>103.43</v>
      </c>
      <c r="H83" t="n">
        <v>1.25</v>
      </c>
      <c r="I83" t="n">
        <v>31</v>
      </c>
      <c r="J83" t="n">
        <v>303.63</v>
      </c>
      <c r="K83" t="n">
        <v>59.89</v>
      </c>
      <c r="L83" t="n">
        <v>21.25</v>
      </c>
      <c r="M83" t="n">
        <v>29</v>
      </c>
      <c r="N83" t="n">
        <v>87.48999999999999</v>
      </c>
      <c r="O83" t="n">
        <v>37682.17</v>
      </c>
      <c r="P83" t="n">
        <v>888.2</v>
      </c>
      <c r="Q83" t="n">
        <v>1367.28</v>
      </c>
      <c r="R83" t="n">
        <v>134.4</v>
      </c>
      <c r="S83" t="n">
        <v>104.26</v>
      </c>
      <c r="T83" t="n">
        <v>14099.64</v>
      </c>
      <c r="U83" t="n">
        <v>0.78</v>
      </c>
      <c r="V83" t="n">
        <v>0.9</v>
      </c>
      <c r="W83" t="n">
        <v>20.7</v>
      </c>
      <c r="X83" t="n">
        <v>0.86</v>
      </c>
      <c r="Y83" t="n">
        <v>1</v>
      </c>
      <c r="Z83" t="n">
        <v>10</v>
      </c>
      <c r="AA83" t="n">
        <v>2506.473765515765</v>
      </c>
      <c r="AB83" t="n">
        <v>3429.46798379721</v>
      </c>
      <c r="AC83" t="n">
        <v>3102.16437271202</v>
      </c>
      <c r="AD83" t="n">
        <v>2506473.765515765</v>
      </c>
      <c r="AE83" t="n">
        <v>3429467.98379721</v>
      </c>
      <c r="AF83" t="n">
        <v>2.07647622568271e-06</v>
      </c>
      <c r="AG83" t="n">
        <v>67</v>
      </c>
      <c r="AH83" t="n">
        <v>3102164.37271202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1.7285</v>
      </c>
      <c r="E84" t="n">
        <v>57.85</v>
      </c>
      <c r="F84" t="n">
        <v>53.43</v>
      </c>
      <c r="G84" t="n">
        <v>103.42</v>
      </c>
      <c r="H84" t="n">
        <v>1.26</v>
      </c>
      <c r="I84" t="n">
        <v>31</v>
      </c>
      <c r="J84" t="n">
        <v>304.16</v>
      </c>
      <c r="K84" t="n">
        <v>59.89</v>
      </c>
      <c r="L84" t="n">
        <v>21.5</v>
      </c>
      <c r="M84" t="n">
        <v>29</v>
      </c>
      <c r="N84" t="n">
        <v>87.78</v>
      </c>
      <c r="O84" t="n">
        <v>37747.91</v>
      </c>
      <c r="P84" t="n">
        <v>888.41</v>
      </c>
      <c r="Q84" t="n">
        <v>1367.23</v>
      </c>
      <c r="R84" t="n">
        <v>134.34</v>
      </c>
      <c r="S84" t="n">
        <v>104.26</v>
      </c>
      <c r="T84" t="n">
        <v>14069.75</v>
      </c>
      <c r="U84" t="n">
        <v>0.78</v>
      </c>
      <c r="V84" t="n">
        <v>0.9</v>
      </c>
      <c r="W84" t="n">
        <v>20.69</v>
      </c>
      <c r="X84" t="n">
        <v>0.86</v>
      </c>
      <c r="Y84" t="n">
        <v>1</v>
      </c>
      <c r="Z84" t="n">
        <v>10</v>
      </c>
      <c r="AA84" t="n">
        <v>2506.445361285719</v>
      </c>
      <c r="AB84" t="n">
        <v>3429.429119876555</v>
      </c>
      <c r="AC84" t="n">
        <v>3102.129217909406</v>
      </c>
      <c r="AD84" t="n">
        <v>2506445.361285719</v>
      </c>
      <c r="AE84" t="n">
        <v>3429429.119876555</v>
      </c>
      <c r="AF84" t="n">
        <v>2.076716516861983e-06</v>
      </c>
      <c r="AG84" t="n">
        <v>67</v>
      </c>
      <c r="AH84" t="n">
        <v>3102129.217909406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1.7287</v>
      </c>
      <c r="E85" t="n">
        <v>57.85</v>
      </c>
      <c r="F85" t="n">
        <v>53.43</v>
      </c>
      <c r="G85" t="n">
        <v>103.41</v>
      </c>
      <c r="H85" t="n">
        <v>1.27</v>
      </c>
      <c r="I85" t="n">
        <v>31</v>
      </c>
      <c r="J85" t="n">
        <v>304.7</v>
      </c>
      <c r="K85" t="n">
        <v>59.89</v>
      </c>
      <c r="L85" t="n">
        <v>21.75</v>
      </c>
      <c r="M85" t="n">
        <v>29</v>
      </c>
      <c r="N85" t="n">
        <v>88.06</v>
      </c>
      <c r="O85" t="n">
        <v>37813.76</v>
      </c>
      <c r="P85" t="n">
        <v>887.74</v>
      </c>
      <c r="Q85" t="n">
        <v>1367.23</v>
      </c>
      <c r="R85" t="n">
        <v>134.3</v>
      </c>
      <c r="S85" t="n">
        <v>104.26</v>
      </c>
      <c r="T85" t="n">
        <v>14050.79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2505.295980886471</v>
      </c>
      <c r="AB85" t="n">
        <v>3427.856486907219</v>
      </c>
      <c r="AC85" t="n">
        <v>3100.70667482346</v>
      </c>
      <c r="AD85" t="n">
        <v>2505295.980886471</v>
      </c>
      <c r="AE85" t="n">
        <v>3427856.486907219</v>
      </c>
      <c r="AF85" t="n">
        <v>2.076956808041255e-06</v>
      </c>
      <c r="AG85" t="n">
        <v>67</v>
      </c>
      <c r="AH85" t="n">
        <v>3100706.67482346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1.7309</v>
      </c>
      <c r="E86" t="n">
        <v>57.78</v>
      </c>
      <c r="F86" t="n">
        <v>53.41</v>
      </c>
      <c r="G86" t="n">
        <v>106.81</v>
      </c>
      <c r="H86" t="n">
        <v>1.28</v>
      </c>
      <c r="I86" t="n">
        <v>30</v>
      </c>
      <c r="J86" t="n">
        <v>305.23</v>
      </c>
      <c r="K86" t="n">
        <v>59.89</v>
      </c>
      <c r="L86" t="n">
        <v>22</v>
      </c>
      <c r="M86" t="n">
        <v>28</v>
      </c>
      <c r="N86" t="n">
        <v>88.34999999999999</v>
      </c>
      <c r="O86" t="n">
        <v>37879.74</v>
      </c>
      <c r="P86" t="n">
        <v>886.84</v>
      </c>
      <c r="Q86" t="n">
        <v>1367.23</v>
      </c>
      <c r="R86" t="n">
        <v>133.24</v>
      </c>
      <c r="S86" t="n">
        <v>104.26</v>
      </c>
      <c r="T86" t="n">
        <v>13524.24</v>
      </c>
      <c r="U86" t="n">
        <v>0.78</v>
      </c>
      <c r="V86" t="n">
        <v>0.9</v>
      </c>
      <c r="W86" t="n">
        <v>20.7</v>
      </c>
      <c r="X86" t="n">
        <v>0.83</v>
      </c>
      <c r="Y86" t="n">
        <v>1</v>
      </c>
      <c r="Z86" t="n">
        <v>10</v>
      </c>
      <c r="AA86" t="n">
        <v>2501.490893808367</v>
      </c>
      <c r="AB86" t="n">
        <v>3422.650198898362</v>
      </c>
      <c r="AC86" t="n">
        <v>3095.997267635097</v>
      </c>
      <c r="AD86" t="n">
        <v>2501490.893808367</v>
      </c>
      <c r="AE86" t="n">
        <v>3422650.198898362</v>
      </c>
      <c r="AF86" t="n">
        <v>2.079600011013252e-06</v>
      </c>
      <c r="AG86" t="n">
        <v>67</v>
      </c>
      <c r="AH86" t="n">
        <v>3095997.267635097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1.7312</v>
      </c>
      <c r="E87" t="n">
        <v>57.76</v>
      </c>
      <c r="F87" t="n">
        <v>53.4</v>
      </c>
      <c r="G87" t="n">
        <v>106.79</v>
      </c>
      <c r="H87" t="n">
        <v>1.3</v>
      </c>
      <c r="I87" t="n">
        <v>30</v>
      </c>
      <c r="J87" t="n">
        <v>305.77</v>
      </c>
      <c r="K87" t="n">
        <v>59.89</v>
      </c>
      <c r="L87" t="n">
        <v>22.25</v>
      </c>
      <c r="M87" t="n">
        <v>28</v>
      </c>
      <c r="N87" t="n">
        <v>88.63</v>
      </c>
      <c r="O87" t="n">
        <v>37945.85</v>
      </c>
      <c r="P87" t="n">
        <v>886.97</v>
      </c>
      <c r="Q87" t="n">
        <v>1367.15</v>
      </c>
      <c r="R87" t="n">
        <v>133.06</v>
      </c>
      <c r="S87" t="n">
        <v>104.26</v>
      </c>
      <c r="T87" t="n">
        <v>13436.71</v>
      </c>
      <c r="U87" t="n">
        <v>0.78</v>
      </c>
      <c r="V87" t="n">
        <v>0.9</v>
      </c>
      <c r="W87" t="n">
        <v>20.69</v>
      </c>
      <c r="X87" t="n">
        <v>0.82</v>
      </c>
      <c r="Y87" t="n">
        <v>1</v>
      </c>
      <c r="Z87" t="n">
        <v>10</v>
      </c>
      <c r="AA87" t="n">
        <v>2501.245794262168</v>
      </c>
      <c r="AB87" t="n">
        <v>3422.314842886223</v>
      </c>
      <c r="AC87" t="n">
        <v>3095.693917530082</v>
      </c>
      <c r="AD87" t="n">
        <v>2501245.794262168</v>
      </c>
      <c r="AE87" t="n">
        <v>3422314.842886223</v>
      </c>
      <c r="AF87" t="n">
        <v>2.079960447782161e-06</v>
      </c>
      <c r="AG87" t="n">
        <v>67</v>
      </c>
      <c r="AH87" t="n">
        <v>3095693.917530082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1.7307</v>
      </c>
      <c r="E88" t="n">
        <v>57.78</v>
      </c>
      <c r="F88" t="n">
        <v>53.41</v>
      </c>
      <c r="G88" t="n">
        <v>106.82</v>
      </c>
      <c r="H88" t="n">
        <v>1.31</v>
      </c>
      <c r="I88" t="n">
        <v>30</v>
      </c>
      <c r="J88" t="n">
        <v>306.31</v>
      </c>
      <c r="K88" t="n">
        <v>59.89</v>
      </c>
      <c r="L88" t="n">
        <v>22.5</v>
      </c>
      <c r="M88" t="n">
        <v>28</v>
      </c>
      <c r="N88" t="n">
        <v>88.92</v>
      </c>
      <c r="O88" t="n">
        <v>38012.07</v>
      </c>
      <c r="P88" t="n">
        <v>886.48</v>
      </c>
      <c r="Q88" t="n">
        <v>1367.17</v>
      </c>
      <c r="R88" t="n">
        <v>133.71</v>
      </c>
      <c r="S88" t="n">
        <v>104.26</v>
      </c>
      <c r="T88" t="n">
        <v>13760.53</v>
      </c>
      <c r="U88" t="n">
        <v>0.78</v>
      </c>
      <c r="V88" t="n">
        <v>0.9</v>
      </c>
      <c r="W88" t="n">
        <v>20.69</v>
      </c>
      <c r="X88" t="n">
        <v>0.83</v>
      </c>
      <c r="Y88" t="n">
        <v>1</v>
      </c>
      <c r="Z88" t="n">
        <v>10</v>
      </c>
      <c r="AA88" t="n">
        <v>2501.198951416932</v>
      </c>
      <c r="AB88" t="n">
        <v>3422.250750438812</v>
      </c>
      <c r="AC88" t="n">
        <v>3095.635941975897</v>
      </c>
      <c r="AD88" t="n">
        <v>2501198.951416932</v>
      </c>
      <c r="AE88" t="n">
        <v>3422250.750438812</v>
      </c>
      <c r="AF88" t="n">
        <v>2.079359719833979e-06</v>
      </c>
      <c r="AG88" t="n">
        <v>67</v>
      </c>
      <c r="AH88" t="n">
        <v>3095635.941975897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1.7332</v>
      </c>
      <c r="E89" t="n">
        <v>57.7</v>
      </c>
      <c r="F89" t="n">
        <v>53.38</v>
      </c>
      <c r="G89" t="n">
        <v>110.44</v>
      </c>
      <c r="H89" t="n">
        <v>1.32</v>
      </c>
      <c r="I89" t="n">
        <v>29</v>
      </c>
      <c r="J89" t="n">
        <v>306.84</v>
      </c>
      <c r="K89" t="n">
        <v>59.89</v>
      </c>
      <c r="L89" t="n">
        <v>22.75</v>
      </c>
      <c r="M89" t="n">
        <v>27</v>
      </c>
      <c r="N89" t="n">
        <v>89.20999999999999</v>
      </c>
      <c r="O89" t="n">
        <v>38078.42</v>
      </c>
      <c r="P89" t="n">
        <v>885.92</v>
      </c>
      <c r="Q89" t="n">
        <v>1367.2</v>
      </c>
      <c r="R89" t="n">
        <v>132.49</v>
      </c>
      <c r="S89" t="n">
        <v>104.26</v>
      </c>
      <c r="T89" t="n">
        <v>13157.37</v>
      </c>
      <c r="U89" t="n">
        <v>0.79</v>
      </c>
      <c r="V89" t="n">
        <v>0.9</v>
      </c>
      <c r="W89" t="n">
        <v>20.69</v>
      </c>
      <c r="X89" t="n">
        <v>0.8</v>
      </c>
      <c r="Y89" t="n">
        <v>1</v>
      </c>
      <c r="Z89" t="n">
        <v>10</v>
      </c>
      <c r="AA89" t="n">
        <v>2497.452399156718</v>
      </c>
      <c r="AB89" t="n">
        <v>3417.124552350165</v>
      </c>
      <c r="AC89" t="n">
        <v>3090.998981038168</v>
      </c>
      <c r="AD89" t="n">
        <v>2497452.399156718</v>
      </c>
      <c r="AE89" t="n">
        <v>3417124.552350165</v>
      </c>
      <c r="AF89" t="n">
        <v>2.082363359574885e-06</v>
      </c>
      <c r="AG89" t="n">
        <v>67</v>
      </c>
      <c r="AH89" t="n">
        <v>3090998.981038168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1.7332</v>
      </c>
      <c r="E90" t="n">
        <v>57.7</v>
      </c>
      <c r="F90" t="n">
        <v>53.38</v>
      </c>
      <c r="G90" t="n">
        <v>110.44</v>
      </c>
      <c r="H90" t="n">
        <v>1.33</v>
      </c>
      <c r="I90" t="n">
        <v>29</v>
      </c>
      <c r="J90" t="n">
        <v>307.38</v>
      </c>
      <c r="K90" t="n">
        <v>59.89</v>
      </c>
      <c r="L90" t="n">
        <v>23</v>
      </c>
      <c r="M90" t="n">
        <v>27</v>
      </c>
      <c r="N90" t="n">
        <v>89.5</v>
      </c>
      <c r="O90" t="n">
        <v>38144.9</v>
      </c>
      <c r="P90" t="n">
        <v>886.14</v>
      </c>
      <c r="Q90" t="n">
        <v>1367.26</v>
      </c>
      <c r="R90" t="n">
        <v>132.44</v>
      </c>
      <c r="S90" t="n">
        <v>104.26</v>
      </c>
      <c r="T90" t="n">
        <v>13129.67</v>
      </c>
      <c r="U90" t="n">
        <v>0.79</v>
      </c>
      <c r="V90" t="n">
        <v>0.9</v>
      </c>
      <c r="W90" t="n">
        <v>20.7</v>
      </c>
      <c r="X90" t="n">
        <v>0.8</v>
      </c>
      <c r="Y90" t="n">
        <v>1</v>
      </c>
      <c r="Z90" t="n">
        <v>10</v>
      </c>
      <c r="AA90" t="n">
        <v>2497.759405050692</v>
      </c>
      <c r="AB90" t="n">
        <v>3417.544611358445</v>
      </c>
      <c r="AC90" t="n">
        <v>3091.378950204253</v>
      </c>
      <c r="AD90" t="n">
        <v>2497759.405050692</v>
      </c>
      <c r="AE90" t="n">
        <v>3417544.611358445</v>
      </c>
      <c r="AF90" t="n">
        <v>2.082363359574885e-06</v>
      </c>
      <c r="AG90" t="n">
        <v>67</v>
      </c>
      <c r="AH90" t="n">
        <v>3091378.950204253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1.7328</v>
      </c>
      <c r="E91" t="n">
        <v>57.71</v>
      </c>
      <c r="F91" t="n">
        <v>53.39</v>
      </c>
      <c r="G91" t="n">
        <v>110.46</v>
      </c>
      <c r="H91" t="n">
        <v>1.35</v>
      </c>
      <c r="I91" t="n">
        <v>29</v>
      </c>
      <c r="J91" t="n">
        <v>307.92</v>
      </c>
      <c r="K91" t="n">
        <v>59.89</v>
      </c>
      <c r="L91" t="n">
        <v>23.25</v>
      </c>
      <c r="M91" t="n">
        <v>27</v>
      </c>
      <c r="N91" t="n">
        <v>89.79000000000001</v>
      </c>
      <c r="O91" t="n">
        <v>38211.5</v>
      </c>
      <c r="P91" t="n">
        <v>886.13</v>
      </c>
      <c r="Q91" t="n">
        <v>1367.2</v>
      </c>
      <c r="R91" t="n">
        <v>132.92</v>
      </c>
      <c r="S91" t="n">
        <v>104.26</v>
      </c>
      <c r="T91" t="n">
        <v>13372.25</v>
      </c>
      <c r="U91" t="n">
        <v>0.78</v>
      </c>
      <c r="V91" t="n">
        <v>0.9</v>
      </c>
      <c r="W91" t="n">
        <v>20.69</v>
      </c>
      <c r="X91" t="n">
        <v>0.8100000000000001</v>
      </c>
      <c r="Y91" t="n">
        <v>1</v>
      </c>
      <c r="Z91" t="n">
        <v>10</v>
      </c>
      <c r="AA91" t="n">
        <v>2498.276363652979</v>
      </c>
      <c r="AB91" t="n">
        <v>3418.251936924699</v>
      </c>
      <c r="AC91" t="n">
        <v>3092.018769611201</v>
      </c>
      <c r="AD91" t="n">
        <v>2498276.363652979</v>
      </c>
      <c r="AE91" t="n">
        <v>3418251.936924699</v>
      </c>
      <c r="AF91" t="n">
        <v>2.08188277721634e-06</v>
      </c>
      <c r="AG91" t="n">
        <v>67</v>
      </c>
      <c r="AH91" t="n">
        <v>3092018.769611201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1.7352</v>
      </c>
      <c r="E92" t="n">
        <v>57.63</v>
      </c>
      <c r="F92" t="n">
        <v>53.36</v>
      </c>
      <c r="G92" t="n">
        <v>114.35</v>
      </c>
      <c r="H92" t="n">
        <v>1.36</v>
      </c>
      <c r="I92" t="n">
        <v>28</v>
      </c>
      <c r="J92" t="n">
        <v>308.46</v>
      </c>
      <c r="K92" t="n">
        <v>59.89</v>
      </c>
      <c r="L92" t="n">
        <v>23.5</v>
      </c>
      <c r="M92" t="n">
        <v>26</v>
      </c>
      <c r="N92" t="n">
        <v>90.08</v>
      </c>
      <c r="O92" t="n">
        <v>38278.23</v>
      </c>
      <c r="P92" t="n">
        <v>884.6799999999999</v>
      </c>
      <c r="Q92" t="n">
        <v>1367.17</v>
      </c>
      <c r="R92" t="n">
        <v>132.16</v>
      </c>
      <c r="S92" t="n">
        <v>104.26</v>
      </c>
      <c r="T92" t="n">
        <v>12996.72</v>
      </c>
      <c r="U92" t="n">
        <v>0.79</v>
      </c>
      <c r="V92" t="n">
        <v>0.9</v>
      </c>
      <c r="W92" t="n">
        <v>20.69</v>
      </c>
      <c r="X92" t="n">
        <v>0.79</v>
      </c>
      <c r="Y92" t="n">
        <v>1</v>
      </c>
      <c r="Z92" t="n">
        <v>10</v>
      </c>
      <c r="AA92" t="n">
        <v>2493.40291277219</v>
      </c>
      <c r="AB92" t="n">
        <v>3411.583866428123</v>
      </c>
      <c r="AC92" t="n">
        <v>3085.987090404124</v>
      </c>
      <c r="AD92" t="n">
        <v>2493402.91277219</v>
      </c>
      <c r="AE92" t="n">
        <v>3411583.866428123</v>
      </c>
      <c r="AF92" t="n">
        <v>2.084766271367609e-06</v>
      </c>
      <c r="AG92" t="n">
        <v>67</v>
      </c>
      <c r="AH92" t="n">
        <v>3085987.090404124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1.7353</v>
      </c>
      <c r="E93" t="n">
        <v>57.63</v>
      </c>
      <c r="F93" t="n">
        <v>53.36</v>
      </c>
      <c r="G93" t="n">
        <v>114.34</v>
      </c>
      <c r="H93" t="n">
        <v>1.37</v>
      </c>
      <c r="I93" t="n">
        <v>28</v>
      </c>
      <c r="J93" t="n">
        <v>309.01</v>
      </c>
      <c r="K93" t="n">
        <v>59.89</v>
      </c>
      <c r="L93" t="n">
        <v>23.75</v>
      </c>
      <c r="M93" t="n">
        <v>26</v>
      </c>
      <c r="N93" t="n">
        <v>90.37</v>
      </c>
      <c r="O93" t="n">
        <v>38345.09</v>
      </c>
      <c r="P93" t="n">
        <v>884.34</v>
      </c>
      <c r="Q93" t="n">
        <v>1367.22</v>
      </c>
      <c r="R93" t="n">
        <v>131.86</v>
      </c>
      <c r="S93" t="n">
        <v>104.26</v>
      </c>
      <c r="T93" t="n">
        <v>12844.17</v>
      </c>
      <c r="U93" t="n">
        <v>0.79</v>
      </c>
      <c r="V93" t="n">
        <v>0.9</v>
      </c>
      <c r="W93" t="n">
        <v>20.69</v>
      </c>
      <c r="X93" t="n">
        <v>0.78</v>
      </c>
      <c r="Y93" t="n">
        <v>1</v>
      </c>
      <c r="Z93" t="n">
        <v>10</v>
      </c>
      <c r="AA93" t="n">
        <v>2492.824190969332</v>
      </c>
      <c r="AB93" t="n">
        <v>3410.79203372605</v>
      </c>
      <c r="AC93" t="n">
        <v>3085.270829103791</v>
      </c>
      <c r="AD93" t="n">
        <v>2492824.190969332</v>
      </c>
      <c r="AE93" t="n">
        <v>3410792.03372605</v>
      </c>
      <c r="AF93" t="n">
        <v>2.084886416957246e-06</v>
      </c>
      <c r="AG93" t="n">
        <v>67</v>
      </c>
      <c r="AH93" t="n">
        <v>3085270.829103791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1.7359</v>
      </c>
      <c r="E94" t="n">
        <v>57.61</v>
      </c>
      <c r="F94" t="n">
        <v>53.34</v>
      </c>
      <c r="G94" t="n">
        <v>114.3</v>
      </c>
      <c r="H94" t="n">
        <v>1.38</v>
      </c>
      <c r="I94" t="n">
        <v>28</v>
      </c>
      <c r="J94" t="n">
        <v>309.55</v>
      </c>
      <c r="K94" t="n">
        <v>59.89</v>
      </c>
      <c r="L94" t="n">
        <v>24</v>
      </c>
      <c r="M94" t="n">
        <v>26</v>
      </c>
      <c r="N94" t="n">
        <v>90.66</v>
      </c>
      <c r="O94" t="n">
        <v>38412.07</v>
      </c>
      <c r="P94" t="n">
        <v>884.3</v>
      </c>
      <c r="Q94" t="n">
        <v>1367.29</v>
      </c>
      <c r="R94" t="n">
        <v>131.27</v>
      </c>
      <c r="S94" t="n">
        <v>104.26</v>
      </c>
      <c r="T94" t="n">
        <v>12551.19</v>
      </c>
      <c r="U94" t="n">
        <v>0.79</v>
      </c>
      <c r="V94" t="n">
        <v>0.9</v>
      </c>
      <c r="W94" t="n">
        <v>20.69</v>
      </c>
      <c r="X94" t="n">
        <v>0.76</v>
      </c>
      <c r="Y94" t="n">
        <v>1</v>
      </c>
      <c r="Z94" t="n">
        <v>10</v>
      </c>
      <c r="AA94" t="n">
        <v>2491.920321436151</v>
      </c>
      <c r="AB94" t="n">
        <v>3409.55531955484</v>
      </c>
      <c r="AC94" t="n">
        <v>3084.152145197344</v>
      </c>
      <c r="AD94" t="n">
        <v>2491920.32143615</v>
      </c>
      <c r="AE94" t="n">
        <v>3409555.319554841</v>
      </c>
      <c r="AF94" t="n">
        <v>2.085607290495063e-06</v>
      </c>
      <c r="AG94" t="n">
        <v>67</v>
      </c>
      <c r="AH94" t="n">
        <v>3084152.145197344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1.7356</v>
      </c>
      <c r="E95" t="n">
        <v>57.62</v>
      </c>
      <c r="F95" t="n">
        <v>53.35</v>
      </c>
      <c r="G95" t="n">
        <v>114.32</v>
      </c>
      <c r="H95" t="n">
        <v>1.39</v>
      </c>
      <c r="I95" t="n">
        <v>28</v>
      </c>
      <c r="J95" t="n">
        <v>310.09</v>
      </c>
      <c r="K95" t="n">
        <v>59.89</v>
      </c>
      <c r="L95" t="n">
        <v>24.25</v>
      </c>
      <c r="M95" t="n">
        <v>26</v>
      </c>
      <c r="N95" t="n">
        <v>90.95999999999999</v>
      </c>
      <c r="O95" t="n">
        <v>38479.19</v>
      </c>
      <c r="P95" t="n">
        <v>883.97</v>
      </c>
      <c r="Q95" t="n">
        <v>1367.26</v>
      </c>
      <c r="R95" t="n">
        <v>131.7</v>
      </c>
      <c r="S95" t="n">
        <v>104.26</v>
      </c>
      <c r="T95" t="n">
        <v>12764.43</v>
      </c>
      <c r="U95" t="n">
        <v>0.79</v>
      </c>
      <c r="V95" t="n">
        <v>0.9</v>
      </c>
      <c r="W95" t="n">
        <v>20.69</v>
      </c>
      <c r="X95" t="n">
        <v>0.77</v>
      </c>
      <c r="Y95" t="n">
        <v>1</v>
      </c>
      <c r="Z95" t="n">
        <v>10</v>
      </c>
      <c r="AA95" t="n">
        <v>2491.884435006254</v>
      </c>
      <c r="AB95" t="n">
        <v>3409.506218158258</v>
      </c>
      <c r="AC95" t="n">
        <v>3084.107729969138</v>
      </c>
      <c r="AD95" t="n">
        <v>2491884.435006254</v>
      </c>
      <c r="AE95" t="n">
        <v>3409506.218158259</v>
      </c>
      <c r="AF95" t="n">
        <v>2.085246853726155e-06</v>
      </c>
      <c r="AG95" t="n">
        <v>67</v>
      </c>
      <c r="AH95" t="n">
        <v>3084107.729969138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1.7378</v>
      </c>
      <c r="E96" t="n">
        <v>57.54</v>
      </c>
      <c r="F96" t="n">
        <v>53.33</v>
      </c>
      <c r="G96" t="n">
        <v>118.5</v>
      </c>
      <c r="H96" t="n">
        <v>1.41</v>
      </c>
      <c r="I96" t="n">
        <v>27</v>
      </c>
      <c r="J96" t="n">
        <v>310.64</v>
      </c>
      <c r="K96" t="n">
        <v>59.89</v>
      </c>
      <c r="L96" t="n">
        <v>24.5</v>
      </c>
      <c r="M96" t="n">
        <v>25</v>
      </c>
      <c r="N96" t="n">
        <v>91.25</v>
      </c>
      <c r="O96" t="n">
        <v>38546.43</v>
      </c>
      <c r="P96" t="n">
        <v>883.78</v>
      </c>
      <c r="Q96" t="n">
        <v>1367.19</v>
      </c>
      <c r="R96" t="n">
        <v>130.96</v>
      </c>
      <c r="S96" t="n">
        <v>104.26</v>
      </c>
      <c r="T96" t="n">
        <v>12403.57</v>
      </c>
      <c r="U96" t="n">
        <v>0.8</v>
      </c>
      <c r="V96" t="n">
        <v>0.9</v>
      </c>
      <c r="W96" t="n">
        <v>20.69</v>
      </c>
      <c r="X96" t="n">
        <v>0.75</v>
      </c>
      <c r="Y96" t="n">
        <v>1</v>
      </c>
      <c r="Z96" t="n">
        <v>10</v>
      </c>
      <c r="AA96" t="n">
        <v>2489.099603861331</v>
      </c>
      <c r="AB96" t="n">
        <v>3405.695889327696</v>
      </c>
      <c r="AC96" t="n">
        <v>3080.661053574333</v>
      </c>
      <c r="AD96" t="n">
        <v>2489099.603861331</v>
      </c>
      <c r="AE96" t="n">
        <v>3405695.889327696</v>
      </c>
      <c r="AF96" t="n">
        <v>2.087890056698151e-06</v>
      </c>
      <c r="AG96" t="n">
        <v>67</v>
      </c>
      <c r="AH96" t="n">
        <v>3080661.053574333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1.7383</v>
      </c>
      <c r="E97" t="n">
        <v>57.53</v>
      </c>
      <c r="F97" t="n">
        <v>53.31</v>
      </c>
      <c r="G97" t="n">
        <v>118.46</v>
      </c>
      <c r="H97" t="n">
        <v>1.42</v>
      </c>
      <c r="I97" t="n">
        <v>27</v>
      </c>
      <c r="J97" t="n">
        <v>311.19</v>
      </c>
      <c r="K97" t="n">
        <v>59.89</v>
      </c>
      <c r="L97" t="n">
        <v>24.75</v>
      </c>
      <c r="M97" t="n">
        <v>25</v>
      </c>
      <c r="N97" t="n">
        <v>91.55</v>
      </c>
      <c r="O97" t="n">
        <v>38613.8</v>
      </c>
      <c r="P97" t="n">
        <v>882.78</v>
      </c>
      <c r="Q97" t="n">
        <v>1367.25</v>
      </c>
      <c r="R97" t="n">
        <v>130.3</v>
      </c>
      <c r="S97" t="n">
        <v>104.26</v>
      </c>
      <c r="T97" t="n">
        <v>12069.01</v>
      </c>
      <c r="U97" t="n">
        <v>0.8</v>
      </c>
      <c r="V97" t="n">
        <v>0.9</v>
      </c>
      <c r="W97" t="n">
        <v>20.69</v>
      </c>
      <c r="X97" t="n">
        <v>0.73</v>
      </c>
      <c r="Y97" t="n">
        <v>1</v>
      </c>
      <c r="Z97" t="n">
        <v>10</v>
      </c>
      <c r="AA97" t="n">
        <v>2486.966940060862</v>
      </c>
      <c r="AB97" t="n">
        <v>3402.777884629408</v>
      </c>
      <c r="AC97" t="n">
        <v>3078.021539149005</v>
      </c>
      <c r="AD97" t="n">
        <v>2486966.940060862</v>
      </c>
      <c r="AE97" t="n">
        <v>3402777.884629408</v>
      </c>
      <c r="AF97" t="n">
        <v>2.088490784646332e-06</v>
      </c>
      <c r="AG97" t="n">
        <v>67</v>
      </c>
      <c r="AH97" t="n">
        <v>3078021.539149005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1.7378</v>
      </c>
      <c r="E98" t="n">
        <v>57.54</v>
      </c>
      <c r="F98" t="n">
        <v>53.33</v>
      </c>
      <c r="G98" t="n">
        <v>118.5</v>
      </c>
      <c r="H98" t="n">
        <v>1.43</v>
      </c>
      <c r="I98" t="n">
        <v>27</v>
      </c>
      <c r="J98" t="n">
        <v>311.73</v>
      </c>
      <c r="K98" t="n">
        <v>59.89</v>
      </c>
      <c r="L98" t="n">
        <v>25</v>
      </c>
      <c r="M98" t="n">
        <v>25</v>
      </c>
      <c r="N98" t="n">
        <v>91.84999999999999</v>
      </c>
      <c r="O98" t="n">
        <v>38681.31</v>
      </c>
      <c r="P98" t="n">
        <v>881.74</v>
      </c>
      <c r="Q98" t="n">
        <v>1367.2</v>
      </c>
      <c r="R98" t="n">
        <v>130.63</v>
      </c>
      <c r="S98" t="n">
        <v>104.26</v>
      </c>
      <c r="T98" t="n">
        <v>12235.59</v>
      </c>
      <c r="U98" t="n">
        <v>0.8</v>
      </c>
      <c r="V98" t="n">
        <v>0.9</v>
      </c>
      <c r="W98" t="n">
        <v>20.7</v>
      </c>
      <c r="X98" t="n">
        <v>0.75</v>
      </c>
      <c r="Y98" t="n">
        <v>1</v>
      </c>
      <c r="Z98" t="n">
        <v>10</v>
      </c>
      <c r="AA98" t="n">
        <v>2486.260357438242</v>
      </c>
      <c r="AB98" t="n">
        <v>3401.811107112914</v>
      </c>
      <c r="AC98" t="n">
        <v>3077.147029521805</v>
      </c>
      <c r="AD98" t="n">
        <v>2486260.357438243</v>
      </c>
      <c r="AE98" t="n">
        <v>3401811.107112914</v>
      </c>
      <c r="AF98" t="n">
        <v>2.087890056698151e-06</v>
      </c>
      <c r="AG98" t="n">
        <v>67</v>
      </c>
      <c r="AH98" t="n">
        <v>3077147.029521805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1.7407</v>
      </c>
      <c r="E99" t="n">
        <v>57.45</v>
      </c>
      <c r="F99" t="n">
        <v>53.28</v>
      </c>
      <c r="G99" t="n">
        <v>122.96</v>
      </c>
      <c r="H99" t="n">
        <v>1.44</v>
      </c>
      <c r="I99" t="n">
        <v>26</v>
      </c>
      <c r="J99" t="n">
        <v>312.28</v>
      </c>
      <c r="K99" t="n">
        <v>59.89</v>
      </c>
      <c r="L99" t="n">
        <v>25.25</v>
      </c>
      <c r="M99" t="n">
        <v>24</v>
      </c>
      <c r="N99" t="n">
        <v>92.15000000000001</v>
      </c>
      <c r="O99" t="n">
        <v>38749.07</v>
      </c>
      <c r="P99" t="n">
        <v>880.45</v>
      </c>
      <c r="Q99" t="n">
        <v>1367.29</v>
      </c>
      <c r="R99" t="n">
        <v>129.66</v>
      </c>
      <c r="S99" t="n">
        <v>104.26</v>
      </c>
      <c r="T99" t="n">
        <v>11756.16</v>
      </c>
      <c r="U99" t="n">
        <v>0.8</v>
      </c>
      <c r="V99" t="n">
        <v>0.9</v>
      </c>
      <c r="W99" t="n">
        <v>20.68</v>
      </c>
      <c r="X99" t="n">
        <v>0.71</v>
      </c>
      <c r="Y99" t="n">
        <v>1</v>
      </c>
      <c r="Z99" t="n">
        <v>10</v>
      </c>
      <c r="AA99" t="n">
        <v>2480.90174800395</v>
      </c>
      <c r="AB99" t="n">
        <v>3394.479221279752</v>
      </c>
      <c r="AC99" t="n">
        <v>3070.514888582192</v>
      </c>
      <c r="AD99" t="n">
        <v>2480901.74800395</v>
      </c>
      <c r="AE99" t="n">
        <v>3394479.221279752</v>
      </c>
      <c r="AF99" t="n">
        <v>2.091374278797601e-06</v>
      </c>
      <c r="AG99" t="n">
        <v>67</v>
      </c>
      <c r="AH99" t="n">
        <v>3070514.888582192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1.7405</v>
      </c>
      <c r="E100" t="n">
        <v>57.46</v>
      </c>
      <c r="F100" t="n">
        <v>53.29</v>
      </c>
      <c r="G100" t="n">
        <v>122.97</v>
      </c>
      <c r="H100" t="n">
        <v>1.45</v>
      </c>
      <c r="I100" t="n">
        <v>26</v>
      </c>
      <c r="J100" t="n">
        <v>312.83</v>
      </c>
      <c r="K100" t="n">
        <v>59.89</v>
      </c>
      <c r="L100" t="n">
        <v>25.5</v>
      </c>
      <c r="M100" t="n">
        <v>24</v>
      </c>
      <c r="N100" t="n">
        <v>92.44</v>
      </c>
      <c r="O100" t="n">
        <v>38816.85</v>
      </c>
      <c r="P100" t="n">
        <v>881.72</v>
      </c>
      <c r="Q100" t="n">
        <v>1367.27</v>
      </c>
      <c r="R100" t="n">
        <v>129.52</v>
      </c>
      <c r="S100" t="n">
        <v>104.26</v>
      </c>
      <c r="T100" t="n">
        <v>11686.79</v>
      </c>
      <c r="U100" t="n">
        <v>0.8</v>
      </c>
      <c r="V100" t="n">
        <v>0.9</v>
      </c>
      <c r="W100" t="n">
        <v>20.69</v>
      </c>
      <c r="X100" t="n">
        <v>0.71</v>
      </c>
      <c r="Y100" t="n">
        <v>1</v>
      </c>
      <c r="Z100" t="n">
        <v>10</v>
      </c>
      <c r="AA100" t="n">
        <v>2482.98366798158</v>
      </c>
      <c r="AB100" t="n">
        <v>3397.327796040972</v>
      </c>
      <c r="AC100" t="n">
        <v>3073.091599366202</v>
      </c>
      <c r="AD100" t="n">
        <v>2482983.66798158</v>
      </c>
      <c r="AE100" t="n">
        <v>3397327.796040972</v>
      </c>
      <c r="AF100" t="n">
        <v>2.091133987618328e-06</v>
      </c>
      <c r="AG100" t="n">
        <v>67</v>
      </c>
      <c r="AH100" t="n">
        <v>3073091.599366202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1.7404</v>
      </c>
      <c r="E101" t="n">
        <v>57.46</v>
      </c>
      <c r="F101" t="n">
        <v>53.29</v>
      </c>
      <c r="G101" t="n">
        <v>122.98</v>
      </c>
      <c r="H101" t="n">
        <v>1.46</v>
      </c>
      <c r="I101" t="n">
        <v>26</v>
      </c>
      <c r="J101" t="n">
        <v>313.38</v>
      </c>
      <c r="K101" t="n">
        <v>59.89</v>
      </c>
      <c r="L101" t="n">
        <v>25.75</v>
      </c>
      <c r="M101" t="n">
        <v>24</v>
      </c>
      <c r="N101" t="n">
        <v>92.75</v>
      </c>
      <c r="O101" t="n">
        <v>38884.75</v>
      </c>
      <c r="P101" t="n">
        <v>882.02</v>
      </c>
      <c r="Q101" t="n">
        <v>1367.26</v>
      </c>
      <c r="R101" t="n">
        <v>129.57</v>
      </c>
      <c r="S101" t="n">
        <v>104.26</v>
      </c>
      <c r="T101" t="n">
        <v>11711.18</v>
      </c>
      <c r="U101" t="n">
        <v>0.8</v>
      </c>
      <c r="V101" t="n">
        <v>0.9</v>
      </c>
      <c r="W101" t="n">
        <v>20.69</v>
      </c>
      <c r="X101" t="n">
        <v>0.72</v>
      </c>
      <c r="Y101" t="n">
        <v>1</v>
      </c>
      <c r="Z101" t="n">
        <v>10</v>
      </c>
      <c r="AA101" t="n">
        <v>2483.50450692087</v>
      </c>
      <c r="AB101" t="n">
        <v>3398.0404308555</v>
      </c>
      <c r="AC101" t="n">
        <v>3073.736221314221</v>
      </c>
      <c r="AD101" t="n">
        <v>2483504.506920869</v>
      </c>
      <c r="AE101" t="n">
        <v>3398040.430855501</v>
      </c>
      <c r="AF101" t="n">
        <v>2.091013842028692e-06</v>
      </c>
      <c r="AG101" t="n">
        <v>67</v>
      </c>
      <c r="AH101" t="n">
        <v>3073736.221314221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1.7403</v>
      </c>
      <c r="E102" t="n">
        <v>57.46</v>
      </c>
      <c r="F102" t="n">
        <v>53.29</v>
      </c>
      <c r="G102" t="n">
        <v>122.98</v>
      </c>
      <c r="H102" t="n">
        <v>1.48</v>
      </c>
      <c r="I102" t="n">
        <v>26</v>
      </c>
      <c r="J102" t="n">
        <v>313.93</v>
      </c>
      <c r="K102" t="n">
        <v>59.89</v>
      </c>
      <c r="L102" t="n">
        <v>26</v>
      </c>
      <c r="M102" t="n">
        <v>24</v>
      </c>
      <c r="N102" t="n">
        <v>93.05</v>
      </c>
      <c r="O102" t="n">
        <v>38952.8</v>
      </c>
      <c r="P102" t="n">
        <v>881.55</v>
      </c>
      <c r="Q102" t="n">
        <v>1367.31</v>
      </c>
      <c r="R102" t="n">
        <v>129.79</v>
      </c>
      <c r="S102" t="n">
        <v>104.26</v>
      </c>
      <c r="T102" t="n">
        <v>11821.14</v>
      </c>
      <c r="U102" t="n">
        <v>0.8</v>
      </c>
      <c r="V102" t="n">
        <v>0.9</v>
      </c>
      <c r="W102" t="n">
        <v>20.68</v>
      </c>
      <c r="X102" t="n">
        <v>0.72</v>
      </c>
      <c r="Y102" t="n">
        <v>1</v>
      </c>
      <c r="Z102" t="n">
        <v>10</v>
      </c>
      <c r="AA102" t="n">
        <v>2482.95526886985</v>
      </c>
      <c r="AB102" t="n">
        <v>3397.288939123421</v>
      </c>
      <c r="AC102" t="n">
        <v>3073.056450898326</v>
      </c>
      <c r="AD102" t="n">
        <v>2482955.268869849</v>
      </c>
      <c r="AE102" t="n">
        <v>3397288.939123421</v>
      </c>
      <c r="AF102" t="n">
        <v>2.090893696439056e-06</v>
      </c>
      <c r="AG102" t="n">
        <v>67</v>
      </c>
      <c r="AH102" t="n">
        <v>3073056.450898326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1.7426</v>
      </c>
      <c r="E103" t="n">
        <v>57.38</v>
      </c>
      <c r="F103" t="n">
        <v>53.27</v>
      </c>
      <c r="G103" t="n">
        <v>127.84</v>
      </c>
      <c r="H103" t="n">
        <v>1.49</v>
      </c>
      <c r="I103" t="n">
        <v>25</v>
      </c>
      <c r="J103" t="n">
        <v>314.49</v>
      </c>
      <c r="K103" t="n">
        <v>59.89</v>
      </c>
      <c r="L103" t="n">
        <v>26.25</v>
      </c>
      <c r="M103" t="n">
        <v>23</v>
      </c>
      <c r="N103" t="n">
        <v>93.34999999999999</v>
      </c>
      <c r="O103" t="n">
        <v>39020.97</v>
      </c>
      <c r="P103" t="n">
        <v>879.46</v>
      </c>
      <c r="Q103" t="n">
        <v>1367.16</v>
      </c>
      <c r="R103" t="n">
        <v>129.12</v>
      </c>
      <c r="S103" t="n">
        <v>104.26</v>
      </c>
      <c r="T103" t="n">
        <v>11492.46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2477.448475657783</v>
      </c>
      <c r="AB103" t="n">
        <v>3389.754301708101</v>
      </c>
      <c r="AC103" t="n">
        <v>3066.240908702994</v>
      </c>
      <c r="AD103" t="n">
        <v>2477448.475657783</v>
      </c>
      <c r="AE103" t="n">
        <v>3389754.301708101</v>
      </c>
      <c r="AF103" t="n">
        <v>2.093657045000689e-06</v>
      </c>
      <c r="AG103" t="n">
        <v>67</v>
      </c>
      <c r="AH103" t="n">
        <v>3066240.908702994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1.7428</v>
      </c>
      <c r="E104" t="n">
        <v>57.38</v>
      </c>
      <c r="F104" t="n">
        <v>53.26</v>
      </c>
      <c r="G104" t="n">
        <v>127.83</v>
      </c>
      <c r="H104" t="n">
        <v>1.5</v>
      </c>
      <c r="I104" t="n">
        <v>25</v>
      </c>
      <c r="J104" t="n">
        <v>315.04</v>
      </c>
      <c r="K104" t="n">
        <v>59.89</v>
      </c>
      <c r="L104" t="n">
        <v>26.5</v>
      </c>
      <c r="M104" t="n">
        <v>23</v>
      </c>
      <c r="N104" t="n">
        <v>93.65000000000001</v>
      </c>
      <c r="O104" t="n">
        <v>39089.29</v>
      </c>
      <c r="P104" t="n">
        <v>880.97</v>
      </c>
      <c r="Q104" t="n">
        <v>1367.26</v>
      </c>
      <c r="R104" t="n">
        <v>128.92</v>
      </c>
      <c r="S104" t="n">
        <v>104.26</v>
      </c>
      <c r="T104" t="n">
        <v>11390.77</v>
      </c>
      <c r="U104" t="n">
        <v>0.8100000000000001</v>
      </c>
      <c r="V104" t="n">
        <v>0.9</v>
      </c>
      <c r="W104" t="n">
        <v>20.68</v>
      </c>
      <c r="X104" t="n">
        <v>0.68</v>
      </c>
      <c r="Y104" t="n">
        <v>1</v>
      </c>
      <c r="Z104" t="n">
        <v>10</v>
      </c>
      <c r="AA104" t="n">
        <v>2479.227768217981</v>
      </c>
      <c r="AB104" t="n">
        <v>3392.188808285812</v>
      </c>
      <c r="AC104" t="n">
        <v>3068.44306938978</v>
      </c>
      <c r="AD104" t="n">
        <v>2479227.768217981</v>
      </c>
      <c r="AE104" t="n">
        <v>3392188.808285812</v>
      </c>
      <c r="AF104" t="n">
        <v>2.093897336179962e-06</v>
      </c>
      <c r="AG104" t="n">
        <v>67</v>
      </c>
      <c r="AH104" t="n">
        <v>3068443.06938978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1.7428</v>
      </c>
      <c r="E105" t="n">
        <v>57.38</v>
      </c>
      <c r="F105" t="n">
        <v>53.26</v>
      </c>
      <c r="G105" t="n">
        <v>127.83</v>
      </c>
      <c r="H105" t="n">
        <v>1.51</v>
      </c>
      <c r="I105" t="n">
        <v>25</v>
      </c>
      <c r="J105" t="n">
        <v>315.6</v>
      </c>
      <c r="K105" t="n">
        <v>59.89</v>
      </c>
      <c r="L105" t="n">
        <v>26.75</v>
      </c>
      <c r="M105" t="n">
        <v>23</v>
      </c>
      <c r="N105" t="n">
        <v>93.95999999999999</v>
      </c>
      <c r="O105" t="n">
        <v>39157.74</v>
      </c>
      <c r="P105" t="n">
        <v>880.98</v>
      </c>
      <c r="Q105" t="n">
        <v>1367.26</v>
      </c>
      <c r="R105" t="n">
        <v>128.92</v>
      </c>
      <c r="S105" t="n">
        <v>104.26</v>
      </c>
      <c r="T105" t="n">
        <v>11390.36</v>
      </c>
      <c r="U105" t="n">
        <v>0.8100000000000001</v>
      </c>
      <c r="V105" t="n">
        <v>0.9</v>
      </c>
      <c r="W105" t="n">
        <v>20.68</v>
      </c>
      <c r="X105" t="n">
        <v>0.6899999999999999</v>
      </c>
      <c r="Y105" t="n">
        <v>1</v>
      </c>
      <c r="Z105" t="n">
        <v>10</v>
      </c>
      <c r="AA105" t="n">
        <v>2479.241646162966</v>
      </c>
      <c r="AB105" t="n">
        <v>3392.207796702392</v>
      </c>
      <c r="AC105" t="n">
        <v>3068.460245578532</v>
      </c>
      <c r="AD105" t="n">
        <v>2479241.646162966</v>
      </c>
      <c r="AE105" t="n">
        <v>3392207.796702392</v>
      </c>
      <c r="AF105" t="n">
        <v>2.093897336179962e-06</v>
      </c>
      <c r="AG105" t="n">
        <v>67</v>
      </c>
      <c r="AH105" t="n">
        <v>3068460.245578532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1.7429</v>
      </c>
      <c r="E106" t="n">
        <v>57.38</v>
      </c>
      <c r="F106" t="n">
        <v>53.26</v>
      </c>
      <c r="G106" t="n">
        <v>127.82</v>
      </c>
      <c r="H106" t="n">
        <v>1.52</v>
      </c>
      <c r="I106" t="n">
        <v>25</v>
      </c>
      <c r="J106" t="n">
        <v>316.15</v>
      </c>
      <c r="K106" t="n">
        <v>59.89</v>
      </c>
      <c r="L106" t="n">
        <v>27</v>
      </c>
      <c r="M106" t="n">
        <v>23</v>
      </c>
      <c r="N106" t="n">
        <v>94.26000000000001</v>
      </c>
      <c r="O106" t="n">
        <v>39226.32</v>
      </c>
      <c r="P106" t="n">
        <v>879.76</v>
      </c>
      <c r="Q106" t="n">
        <v>1367.25</v>
      </c>
      <c r="R106" t="n">
        <v>128.68</v>
      </c>
      <c r="S106" t="n">
        <v>104.26</v>
      </c>
      <c r="T106" t="n">
        <v>11271.68</v>
      </c>
      <c r="U106" t="n">
        <v>0.8100000000000001</v>
      </c>
      <c r="V106" t="n">
        <v>0.9</v>
      </c>
      <c r="W106" t="n">
        <v>20.68</v>
      </c>
      <c r="X106" t="n">
        <v>0.68</v>
      </c>
      <c r="Y106" t="n">
        <v>1</v>
      </c>
      <c r="Z106" t="n">
        <v>10</v>
      </c>
      <c r="AA106" t="n">
        <v>2477.445071328161</v>
      </c>
      <c r="AB106" t="n">
        <v>3389.749643754124</v>
      </c>
      <c r="AC106" t="n">
        <v>3066.236695297608</v>
      </c>
      <c r="AD106" t="n">
        <v>2477445.071328161</v>
      </c>
      <c r="AE106" t="n">
        <v>3389749.643754124</v>
      </c>
      <c r="AF106" t="n">
        <v>2.094017481769598e-06</v>
      </c>
      <c r="AG106" t="n">
        <v>67</v>
      </c>
      <c r="AH106" t="n">
        <v>3066236.695297608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1.7425</v>
      </c>
      <c r="E107" t="n">
        <v>57.39</v>
      </c>
      <c r="F107" t="n">
        <v>53.27</v>
      </c>
      <c r="G107" t="n">
        <v>127.86</v>
      </c>
      <c r="H107" t="n">
        <v>1.53</v>
      </c>
      <c r="I107" t="n">
        <v>25</v>
      </c>
      <c r="J107" t="n">
        <v>316.71</v>
      </c>
      <c r="K107" t="n">
        <v>59.89</v>
      </c>
      <c r="L107" t="n">
        <v>27.25</v>
      </c>
      <c r="M107" t="n">
        <v>23</v>
      </c>
      <c r="N107" t="n">
        <v>94.56999999999999</v>
      </c>
      <c r="O107" t="n">
        <v>39295.05</v>
      </c>
      <c r="P107" t="n">
        <v>878.72</v>
      </c>
      <c r="Q107" t="n">
        <v>1367.19</v>
      </c>
      <c r="R107" t="n">
        <v>129.21</v>
      </c>
      <c r="S107" t="n">
        <v>104.26</v>
      </c>
      <c r="T107" t="n">
        <v>11536.69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2476.524814474797</v>
      </c>
      <c r="AB107" t="n">
        <v>3388.490507728484</v>
      </c>
      <c r="AC107" t="n">
        <v>3065.097729447047</v>
      </c>
      <c r="AD107" t="n">
        <v>2476524.814474797</v>
      </c>
      <c r="AE107" t="n">
        <v>3388490.507728484</v>
      </c>
      <c r="AF107" t="n">
        <v>2.093536899411053e-06</v>
      </c>
      <c r="AG107" t="n">
        <v>67</v>
      </c>
      <c r="AH107" t="n">
        <v>3065097.729447047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1.7457</v>
      </c>
      <c r="E108" t="n">
        <v>57.28</v>
      </c>
      <c r="F108" t="n">
        <v>53.22</v>
      </c>
      <c r="G108" t="n">
        <v>133.05</v>
      </c>
      <c r="H108" t="n">
        <v>1.54</v>
      </c>
      <c r="I108" t="n">
        <v>24</v>
      </c>
      <c r="J108" t="n">
        <v>317.27</v>
      </c>
      <c r="K108" t="n">
        <v>59.89</v>
      </c>
      <c r="L108" t="n">
        <v>27.5</v>
      </c>
      <c r="M108" t="n">
        <v>22</v>
      </c>
      <c r="N108" t="n">
        <v>94.88</v>
      </c>
      <c r="O108" t="n">
        <v>39363.91</v>
      </c>
      <c r="P108" t="n">
        <v>878.35</v>
      </c>
      <c r="Q108" t="n">
        <v>1367.2</v>
      </c>
      <c r="R108" t="n">
        <v>127.42</v>
      </c>
      <c r="S108" t="n">
        <v>104.26</v>
      </c>
      <c r="T108" t="n">
        <v>10644.86</v>
      </c>
      <c r="U108" t="n">
        <v>0.82</v>
      </c>
      <c r="V108" t="n">
        <v>0.9</v>
      </c>
      <c r="W108" t="n">
        <v>20.68</v>
      </c>
      <c r="X108" t="n">
        <v>0.64</v>
      </c>
      <c r="Y108" t="n">
        <v>1</v>
      </c>
      <c r="Z108" t="n">
        <v>10</v>
      </c>
      <c r="AA108" t="n">
        <v>2472.162653070865</v>
      </c>
      <c r="AB108" t="n">
        <v>3382.522006050646</v>
      </c>
      <c r="AC108" t="n">
        <v>3059.698853192497</v>
      </c>
      <c r="AD108" t="n">
        <v>2472162.653070865</v>
      </c>
      <c r="AE108" t="n">
        <v>3382522.006050646</v>
      </c>
      <c r="AF108" t="n">
        <v>2.097381558279412e-06</v>
      </c>
      <c r="AG108" t="n">
        <v>67</v>
      </c>
      <c r="AH108" t="n">
        <v>3059698.853192497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1.7456</v>
      </c>
      <c r="E109" t="n">
        <v>57.29</v>
      </c>
      <c r="F109" t="n">
        <v>53.22</v>
      </c>
      <c r="G109" t="n">
        <v>133.05</v>
      </c>
      <c r="H109" t="n">
        <v>1.56</v>
      </c>
      <c r="I109" t="n">
        <v>24</v>
      </c>
      <c r="J109" t="n">
        <v>317.83</v>
      </c>
      <c r="K109" t="n">
        <v>59.89</v>
      </c>
      <c r="L109" t="n">
        <v>27.75</v>
      </c>
      <c r="M109" t="n">
        <v>22</v>
      </c>
      <c r="N109" t="n">
        <v>95.19</v>
      </c>
      <c r="O109" t="n">
        <v>39432.92</v>
      </c>
      <c r="P109" t="n">
        <v>878.87</v>
      </c>
      <c r="Q109" t="n">
        <v>1367.24</v>
      </c>
      <c r="R109" t="n">
        <v>127.32</v>
      </c>
      <c r="S109" t="n">
        <v>104.26</v>
      </c>
      <c r="T109" t="n">
        <v>10594.7</v>
      </c>
      <c r="U109" t="n">
        <v>0.82</v>
      </c>
      <c r="V109" t="n">
        <v>0.9</v>
      </c>
      <c r="W109" t="n">
        <v>20.68</v>
      </c>
      <c r="X109" t="n">
        <v>0.64</v>
      </c>
      <c r="Y109" t="n">
        <v>1</v>
      </c>
      <c r="Z109" t="n">
        <v>10</v>
      </c>
      <c r="AA109" t="n">
        <v>2472.986145625795</v>
      </c>
      <c r="AB109" t="n">
        <v>3383.648744894228</v>
      </c>
      <c r="AC109" t="n">
        <v>3060.718057662235</v>
      </c>
      <c r="AD109" t="n">
        <v>2472986.145625795</v>
      </c>
      <c r="AE109" t="n">
        <v>3383648.744894228</v>
      </c>
      <c r="AF109" t="n">
        <v>2.097261412689776e-06</v>
      </c>
      <c r="AG109" t="n">
        <v>67</v>
      </c>
      <c r="AH109" t="n">
        <v>3060718.057662235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1.7447</v>
      </c>
      <c r="E110" t="n">
        <v>57.32</v>
      </c>
      <c r="F110" t="n">
        <v>53.25</v>
      </c>
      <c r="G110" t="n">
        <v>133.12</v>
      </c>
      <c r="H110" t="n">
        <v>1.57</v>
      </c>
      <c r="I110" t="n">
        <v>24</v>
      </c>
      <c r="J110" t="n">
        <v>318.39</v>
      </c>
      <c r="K110" t="n">
        <v>59.89</v>
      </c>
      <c r="L110" t="n">
        <v>28</v>
      </c>
      <c r="M110" t="n">
        <v>22</v>
      </c>
      <c r="N110" t="n">
        <v>95.5</v>
      </c>
      <c r="O110" t="n">
        <v>39502.07</v>
      </c>
      <c r="P110" t="n">
        <v>879.66</v>
      </c>
      <c r="Q110" t="n">
        <v>1367.23</v>
      </c>
      <c r="R110" t="n">
        <v>128.15</v>
      </c>
      <c r="S110" t="n">
        <v>104.26</v>
      </c>
      <c r="T110" t="n">
        <v>11010.13</v>
      </c>
      <c r="U110" t="n">
        <v>0.8100000000000001</v>
      </c>
      <c r="V110" t="n">
        <v>0.9</v>
      </c>
      <c r="W110" t="n">
        <v>20.69</v>
      </c>
      <c r="X110" t="n">
        <v>0.67</v>
      </c>
      <c r="Y110" t="n">
        <v>1</v>
      </c>
      <c r="Z110" t="n">
        <v>10</v>
      </c>
      <c r="AA110" t="n">
        <v>2475.33686475637</v>
      </c>
      <c r="AB110" t="n">
        <v>3386.86510251509</v>
      </c>
      <c r="AC110" t="n">
        <v>3063.627450625948</v>
      </c>
      <c r="AD110" t="n">
        <v>2475336.86475637</v>
      </c>
      <c r="AE110" t="n">
        <v>3386865.10251509</v>
      </c>
      <c r="AF110" t="n">
        <v>2.09618010238305e-06</v>
      </c>
      <c r="AG110" t="n">
        <v>67</v>
      </c>
      <c r="AH110" t="n">
        <v>3063627.450625948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1.7448</v>
      </c>
      <c r="E111" t="n">
        <v>57.31</v>
      </c>
      <c r="F111" t="n">
        <v>53.25</v>
      </c>
      <c r="G111" t="n">
        <v>133.12</v>
      </c>
      <c r="H111" t="n">
        <v>1.58</v>
      </c>
      <c r="I111" t="n">
        <v>24</v>
      </c>
      <c r="J111" t="n">
        <v>318.95</v>
      </c>
      <c r="K111" t="n">
        <v>59.89</v>
      </c>
      <c r="L111" t="n">
        <v>28.25</v>
      </c>
      <c r="M111" t="n">
        <v>22</v>
      </c>
      <c r="N111" t="n">
        <v>95.81</v>
      </c>
      <c r="O111" t="n">
        <v>39571.36</v>
      </c>
      <c r="P111" t="n">
        <v>880.24</v>
      </c>
      <c r="Q111" t="n">
        <v>1367.15</v>
      </c>
      <c r="R111" t="n">
        <v>128.39</v>
      </c>
      <c r="S111" t="n">
        <v>104.26</v>
      </c>
      <c r="T111" t="n">
        <v>11131.11</v>
      </c>
      <c r="U111" t="n">
        <v>0.8100000000000001</v>
      </c>
      <c r="V111" t="n">
        <v>0.9</v>
      </c>
      <c r="W111" t="n">
        <v>20.68</v>
      </c>
      <c r="X111" t="n">
        <v>0.67</v>
      </c>
      <c r="Y111" t="n">
        <v>1</v>
      </c>
      <c r="Z111" t="n">
        <v>10</v>
      </c>
      <c r="AA111" t="n">
        <v>2476.037636794498</v>
      </c>
      <c r="AB111" t="n">
        <v>3387.823929733538</v>
      </c>
      <c r="AC111" t="n">
        <v>3064.494768720389</v>
      </c>
      <c r="AD111" t="n">
        <v>2476037.636794498</v>
      </c>
      <c r="AE111" t="n">
        <v>3387823.929733538</v>
      </c>
      <c r="AF111" t="n">
        <v>2.096300247972686e-06</v>
      </c>
      <c r="AG111" t="n">
        <v>67</v>
      </c>
      <c r="AH111" t="n">
        <v>3064494.768720389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1.7451</v>
      </c>
      <c r="E112" t="n">
        <v>57.3</v>
      </c>
      <c r="F112" t="n">
        <v>53.24</v>
      </c>
      <c r="G112" t="n">
        <v>133.09</v>
      </c>
      <c r="H112" t="n">
        <v>1.59</v>
      </c>
      <c r="I112" t="n">
        <v>24</v>
      </c>
      <c r="J112" t="n">
        <v>319.51</v>
      </c>
      <c r="K112" t="n">
        <v>59.89</v>
      </c>
      <c r="L112" t="n">
        <v>28.5</v>
      </c>
      <c r="M112" t="n">
        <v>22</v>
      </c>
      <c r="N112" t="n">
        <v>96.13</v>
      </c>
      <c r="O112" t="n">
        <v>39640.79</v>
      </c>
      <c r="P112" t="n">
        <v>878.33</v>
      </c>
      <c r="Q112" t="n">
        <v>1367.24</v>
      </c>
      <c r="R112" t="n">
        <v>128.08</v>
      </c>
      <c r="S112" t="n">
        <v>104.26</v>
      </c>
      <c r="T112" t="n">
        <v>10978.6</v>
      </c>
      <c r="U112" t="n">
        <v>0.8100000000000001</v>
      </c>
      <c r="V112" t="n">
        <v>0.9</v>
      </c>
      <c r="W112" t="n">
        <v>20.68</v>
      </c>
      <c r="X112" t="n">
        <v>0.66</v>
      </c>
      <c r="Y112" t="n">
        <v>1</v>
      </c>
      <c r="Z112" t="n">
        <v>10</v>
      </c>
      <c r="AA112" t="n">
        <v>2472.971495718733</v>
      </c>
      <c r="AB112" t="n">
        <v>3383.628700245077</v>
      </c>
      <c r="AC112" t="n">
        <v>3060.699926046267</v>
      </c>
      <c r="AD112" t="n">
        <v>2472971.495718733</v>
      </c>
      <c r="AE112" t="n">
        <v>3383628.700245077</v>
      </c>
      <c r="AF112" t="n">
        <v>2.096660684741595e-06</v>
      </c>
      <c r="AG112" t="n">
        <v>67</v>
      </c>
      <c r="AH112" t="n">
        <v>3060699.926046267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1.748</v>
      </c>
      <c r="E113" t="n">
        <v>57.21</v>
      </c>
      <c r="F113" t="n">
        <v>53.19</v>
      </c>
      <c r="G113" t="n">
        <v>138.76</v>
      </c>
      <c r="H113" t="n">
        <v>1.6</v>
      </c>
      <c r="I113" t="n">
        <v>23</v>
      </c>
      <c r="J113" t="n">
        <v>320.08</v>
      </c>
      <c r="K113" t="n">
        <v>59.89</v>
      </c>
      <c r="L113" t="n">
        <v>28.75</v>
      </c>
      <c r="M113" t="n">
        <v>21</v>
      </c>
      <c r="N113" t="n">
        <v>96.44</v>
      </c>
      <c r="O113" t="n">
        <v>39710.36</v>
      </c>
      <c r="P113" t="n">
        <v>878.61</v>
      </c>
      <c r="Q113" t="n">
        <v>1367.2</v>
      </c>
      <c r="R113" t="n">
        <v>126.65</v>
      </c>
      <c r="S113" t="n">
        <v>104.26</v>
      </c>
      <c r="T113" t="n">
        <v>10267.51</v>
      </c>
      <c r="U113" t="n">
        <v>0.82</v>
      </c>
      <c r="V113" t="n">
        <v>0.9</v>
      </c>
      <c r="W113" t="n">
        <v>20.68</v>
      </c>
      <c r="X113" t="n">
        <v>0.62</v>
      </c>
      <c r="Y113" t="n">
        <v>1</v>
      </c>
      <c r="Z113" t="n">
        <v>10</v>
      </c>
      <c r="AA113" t="n">
        <v>2469.829667350497</v>
      </c>
      <c r="AB113" t="n">
        <v>3379.329912063972</v>
      </c>
      <c r="AC113" t="n">
        <v>3056.811408175779</v>
      </c>
      <c r="AD113" t="n">
        <v>2469829.667350497</v>
      </c>
      <c r="AE113" t="n">
        <v>3379329.912063972</v>
      </c>
      <c r="AF113" t="n">
        <v>2.100144906841045e-06</v>
      </c>
      <c r="AG113" t="n">
        <v>67</v>
      </c>
      <c r="AH113" t="n">
        <v>3056811.408175779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1.7473</v>
      </c>
      <c r="E114" t="n">
        <v>57.23</v>
      </c>
      <c r="F114" t="n">
        <v>53.22</v>
      </c>
      <c r="G114" t="n">
        <v>138.82</v>
      </c>
      <c r="H114" t="n">
        <v>1.61</v>
      </c>
      <c r="I114" t="n">
        <v>23</v>
      </c>
      <c r="J114" t="n">
        <v>320.64</v>
      </c>
      <c r="K114" t="n">
        <v>59.89</v>
      </c>
      <c r="L114" t="n">
        <v>29</v>
      </c>
      <c r="M114" t="n">
        <v>21</v>
      </c>
      <c r="N114" t="n">
        <v>96.75</v>
      </c>
      <c r="O114" t="n">
        <v>39780.08</v>
      </c>
      <c r="P114" t="n">
        <v>878.9400000000001</v>
      </c>
      <c r="Q114" t="n">
        <v>1367.17</v>
      </c>
      <c r="R114" t="n">
        <v>127.34</v>
      </c>
      <c r="S114" t="n">
        <v>104.26</v>
      </c>
      <c r="T114" t="n">
        <v>10609.39</v>
      </c>
      <c r="U114" t="n">
        <v>0.82</v>
      </c>
      <c r="V114" t="n">
        <v>0.9</v>
      </c>
      <c r="W114" t="n">
        <v>20.68</v>
      </c>
      <c r="X114" t="n">
        <v>0.64</v>
      </c>
      <c r="Y114" t="n">
        <v>1</v>
      </c>
      <c r="Z114" t="n">
        <v>10</v>
      </c>
      <c r="AA114" t="n">
        <v>2471.332994891382</v>
      </c>
      <c r="AB114" t="n">
        <v>3381.386831127541</v>
      </c>
      <c r="AC114" t="n">
        <v>3058.672017770824</v>
      </c>
      <c r="AD114" t="n">
        <v>2471332.994891382</v>
      </c>
      <c r="AE114" t="n">
        <v>3381386.831127541</v>
      </c>
      <c r="AF114" t="n">
        <v>2.099303887713592e-06</v>
      </c>
      <c r="AG114" t="n">
        <v>67</v>
      </c>
      <c r="AH114" t="n">
        <v>3058672.017770824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1.7475</v>
      </c>
      <c r="E115" t="n">
        <v>57.22</v>
      </c>
      <c r="F115" t="n">
        <v>53.21</v>
      </c>
      <c r="G115" t="n">
        <v>138.8</v>
      </c>
      <c r="H115" t="n">
        <v>1.62</v>
      </c>
      <c r="I115" t="n">
        <v>23</v>
      </c>
      <c r="J115" t="n">
        <v>321.21</v>
      </c>
      <c r="K115" t="n">
        <v>59.89</v>
      </c>
      <c r="L115" t="n">
        <v>29.25</v>
      </c>
      <c r="M115" t="n">
        <v>21</v>
      </c>
      <c r="N115" t="n">
        <v>97.06999999999999</v>
      </c>
      <c r="O115" t="n">
        <v>39849.95</v>
      </c>
      <c r="P115" t="n">
        <v>878.5</v>
      </c>
      <c r="Q115" t="n">
        <v>1367.23</v>
      </c>
      <c r="R115" t="n">
        <v>127.03</v>
      </c>
      <c r="S115" t="n">
        <v>104.26</v>
      </c>
      <c r="T115" t="n">
        <v>10456.3</v>
      </c>
      <c r="U115" t="n">
        <v>0.82</v>
      </c>
      <c r="V115" t="n">
        <v>0.9</v>
      </c>
      <c r="W115" t="n">
        <v>20.68</v>
      </c>
      <c r="X115" t="n">
        <v>0.63</v>
      </c>
      <c r="Y115" t="n">
        <v>1</v>
      </c>
      <c r="Z115" t="n">
        <v>10</v>
      </c>
      <c r="AA115" t="n">
        <v>2470.409281059452</v>
      </c>
      <c r="AB115" t="n">
        <v>3380.122965111317</v>
      </c>
      <c r="AC115" t="n">
        <v>3057.528773353341</v>
      </c>
      <c r="AD115" t="n">
        <v>2470409.281059452</v>
      </c>
      <c r="AE115" t="n">
        <v>3380122.965111317</v>
      </c>
      <c r="AF115" t="n">
        <v>2.099544178892864e-06</v>
      </c>
      <c r="AG115" t="n">
        <v>67</v>
      </c>
      <c r="AH115" t="n">
        <v>3057528.773353342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1.747</v>
      </c>
      <c r="E116" t="n">
        <v>57.24</v>
      </c>
      <c r="F116" t="n">
        <v>53.23</v>
      </c>
      <c r="G116" t="n">
        <v>138.85</v>
      </c>
      <c r="H116" t="n">
        <v>1.63</v>
      </c>
      <c r="I116" t="n">
        <v>23</v>
      </c>
      <c r="J116" t="n">
        <v>321.78</v>
      </c>
      <c r="K116" t="n">
        <v>59.89</v>
      </c>
      <c r="L116" t="n">
        <v>29.5</v>
      </c>
      <c r="M116" t="n">
        <v>21</v>
      </c>
      <c r="N116" t="n">
        <v>97.39</v>
      </c>
      <c r="O116" t="n">
        <v>39919.96</v>
      </c>
      <c r="P116" t="n">
        <v>878.5599999999999</v>
      </c>
      <c r="Q116" t="n">
        <v>1367.18</v>
      </c>
      <c r="R116" t="n">
        <v>127.82</v>
      </c>
      <c r="S116" t="n">
        <v>104.26</v>
      </c>
      <c r="T116" t="n">
        <v>10850.03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2471.22458441726</v>
      </c>
      <c r="AB116" t="n">
        <v>3381.238499134115</v>
      </c>
      <c r="AC116" t="n">
        <v>3058.537842374666</v>
      </c>
      <c r="AD116" t="n">
        <v>2471224.58441726</v>
      </c>
      <c r="AE116" t="n">
        <v>3381238.499134115</v>
      </c>
      <c r="AF116" t="n">
        <v>2.098943450944683e-06</v>
      </c>
      <c r="AG116" t="n">
        <v>67</v>
      </c>
      <c r="AH116" t="n">
        <v>3058537.842374666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1.7468</v>
      </c>
      <c r="E117" t="n">
        <v>57.25</v>
      </c>
      <c r="F117" t="n">
        <v>53.23</v>
      </c>
      <c r="G117" t="n">
        <v>138.87</v>
      </c>
      <c r="H117" t="n">
        <v>1.64</v>
      </c>
      <c r="I117" t="n">
        <v>23</v>
      </c>
      <c r="J117" t="n">
        <v>322.34</v>
      </c>
      <c r="K117" t="n">
        <v>59.89</v>
      </c>
      <c r="L117" t="n">
        <v>29.75</v>
      </c>
      <c r="M117" t="n">
        <v>21</v>
      </c>
      <c r="N117" t="n">
        <v>97.70999999999999</v>
      </c>
      <c r="O117" t="n">
        <v>39990.12</v>
      </c>
      <c r="P117" t="n">
        <v>877.1799999999999</v>
      </c>
      <c r="Q117" t="n">
        <v>1367.26</v>
      </c>
      <c r="R117" t="n">
        <v>127.9</v>
      </c>
      <c r="S117" t="n">
        <v>104.26</v>
      </c>
      <c r="T117" t="n">
        <v>10890.66</v>
      </c>
      <c r="U117" t="n">
        <v>0.82</v>
      </c>
      <c r="V117" t="n">
        <v>0.9</v>
      </c>
      <c r="W117" t="n">
        <v>20.68</v>
      </c>
      <c r="X117" t="n">
        <v>0.66</v>
      </c>
      <c r="Y117" t="n">
        <v>1</v>
      </c>
      <c r="Z117" t="n">
        <v>10</v>
      </c>
      <c r="AA117" t="n">
        <v>2469.519558555253</v>
      </c>
      <c r="AB117" t="n">
        <v>3378.905607529284</v>
      </c>
      <c r="AC117" t="n">
        <v>3056.427598670366</v>
      </c>
      <c r="AD117" t="n">
        <v>2469519.558555253</v>
      </c>
      <c r="AE117" t="n">
        <v>3378905.607529284</v>
      </c>
      <c r="AF117" t="n">
        <v>2.09870315976541e-06</v>
      </c>
      <c r="AG117" t="n">
        <v>67</v>
      </c>
      <c r="AH117" t="n">
        <v>3056427.598670367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1.7501</v>
      </c>
      <c r="E118" t="n">
        <v>57.14</v>
      </c>
      <c r="F118" t="n">
        <v>53.17</v>
      </c>
      <c r="G118" t="n">
        <v>145.02</v>
      </c>
      <c r="H118" t="n">
        <v>1.66</v>
      </c>
      <c r="I118" t="n">
        <v>22</v>
      </c>
      <c r="J118" t="n">
        <v>322.91</v>
      </c>
      <c r="K118" t="n">
        <v>59.89</v>
      </c>
      <c r="L118" t="n">
        <v>30</v>
      </c>
      <c r="M118" t="n">
        <v>20</v>
      </c>
      <c r="N118" t="n">
        <v>98.03</v>
      </c>
      <c r="O118" t="n">
        <v>40060.43</v>
      </c>
      <c r="P118" t="n">
        <v>876.47</v>
      </c>
      <c r="Q118" t="n">
        <v>1367.19</v>
      </c>
      <c r="R118" t="n">
        <v>125.79</v>
      </c>
      <c r="S118" t="n">
        <v>104.26</v>
      </c>
      <c r="T118" t="n">
        <v>9843.4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2464.499820512096</v>
      </c>
      <c r="AB118" t="n">
        <v>3372.037380483424</v>
      </c>
      <c r="AC118" t="n">
        <v>3050.214865574146</v>
      </c>
      <c r="AD118" t="n">
        <v>2464499.820512096</v>
      </c>
      <c r="AE118" t="n">
        <v>3372037.380483424</v>
      </c>
      <c r="AF118" t="n">
        <v>2.102667964223405e-06</v>
      </c>
      <c r="AG118" t="n">
        <v>67</v>
      </c>
      <c r="AH118" t="n">
        <v>3050214.865574146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1.7505</v>
      </c>
      <c r="E119" t="n">
        <v>57.13</v>
      </c>
      <c r="F119" t="n">
        <v>53.16</v>
      </c>
      <c r="G119" t="n">
        <v>144.98</v>
      </c>
      <c r="H119" t="n">
        <v>1.67</v>
      </c>
      <c r="I119" t="n">
        <v>22</v>
      </c>
      <c r="J119" t="n">
        <v>323.49</v>
      </c>
      <c r="K119" t="n">
        <v>59.89</v>
      </c>
      <c r="L119" t="n">
        <v>30.25</v>
      </c>
      <c r="M119" t="n">
        <v>20</v>
      </c>
      <c r="N119" t="n">
        <v>98.34999999999999</v>
      </c>
      <c r="O119" t="n">
        <v>40131.01</v>
      </c>
      <c r="P119" t="n">
        <v>876.54</v>
      </c>
      <c r="Q119" t="n">
        <v>1367.18</v>
      </c>
      <c r="R119" t="n">
        <v>125.45</v>
      </c>
      <c r="S119" t="n">
        <v>104.26</v>
      </c>
      <c r="T119" t="n">
        <v>9673.459999999999</v>
      </c>
      <c r="U119" t="n">
        <v>0.83</v>
      </c>
      <c r="V119" t="n">
        <v>0.9</v>
      </c>
      <c r="W119" t="n">
        <v>20.68</v>
      </c>
      <c r="X119" t="n">
        <v>0.58</v>
      </c>
      <c r="Y119" t="n">
        <v>1</v>
      </c>
      <c r="Z119" t="n">
        <v>10</v>
      </c>
      <c r="AA119" t="n">
        <v>2464.078590499466</v>
      </c>
      <c r="AB119" t="n">
        <v>3371.461034996787</v>
      </c>
      <c r="AC119" t="n">
        <v>3049.693525691847</v>
      </c>
      <c r="AD119" t="n">
        <v>2464078.590499466</v>
      </c>
      <c r="AE119" t="n">
        <v>3371461.034996787</v>
      </c>
      <c r="AF119" t="n">
        <v>2.10314854658195e-06</v>
      </c>
      <c r="AG119" t="n">
        <v>67</v>
      </c>
      <c r="AH119" t="n">
        <v>3049693.525691847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1.7498</v>
      </c>
      <c r="E120" t="n">
        <v>57.15</v>
      </c>
      <c r="F120" t="n">
        <v>53.18</v>
      </c>
      <c r="G120" t="n">
        <v>145.05</v>
      </c>
      <c r="H120" t="n">
        <v>1.68</v>
      </c>
      <c r="I120" t="n">
        <v>22</v>
      </c>
      <c r="J120" t="n">
        <v>324.06</v>
      </c>
      <c r="K120" t="n">
        <v>59.89</v>
      </c>
      <c r="L120" t="n">
        <v>30.5</v>
      </c>
      <c r="M120" t="n">
        <v>20</v>
      </c>
      <c r="N120" t="n">
        <v>98.67</v>
      </c>
      <c r="O120" t="n">
        <v>40201.62</v>
      </c>
      <c r="P120" t="n">
        <v>877.5</v>
      </c>
      <c r="Q120" t="n">
        <v>1367.19</v>
      </c>
      <c r="R120" t="n">
        <v>126.12</v>
      </c>
      <c r="S120" t="n">
        <v>104.26</v>
      </c>
      <c r="T120" t="n">
        <v>10007.83</v>
      </c>
      <c r="U120" t="n">
        <v>0.83</v>
      </c>
      <c r="V120" t="n">
        <v>0.9</v>
      </c>
      <c r="W120" t="n">
        <v>20.68</v>
      </c>
      <c r="X120" t="n">
        <v>0.61</v>
      </c>
      <c r="Y120" t="n">
        <v>1</v>
      </c>
      <c r="Z120" t="n">
        <v>10</v>
      </c>
      <c r="AA120" t="n">
        <v>2466.339374166623</v>
      </c>
      <c r="AB120" t="n">
        <v>3374.554338948926</v>
      </c>
      <c r="AC120" t="n">
        <v>3052.491609056274</v>
      </c>
      <c r="AD120" t="n">
        <v>2466339.374166623</v>
      </c>
      <c r="AE120" t="n">
        <v>3374554.338948926</v>
      </c>
      <c r="AF120" t="n">
        <v>2.102307527454497e-06</v>
      </c>
      <c r="AG120" t="n">
        <v>67</v>
      </c>
      <c r="AH120" t="n">
        <v>3052491.609056274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1.7502</v>
      </c>
      <c r="E121" t="n">
        <v>57.14</v>
      </c>
      <c r="F121" t="n">
        <v>53.17</v>
      </c>
      <c r="G121" t="n">
        <v>145.02</v>
      </c>
      <c r="H121" t="n">
        <v>1.69</v>
      </c>
      <c r="I121" t="n">
        <v>22</v>
      </c>
      <c r="J121" t="n">
        <v>324.63</v>
      </c>
      <c r="K121" t="n">
        <v>59.89</v>
      </c>
      <c r="L121" t="n">
        <v>30.75</v>
      </c>
      <c r="M121" t="n">
        <v>20</v>
      </c>
      <c r="N121" t="n">
        <v>99</v>
      </c>
      <c r="O121" t="n">
        <v>40272.38</v>
      </c>
      <c r="P121" t="n">
        <v>877.17</v>
      </c>
      <c r="Q121" t="n">
        <v>1367.26</v>
      </c>
      <c r="R121" t="n">
        <v>125.89</v>
      </c>
      <c r="S121" t="n">
        <v>104.26</v>
      </c>
      <c r="T121" t="n">
        <v>9888.860000000001</v>
      </c>
      <c r="U121" t="n">
        <v>0.83</v>
      </c>
      <c r="V121" t="n">
        <v>0.9</v>
      </c>
      <c r="W121" t="n">
        <v>20.68</v>
      </c>
      <c r="X121" t="n">
        <v>0.6</v>
      </c>
      <c r="Y121" t="n">
        <v>1</v>
      </c>
      <c r="Z121" t="n">
        <v>10</v>
      </c>
      <c r="AA121" t="n">
        <v>2465.364880817654</v>
      </c>
      <c r="AB121" t="n">
        <v>3373.220994157255</v>
      </c>
      <c r="AC121" t="n">
        <v>3051.28551682016</v>
      </c>
      <c r="AD121" t="n">
        <v>2465364.880817655</v>
      </c>
      <c r="AE121" t="n">
        <v>3373220.994157255</v>
      </c>
      <c r="AF121" t="n">
        <v>2.102788109813041e-06</v>
      </c>
      <c r="AG121" t="n">
        <v>67</v>
      </c>
      <c r="AH121" t="n">
        <v>3051285.51682016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1.7501</v>
      </c>
      <c r="E122" t="n">
        <v>57.14</v>
      </c>
      <c r="F122" t="n">
        <v>53.17</v>
      </c>
      <c r="G122" t="n">
        <v>145.02</v>
      </c>
      <c r="H122" t="n">
        <v>1.7</v>
      </c>
      <c r="I122" t="n">
        <v>22</v>
      </c>
      <c r="J122" t="n">
        <v>325.21</v>
      </c>
      <c r="K122" t="n">
        <v>59.89</v>
      </c>
      <c r="L122" t="n">
        <v>31</v>
      </c>
      <c r="M122" t="n">
        <v>20</v>
      </c>
      <c r="N122" t="n">
        <v>99.31999999999999</v>
      </c>
      <c r="O122" t="n">
        <v>40343.29</v>
      </c>
      <c r="P122" t="n">
        <v>876.33</v>
      </c>
      <c r="Q122" t="n">
        <v>1367.19</v>
      </c>
      <c r="R122" t="n">
        <v>126.08</v>
      </c>
      <c r="S122" t="n">
        <v>104.26</v>
      </c>
      <c r="T122" t="n">
        <v>9983.940000000001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2464.306339707984</v>
      </c>
      <c r="AB122" t="n">
        <v>3371.772651511466</v>
      </c>
      <c r="AC122" t="n">
        <v>3049.975401963723</v>
      </c>
      <c r="AD122" t="n">
        <v>2464306.339707984</v>
      </c>
      <c r="AE122" t="n">
        <v>3371772.651511467</v>
      </c>
      <c r="AF122" t="n">
        <v>2.102667964223405e-06</v>
      </c>
      <c r="AG122" t="n">
        <v>67</v>
      </c>
      <c r="AH122" t="n">
        <v>3049975.401963723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1.7501</v>
      </c>
      <c r="E123" t="n">
        <v>57.14</v>
      </c>
      <c r="F123" t="n">
        <v>53.17</v>
      </c>
      <c r="G123" t="n">
        <v>145.02</v>
      </c>
      <c r="H123" t="n">
        <v>1.71</v>
      </c>
      <c r="I123" t="n">
        <v>22</v>
      </c>
      <c r="J123" t="n">
        <v>325.78</v>
      </c>
      <c r="K123" t="n">
        <v>59.89</v>
      </c>
      <c r="L123" t="n">
        <v>31.25</v>
      </c>
      <c r="M123" t="n">
        <v>20</v>
      </c>
      <c r="N123" t="n">
        <v>99.65000000000001</v>
      </c>
      <c r="O123" t="n">
        <v>40414.36</v>
      </c>
      <c r="P123" t="n">
        <v>875.34</v>
      </c>
      <c r="Q123" t="n">
        <v>1367.14</v>
      </c>
      <c r="R123" t="n">
        <v>126.24</v>
      </c>
      <c r="S123" t="n">
        <v>104.26</v>
      </c>
      <c r="T123" t="n">
        <v>10066.94</v>
      </c>
      <c r="U123" t="n">
        <v>0.83</v>
      </c>
      <c r="V123" t="n">
        <v>0.9</v>
      </c>
      <c r="W123" t="n">
        <v>20.67</v>
      </c>
      <c r="X123" t="n">
        <v>0.6</v>
      </c>
      <c r="Y123" t="n">
        <v>1</v>
      </c>
      <c r="Z123" t="n">
        <v>10</v>
      </c>
      <c r="AA123" t="n">
        <v>2462.938154021759</v>
      </c>
      <c r="AB123" t="n">
        <v>3369.900639495481</v>
      </c>
      <c r="AC123" t="n">
        <v>3048.282052147159</v>
      </c>
      <c r="AD123" t="n">
        <v>2462938.154021759</v>
      </c>
      <c r="AE123" t="n">
        <v>3369900.639495481</v>
      </c>
      <c r="AF123" t="n">
        <v>2.102667964223405e-06</v>
      </c>
      <c r="AG123" t="n">
        <v>67</v>
      </c>
      <c r="AH123" t="n">
        <v>3048282.052147158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1.7526</v>
      </c>
      <c r="E124" t="n">
        <v>57.06</v>
      </c>
      <c r="F124" t="n">
        <v>53.14</v>
      </c>
      <c r="G124" t="n">
        <v>151.84</v>
      </c>
      <c r="H124" t="n">
        <v>1.72</v>
      </c>
      <c r="I124" t="n">
        <v>21</v>
      </c>
      <c r="J124" t="n">
        <v>326.36</v>
      </c>
      <c r="K124" t="n">
        <v>59.89</v>
      </c>
      <c r="L124" t="n">
        <v>31.5</v>
      </c>
      <c r="M124" t="n">
        <v>19</v>
      </c>
      <c r="N124" t="n">
        <v>99.97</v>
      </c>
      <c r="O124" t="n">
        <v>40485.58</v>
      </c>
      <c r="P124" t="n">
        <v>874.8200000000001</v>
      </c>
      <c r="Q124" t="n">
        <v>1367.22</v>
      </c>
      <c r="R124" t="n">
        <v>124.99</v>
      </c>
      <c r="S124" t="n">
        <v>104.26</v>
      </c>
      <c r="T124" t="n">
        <v>9447.799999999999</v>
      </c>
      <c r="U124" t="n">
        <v>0.83</v>
      </c>
      <c r="V124" t="n">
        <v>0.9</v>
      </c>
      <c r="W124" t="n">
        <v>20.67</v>
      </c>
      <c r="X124" t="n">
        <v>0.57</v>
      </c>
      <c r="Y124" t="n">
        <v>1</v>
      </c>
      <c r="Z124" t="n">
        <v>10</v>
      </c>
      <c r="AA124" t="n">
        <v>2459.342851925538</v>
      </c>
      <c r="AB124" t="n">
        <v>3364.981388553897</v>
      </c>
      <c r="AC124" t="n">
        <v>3043.832287611227</v>
      </c>
      <c r="AD124" t="n">
        <v>2459342.851925538</v>
      </c>
      <c r="AE124" t="n">
        <v>3364981.388553897</v>
      </c>
      <c r="AF124" t="n">
        <v>2.105671603964311e-06</v>
      </c>
      <c r="AG124" t="n">
        <v>67</v>
      </c>
      <c r="AH124" t="n">
        <v>3043832.287611227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1.7529</v>
      </c>
      <c r="E125" t="n">
        <v>57.05</v>
      </c>
      <c r="F125" t="n">
        <v>53.13</v>
      </c>
      <c r="G125" t="n">
        <v>151.81</v>
      </c>
      <c r="H125" t="n">
        <v>1.73</v>
      </c>
      <c r="I125" t="n">
        <v>21</v>
      </c>
      <c r="J125" t="n">
        <v>326.94</v>
      </c>
      <c r="K125" t="n">
        <v>59.89</v>
      </c>
      <c r="L125" t="n">
        <v>31.75</v>
      </c>
      <c r="M125" t="n">
        <v>19</v>
      </c>
      <c r="N125" t="n">
        <v>100.3</v>
      </c>
      <c r="O125" t="n">
        <v>40556.96</v>
      </c>
      <c r="P125" t="n">
        <v>874.74</v>
      </c>
      <c r="Q125" t="n">
        <v>1367.19</v>
      </c>
      <c r="R125" t="n">
        <v>124.67</v>
      </c>
      <c r="S125" t="n">
        <v>104.26</v>
      </c>
      <c r="T125" t="n">
        <v>9284.26</v>
      </c>
      <c r="U125" t="n">
        <v>0.84</v>
      </c>
      <c r="V125" t="n">
        <v>0.9</v>
      </c>
      <c r="W125" t="n">
        <v>20.67</v>
      </c>
      <c r="X125" t="n">
        <v>0.5600000000000001</v>
      </c>
      <c r="Y125" t="n">
        <v>1</v>
      </c>
      <c r="Z125" t="n">
        <v>10</v>
      </c>
      <c r="AA125" t="n">
        <v>2458.818242390064</v>
      </c>
      <c r="AB125" t="n">
        <v>3364.263594643323</v>
      </c>
      <c r="AC125" t="n">
        <v>3043.182998944048</v>
      </c>
      <c r="AD125" t="n">
        <v>2458818.242390065</v>
      </c>
      <c r="AE125" t="n">
        <v>3364263.594643323</v>
      </c>
      <c r="AF125" t="n">
        <v>2.106032040733219e-06</v>
      </c>
      <c r="AG125" t="n">
        <v>67</v>
      </c>
      <c r="AH125" t="n">
        <v>3043182.998944048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1.7528</v>
      </c>
      <c r="E126" t="n">
        <v>57.05</v>
      </c>
      <c r="F126" t="n">
        <v>53.14</v>
      </c>
      <c r="G126" t="n">
        <v>151.82</v>
      </c>
      <c r="H126" t="n">
        <v>1.74</v>
      </c>
      <c r="I126" t="n">
        <v>21</v>
      </c>
      <c r="J126" t="n">
        <v>327.52</v>
      </c>
      <c r="K126" t="n">
        <v>59.89</v>
      </c>
      <c r="L126" t="n">
        <v>32</v>
      </c>
      <c r="M126" t="n">
        <v>19</v>
      </c>
      <c r="N126" t="n">
        <v>100.63</v>
      </c>
      <c r="O126" t="n">
        <v>40628.49</v>
      </c>
      <c r="P126" t="n">
        <v>875.91</v>
      </c>
      <c r="Q126" t="n">
        <v>1367.2</v>
      </c>
      <c r="R126" t="n">
        <v>124.69</v>
      </c>
      <c r="S126" t="n">
        <v>104.26</v>
      </c>
      <c r="T126" t="n">
        <v>9295.969999999999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2460.643232761446</v>
      </c>
      <c r="AB126" t="n">
        <v>3366.76062698234</v>
      </c>
      <c r="AC126" t="n">
        <v>3045.441718021235</v>
      </c>
      <c r="AD126" t="n">
        <v>2460643.232761446</v>
      </c>
      <c r="AE126" t="n">
        <v>3366760.62698234</v>
      </c>
      <c r="AF126" t="n">
        <v>2.105911895143583e-06</v>
      </c>
      <c r="AG126" t="n">
        <v>67</v>
      </c>
      <c r="AH126" t="n">
        <v>3045441.718021235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1.7526</v>
      </c>
      <c r="E127" t="n">
        <v>57.06</v>
      </c>
      <c r="F127" t="n">
        <v>53.14</v>
      </c>
      <c r="G127" t="n">
        <v>151.84</v>
      </c>
      <c r="H127" t="n">
        <v>1.75</v>
      </c>
      <c r="I127" t="n">
        <v>21</v>
      </c>
      <c r="J127" t="n">
        <v>328.1</v>
      </c>
      <c r="K127" t="n">
        <v>59.89</v>
      </c>
      <c r="L127" t="n">
        <v>32.25</v>
      </c>
      <c r="M127" t="n">
        <v>19</v>
      </c>
      <c r="N127" t="n">
        <v>100.96</v>
      </c>
      <c r="O127" t="n">
        <v>40700.18</v>
      </c>
      <c r="P127" t="n">
        <v>875.1799999999999</v>
      </c>
      <c r="Q127" t="n">
        <v>1367.24</v>
      </c>
      <c r="R127" t="n">
        <v>124.95</v>
      </c>
      <c r="S127" t="n">
        <v>104.26</v>
      </c>
      <c r="T127" t="n">
        <v>9426.67</v>
      </c>
      <c r="U127" t="n">
        <v>0.83</v>
      </c>
      <c r="V127" t="n">
        <v>0.9</v>
      </c>
      <c r="W127" t="n">
        <v>20.68</v>
      </c>
      <c r="X127" t="n">
        <v>0.57</v>
      </c>
      <c r="Y127" t="n">
        <v>1</v>
      </c>
      <c r="Z127" t="n">
        <v>10</v>
      </c>
      <c r="AA127" t="n">
        <v>2459.839664301843</v>
      </c>
      <c r="AB127" t="n">
        <v>3365.661149164974</v>
      </c>
      <c r="AC127" t="n">
        <v>3044.447172823632</v>
      </c>
      <c r="AD127" t="n">
        <v>2459839.664301843</v>
      </c>
      <c r="AE127" t="n">
        <v>3365661.149164974</v>
      </c>
      <c r="AF127" t="n">
        <v>2.105671603964311e-06</v>
      </c>
      <c r="AG127" t="n">
        <v>67</v>
      </c>
      <c r="AH127" t="n">
        <v>3044447.172823632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1.7524</v>
      </c>
      <c r="E128" t="n">
        <v>57.06</v>
      </c>
      <c r="F128" t="n">
        <v>53.15</v>
      </c>
      <c r="G128" t="n">
        <v>151.86</v>
      </c>
      <c r="H128" t="n">
        <v>1.76</v>
      </c>
      <c r="I128" t="n">
        <v>21</v>
      </c>
      <c r="J128" t="n">
        <v>328.68</v>
      </c>
      <c r="K128" t="n">
        <v>59.89</v>
      </c>
      <c r="L128" t="n">
        <v>32.5</v>
      </c>
      <c r="M128" t="n">
        <v>19</v>
      </c>
      <c r="N128" t="n">
        <v>101.3</v>
      </c>
      <c r="O128" t="n">
        <v>40772.03</v>
      </c>
      <c r="P128" t="n">
        <v>874.59</v>
      </c>
      <c r="Q128" t="n">
        <v>1367.22</v>
      </c>
      <c r="R128" t="n">
        <v>125.18</v>
      </c>
      <c r="S128" t="n">
        <v>104.26</v>
      </c>
      <c r="T128" t="n">
        <v>9542.799999999999</v>
      </c>
      <c r="U128" t="n">
        <v>0.83</v>
      </c>
      <c r="V128" t="n">
        <v>0.9</v>
      </c>
      <c r="W128" t="n">
        <v>20.68</v>
      </c>
      <c r="X128" t="n">
        <v>0.57</v>
      </c>
      <c r="Y128" t="n">
        <v>1</v>
      </c>
      <c r="Z128" t="n">
        <v>10</v>
      </c>
      <c r="AA128" t="n">
        <v>2459.337885915424</v>
      </c>
      <c r="AB128" t="n">
        <v>3364.974593839774</v>
      </c>
      <c r="AC128" t="n">
        <v>3043.826141375083</v>
      </c>
      <c r="AD128" t="n">
        <v>2459337.885915424</v>
      </c>
      <c r="AE128" t="n">
        <v>3364974.593839774</v>
      </c>
      <c r="AF128" t="n">
        <v>2.105431312785038e-06</v>
      </c>
      <c r="AG128" t="n">
        <v>67</v>
      </c>
      <c r="AH128" t="n">
        <v>3043826.141375083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1.7526</v>
      </c>
      <c r="E129" t="n">
        <v>57.06</v>
      </c>
      <c r="F129" t="n">
        <v>53.14</v>
      </c>
      <c r="G129" t="n">
        <v>151.84</v>
      </c>
      <c r="H129" t="n">
        <v>1.77</v>
      </c>
      <c r="I129" t="n">
        <v>21</v>
      </c>
      <c r="J129" t="n">
        <v>329.27</v>
      </c>
      <c r="K129" t="n">
        <v>59.89</v>
      </c>
      <c r="L129" t="n">
        <v>32.75</v>
      </c>
      <c r="M129" t="n">
        <v>19</v>
      </c>
      <c r="N129" t="n">
        <v>101.63</v>
      </c>
      <c r="O129" t="n">
        <v>40844.03</v>
      </c>
      <c r="P129" t="n">
        <v>873.12</v>
      </c>
      <c r="Q129" t="n">
        <v>1367.19</v>
      </c>
      <c r="R129" t="n">
        <v>124.9</v>
      </c>
      <c r="S129" t="n">
        <v>104.26</v>
      </c>
      <c r="T129" t="n">
        <v>9402.709999999999</v>
      </c>
      <c r="U129" t="n">
        <v>0.83</v>
      </c>
      <c r="V129" t="n">
        <v>0.9</v>
      </c>
      <c r="W129" t="n">
        <v>20.68</v>
      </c>
      <c r="X129" t="n">
        <v>0.57</v>
      </c>
      <c r="Y129" t="n">
        <v>1</v>
      </c>
      <c r="Z129" t="n">
        <v>10</v>
      </c>
      <c r="AA129" t="n">
        <v>2456.996793481872</v>
      </c>
      <c r="AB129" t="n">
        <v>3361.77140789048</v>
      </c>
      <c r="AC129" t="n">
        <v>3040.92866299709</v>
      </c>
      <c r="AD129" t="n">
        <v>2456996.793481872</v>
      </c>
      <c r="AE129" t="n">
        <v>3361771.40789048</v>
      </c>
      <c r="AF129" t="n">
        <v>2.105671603964311e-06</v>
      </c>
      <c r="AG129" t="n">
        <v>67</v>
      </c>
      <c r="AH129" t="n">
        <v>3040928.66299709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1.7553</v>
      </c>
      <c r="E130" t="n">
        <v>56.97</v>
      </c>
      <c r="F130" t="n">
        <v>53.11</v>
      </c>
      <c r="G130" t="n">
        <v>159.32</v>
      </c>
      <c r="H130" t="n">
        <v>1.78</v>
      </c>
      <c r="I130" t="n">
        <v>20</v>
      </c>
      <c r="J130" t="n">
        <v>329.85</v>
      </c>
      <c r="K130" t="n">
        <v>59.89</v>
      </c>
      <c r="L130" t="n">
        <v>33</v>
      </c>
      <c r="M130" t="n">
        <v>18</v>
      </c>
      <c r="N130" t="n">
        <v>101.97</v>
      </c>
      <c r="O130" t="n">
        <v>40916.2</v>
      </c>
      <c r="P130" t="n">
        <v>873.42</v>
      </c>
      <c r="Q130" t="n">
        <v>1367.18</v>
      </c>
      <c r="R130" t="n">
        <v>123.77</v>
      </c>
      <c r="S130" t="n">
        <v>104.26</v>
      </c>
      <c r="T130" t="n">
        <v>8839.26</v>
      </c>
      <c r="U130" t="n">
        <v>0.84</v>
      </c>
      <c r="V130" t="n">
        <v>0.9</v>
      </c>
      <c r="W130" t="n">
        <v>20.68</v>
      </c>
      <c r="X130" t="n">
        <v>0.53</v>
      </c>
      <c r="Y130" t="n">
        <v>1</v>
      </c>
      <c r="Z130" t="n">
        <v>10</v>
      </c>
      <c r="AA130" t="n">
        <v>2444.291830934993</v>
      </c>
      <c r="AB130" t="n">
        <v>3344.387917630449</v>
      </c>
      <c r="AC130" t="n">
        <v>3025.204228649595</v>
      </c>
      <c r="AD130" t="n">
        <v>2444291.830934993</v>
      </c>
      <c r="AE130" t="n">
        <v>3344387.917630449</v>
      </c>
      <c r="AF130" t="n">
        <v>2.108915534884489e-06</v>
      </c>
      <c r="AG130" t="n">
        <v>66</v>
      </c>
      <c r="AH130" t="n">
        <v>3025204.228649595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1.7554</v>
      </c>
      <c r="E131" t="n">
        <v>56.97</v>
      </c>
      <c r="F131" t="n">
        <v>53.1</v>
      </c>
      <c r="G131" t="n">
        <v>159.31</v>
      </c>
      <c r="H131" t="n">
        <v>1.79</v>
      </c>
      <c r="I131" t="n">
        <v>20</v>
      </c>
      <c r="J131" t="n">
        <v>330.44</v>
      </c>
      <c r="K131" t="n">
        <v>59.89</v>
      </c>
      <c r="L131" t="n">
        <v>33.25</v>
      </c>
      <c r="M131" t="n">
        <v>18</v>
      </c>
      <c r="N131" t="n">
        <v>102.3</v>
      </c>
      <c r="O131" t="n">
        <v>40988.53</v>
      </c>
      <c r="P131" t="n">
        <v>874.78</v>
      </c>
      <c r="Q131" t="n">
        <v>1367.3</v>
      </c>
      <c r="R131" t="n">
        <v>123.84</v>
      </c>
      <c r="S131" t="n">
        <v>104.26</v>
      </c>
      <c r="T131" t="n">
        <v>8878.17</v>
      </c>
      <c r="U131" t="n">
        <v>0.84</v>
      </c>
      <c r="V131" t="n">
        <v>0.9</v>
      </c>
      <c r="W131" t="n">
        <v>20.67</v>
      </c>
      <c r="X131" t="n">
        <v>0.53</v>
      </c>
      <c r="Y131" t="n">
        <v>1</v>
      </c>
      <c r="Z131" t="n">
        <v>10</v>
      </c>
      <c r="AA131" t="n">
        <v>2445.955716405217</v>
      </c>
      <c r="AB131" t="n">
        <v>3346.664519136255</v>
      </c>
      <c r="AC131" t="n">
        <v>3027.263554502918</v>
      </c>
      <c r="AD131" t="n">
        <v>2445955.716405217</v>
      </c>
      <c r="AE131" t="n">
        <v>3346664.519136255</v>
      </c>
      <c r="AF131" t="n">
        <v>2.109035680474125e-06</v>
      </c>
      <c r="AG131" t="n">
        <v>66</v>
      </c>
      <c r="AH131" t="n">
        <v>3027263.554502918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1.7553</v>
      </c>
      <c r="E132" t="n">
        <v>56.97</v>
      </c>
      <c r="F132" t="n">
        <v>53.11</v>
      </c>
      <c r="G132" t="n">
        <v>159.32</v>
      </c>
      <c r="H132" t="n">
        <v>1.8</v>
      </c>
      <c r="I132" t="n">
        <v>20</v>
      </c>
      <c r="J132" t="n">
        <v>331.03</v>
      </c>
      <c r="K132" t="n">
        <v>59.89</v>
      </c>
      <c r="L132" t="n">
        <v>33.5</v>
      </c>
      <c r="M132" t="n">
        <v>18</v>
      </c>
      <c r="N132" t="n">
        <v>102.64</v>
      </c>
      <c r="O132" t="n">
        <v>41061.02</v>
      </c>
      <c r="P132" t="n">
        <v>875.9</v>
      </c>
      <c r="Q132" t="n">
        <v>1367.15</v>
      </c>
      <c r="R132" t="n">
        <v>123.83</v>
      </c>
      <c r="S132" t="n">
        <v>104.26</v>
      </c>
      <c r="T132" t="n">
        <v>8869.73</v>
      </c>
      <c r="U132" t="n">
        <v>0.84</v>
      </c>
      <c r="V132" t="n">
        <v>0.9</v>
      </c>
      <c r="W132" t="n">
        <v>20.67</v>
      </c>
      <c r="X132" t="n">
        <v>0.53</v>
      </c>
      <c r="Y132" t="n">
        <v>1</v>
      </c>
      <c r="Z132" t="n">
        <v>10</v>
      </c>
      <c r="AA132" t="n">
        <v>2447.709051731958</v>
      </c>
      <c r="AB132" t="n">
        <v>3349.063509882</v>
      </c>
      <c r="AC132" t="n">
        <v>3029.433588938893</v>
      </c>
      <c r="AD132" t="n">
        <v>2447709.051731959</v>
      </c>
      <c r="AE132" t="n">
        <v>3349063.509882</v>
      </c>
      <c r="AF132" t="n">
        <v>2.108915534884489e-06</v>
      </c>
      <c r="AG132" t="n">
        <v>66</v>
      </c>
      <c r="AH132" t="n">
        <v>3029433.588938893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1.7551</v>
      </c>
      <c r="E133" t="n">
        <v>56.98</v>
      </c>
      <c r="F133" t="n">
        <v>53.11</v>
      </c>
      <c r="G133" t="n">
        <v>159.34</v>
      </c>
      <c r="H133" t="n">
        <v>1.81</v>
      </c>
      <c r="I133" t="n">
        <v>20</v>
      </c>
      <c r="J133" t="n">
        <v>331.62</v>
      </c>
      <c r="K133" t="n">
        <v>59.89</v>
      </c>
      <c r="L133" t="n">
        <v>33.75</v>
      </c>
      <c r="M133" t="n">
        <v>18</v>
      </c>
      <c r="N133" t="n">
        <v>102.98</v>
      </c>
      <c r="O133" t="n">
        <v>41133.67</v>
      </c>
      <c r="P133" t="n">
        <v>876.29</v>
      </c>
      <c r="Q133" t="n">
        <v>1367.18</v>
      </c>
      <c r="R133" t="n">
        <v>124</v>
      </c>
      <c r="S133" t="n">
        <v>104.26</v>
      </c>
      <c r="T133" t="n">
        <v>8955.809999999999</v>
      </c>
      <c r="U133" t="n">
        <v>0.84</v>
      </c>
      <c r="V133" t="n">
        <v>0.9</v>
      </c>
      <c r="W133" t="n">
        <v>20.67</v>
      </c>
      <c r="X133" t="n">
        <v>0.54</v>
      </c>
      <c r="Y133" t="n">
        <v>1</v>
      </c>
      <c r="Z133" t="n">
        <v>10</v>
      </c>
      <c r="AA133" t="n">
        <v>2448.44973614097</v>
      </c>
      <c r="AB133" t="n">
        <v>3350.076946967099</v>
      </c>
      <c r="AC133" t="n">
        <v>3030.350305010958</v>
      </c>
      <c r="AD133" t="n">
        <v>2448449.73614097</v>
      </c>
      <c r="AE133" t="n">
        <v>3350076.946967099</v>
      </c>
      <c r="AF133" t="n">
        <v>2.108675243705217e-06</v>
      </c>
      <c r="AG133" t="n">
        <v>66</v>
      </c>
      <c r="AH133" t="n">
        <v>3030350.305010959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1.7548</v>
      </c>
      <c r="E134" t="n">
        <v>56.99</v>
      </c>
      <c r="F134" t="n">
        <v>53.12</v>
      </c>
      <c r="G134" t="n">
        <v>159.37</v>
      </c>
      <c r="H134" t="n">
        <v>1.82</v>
      </c>
      <c r="I134" t="n">
        <v>20</v>
      </c>
      <c r="J134" t="n">
        <v>332.21</v>
      </c>
      <c r="K134" t="n">
        <v>59.89</v>
      </c>
      <c r="L134" t="n">
        <v>34</v>
      </c>
      <c r="M134" t="n">
        <v>18</v>
      </c>
      <c r="N134" t="n">
        <v>103.32</v>
      </c>
      <c r="O134" t="n">
        <v>41206.49</v>
      </c>
      <c r="P134" t="n">
        <v>876.2</v>
      </c>
      <c r="Q134" t="n">
        <v>1367.21</v>
      </c>
      <c r="R134" t="n">
        <v>124.31</v>
      </c>
      <c r="S134" t="n">
        <v>104.26</v>
      </c>
      <c r="T134" t="n">
        <v>9111.799999999999</v>
      </c>
      <c r="U134" t="n">
        <v>0.84</v>
      </c>
      <c r="V134" t="n">
        <v>0.9</v>
      </c>
      <c r="W134" t="n">
        <v>20.67</v>
      </c>
      <c r="X134" t="n">
        <v>0.55</v>
      </c>
      <c r="Y134" t="n">
        <v>1</v>
      </c>
      <c r="Z134" t="n">
        <v>10</v>
      </c>
      <c r="AA134" t="n">
        <v>2448.73932187209</v>
      </c>
      <c r="AB134" t="n">
        <v>3350.473170940038</v>
      </c>
      <c r="AC134" t="n">
        <v>3030.708713924024</v>
      </c>
      <c r="AD134" t="n">
        <v>2448739.32187209</v>
      </c>
      <c r="AE134" t="n">
        <v>3350473.170940038</v>
      </c>
      <c r="AF134" t="n">
        <v>2.108314806936308e-06</v>
      </c>
      <c r="AG134" t="n">
        <v>66</v>
      </c>
      <c r="AH134" t="n">
        <v>3030708.713924024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1.7551</v>
      </c>
      <c r="E135" t="n">
        <v>56.98</v>
      </c>
      <c r="F135" t="n">
        <v>53.11</v>
      </c>
      <c r="G135" t="n">
        <v>159.34</v>
      </c>
      <c r="H135" t="n">
        <v>1.83</v>
      </c>
      <c r="I135" t="n">
        <v>20</v>
      </c>
      <c r="J135" t="n">
        <v>332.8</v>
      </c>
      <c r="K135" t="n">
        <v>59.89</v>
      </c>
      <c r="L135" t="n">
        <v>34.25</v>
      </c>
      <c r="M135" t="n">
        <v>18</v>
      </c>
      <c r="N135" t="n">
        <v>103.66</v>
      </c>
      <c r="O135" t="n">
        <v>41279.48</v>
      </c>
      <c r="P135" t="n">
        <v>875.13</v>
      </c>
      <c r="Q135" t="n">
        <v>1367.19</v>
      </c>
      <c r="R135" t="n">
        <v>124.09</v>
      </c>
      <c r="S135" t="n">
        <v>104.26</v>
      </c>
      <c r="T135" t="n">
        <v>8999.690000000001</v>
      </c>
      <c r="U135" t="n">
        <v>0.84</v>
      </c>
      <c r="V135" t="n">
        <v>0.9</v>
      </c>
      <c r="W135" t="n">
        <v>20.67</v>
      </c>
      <c r="X135" t="n">
        <v>0.54</v>
      </c>
      <c r="Y135" t="n">
        <v>1</v>
      </c>
      <c r="Z135" t="n">
        <v>10</v>
      </c>
      <c r="AA135" t="n">
        <v>2446.851176530521</v>
      </c>
      <c r="AB135" t="n">
        <v>3347.88972718461</v>
      </c>
      <c r="AC135" t="n">
        <v>3028.371830414727</v>
      </c>
      <c r="AD135" t="n">
        <v>2446851.176530521</v>
      </c>
      <c r="AE135" t="n">
        <v>3347889.72718461</v>
      </c>
      <c r="AF135" t="n">
        <v>2.108675243705217e-06</v>
      </c>
      <c r="AG135" t="n">
        <v>66</v>
      </c>
      <c r="AH135" t="n">
        <v>3028371.830414727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1.7545</v>
      </c>
      <c r="E136" t="n">
        <v>57</v>
      </c>
      <c r="F136" t="n">
        <v>53.13</v>
      </c>
      <c r="G136" t="n">
        <v>159.4</v>
      </c>
      <c r="H136" t="n">
        <v>1.84</v>
      </c>
      <c r="I136" t="n">
        <v>20</v>
      </c>
      <c r="J136" t="n">
        <v>333.39</v>
      </c>
      <c r="K136" t="n">
        <v>59.89</v>
      </c>
      <c r="L136" t="n">
        <v>34.5</v>
      </c>
      <c r="M136" t="n">
        <v>18</v>
      </c>
      <c r="N136" t="n">
        <v>104.01</v>
      </c>
      <c r="O136" t="n">
        <v>41352.63</v>
      </c>
      <c r="P136" t="n">
        <v>872.7</v>
      </c>
      <c r="Q136" t="n">
        <v>1367.18</v>
      </c>
      <c r="R136" t="n">
        <v>124.41</v>
      </c>
      <c r="S136" t="n">
        <v>104.26</v>
      </c>
      <c r="T136" t="n">
        <v>9163.5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2444.328185581085</v>
      </c>
      <c r="AB136" t="n">
        <v>3344.437659661087</v>
      </c>
      <c r="AC136" t="n">
        <v>3025.249223370643</v>
      </c>
      <c r="AD136" t="n">
        <v>2444328.185581085</v>
      </c>
      <c r="AE136" t="n">
        <v>3344437.659661087</v>
      </c>
      <c r="AF136" t="n">
        <v>2.107954370167399e-06</v>
      </c>
      <c r="AG136" t="n">
        <v>66</v>
      </c>
      <c r="AH136" t="n">
        <v>3025249.223370642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1.7574</v>
      </c>
      <c r="E137" t="n">
        <v>56.9</v>
      </c>
      <c r="F137" t="n">
        <v>53.09</v>
      </c>
      <c r="G137" t="n">
        <v>167.65</v>
      </c>
      <c r="H137" t="n">
        <v>1.85</v>
      </c>
      <c r="I137" t="n">
        <v>19</v>
      </c>
      <c r="J137" t="n">
        <v>333.99</v>
      </c>
      <c r="K137" t="n">
        <v>59.89</v>
      </c>
      <c r="L137" t="n">
        <v>34.75</v>
      </c>
      <c r="M137" t="n">
        <v>17</v>
      </c>
      <c r="N137" t="n">
        <v>104.35</v>
      </c>
      <c r="O137" t="n">
        <v>41426.07</v>
      </c>
      <c r="P137" t="n">
        <v>871.7</v>
      </c>
      <c r="Q137" t="n">
        <v>1367.23</v>
      </c>
      <c r="R137" t="n">
        <v>123.28</v>
      </c>
      <c r="S137" t="n">
        <v>104.26</v>
      </c>
      <c r="T137" t="n">
        <v>8600.200000000001</v>
      </c>
      <c r="U137" t="n">
        <v>0.85</v>
      </c>
      <c r="V137" t="n">
        <v>0.9</v>
      </c>
      <c r="W137" t="n">
        <v>20.67</v>
      </c>
      <c r="X137" t="n">
        <v>0.51</v>
      </c>
      <c r="Y137" t="n">
        <v>1</v>
      </c>
      <c r="Z137" t="n">
        <v>10</v>
      </c>
      <c r="AA137" t="n">
        <v>2439.580661539147</v>
      </c>
      <c r="AB137" t="n">
        <v>3337.941887820928</v>
      </c>
      <c r="AC137" t="n">
        <v>3019.373398878036</v>
      </c>
      <c r="AD137" t="n">
        <v>2439580.661539147</v>
      </c>
      <c r="AE137" t="n">
        <v>3337941.887820928</v>
      </c>
      <c r="AF137" t="n">
        <v>2.111438592266849e-06</v>
      </c>
      <c r="AG137" t="n">
        <v>66</v>
      </c>
      <c r="AH137" t="n">
        <v>3019373.398878036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1.7574</v>
      </c>
      <c r="E138" t="n">
        <v>56.9</v>
      </c>
      <c r="F138" t="n">
        <v>53.09</v>
      </c>
      <c r="G138" t="n">
        <v>167.65</v>
      </c>
      <c r="H138" t="n">
        <v>1.86</v>
      </c>
      <c r="I138" t="n">
        <v>19</v>
      </c>
      <c r="J138" t="n">
        <v>334.58</v>
      </c>
      <c r="K138" t="n">
        <v>59.89</v>
      </c>
      <c r="L138" t="n">
        <v>35</v>
      </c>
      <c r="M138" t="n">
        <v>17</v>
      </c>
      <c r="N138" t="n">
        <v>104.7</v>
      </c>
      <c r="O138" t="n">
        <v>41499.57</v>
      </c>
      <c r="P138" t="n">
        <v>872.75</v>
      </c>
      <c r="Q138" t="n">
        <v>1367.22</v>
      </c>
      <c r="R138" t="n">
        <v>123.32</v>
      </c>
      <c r="S138" t="n">
        <v>104.26</v>
      </c>
      <c r="T138" t="n">
        <v>8621.290000000001</v>
      </c>
      <c r="U138" t="n">
        <v>0.85</v>
      </c>
      <c r="V138" t="n">
        <v>0.9</v>
      </c>
      <c r="W138" t="n">
        <v>20.67</v>
      </c>
      <c r="X138" t="n">
        <v>0.51</v>
      </c>
      <c r="Y138" t="n">
        <v>1</v>
      </c>
      <c r="Z138" t="n">
        <v>10</v>
      </c>
      <c r="AA138" t="n">
        <v>2441.025739873379</v>
      </c>
      <c r="AB138" t="n">
        <v>3339.919107750181</v>
      </c>
      <c r="AC138" t="n">
        <v>3021.161915712287</v>
      </c>
      <c r="AD138" t="n">
        <v>2441025.739873379</v>
      </c>
      <c r="AE138" t="n">
        <v>3339919.107750181</v>
      </c>
      <c r="AF138" t="n">
        <v>2.111438592266849e-06</v>
      </c>
      <c r="AG138" t="n">
        <v>66</v>
      </c>
      <c r="AH138" t="n">
        <v>3021161.915712287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1.7572</v>
      </c>
      <c r="E139" t="n">
        <v>56.91</v>
      </c>
      <c r="F139" t="n">
        <v>53.1</v>
      </c>
      <c r="G139" t="n">
        <v>167.67</v>
      </c>
      <c r="H139" t="n">
        <v>1.87</v>
      </c>
      <c r="I139" t="n">
        <v>19</v>
      </c>
      <c r="J139" t="n">
        <v>335.18</v>
      </c>
      <c r="K139" t="n">
        <v>59.89</v>
      </c>
      <c r="L139" t="n">
        <v>35.25</v>
      </c>
      <c r="M139" t="n">
        <v>17</v>
      </c>
      <c r="N139" t="n">
        <v>105.04</v>
      </c>
      <c r="O139" t="n">
        <v>41573.23</v>
      </c>
      <c r="P139" t="n">
        <v>873.21</v>
      </c>
      <c r="Q139" t="n">
        <v>1367.2</v>
      </c>
      <c r="R139" t="n">
        <v>123.32</v>
      </c>
      <c r="S139" t="n">
        <v>104.26</v>
      </c>
      <c r="T139" t="n">
        <v>8622.700000000001</v>
      </c>
      <c r="U139" t="n">
        <v>0.85</v>
      </c>
      <c r="V139" t="n">
        <v>0.9</v>
      </c>
      <c r="W139" t="n">
        <v>20.68</v>
      </c>
      <c r="X139" t="n">
        <v>0.52</v>
      </c>
      <c r="Y139" t="n">
        <v>1</v>
      </c>
      <c r="Z139" t="n">
        <v>10</v>
      </c>
      <c r="AA139" t="n">
        <v>2441.969577522978</v>
      </c>
      <c r="AB139" t="n">
        <v>3341.21050806154</v>
      </c>
      <c r="AC139" t="n">
        <v>3022.330066590421</v>
      </c>
      <c r="AD139" t="n">
        <v>2441969.577522978</v>
      </c>
      <c r="AE139" t="n">
        <v>3341210.50806154</v>
      </c>
      <c r="AF139" t="n">
        <v>2.111198301087577e-06</v>
      </c>
      <c r="AG139" t="n">
        <v>66</v>
      </c>
      <c r="AH139" t="n">
        <v>3022330.066590421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1.7574</v>
      </c>
      <c r="E140" t="n">
        <v>56.9</v>
      </c>
      <c r="F140" t="n">
        <v>53.09</v>
      </c>
      <c r="G140" t="n">
        <v>167.65</v>
      </c>
      <c r="H140" t="n">
        <v>1.88</v>
      </c>
      <c r="I140" t="n">
        <v>19</v>
      </c>
      <c r="J140" t="n">
        <v>335.78</v>
      </c>
      <c r="K140" t="n">
        <v>59.89</v>
      </c>
      <c r="L140" t="n">
        <v>35.5</v>
      </c>
      <c r="M140" t="n">
        <v>17</v>
      </c>
      <c r="N140" t="n">
        <v>105.39</v>
      </c>
      <c r="O140" t="n">
        <v>41647.07</v>
      </c>
      <c r="P140" t="n">
        <v>873.62</v>
      </c>
      <c r="Q140" t="n">
        <v>1367.2</v>
      </c>
      <c r="R140" t="n">
        <v>123.25</v>
      </c>
      <c r="S140" t="n">
        <v>104.26</v>
      </c>
      <c r="T140" t="n">
        <v>8586.290000000001</v>
      </c>
      <c r="U140" t="n">
        <v>0.85</v>
      </c>
      <c r="V140" t="n">
        <v>0.9</v>
      </c>
      <c r="W140" t="n">
        <v>20.67</v>
      </c>
      <c r="X140" t="n">
        <v>0.51</v>
      </c>
      <c r="Y140" t="n">
        <v>1</v>
      </c>
      <c r="Z140" t="n">
        <v>10</v>
      </c>
      <c r="AA140" t="n">
        <v>2442.223090493173</v>
      </c>
      <c r="AB140" t="n">
        <v>3341.557375691564</v>
      </c>
      <c r="AC140" t="n">
        <v>3022.643829660666</v>
      </c>
      <c r="AD140" t="n">
        <v>2442223.090493172</v>
      </c>
      <c r="AE140" t="n">
        <v>3341557.375691564</v>
      </c>
      <c r="AF140" t="n">
        <v>2.111438592266849e-06</v>
      </c>
      <c r="AG140" t="n">
        <v>66</v>
      </c>
      <c r="AH140" t="n">
        <v>3022643.829660666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1.7572</v>
      </c>
      <c r="E141" t="n">
        <v>56.91</v>
      </c>
      <c r="F141" t="n">
        <v>53.09</v>
      </c>
      <c r="G141" t="n">
        <v>167.67</v>
      </c>
      <c r="H141" t="n">
        <v>1.89</v>
      </c>
      <c r="I141" t="n">
        <v>19</v>
      </c>
      <c r="J141" t="n">
        <v>336.38</v>
      </c>
      <c r="K141" t="n">
        <v>59.89</v>
      </c>
      <c r="L141" t="n">
        <v>35.75</v>
      </c>
      <c r="M141" t="n">
        <v>17</v>
      </c>
      <c r="N141" t="n">
        <v>105.74</v>
      </c>
      <c r="O141" t="n">
        <v>41721.08</v>
      </c>
      <c r="P141" t="n">
        <v>873.21</v>
      </c>
      <c r="Q141" t="n">
        <v>1367.17</v>
      </c>
      <c r="R141" t="n">
        <v>123.35</v>
      </c>
      <c r="S141" t="n">
        <v>104.26</v>
      </c>
      <c r="T141" t="n">
        <v>8633.92</v>
      </c>
      <c r="U141" t="n">
        <v>0.85</v>
      </c>
      <c r="V141" t="n">
        <v>0.9</v>
      </c>
      <c r="W141" t="n">
        <v>20.67</v>
      </c>
      <c r="X141" t="n">
        <v>0.52</v>
      </c>
      <c r="Y141" t="n">
        <v>1</v>
      </c>
      <c r="Z141" t="n">
        <v>10</v>
      </c>
      <c r="AA141" t="n">
        <v>2441.861127946179</v>
      </c>
      <c r="AB141" t="n">
        <v>3341.062122566106</v>
      </c>
      <c r="AC141" t="n">
        <v>3022.195842798411</v>
      </c>
      <c r="AD141" t="n">
        <v>2441861.127946179</v>
      </c>
      <c r="AE141" t="n">
        <v>3341062.122566106</v>
      </c>
      <c r="AF141" t="n">
        <v>2.111198301087577e-06</v>
      </c>
      <c r="AG141" t="n">
        <v>66</v>
      </c>
      <c r="AH141" t="n">
        <v>3022195.842798411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1.7574</v>
      </c>
      <c r="E142" t="n">
        <v>56.9</v>
      </c>
      <c r="F142" t="n">
        <v>53.09</v>
      </c>
      <c r="G142" t="n">
        <v>167.65</v>
      </c>
      <c r="H142" t="n">
        <v>1.9</v>
      </c>
      <c r="I142" t="n">
        <v>19</v>
      </c>
      <c r="J142" t="n">
        <v>336.98</v>
      </c>
      <c r="K142" t="n">
        <v>59.89</v>
      </c>
      <c r="L142" t="n">
        <v>36</v>
      </c>
      <c r="M142" t="n">
        <v>17</v>
      </c>
      <c r="N142" t="n">
        <v>106.09</v>
      </c>
      <c r="O142" t="n">
        <v>41795.26</v>
      </c>
      <c r="P142" t="n">
        <v>873.05</v>
      </c>
      <c r="Q142" t="n">
        <v>1367.18</v>
      </c>
      <c r="R142" t="n">
        <v>123.13</v>
      </c>
      <c r="S142" t="n">
        <v>104.26</v>
      </c>
      <c r="T142" t="n">
        <v>8527.360000000001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2441.438619397446</v>
      </c>
      <c r="AB142" t="n">
        <v>3340.484027729969</v>
      </c>
      <c r="AC142" t="n">
        <v>3021.672920522073</v>
      </c>
      <c r="AD142" t="n">
        <v>2441438.619397447</v>
      </c>
      <c r="AE142" t="n">
        <v>3340484.027729969</v>
      </c>
      <c r="AF142" t="n">
        <v>2.111438592266849e-06</v>
      </c>
      <c r="AG142" t="n">
        <v>66</v>
      </c>
      <c r="AH142" t="n">
        <v>3021672.920522073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1.7574</v>
      </c>
      <c r="E143" t="n">
        <v>56.9</v>
      </c>
      <c r="F143" t="n">
        <v>53.09</v>
      </c>
      <c r="G143" t="n">
        <v>167.65</v>
      </c>
      <c r="H143" t="n">
        <v>1.91</v>
      </c>
      <c r="I143" t="n">
        <v>19</v>
      </c>
      <c r="J143" t="n">
        <v>337.58</v>
      </c>
      <c r="K143" t="n">
        <v>59.89</v>
      </c>
      <c r="L143" t="n">
        <v>36.25</v>
      </c>
      <c r="M143" t="n">
        <v>17</v>
      </c>
      <c r="N143" t="n">
        <v>106.45</v>
      </c>
      <c r="O143" t="n">
        <v>41869.62</v>
      </c>
      <c r="P143" t="n">
        <v>872.64</v>
      </c>
      <c r="Q143" t="n">
        <v>1367.24</v>
      </c>
      <c r="R143" t="n">
        <v>123.19</v>
      </c>
      <c r="S143" t="n">
        <v>104.26</v>
      </c>
      <c r="T143" t="n">
        <v>8557.139999999999</v>
      </c>
      <c r="U143" t="n">
        <v>0.85</v>
      </c>
      <c r="V143" t="n">
        <v>0.9</v>
      </c>
      <c r="W143" t="n">
        <v>20.67</v>
      </c>
      <c r="X143" t="n">
        <v>0.51</v>
      </c>
      <c r="Y143" t="n">
        <v>1</v>
      </c>
      <c r="Z143" t="n">
        <v>10</v>
      </c>
      <c r="AA143" t="n">
        <v>2440.874350714555</v>
      </c>
      <c r="AB143" t="n">
        <v>3339.71197042426</v>
      </c>
      <c r="AC143" t="n">
        <v>3020.974547282032</v>
      </c>
      <c r="AD143" t="n">
        <v>2440874.350714555</v>
      </c>
      <c r="AE143" t="n">
        <v>3339711.97042426</v>
      </c>
      <c r="AF143" t="n">
        <v>2.111438592266849e-06</v>
      </c>
      <c r="AG143" t="n">
        <v>66</v>
      </c>
      <c r="AH143" t="n">
        <v>3020974.547282032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1.7574</v>
      </c>
      <c r="E144" t="n">
        <v>56.9</v>
      </c>
      <c r="F144" t="n">
        <v>53.09</v>
      </c>
      <c r="G144" t="n">
        <v>167.65</v>
      </c>
      <c r="H144" t="n">
        <v>1.92</v>
      </c>
      <c r="I144" t="n">
        <v>19</v>
      </c>
      <c r="J144" t="n">
        <v>338.19</v>
      </c>
      <c r="K144" t="n">
        <v>59.89</v>
      </c>
      <c r="L144" t="n">
        <v>36.5</v>
      </c>
      <c r="M144" t="n">
        <v>17</v>
      </c>
      <c r="N144" t="n">
        <v>106.8</v>
      </c>
      <c r="O144" t="n">
        <v>41944.15</v>
      </c>
      <c r="P144" t="n">
        <v>871.67</v>
      </c>
      <c r="Q144" t="n">
        <v>1367.2</v>
      </c>
      <c r="R144" t="n">
        <v>123.3</v>
      </c>
      <c r="S144" t="n">
        <v>104.26</v>
      </c>
      <c r="T144" t="n">
        <v>8611.030000000001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2439.539373586741</v>
      </c>
      <c r="AB144" t="n">
        <v>3337.885395822949</v>
      </c>
      <c r="AC144" t="n">
        <v>3019.322298397057</v>
      </c>
      <c r="AD144" t="n">
        <v>2439539.37358674</v>
      </c>
      <c r="AE144" t="n">
        <v>3337885.395822949</v>
      </c>
      <c r="AF144" t="n">
        <v>2.111438592266849e-06</v>
      </c>
      <c r="AG144" t="n">
        <v>66</v>
      </c>
      <c r="AH144" t="n">
        <v>3019322.298397057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1.7605</v>
      </c>
      <c r="E145" t="n">
        <v>56.8</v>
      </c>
      <c r="F145" t="n">
        <v>53.04</v>
      </c>
      <c r="G145" t="n">
        <v>176.8</v>
      </c>
      <c r="H145" t="n">
        <v>1.93</v>
      </c>
      <c r="I145" t="n">
        <v>18</v>
      </c>
      <c r="J145" t="n">
        <v>338.79</v>
      </c>
      <c r="K145" t="n">
        <v>59.89</v>
      </c>
      <c r="L145" t="n">
        <v>36.75</v>
      </c>
      <c r="M145" t="n">
        <v>16</v>
      </c>
      <c r="N145" t="n">
        <v>107.16</v>
      </c>
      <c r="O145" t="n">
        <v>42018.86</v>
      </c>
      <c r="P145" t="n">
        <v>870.7</v>
      </c>
      <c r="Q145" t="n">
        <v>1367.14</v>
      </c>
      <c r="R145" t="n">
        <v>121.67</v>
      </c>
      <c r="S145" t="n">
        <v>104.26</v>
      </c>
      <c r="T145" t="n">
        <v>7800.73</v>
      </c>
      <c r="U145" t="n">
        <v>0.86</v>
      </c>
      <c r="V145" t="n">
        <v>0.9</v>
      </c>
      <c r="W145" t="n">
        <v>20.67</v>
      </c>
      <c r="X145" t="n">
        <v>0.46</v>
      </c>
      <c r="Y145" t="n">
        <v>1</v>
      </c>
      <c r="Z145" t="n">
        <v>10</v>
      </c>
      <c r="AA145" t="n">
        <v>2434.539380517916</v>
      </c>
      <c r="AB145" t="n">
        <v>3331.044184722057</v>
      </c>
      <c r="AC145" t="n">
        <v>3013.134002881934</v>
      </c>
      <c r="AD145" t="n">
        <v>2434539.380517916</v>
      </c>
      <c r="AE145" t="n">
        <v>3331044.184722057</v>
      </c>
      <c r="AF145" t="n">
        <v>2.115163105545572e-06</v>
      </c>
      <c r="AG145" t="n">
        <v>66</v>
      </c>
      <c r="AH145" t="n">
        <v>3013134.002881934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1.7598</v>
      </c>
      <c r="E146" t="n">
        <v>56.83</v>
      </c>
      <c r="F146" t="n">
        <v>53.06</v>
      </c>
      <c r="G146" t="n">
        <v>176.87</v>
      </c>
      <c r="H146" t="n">
        <v>1.94</v>
      </c>
      <c r="I146" t="n">
        <v>18</v>
      </c>
      <c r="J146" t="n">
        <v>339.4</v>
      </c>
      <c r="K146" t="n">
        <v>59.89</v>
      </c>
      <c r="L146" t="n">
        <v>37</v>
      </c>
      <c r="M146" t="n">
        <v>16</v>
      </c>
      <c r="N146" t="n">
        <v>107.51</v>
      </c>
      <c r="O146" t="n">
        <v>42093.75</v>
      </c>
      <c r="P146" t="n">
        <v>871.91</v>
      </c>
      <c r="Q146" t="n">
        <v>1367.17</v>
      </c>
      <c r="R146" t="n">
        <v>122.32</v>
      </c>
      <c r="S146" t="n">
        <v>104.26</v>
      </c>
      <c r="T146" t="n">
        <v>8126.71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2437.123162291806</v>
      </c>
      <c r="AB146" t="n">
        <v>3334.5794289335</v>
      </c>
      <c r="AC146" t="n">
        <v>3016.331848347584</v>
      </c>
      <c r="AD146" t="n">
        <v>2437123.162291806</v>
      </c>
      <c r="AE146" t="n">
        <v>3334579.4289335</v>
      </c>
      <c r="AF146" t="n">
        <v>2.114322086418118e-06</v>
      </c>
      <c r="AG146" t="n">
        <v>66</v>
      </c>
      <c r="AH146" t="n">
        <v>3016331.848347584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1.7593</v>
      </c>
      <c r="E147" t="n">
        <v>56.84</v>
      </c>
      <c r="F147" t="n">
        <v>53.08</v>
      </c>
      <c r="G147" t="n">
        <v>176.93</v>
      </c>
      <c r="H147" t="n">
        <v>1.95</v>
      </c>
      <c r="I147" t="n">
        <v>18</v>
      </c>
      <c r="J147" t="n">
        <v>340.01</v>
      </c>
      <c r="K147" t="n">
        <v>59.89</v>
      </c>
      <c r="L147" t="n">
        <v>37.25</v>
      </c>
      <c r="M147" t="n">
        <v>16</v>
      </c>
      <c r="N147" t="n">
        <v>107.87</v>
      </c>
      <c r="O147" t="n">
        <v>42168.82</v>
      </c>
      <c r="P147" t="n">
        <v>873.16</v>
      </c>
      <c r="Q147" t="n">
        <v>1367.21</v>
      </c>
      <c r="R147" t="n">
        <v>122.89</v>
      </c>
      <c r="S147" t="n">
        <v>104.26</v>
      </c>
      <c r="T147" t="n">
        <v>8411.969999999999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2439.562148555045</v>
      </c>
      <c r="AB147" t="n">
        <v>3337.916557539344</v>
      </c>
      <c r="AC147" t="n">
        <v>3019.350486082975</v>
      </c>
      <c r="AD147" t="n">
        <v>2439562.148555045</v>
      </c>
      <c r="AE147" t="n">
        <v>3337916.557539344</v>
      </c>
      <c r="AF147" t="n">
        <v>2.113721358469937e-06</v>
      </c>
      <c r="AG147" t="n">
        <v>66</v>
      </c>
      <c r="AH147" t="n">
        <v>3019350.486082975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1.7593</v>
      </c>
      <c r="E148" t="n">
        <v>56.84</v>
      </c>
      <c r="F148" t="n">
        <v>53.08</v>
      </c>
      <c r="G148" t="n">
        <v>176.93</v>
      </c>
      <c r="H148" t="n">
        <v>1.96</v>
      </c>
      <c r="I148" t="n">
        <v>18</v>
      </c>
      <c r="J148" t="n">
        <v>340.62</v>
      </c>
      <c r="K148" t="n">
        <v>59.89</v>
      </c>
      <c r="L148" t="n">
        <v>37.5</v>
      </c>
      <c r="M148" t="n">
        <v>16</v>
      </c>
      <c r="N148" t="n">
        <v>108.23</v>
      </c>
      <c r="O148" t="n">
        <v>42244.08</v>
      </c>
      <c r="P148" t="n">
        <v>873.1799999999999</v>
      </c>
      <c r="Q148" t="n">
        <v>1367.16</v>
      </c>
      <c r="R148" t="n">
        <v>122.94</v>
      </c>
      <c r="S148" t="n">
        <v>104.26</v>
      </c>
      <c r="T148" t="n">
        <v>8434.860000000001</v>
      </c>
      <c r="U148" t="n">
        <v>0.85</v>
      </c>
      <c r="V148" t="n">
        <v>0.9</v>
      </c>
      <c r="W148" t="n">
        <v>20.67</v>
      </c>
      <c r="X148" t="n">
        <v>0.5</v>
      </c>
      <c r="Y148" t="n">
        <v>1</v>
      </c>
      <c r="Z148" t="n">
        <v>10</v>
      </c>
      <c r="AA148" t="n">
        <v>2439.589644130012</v>
      </c>
      <c r="AB148" t="n">
        <v>3337.954178198032</v>
      </c>
      <c r="AC148" t="n">
        <v>3019.3845162788</v>
      </c>
      <c r="AD148" t="n">
        <v>2439589.644130012</v>
      </c>
      <c r="AE148" t="n">
        <v>3337954.178198033</v>
      </c>
      <c r="AF148" t="n">
        <v>2.113721358469937e-06</v>
      </c>
      <c r="AG148" t="n">
        <v>66</v>
      </c>
      <c r="AH148" t="n">
        <v>3019384.5162788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1.7595</v>
      </c>
      <c r="E149" t="n">
        <v>56.83</v>
      </c>
      <c r="F149" t="n">
        <v>53.07</v>
      </c>
      <c r="G149" t="n">
        <v>176.9</v>
      </c>
      <c r="H149" t="n">
        <v>1.97</v>
      </c>
      <c r="I149" t="n">
        <v>18</v>
      </c>
      <c r="J149" t="n">
        <v>341.23</v>
      </c>
      <c r="K149" t="n">
        <v>59.89</v>
      </c>
      <c r="L149" t="n">
        <v>37.75</v>
      </c>
      <c r="M149" t="n">
        <v>16</v>
      </c>
      <c r="N149" t="n">
        <v>108.59</v>
      </c>
      <c r="O149" t="n">
        <v>42319.51</v>
      </c>
      <c r="P149" t="n">
        <v>873.36</v>
      </c>
      <c r="Q149" t="n">
        <v>1367.16</v>
      </c>
      <c r="R149" t="n">
        <v>122.56</v>
      </c>
      <c r="S149" t="n">
        <v>104.26</v>
      </c>
      <c r="T149" t="n">
        <v>8246.52</v>
      </c>
      <c r="U149" t="n">
        <v>0.85</v>
      </c>
      <c r="V149" t="n">
        <v>0.9</v>
      </c>
      <c r="W149" t="n">
        <v>20.67</v>
      </c>
      <c r="X149" t="n">
        <v>0.49</v>
      </c>
      <c r="Y149" t="n">
        <v>1</v>
      </c>
      <c r="Z149" t="n">
        <v>10</v>
      </c>
      <c r="AA149" t="n">
        <v>2439.526961880818</v>
      </c>
      <c r="AB149" t="n">
        <v>3337.86841357934</v>
      </c>
      <c r="AC149" t="n">
        <v>3019.306936914943</v>
      </c>
      <c r="AD149" t="n">
        <v>2439526.961880818</v>
      </c>
      <c r="AE149" t="n">
        <v>3337868.41357934</v>
      </c>
      <c r="AF149" t="n">
        <v>2.11396164964921e-06</v>
      </c>
      <c r="AG149" t="n">
        <v>66</v>
      </c>
      <c r="AH149" t="n">
        <v>3019306.936914943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1.7598</v>
      </c>
      <c r="E150" t="n">
        <v>56.82</v>
      </c>
      <c r="F150" t="n">
        <v>53.06</v>
      </c>
      <c r="G150" t="n">
        <v>176.87</v>
      </c>
      <c r="H150" t="n">
        <v>1.98</v>
      </c>
      <c r="I150" t="n">
        <v>18</v>
      </c>
      <c r="J150" t="n">
        <v>341.84</v>
      </c>
      <c r="K150" t="n">
        <v>59.89</v>
      </c>
      <c r="L150" t="n">
        <v>38</v>
      </c>
      <c r="M150" t="n">
        <v>16</v>
      </c>
      <c r="N150" t="n">
        <v>108.96</v>
      </c>
      <c r="O150" t="n">
        <v>42395.13</v>
      </c>
      <c r="P150" t="n">
        <v>873.0700000000001</v>
      </c>
      <c r="Q150" t="n">
        <v>1367.2</v>
      </c>
      <c r="R150" t="n">
        <v>122.37</v>
      </c>
      <c r="S150" t="n">
        <v>104.26</v>
      </c>
      <c r="T150" t="n">
        <v>8150.7</v>
      </c>
      <c r="U150" t="n">
        <v>0.85</v>
      </c>
      <c r="V150" t="n">
        <v>0.9</v>
      </c>
      <c r="W150" t="n">
        <v>20.67</v>
      </c>
      <c r="X150" t="n">
        <v>0.48</v>
      </c>
      <c r="Y150" t="n">
        <v>1</v>
      </c>
      <c r="Z150" t="n">
        <v>10</v>
      </c>
      <c r="AA150" t="n">
        <v>2438.717452536322</v>
      </c>
      <c r="AB150" t="n">
        <v>3336.760807181169</v>
      </c>
      <c r="AC150" t="n">
        <v>3018.305038916877</v>
      </c>
      <c r="AD150" t="n">
        <v>2438717.452536322</v>
      </c>
      <c r="AE150" t="n">
        <v>3336760.807181169</v>
      </c>
      <c r="AF150" t="n">
        <v>2.114322086418118e-06</v>
      </c>
      <c r="AG150" t="n">
        <v>66</v>
      </c>
      <c r="AH150" t="n">
        <v>3018305.038916877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1.7601</v>
      </c>
      <c r="E151" t="n">
        <v>56.82</v>
      </c>
      <c r="F151" t="n">
        <v>53.05</v>
      </c>
      <c r="G151" t="n">
        <v>176.84</v>
      </c>
      <c r="H151" t="n">
        <v>1.99</v>
      </c>
      <c r="I151" t="n">
        <v>18</v>
      </c>
      <c r="J151" t="n">
        <v>342.46</v>
      </c>
      <c r="K151" t="n">
        <v>59.89</v>
      </c>
      <c r="L151" t="n">
        <v>38.25</v>
      </c>
      <c r="M151" t="n">
        <v>16</v>
      </c>
      <c r="N151" t="n">
        <v>109.32</v>
      </c>
      <c r="O151" t="n">
        <v>42470.94</v>
      </c>
      <c r="P151" t="n">
        <v>872.5</v>
      </c>
      <c r="Q151" t="n">
        <v>1367.19</v>
      </c>
      <c r="R151" t="n">
        <v>122.01</v>
      </c>
      <c r="S151" t="n">
        <v>104.26</v>
      </c>
      <c r="T151" t="n">
        <v>7971.69</v>
      </c>
      <c r="U151" t="n">
        <v>0.85</v>
      </c>
      <c r="V151" t="n">
        <v>0.9</v>
      </c>
      <c r="W151" t="n">
        <v>20.67</v>
      </c>
      <c r="X151" t="n">
        <v>0.48</v>
      </c>
      <c r="Y151" t="n">
        <v>1</v>
      </c>
      <c r="Z151" t="n">
        <v>10</v>
      </c>
      <c r="AA151" t="n">
        <v>2437.5234560576</v>
      </c>
      <c r="AB151" t="n">
        <v>3335.127128523575</v>
      </c>
      <c r="AC151" t="n">
        <v>3016.827276257482</v>
      </c>
      <c r="AD151" t="n">
        <v>2437523.456057601</v>
      </c>
      <c r="AE151" t="n">
        <v>3335127.128523575</v>
      </c>
      <c r="AF151" t="n">
        <v>2.114682523187027e-06</v>
      </c>
      <c r="AG151" t="n">
        <v>66</v>
      </c>
      <c r="AH151" t="n">
        <v>3016827.276257482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1.7596</v>
      </c>
      <c r="E152" t="n">
        <v>56.83</v>
      </c>
      <c r="F152" t="n">
        <v>53.07</v>
      </c>
      <c r="G152" t="n">
        <v>176.89</v>
      </c>
      <c r="H152" t="n">
        <v>2</v>
      </c>
      <c r="I152" t="n">
        <v>18</v>
      </c>
      <c r="J152" t="n">
        <v>343.08</v>
      </c>
      <c r="K152" t="n">
        <v>59.89</v>
      </c>
      <c r="L152" t="n">
        <v>38.5</v>
      </c>
      <c r="M152" t="n">
        <v>16</v>
      </c>
      <c r="N152" t="n">
        <v>109.69</v>
      </c>
      <c r="O152" t="n">
        <v>42546.93</v>
      </c>
      <c r="P152" t="n">
        <v>872.3099999999999</v>
      </c>
      <c r="Q152" t="n">
        <v>1367.15</v>
      </c>
      <c r="R152" t="n">
        <v>122.51</v>
      </c>
      <c r="S152" t="n">
        <v>104.26</v>
      </c>
      <c r="T152" t="n">
        <v>8219.66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2437.98279636048</v>
      </c>
      <c r="AB152" t="n">
        <v>3335.755618190638</v>
      </c>
      <c r="AC152" t="n">
        <v>3017.395783752812</v>
      </c>
      <c r="AD152" t="n">
        <v>2437982.79636048</v>
      </c>
      <c r="AE152" t="n">
        <v>3335755.618190638</v>
      </c>
      <c r="AF152" t="n">
        <v>2.114081795238846e-06</v>
      </c>
      <c r="AG152" t="n">
        <v>66</v>
      </c>
      <c r="AH152" t="n">
        <v>3017395.783752812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1.7596</v>
      </c>
      <c r="E153" t="n">
        <v>56.83</v>
      </c>
      <c r="F153" t="n">
        <v>53.07</v>
      </c>
      <c r="G153" t="n">
        <v>176.9</v>
      </c>
      <c r="H153" t="n">
        <v>2.01</v>
      </c>
      <c r="I153" t="n">
        <v>18</v>
      </c>
      <c r="J153" t="n">
        <v>343.69</v>
      </c>
      <c r="K153" t="n">
        <v>59.89</v>
      </c>
      <c r="L153" t="n">
        <v>38.75</v>
      </c>
      <c r="M153" t="n">
        <v>16</v>
      </c>
      <c r="N153" t="n">
        <v>110.06</v>
      </c>
      <c r="O153" t="n">
        <v>42623.24</v>
      </c>
      <c r="P153" t="n">
        <v>871.6</v>
      </c>
      <c r="Q153" t="n">
        <v>1367.15</v>
      </c>
      <c r="R153" t="n">
        <v>122.8</v>
      </c>
      <c r="S153" t="n">
        <v>104.26</v>
      </c>
      <c r="T153" t="n">
        <v>8364.610000000001</v>
      </c>
      <c r="U153" t="n">
        <v>0.85</v>
      </c>
      <c r="V153" t="n">
        <v>0.9</v>
      </c>
      <c r="W153" t="n">
        <v>20.67</v>
      </c>
      <c r="X153" t="n">
        <v>0.49</v>
      </c>
      <c r="Y153" t="n">
        <v>1</v>
      </c>
      <c r="Z153" t="n">
        <v>10</v>
      </c>
      <c r="AA153" t="n">
        <v>2437.006869866443</v>
      </c>
      <c r="AB153" t="n">
        <v>3334.420312506659</v>
      </c>
      <c r="AC153" t="n">
        <v>3016.187917769199</v>
      </c>
      <c r="AD153" t="n">
        <v>2437006.869866443</v>
      </c>
      <c r="AE153" t="n">
        <v>3334420.312506659</v>
      </c>
      <c r="AF153" t="n">
        <v>2.114081795238846e-06</v>
      </c>
      <c r="AG153" t="n">
        <v>66</v>
      </c>
      <c r="AH153" t="n">
        <v>3016187.917769198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1.7617</v>
      </c>
      <c r="E154" t="n">
        <v>56.76</v>
      </c>
      <c r="F154" t="n">
        <v>53.05</v>
      </c>
      <c r="G154" t="n">
        <v>187.23</v>
      </c>
      <c r="H154" t="n">
        <v>2.02</v>
      </c>
      <c r="I154" t="n">
        <v>17</v>
      </c>
      <c r="J154" t="n">
        <v>344.31</v>
      </c>
      <c r="K154" t="n">
        <v>59.89</v>
      </c>
      <c r="L154" t="n">
        <v>39</v>
      </c>
      <c r="M154" t="n">
        <v>15</v>
      </c>
      <c r="N154" t="n">
        <v>110.43</v>
      </c>
      <c r="O154" t="n">
        <v>42699.62</v>
      </c>
      <c r="P154" t="n">
        <v>870.95</v>
      </c>
      <c r="Q154" t="n">
        <v>1367.2</v>
      </c>
      <c r="R154" t="n">
        <v>121.87</v>
      </c>
      <c r="S154" t="n">
        <v>104.26</v>
      </c>
      <c r="T154" t="n">
        <v>7908.64</v>
      </c>
      <c r="U154" t="n">
        <v>0.86</v>
      </c>
      <c r="V154" t="n">
        <v>0.9</v>
      </c>
      <c r="W154" t="n">
        <v>20.67</v>
      </c>
      <c r="X154" t="n">
        <v>0.47</v>
      </c>
      <c r="Y154" t="n">
        <v>1</v>
      </c>
      <c r="Z154" t="n">
        <v>10</v>
      </c>
      <c r="AA154" t="n">
        <v>2433.784892771368</v>
      </c>
      <c r="AB154" t="n">
        <v>3330.011861301579</v>
      </c>
      <c r="AC154" t="n">
        <v>3012.200202959832</v>
      </c>
      <c r="AD154" t="n">
        <v>2433784.892771367</v>
      </c>
      <c r="AE154" t="n">
        <v>3330011.86130158</v>
      </c>
      <c r="AF154" t="n">
        <v>2.116604852621206e-06</v>
      </c>
      <c r="AG154" t="n">
        <v>66</v>
      </c>
      <c r="AH154" t="n">
        <v>3012200.202959832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1.7621</v>
      </c>
      <c r="E155" t="n">
        <v>56.75</v>
      </c>
      <c r="F155" t="n">
        <v>53.04</v>
      </c>
      <c r="G155" t="n">
        <v>187.2</v>
      </c>
      <c r="H155" t="n">
        <v>2.03</v>
      </c>
      <c r="I155" t="n">
        <v>17</v>
      </c>
      <c r="J155" t="n">
        <v>344.93</v>
      </c>
      <c r="K155" t="n">
        <v>59.89</v>
      </c>
      <c r="L155" t="n">
        <v>39.25</v>
      </c>
      <c r="M155" t="n">
        <v>15</v>
      </c>
      <c r="N155" t="n">
        <v>110.8</v>
      </c>
      <c r="O155" t="n">
        <v>42776.18</v>
      </c>
      <c r="P155" t="n">
        <v>871.04</v>
      </c>
      <c r="Q155" t="n">
        <v>1367.17</v>
      </c>
      <c r="R155" t="n">
        <v>121.5</v>
      </c>
      <c r="S155" t="n">
        <v>104.26</v>
      </c>
      <c r="T155" t="n">
        <v>7721.44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2433.398578506539</v>
      </c>
      <c r="AB155" t="n">
        <v>3329.483289081457</v>
      </c>
      <c r="AC155" t="n">
        <v>3011.722076930544</v>
      </c>
      <c r="AD155" t="n">
        <v>2433398.578506539</v>
      </c>
      <c r="AE155" t="n">
        <v>3329483.289081458</v>
      </c>
      <c r="AF155" t="n">
        <v>2.117085434979751e-06</v>
      </c>
      <c r="AG155" t="n">
        <v>66</v>
      </c>
      <c r="AH155" t="n">
        <v>3011722.076930543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1.7628</v>
      </c>
      <c r="E156" t="n">
        <v>56.73</v>
      </c>
      <c r="F156" t="n">
        <v>53.01</v>
      </c>
      <c r="G156" t="n">
        <v>187.11</v>
      </c>
      <c r="H156" t="n">
        <v>2.04</v>
      </c>
      <c r="I156" t="n">
        <v>17</v>
      </c>
      <c r="J156" t="n">
        <v>345.56</v>
      </c>
      <c r="K156" t="n">
        <v>59.89</v>
      </c>
      <c r="L156" t="n">
        <v>39.5</v>
      </c>
      <c r="M156" t="n">
        <v>15</v>
      </c>
      <c r="N156" t="n">
        <v>111.17</v>
      </c>
      <c r="O156" t="n">
        <v>42852.94</v>
      </c>
      <c r="P156" t="n">
        <v>871.39</v>
      </c>
      <c r="Q156" t="n">
        <v>1367.21</v>
      </c>
      <c r="R156" t="n">
        <v>120.86</v>
      </c>
      <c r="S156" t="n">
        <v>104.26</v>
      </c>
      <c r="T156" t="n">
        <v>7400.47</v>
      </c>
      <c r="U156" t="n">
        <v>0.86</v>
      </c>
      <c r="V156" t="n">
        <v>0.9</v>
      </c>
      <c r="W156" t="n">
        <v>20.67</v>
      </c>
      <c r="X156" t="n">
        <v>0.44</v>
      </c>
      <c r="Y156" t="n">
        <v>1</v>
      </c>
      <c r="Z156" t="n">
        <v>10</v>
      </c>
      <c r="AA156" t="n">
        <v>2432.851938543105</v>
      </c>
      <c r="AB156" t="n">
        <v>3328.735352167434</v>
      </c>
      <c r="AC156" t="n">
        <v>3011.045522065857</v>
      </c>
      <c r="AD156" t="n">
        <v>2432851.938543105</v>
      </c>
      <c r="AE156" t="n">
        <v>3328735.352167434</v>
      </c>
      <c r="AF156" t="n">
        <v>2.117926454107205e-06</v>
      </c>
      <c r="AG156" t="n">
        <v>66</v>
      </c>
      <c r="AH156" t="n">
        <v>3011045.522065857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1.7627</v>
      </c>
      <c r="E157" t="n">
        <v>56.73</v>
      </c>
      <c r="F157" t="n">
        <v>53.02</v>
      </c>
      <c r="G157" t="n">
        <v>187.12</v>
      </c>
      <c r="H157" t="n">
        <v>2.05</v>
      </c>
      <c r="I157" t="n">
        <v>17</v>
      </c>
      <c r="J157" t="n">
        <v>346.18</v>
      </c>
      <c r="K157" t="n">
        <v>59.89</v>
      </c>
      <c r="L157" t="n">
        <v>39.75</v>
      </c>
      <c r="M157" t="n">
        <v>15</v>
      </c>
      <c r="N157" t="n">
        <v>111.54</v>
      </c>
      <c r="O157" t="n">
        <v>42929.9</v>
      </c>
      <c r="P157" t="n">
        <v>872.01</v>
      </c>
      <c r="Q157" t="n">
        <v>1367.14</v>
      </c>
      <c r="R157" t="n">
        <v>121.2</v>
      </c>
      <c r="S157" t="n">
        <v>104.26</v>
      </c>
      <c r="T157" t="n">
        <v>7570.43</v>
      </c>
      <c r="U157" t="n">
        <v>0.86</v>
      </c>
      <c r="V157" t="n">
        <v>0.9</v>
      </c>
      <c r="W157" t="n">
        <v>20.66</v>
      </c>
      <c r="X157" t="n">
        <v>0.44</v>
      </c>
      <c r="Y157" t="n">
        <v>1</v>
      </c>
      <c r="Z157" t="n">
        <v>10</v>
      </c>
      <c r="AA157" t="n">
        <v>2433.911106294425</v>
      </c>
      <c r="AB157" t="n">
        <v>3330.184552211973</v>
      </c>
      <c r="AC157" t="n">
        <v>3012.356412492111</v>
      </c>
      <c r="AD157" t="n">
        <v>2433911.106294425</v>
      </c>
      <c r="AE157" t="n">
        <v>3330184.552211973</v>
      </c>
      <c r="AF157" t="n">
        <v>2.117806308517568e-06</v>
      </c>
      <c r="AG157" t="n">
        <v>66</v>
      </c>
      <c r="AH157" t="n">
        <v>3012356.412492111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1.7625</v>
      </c>
      <c r="E158" t="n">
        <v>56.74</v>
      </c>
      <c r="F158" t="n">
        <v>53.02</v>
      </c>
      <c r="G158" t="n">
        <v>187.15</v>
      </c>
      <c r="H158" t="n">
        <v>2.06</v>
      </c>
      <c r="I158" t="n">
        <v>17</v>
      </c>
      <c r="J158" t="n">
        <v>346.81</v>
      </c>
      <c r="K158" t="n">
        <v>59.89</v>
      </c>
      <c r="L158" t="n">
        <v>40</v>
      </c>
      <c r="M158" t="n">
        <v>15</v>
      </c>
      <c r="N158" t="n">
        <v>111.92</v>
      </c>
      <c r="O158" t="n">
        <v>43007.05</v>
      </c>
      <c r="P158" t="n">
        <v>872.78</v>
      </c>
      <c r="Q158" t="n">
        <v>1367.23</v>
      </c>
      <c r="R158" t="n">
        <v>121.04</v>
      </c>
      <c r="S158" t="n">
        <v>104.26</v>
      </c>
      <c r="T158" t="n">
        <v>7490.32</v>
      </c>
      <c r="U158" t="n">
        <v>0.86</v>
      </c>
      <c r="V158" t="n">
        <v>0.9</v>
      </c>
      <c r="W158" t="n">
        <v>20.67</v>
      </c>
      <c r="X158" t="n">
        <v>0.45</v>
      </c>
      <c r="Y158" t="n">
        <v>1</v>
      </c>
      <c r="Z158" t="n">
        <v>10</v>
      </c>
      <c r="AA158" t="n">
        <v>2435.168582579769</v>
      </c>
      <c r="AB158" t="n">
        <v>3331.905086741522</v>
      </c>
      <c r="AC158" t="n">
        <v>3013.912741620944</v>
      </c>
      <c r="AD158" t="n">
        <v>2435168.58257977</v>
      </c>
      <c r="AE158" t="n">
        <v>3331905.086741521</v>
      </c>
      <c r="AF158" t="n">
        <v>2.117566017338296e-06</v>
      </c>
      <c r="AG158" t="n">
        <v>66</v>
      </c>
      <c r="AH158" t="n">
        <v>3013912.741620944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1.056</v>
      </c>
      <c r="E2" t="n">
        <v>94.7</v>
      </c>
      <c r="F2" t="n">
        <v>71.66</v>
      </c>
      <c r="G2" t="n">
        <v>6.69</v>
      </c>
      <c r="H2" t="n">
        <v>0.11</v>
      </c>
      <c r="I2" t="n">
        <v>643</v>
      </c>
      <c r="J2" t="n">
        <v>159.12</v>
      </c>
      <c r="K2" t="n">
        <v>50.28</v>
      </c>
      <c r="L2" t="n">
        <v>1</v>
      </c>
      <c r="M2" t="n">
        <v>641</v>
      </c>
      <c r="N2" t="n">
        <v>27.84</v>
      </c>
      <c r="O2" t="n">
        <v>19859.16</v>
      </c>
      <c r="P2" t="n">
        <v>890.22</v>
      </c>
      <c r="Q2" t="n">
        <v>1370.19</v>
      </c>
      <c r="R2" t="n">
        <v>728.61</v>
      </c>
      <c r="S2" t="n">
        <v>104.26</v>
      </c>
      <c r="T2" t="n">
        <v>308147.97</v>
      </c>
      <c r="U2" t="n">
        <v>0.14</v>
      </c>
      <c r="V2" t="n">
        <v>0.67</v>
      </c>
      <c r="W2" t="n">
        <v>21.68</v>
      </c>
      <c r="X2" t="n">
        <v>19.02</v>
      </c>
      <c r="Y2" t="n">
        <v>1</v>
      </c>
      <c r="Z2" t="n">
        <v>10</v>
      </c>
      <c r="AA2" t="n">
        <v>4162.856707806202</v>
      </c>
      <c r="AB2" t="n">
        <v>5695.804199897192</v>
      </c>
      <c r="AC2" t="n">
        <v>5152.204641170192</v>
      </c>
      <c r="AD2" t="n">
        <v>4162856.707806203</v>
      </c>
      <c r="AE2" t="n">
        <v>5695804.199897192</v>
      </c>
      <c r="AF2" t="n">
        <v>1.566875981608059e-06</v>
      </c>
      <c r="AG2" t="n">
        <v>110</v>
      </c>
      <c r="AH2" t="n">
        <v>5152204.641170193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1.1858</v>
      </c>
      <c r="E3" t="n">
        <v>84.33</v>
      </c>
      <c r="F3" t="n">
        <v>66.63</v>
      </c>
      <c r="G3" t="n">
        <v>8.380000000000001</v>
      </c>
      <c r="H3" t="n">
        <v>0.14</v>
      </c>
      <c r="I3" t="n">
        <v>477</v>
      </c>
      <c r="J3" t="n">
        <v>159.48</v>
      </c>
      <c r="K3" t="n">
        <v>50.28</v>
      </c>
      <c r="L3" t="n">
        <v>1.25</v>
      </c>
      <c r="M3" t="n">
        <v>475</v>
      </c>
      <c r="N3" t="n">
        <v>27.95</v>
      </c>
      <c r="O3" t="n">
        <v>19902.91</v>
      </c>
      <c r="P3" t="n">
        <v>827.16</v>
      </c>
      <c r="Q3" t="n">
        <v>1369.2</v>
      </c>
      <c r="R3" t="n">
        <v>563.03</v>
      </c>
      <c r="S3" t="n">
        <v>104.26</v>
      </c>
      <c r="T3" t="n">
        <v>226187.07</v>
      </c>
      <c r="U3" t="n">
        <v>0.19</v>
      </c>
      <c r="V3" t="n">
        <v>0.72</v>
      </c>
      <c r="W3" t="n">
        <v>21.45</v>
      </c>
      <c r="X3" t="n">
        <v>14.01</v>
      </c>
      <c r="Y3" t="n">
        <v>1</v>
      </c>
      <c r="Z3" t="n">
        <v>10</v>
      </c>
      <c r="AA3" t="n">
        <v>3513.599692486938</v>
      </c>
      <c r="AB3" t="n">
        <v>4807.462108339345</v>
      </c>
      <c r="AC3" t="n">
        <v>4348.644672034703</v>
      </c>
      <c r="AD3" t="n">
        <v>3513599.692486938</v>
      </c>
      <c r="AE3" t="n">
        <v>4807462.108339345</v>
      </c>
      <c r="AF3" t="n">
        <v>1.759471154347383e-06</v>
      </c>
      <c r="AG3" t="n">
        <v>98</v>
      </c>
      <c r="AH3" t="n">
        <v>4348644.672034703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1.2793</v>
      </c>
      <c r="E4" t="n">
        <v>78.17</v>
      </c>
      <c r="F4" t="n">
        <v>63.63</v>
      </c>
      <c r="G4" t="n">
        <v>10.07</v>
      </c>
      <c r="H4" t="n">
        <v>0.17</v>
      </c>
      <c r="I4" t="n">
        <v>379</v>
      </c>
      <c r="J4" t="n">
        <v>159.83</v>
      </c>
      <c r="K4" t="n">
        <v>50.28</v>
      </c>
      <c r="L4" t="n">
        <v>1.5</v>
      </c>
      <c r="M4" t="n">
        <v>377</v>
      </c>
      <c r="N4" t="n">
        <v>28.05</v>
      </c>
      <c r="O4" t="n">
        <v>19946.71</v>
      </c>
      <c r="P4" t="n">
        <v>788.98</v>
      </c>
      <c r="Q4" t="n">
        <v>1368.7</v>
      </c>
      <c r="R4" t="n">
        <v>466</v>
      </c>
      <c r="S4" t="n">
        <v>104.26</v>
      </c>
      <c r="T4" t="n">
        <v>178162.48</v>
      </c>
      <c r="U4" t="n">
        <v>0.22</v>
      </c>
      <c r="V4" t="n">
        <v>0.75</v>
      </c>
      <c r="W4" t="n">
        <v>21.25</v>
      </c>
      <c r="X4" t="n">
        <v>11.02</v>
      </c>
      <c r="Y4" t="n">
        <v>1</v>
      </c>
      <c r="Z4" t="n">
        <v>10</v>
      </c>
      <c r="AA4" t="n">
        <v>3150.086120308391</v>
      </c>
      <c r="AB4" t="n">
        <v>4310.086801797664</v>
      </c>
      <c r="AC4" t="n">
        <v>3898.738166678751</v>
      </c>
      <c r="AD4" t="n">
        <v>3150086.120308391</v>
      </c>
      <c r="AE4" t="n">
        <v>4310086.801797664</v>
      </c>
      <c r="AF4" t="n">
        <v>1.89820496521893e-06</v>
      </c>
      <c r="AG4" t="n">
        <v>91</v>
      </c>
      <c r="AH4" t="n">
        <v>3898738.166678751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1.3476</v>
      </c>
      <c r="E5" t="n">
        <v>74.2</v>
      </c>
      <c r="F5" t="n">
        <v>61.73</v>
      </c>
      <c r="G5" t="n">
        <v>11.76</v>
      </c>
      <c r="H5" t="n">
        <v>0.19</v>
      </c>
      <c r="I5" t="n">
        <v>315</v>
      </c>
      <c r="J5" t="n">
        <v>160.19</v>
      </c>
      <c r="K5" t="n">
        <v>50.28</v>
      </c>
      <c r="L5" t="n">
        <v>1.75</v>
      </c>
      <c r="M5" t="n">
        <v>313</v>
      </c>
      <c r="N5" t="n">
        <v>28.16</v>
      </c>
      <c r="O5" t="n">
        <v>19990.53</v>
      </c>
      <c r="P5" t="n">
        <v>764.41</v>
      </c>
      <c r="Q5" t="n">
        <v>1368.53</v>
      </c>
      <c r="R5" t="n">
        <v>404.2</v>
      </c>
      <c r="S5" t="n">
        <v>104.26</v>
      </c>
      <c r="T5" t="n">
        <v>147579.59</v>
      </c>
      <c r="U5" t="n">
        <v>0.26</v>
      </c>
      <c r="V5" t="n">
        <v>0.78</v>
      </c>
      <c r="W5" t="n">
        <v>21.15</v>
      </c>
      <c r="X5" t="n">
        <v>9.119999999999999</v>
      </c>
      <c r="Y5" t="n">
        <v>1</v>
      </c>
      <c r="Z5" t="n">
        <v>10</v>
      </c>
      <c r="AA5" t="n">
        <v>2920.827760503475</v>
      </c>
      <c r="AB5" t="n">
        <v>3996.405399747549</v>
      </c>
      <c r="AC5" t="n">
        <v>3614.994077385698</v>
      </c>
      <c r="AD5" t="n">
        <v>2920827.760503476</v>
      </c>
      <c r="AE5" t="n">
        <v>3996405.399747549</v>
      </c>
      <c r="AF5" t="n">
        <v>1.999547417438466e-06</v>
      </c>
      <c r="AG5" t="n">
        <v>86</v>
      </c>
      <c r="AH5" t="n">
        <v>3614994.077385698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1.4016</v>
      </c>
      <c r="E6" t="n">
        <v>71.34999999999999</v>
      </c>
      <c r="F6" t="n">
        <v>60.35</v>
      </c>
      <c r="G6" t="n">
        <v>13.46</v>
      </c>
      <c r="H6" t="n">
        <v>0.22</v>
      </c>
      <c r="I6" t="n">
        <v>269</v>
      </c>
      <c r="J6" t="n">
        <v>160.54</v>
      </c>
      <c r="K6" t="n">
        <v>50.28</v>
      </c>
      <c r="L6" t="n">
        <v>2</v>
      </c>
      <c r="M6" t="n">
        <v>267</v>
      </c>
      <c r="N6" t="n">
        <v>28.26</v>
      </c>
      <c r="O6" t="n">
        <v>20034.4</v>
      </c>
      <c r="P6" t="n">
        <v>746.22</v>
      </c>
      <c r="Q6" t="n">
        <v>1368.7</v>
      </c>
      <c r="R6" t="n">
        <v>359.88</v>
      </c>
      <c r="S6" t="n">
        <v>104.26</v>
      </c>
      <c r="T6" t="n">
        <v>125652.93</v>
      </c>
      <c r="U6" t="n">
        <v>0.29</v>
      </c>
      <c r="V6" t="n">
        <v>0.79</v>
      </c>
      <c r="W6" t="n">
        <v>21.05</v>
      </c>
      <c r="X6" t="n">
        <v>7.75</v>
      </c>
      <c r="Y6" t="n">
        <v>1</v>
      </c>
      <c r="Z6" t="n">
        <v>10</v>
      </c>
      <c r="AA6" t="n">
        <v>2764.81213162935</v>
      </c>
      <c r="AB6" t="n">
        <v>3782.937933398184</v>
      </c>
      <c r="AC6" t="n">
        <v>3421.899646421255</v>
      </c>
      <c r="AD6" t="n">
        <v>2764812.13162935</v>
      </c>
      <c r="AE6" t="n">
        <v>3782937.933398184</v>
      </c>
      <c r="AF6" t="n">
        <v>2.07967175740706e-06</v>
      </c>
      <c r="AG6" t="n">
        <v>83</v>
      </c>
      <c r="AH6" t="n">
        <v>3421899.646421255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1.443</v>
      </c>
      <c r="E7" t="n">
        <v>69.3</v>
      </c>
      <c r="F7" t="n">
        <v>59.4</v>
      </c>
      <c r="G7" t="n">
        <v>15.17</v>
      </c>
      <c r="H7" t="n">
        <v>0.25</v>
      </c>
      <c r="I7" t="n">
        <v>235</v>
      </c>
      <c r="J7" t="n">
        <v>160.9</v>
      </c>
      <c r="K7" t="n">
        <v>50.28</v>
      </c>
      <c r="L7" t="n">
        <v>2.25</v>
      </c>
      <c r="M7" t="n">
        <v>233</v>
      </c>
      <c r="N7" t="n">
        <v>28.37</v>
      </c>
      <c r="O7" t="n">
        <v>20078.3</v>
      </c>
      <c r="P7" t="n">
        <v>733.29</v>
      </c>
      <c r="Q7" t="n">
        <v>1368.1</v>
      </c>
      <c r="R7" t="n">
        <v>327.76</v>
      </c>
      <c r="S7" t="n">
        <v>104.26</v>
      </c>
      <c r="T7" t="n">
        <v>109761.82</v>
      </c>
      <c r="U7" t="n">
        <v>0.32</v>
      </c>
      <c r="V7" t="n">
        <v>0.8100000000000001</v>
      </c>
      <c r="W7" t="n">
        <v>21.05</v>
      </c>
      <c r="X7" t="n">
        <v>6.81</v>
      </c>
      <c r="Y7" t="n">
        <v>1</v>
      </c>
      <c r="Z7" t="n">
        <v>10</v>
      </c>
      <c r="AA7" t="n">
        <v>2657.412272917619</v>
      </c>
      <c r="AB7" t="n">
        <v>3635.98870856142</v>
      </c>
      <c r="AC7" t="n">
        <v>3288.975049358384</v>
      </c>
      <c r="AD7" t="n">
        <v>2657412.272917619</v>
      </c>
      <c r="AE7" t="n">
        <v>3635988.70856142</v>
      </c>
      <c r="AF7" t="n">
        <v>2.141100418049649e-06</v>
      </c>
      <c r="AG7" t="n">
        <v>81</v>
      </c>
      <c r="AH7" t="n">
        <v>3288975.049358384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1.4773</v>
      </c>
      <c r="E8" t="n">
        <v>67.69</v>
      </c>
      <c r="F8" t="n">
        <v>58.63</v>
      </c>
      <c r="G8" t="n">
        <v>16.83</v>
      </c>
      <c r="H8" t="n">
        <v>0.27</v>
      </c>
      <c r="I8" t="n">
        <v>209</v>
      </c>
      <c r="J8" t="n">
        <v>161.26</v>
      </c>
      <c r="K8" t="n">
        <v>50.28</v>
      </c>
      <c r="L8" t="n">
        <v>2.5</v>
      </c>
      <c r="M8" t="n">
        <v>207</v>
      </c>
      <c r="N8" t="n">
        <v>28.48</v>
      </c>
      <c r="O8" t="n">
        <v>20122.23</v>
      </c>
      <c r="P8" t="n">
        <v>722.5700000000001</v>
      </c>
      <c r="Q8" t="n">
        <v>1368</v>
      </c>
      <c r="R8" t="n">
        <v>302.92</v>
      </c>
      <c r="S8" t="n">
        <v>104.26</v>
      </c>
      <c r="T8" t="n">
        <v>97469.09</v>
      </c>
      <c r="U8" t="n">
        <v>0.34</v>
      </c>
      <c r="V8" t="n">
        <v>0.82</v>
      </c>
      <c r="W8" t="n">
        <v>20.99</v>
      </c>
      <c r="X8" t="n">
        <v>6.04</v>
      </c>
      <c r="Y8" t="n">
        <v>1</v>
      </c>
      <c r="Z8" t="n">
        <v>10</v>
      </c>
      <c r="AA8" t="n">
        <v>2568.971629716863</v>
      </c>
      <c r="AB8" t="n">
        <v>3514.980318808332</v>
      </c>
      <c r="AC8" t="n">
        <v>3179.515530486993</v>
      </c>
      <c r="AD8" t="n">
        <v>2568971.629716863</v>
      </c>
      <c r="AE8" t="n">
        <v>3514980.318808332</v>
      </c>
      <c r="AF8" t="n">
        <v>2.191994211770441e-06</v>
      </c>
      <c r="AG8" t="n">
        <v>79</v>
      </c>
      <c r="AH8" t="n">
        <v>3179515.530486993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1.5083</v>
      </c>
      <c r="E9" t="n">
        <v>66.3</v>
      </c>
      <c r="F9" t="n">
        <v>57.95</v>
      </c>
      <c r="G9" t="n">
        <v>18.59</v>
      </c>
      <c r="H9" t="n">
        <v>0.3</v>
      </c>
      <c r="I9" t="n">
        <v>187</v>
      </c>
      <c r="J9" t="n">
        <v>161.61</v>
      </c>
      <c r="K9" t="n">
        <v>50.28</v>
      </c>
      <c r="L9" t="n">
        <v>2.75</v>
      </c>
      <c r="M9" t="n">
        <v>185</v>
      </c>
      <c r="N9" t="n">
        <v>28.58</v>
      </c>
      <c r="O9" t="n">
        <v>20166.2</v>
      </c>
      <c r="P9" t="n">
        <v>712.9299999999999</v>
      </c>
      <c r="Q9" t="n">
        <v>1367.92</v>
      </c>
      <c r="R9" t="n">
        <v>281.22</v>
      </c>
      <c r="S9" t="n">
        <v>104.26</v>
      </c>
      <c r="T9" t="n">
        <v>86733.64</v>
      </c>
      <c r="U9" t="n">
        <v>0.37</v>
      </c>
      <c r="V9" t="n">
        <v>0.83</v>
      </c>
      <c r="W9" t="n">
        <v>20.94</v>
      </c>
      <c r="X9" t="n">
        <v>5.35</v>
      </c>
      <c r="Y9" t="n">
        <v>1</v>
      </c>
      <c r="Z9" t="n">
        <v>10</v>
      </c>
      <c r="AA9" t="n">
        <v>2490.093739451417</v>
      </c>
      <c r="AB9" t="n">
        <v>3407.056109500218</v>
      </c>
      <c r="AC9" t="n">
        <v>3081.891456242672</v>
      </c>
      <c r="AD9" t="n">
        <v>2490093.739451417</v>
      </c>
      <c r="AE9" t="n">
        <v>3407056.109500218</v>
      </c>
      <c r="AF9" t="n">
        <v>2.237991518048707e-06</v>
      </c>
      <c r="AG9" t="n">
        <v>77</v>
      </c>
      <c r="AH9" t="n">
        <v>3081891.456242672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1.5316</v>
      </c>
      <c r="E10" t="n">
        <v>65.29000000000001</v>
      </c>
      <c r="F10" t="n">
        <v>57.49</v>
      </c>
      <c r="G10" t="n">
        <v>20.29</v>
      </c>
      <c r="H10" t="n">
        <v>0.33</v>
      </c>
      <c r="I10" t="n">
        <v>170</v>
      </c>
      <c r="J10" t="n">
        <v>161.97</v>
      </c>
      <c r="K10" t="n">
        <v>50.28</v>
      </c>
      <c r="L10" t="n">
        <v>3</v>
      </c>
      <c r="M10" t="n">
        <v>168</v>
      </c>
      <c r="N10" t="n">
        <v>28.69</v>
      </c>
      <c r="O10" t="n">
        <v>20210.21</v>
      </c>
      <c r="P10" t="n">
        <v>706.11</v>
      </c>
      <c r="Q10" t="n">
        <v>1367.75</v>
      </c>
      <c r="R10" t="n">
        <v>265.59</v>
      </c>
      <c r="S10" t="n">
        <v>104.26</v>
      </c>
      <c r="T10" t="n">
        <v>78999.41</v>
      </c>
      <c r="U10" t="n">
        <v>0.39</v>
      </c>
      <c r="V10" t="n">
        <v>0.83</v>
      </c>
      <c r="W10" t="n">
        <v>20.94</v>
      </c>
      <c r="X10" t="n">
        <v>4.9</v>
      </c>
      <c r="Y10" t="n">
        <v>1</v>
      </c>
      <c r="Z10" t="n">
        <v>10</v>
      </c>
      <c r="AA10" t="n">
        <v>2438.497559233739</v>
      </c>
      <c r="AB10" t="n">
        <v>3336.459939463566</v>
      </c>
      <c r="AC10" t="n">
        <v>3018.032885591972</v>
      </c>
      <c r="AD10" t="n">
        <v>2438497.559233739</v>
      </c>
      <c r="AE10" t="n">
        <v>3336459.939463566</v>
      </c>
      <c r="AF10" t="n">
        <v>2.272563686961082e-06</v>
      </c>
      <c r="AG10" t="n">
        <v>76</v>
      </c>
      <c r="AH10" t="n">
        <v>3018032.885591973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1.5527</v>
      </c>
      <c r="E11" t="n">
        <v>64.40000000000001</v>
      </c>
      <c r="F11" t="n">
        <v>57.05</v>
      </c>
      <c r="G11" t="n">
        <v>21.94</v>
      </c>
      <c r="H11" t="n">
        <v>0.35</v>
      </c>
      <c r="I11" t="n">
        <v>156</v>
      </c>
      <c r="J11" t="n">
        <v>162.33</v>
      </c>
      <c r="K11" t="n">
        <v>50.28</v>
      </c>
      <c r="L11" t="n">
        <v>3.25</v>
      </c>
      <c r="M11" t="n">
        <v>154</v>
      </c>
      <c r="N11" t="n">
        <v>28.8</v>
      </c>
      <c r="O11" t="n">
        <v>20254.26</v>
      </c>
      <c r="P11" t="n">
        <v>699.63</v>
      </c>
      <c r="Q11" t="n">
        <v>1368.07</v>
      </c>
      <c r="R11" t="n">
        <v>251.71</v>
      </c>
      <c r="S11" t="n">
        <v>104.26</v>
      </c>
      <c r="T11" t="n">
        <v>72132.89</v>
      </c>
      <c r="U11" t="n">
        <v>0.41</v>
      </c>
      <c r="V11" t="n">
        <v>0.84</v>
      </c>
      <c r="W11" t="n">
        <v>20.9</v>
      </c>
      <c r="X11" t="n">
        <v>4.46</v>
      </c>
      <c r="Y11" t="n">
        <v>1</v>
      </c>
      <c r="Z11" t="n">
        <v>10</v>
      </c>
      <c r="AA11" t="n">
        <v>2391.226066058864</v>
      </c>
      <c r="AB11" t="n">
        <v>3271.780997030605</v>
      </c>
      <c r="AC11" t="n">
        <v>2959.52681064735</v>
      </c>
      <c r="AD11" t="n">
        <v>2391226.066058863</v>
      </c>
      <c r="AE11" t="n">
        <v>3271780.997030605</v>
      </c>
      <c r="AF11" t="n">
        <v>2.303871530911773e-06</v>
      </c>
      <c r="AG11" t="n">
        <v>75</v>
      </c>
      <c r="AH11" t="n">
        <v>2959526.81064735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1.5723</v>
      </c>
      <c r="E12" t="n">
        <v>63.6</v>
      </c>
      <c r="F12" t="n">
        <v>56.67</v>
      </c>
      <c r="G12" t="n">
        <v>23.78</v>
      </c>
      <c r="H12" t="n">
        <v>0.38</v>
      </c>
      <c r="I12" t="n">
        <v>143</v>
      </c>
      <c r="J12" t="n">
        <v>162.68</v>
      </c>
      <c r="K12" t="n">
        <v>50.28</v>
      </c>
      <c r="L12" t="n">
        <v>3.5</v>
      </c>
      <c r="M12" t="n">
        <v>141</v>
      </c>
      <c r="N12" t="n">
        <v>28.9</v>
      </c>
      <c r="O12" t="n">
        <v>20298.34</v>
      </c>
      <c r="P12" t="n">
        <v>693.5700000000001</v>
      </c>
      <c r="Q12" t="n">
        <v>1367.84</v>
      </c>
      <c r="R12" t="n">
        <v>239.78</v>
      </c>
      <c r="S12" t="n">
        <v>104.26</v>
      </c>
      <c r="T12" t="n">
        <v>66231.39999999999</v>
      </c>
      <c r="U12" t="n">
        <v>0.43</v>
      </c>
      <c r="V12" t="n">
        <v>0.85</v>
      </c>
      <c r="W12" t="n">
        <v>20.87</v>
      </c>
      <c r="X12" t="n">
        <v>4.08</v>
      </c>
      <c r="Y12" t="n">
        <v>1</v>
      </c>
      <c r="Z12" t="n">
        <v>10</v>
      </c>
      <c r="AA12" t="n">
        <v>2347.740559487204</v>
      </c>
      <c r="AB12" t="n">
        <v>3212.282208494104</v>
      </c>
      <c r="AC12" t="n">
        <v>2905.706502981702</v>
      </c>
      <c r="AD12" t="n">
        <v>2347740.559487205</v>
      </c>
      <c r="AE12" t="n">
        <v>3212282.208494104</v>
      </c>
      <c r="AF12" t="n">
        <v>2.332953698752226e-06</v>
      </c>
      <c r="AG12" t="n">
        <v>74</v>
      </c>
      <c r="AH12" t="n">
        <v>2905706.502981702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1.5881</v>
      </c>
      <c r="E13" t="n">
        <v>62.97</v>
      </c>
      <c r="F13" t="n">
        <v>56.36</v>
      </c>
      <c r="G13" t="n">
        <v>25.43</v>
      </c>
      <c r="H13" t="n">
        <v>0.41</v>
      </c>
      <c r="I13" t="n">
        <v>133</v>
      </c>
      <c r="J13" t="n">
        <v>163.04</v>
      </c>
      <c r="K13" t="n">
        <v>50.28</v>
      </c>
      <c r="L13" t="n">
        <v>3.75</v>
      </c>
      <c r="M13" t="n">
        <v>131</v>
      </c>
      <c r="N13" t="n">
        <v>29.01</v>
      </c>
      <c r="O13" t="n">
        <v>20342.46</v>
      </c>
      <c r="P13" t="n">
        <v>688.52</v>
      </c>
      <c r="Q13" t="n">
        <v>1367.76</v>
      </c>
      <c r="R13" t="n">
        <v>229.39</v>
      </c>
      <c r="S13" t="n">
        <v>104.26</v>
      </c>
      <c r="T13" t="n">
        <v>61088.43</v>
      </c>
      <c r="U13" t="n">
        <v>0.45</v>
      </c>
      <c r="V13" t="n">
        <v>0.85</v>
      </c>
      <c r="W13" t="n">
        <v>20.86</v>
      </c>
      <c r="X13" t="n">
        <v>3.77</v>
      </c>
      <c r="Y13" t="n">
        <v>1</v>
      </c>
      <c r="Z13" t="n">
        <v>10</v>
      </c>
      <c r="AA13" t="n">
        <v>2311.108405139163</v>
      </c>
      <c r="AB13" t="n">
        <v>3162.16047881852</v>
      </c>
      <c r="AC13" t="n">
        <v>2860.368320840067</v>
      </c>
      <c r="AD13" t="n">
        <v>2311108.405139163</v>
      </c>
      <c r="AE13" t="n">
        <v>3162160.47881852</v>
      </c>
      <c r="AF13" t="n">
        <v>2.356397487113407e-06</v>
      </c>
      <c r="AG13" t="n">
        <v>73</v>
      </c>
      <c r="AH13" t="n">
        <v>2860368.320840067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1.6014</v>
      </c>
      <c r="E14" t="n">
        <v>62.45</v>
      </c>
      <c r="F14" t="n">
        <v>56.13</v>
      </c>
      <c r="G14" t="n">
        <v>27.16</v>
      </c>
      <c r="H14" t="n">
        <v>0.43</v>
      </c>
      <c r="I14" t="n">
        <v>124</v>
      </c>
      <c r="J14" t="n">
        <v>163.4</v>
      </c>
      <c r="K14" t="n">
        <v>50.28</v>
      </c>
      <c r="L14" t="n">
        <v>4</v>
      </c>
      <c r="M14" t="n">
        <v>122</v>
      </c>
      <c r="N14" t="n">
        <v>29.12</v>
      </c>
      <c r="O14" t="n">
        <v>20386.62</v>
      </c>
      <c r="P14" t="n">
        <v>684.64</v>
      </c>
      <c r="Q14" t="n">
        <v>1367.72</v>
      </c>
      <c r="R14" t="n">
        <v>222.14</v>
      </c>
      <c r="S14" t="n">
        <v>104.26</v>
      </c>
      <c r="T14" t="n">
        <v>57504.77</v>
      </c>
      <c r="U14" t="n">
        <v>0.47</v>
      </c>
      <c r="V14" t="n">
        <v>0.85</v>
      </c>
      <c r="W14" t="n">
        <v>20.84</v>
      </c>
      <c r="X14" t="n">
        <v>3.54</v>
      </c>
      <c r="Y14" t="n">
        <v>1</v>
      </c>
      <c r="Z14" t="n">
        <v>10</v>
      </c>
      <c r="AA14" t="n">
        <v>2289.775073261604</v>
      </c>
      <c r="AB14" t="n">
        <v>3132.971272983463</v>
      </c>
      <c r="AC14" t="n">
        <v>2833.964891842601</v>
      </c>
      <c r="AD14" t="n">
        <v>2289775.073261604</v>
      </c>
      <c r="AE14" t="n">
        <v>3132971.272983463</v>
      </c>
      <c r="AF14" t="n">
        <v>2.376131815290857e-06</v>
      </c>
      <c r="AG14" t="n">
        <v>73</v>
      </c>
      <c r="AH14" t="n">
        <v>2833964.891842601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1.615</v>
      </c>
      <c r="E15" t="n">
        <v>61.92</v>
      </c>
      <c r="F15" t="n">
        <v>55.86</v>
      </c>
      <c r="G15" t="n">
        <v>28.89</v>
      </c>
      <c r="H15" t="n">
        <v>0.46</v>
      </c>
      <c r="I15" t="n">
        <v>116</v>
      </c>
      <c r="J15" t="n">
        <v>163.76</v>
      </c>
      <c r="K15" t="n">
        <v>50.28</v>
      </c>
      <c r="L15" t="n">
        <v>4.25</v>
      </c>
      <c r="M15" t="n">
        <v>114</v>
      </c>
      <c r="N15" t="n">
        <v>29.23</v>
      </c>
      <c r="O15" t="n">
        <v>20430.81</v>
      </c>
      <c r="P15" t="n">
        <v>679.98</v>
      </c>
      <c r="Q15" t="n">
        <v>1367.62</v>
      </c>
      <c r="R15" t="n">
        <v>213.28</v>
      </c>
      <c r="S15" t="n">
        <v>104.26</v>
      </c>
      <c r="T15" t="n">
        <v>53115.61</v>
      </c>
      <c r="U15" t="n">
        <v>0.49</v>
      </c>
      <c r="V15" t="n">
        <v>0.86</v>
      </c>
      <c r="W15" t="n">
        <v>20.83</v>
      </c>
      <c r="X15" t="n">
        <v>3.27</v>
      </c>
      <c r="Y15" t="n">
        <v>1</v>
      </c>
      <c r="Z15" t="n">
        <v>10</v>
      </c>
      <c r="AA15" t="n">
        <v>2257.173179369632</v>
      </c>
      <c r="AB15" t="n">
        <v>3088.363923466416</v>
      </c>
      <c r="AC15" t="n">
        <v>2793.614805156655</v>
      </c>
      <c r="AD15" t="n">
        <v>2257173.179369632</v>
      </c>
      <c r="AE15" t="n">
        <v>3088363.923466416</v>
      </c>
      <c r="AF15" t="n">
        <v>2.396311278690355e-06</v>
      </c>
      <c r="AG15" t="n">
        <v>72</v>
      </c>
      <c r="AH15" t="n">
        <v>2793614.805156655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1.6255</v>
      </c>
      <c r="E16" t="n">
        <v>61.52</v>
      </c>
      <c r="F16" t="n">
        <v>55.68</v>
      </c>
      <c r="G16" t="n">
        <v>30.65</v>
      </c>
      <c r="H16" t="n">
        <v>0.49</v>
      </c>
      <c r="I16" t="n">
        <v>109</v>
      </c>
      <c r="J16" t="n">
        <v>164.12</v>
      </c>
      <c r="K16" t="n">
        <v>50.28</v>
      </c>
      <c r="L16" t="n">
        <v>4.5</v>
      </c>
      <c r="M16" t="n">
        <v>107</v>
      </c>
      <c r="N16" t="n">
        <v>29.34</v>
      </c>
      <c r="O16" t="n">
        <v>20475.04</v>
      </c>
      <c r="P16" t="n">
        <v>676.61</v>
      </c>
      <c r="Q16" t="n">
        <v>1367.69</v>
      </c>
      <c r="R16" t="n">
        <v>207.6</v>
      </c>
      <c r="S16" t="n">
        <v>104.26</v>
      </c>
      <c r="T16" t="n">
        <v>50310.07</v>
      </c>
      <c r="U16" t="n">
        <v>0.5</v>
      </c>
      <c r="V16" t="n">
        <v>0.86</v>
      </c>
      <c r="W16" t="n">
        <v>20.81</v>
      </c>
      <c r="X16" t="n">
        <v>3.1</v>
      </c>
      <c r="Y16" t="n">
        <v>1</v>
      </c>
      <c r="Z16" t="n">
        <v>10</v>
      </c>
      <c r="AA16" t="n">
        <v>2240.424421922899</v>
      </c>
      <c r="AB16" t="n">
        <v>3065.447534624765</v>
      </c>
      <c r="AC16" t="n">
        <v>2772.885524302698</v>
      </c>
      <c r="AD16" t="n">
        <v>2240424.421922899</v>
      </c>
      <c r="AE16" t="n">
        <v>3065447.534624765</v>
      </c>
      <c r="AF16" t="n">
        <v>2.411891011462026e-06</v>
      </c>
      <c r="AG16" t="n">
        <v>72</v>
      </c>
      <c r="AH16" t="n">
        <v>2772885.524302698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1.6344</v>
      </c>
      <c r="E17" t="n">
        <v>61.18</v>
      </c>
      <c r="F17" t="n">
        <v>55.54</v>
      </c>
      <c r="G17" t="n">
        <v>32.35</v>
      </c>
      <c r="H17" t="n">
        <v>0.51</v>
      </c>
      <c r="I17" t="n">
        <v>103</v>
      </c>
      <c r="J17" t="n">
        <v>164.48</v>
      </c>
      <c r="K17" t="n">
        <v>50.28</v>
      </c>
      <c r="L17" t="n">
        <v>4.75</v>
      </c>
      <c r="M17" t="n">
        <v>101</v>
      </c>
      <c r="N17" t="n">
        <v>29.45</v>
      </c>
      <c r="O17" t="n">
        <v>20519.3</v>
      </c>
      <c r="P17" t="n">
        <v>673.36</v>
      </c>
      <c r="Q17" t="n">
        <v>1367.62</v>
      </c>
      <c r="R17" t="n">
        <v>202.63</v>
      </c>
      <c r="S17" t="n">
        <v>104.26</v>
      </c>
      <c r="T17" t="n">
        <v>47854.25</v>
      </c>
      <c r="U17" t="n">
        <v>0.51</v>
      </c>
      <c r="V17" t="n">
        <v>0.86</v>
      </c>
      <c r="W17" t="n">
        <v>20.82</v>
      </c>
      <c r="X17" t="n">
        <v>2.96</v>
      </c>
      <c r="Y17" t="n">
        <v>1</v>
      </c>
      <c r="Z17" t="n">
        <v>10</v>
      </c>
      <c r="AA17" t="n">
        <v>2216.151680938184</v>
      </c>
      <c r="AB17" t="n">
        <v>3032.23649957172</v>
      </c>
      <c r="AC17" t="n">
        <v>2742.844103823136</v>
      </c>
      <c r="AD17" t="n">
        <v>2216151.680938184</v>
      </c>
      <c r="AE17" t="n">
        <v>3032236.49957172</v>
      </c>
      <c r="AF17" t="n">
        <v>2.42509668971611e-06</v>
      </c>
      <c r="AG17" t="n">
        <v>71</v>
      </c>
      <c r="AH17" t="n">
        <v>2742844.103823136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1.6448</v>
      </c>
      <c r="E18" t="n">
        <v>60.8</v>
      </c>
      <c r="F18" t="n">
        <v>55.35</v>
      </c>
      <c r="G18" t="n">
        <v>34.23</v>
      </c>
      <c r="H18" t="n">
        <v>0.54</v>
      </c>
      <c r="I18" t="n">
        <v>97</v>
      </c>
      <c r="J18" t="n">
        <v>164.83</v>
      </c>
      <c r="K18" t="n">
        <v>50.28</v>
      </c>
      <c r="L18" t="n">
        <v>5</v>
      </c>
      <c r="M18" t="n">
        <v>95</v>
      </c>
      <c r="N18" t="n">
        <v>29.55</v>
      </c>
      <c r="O18" t="n">
        <v>20563.61</v>
      </c>
      <c r="P18" t="n">
        <v>670.17</v>
      </c>
      <c r="Q18" t="n">
        <v>1367.54</v>
      </c>
      <c r="R18" t="n">
        <v>196.19</v>
      </c>
      <c r="S18" t="n">
        <v>104.26</v>
      </c>
      <c r="T18" t="n">
        <v>44664.54</v>
      </c>
      <c r="U18" t="n">
        <v>0.53</v>
      </c>
      <c r="V18" t="n">
        <v>0.87</v>
      </c>
      <c r="W18" t="n">
        <v>20.81</v>
      </c>
      <c r="X18" t="n">
        <v>2.76</v>
      </c>
      <c r="Y18" t="n">
        <v>1</v>
      </c>
      <c r="Z18" t="n">
        <v>10</v>
      </c>
      <c r="AA18" t="n">
        <v>2200.062218487692</v>
      </c>
      <c r="AB18" t="n">
        <v>3010.222187229968</v>
      </c>
      <c r="AC18" t="n">
        <v>2722.930806554001</v>
      </c>
      <c r="AD18" t="n">
        <v>2200062.218487692</v>
      </c>
      <c r="AE18" t="n">
        <v>3010222.187229968</v>
      </c>
      <c r="AF18" t="n">
        <v>2.440528044080431e-06</v>
      </c>
      <c r="AG18" t="n">
        <v>71</v>
      </c>
      <c r="AH18" t="n">
        <v>2722930.806554001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1.6532</v>
      </c>
      <c r="E19" t="n">
        <v>60.49</v>
      </c>
      <c r="F19" t="n">
        <v>55.2</v>
      </c>
      <c r="G19" t="n">
        <v>36</v>
      </c>
      <c r="H19" t="n">
        <v>0.5600000000000001</v>
      </c>
      <c r="I19" t="n">
        <v>92</v>
      </c>
      <c r="J19" t="n">
        <v>165.19</v>
      </c>
      <c r="K19" t="n">
        <v>50.28</v>
      </c>
      <c r="L19" t="n">
        <v>5.25</v>
      </c>
      <c r="M19" t="n">
        <v>90</v>
      </c>
      <c r="N19" t="n">
        <v>29.66</v>
      </c>
      <c r="O19" t="n">
        <v>20607.95</v>
      </c>
      <c r="P19" t="n">
        <v>666.72</v>
      </c>
      <c r="Q19" t="n">
        <v>1367.55</v>
      </c>
      <c r="R19" t="n">
        <v>191.27</v>
      </c>
      <c r="S19" t="n">
        <v>104.26</v>
      </c>
      <c r="T19" t="n">
        <v>42231.1</v>
      </c>
      <c r="U19" t="n">
        <v>0.55</v>
      </c>
      <c r="V19" t="n">
        <v>0.87</v>
      </c>
      <c r="W19" t="n">
        <v>20.8</v>
      </c>
      <c r="X19" t="n">
        <v>2.62</v>
      </c>
      <c r="Y19" t="n">
        <v>1</v>
      </c>
      <c r="Z19" t="n">
        <v>10</v>
      </c>
      <c r="AA19" t="n">
        <v>2185.969091334884</v>
      </c>
      <c r="AB19" t="n">
        <v>2990.939348914435</v>
      </c>
      <c r="AC19" t="n">
        <v>2705.488295263781</v>
      </c>
      <c r="AD19" t="n">
        <v>2185969.091334884</v>
      </c>
      <c r="AE19" t="n">
        <v>2990939.348914435</v>
      </c>
      <c r="AF19" t="n">
        <v>2.452991830297768e-06</v>
      </c>
      <c r="AG19" t="n">
        <v>71</v>
      </c>
      <c r="AH19" t="n">
        <v>2705488.295263781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1.6601</v>
      </c>
      <c r="E20" t="n">
        <v>60.24</v>
      </c>
      <c r="F20" t="n">
        <v>55.08</v>
      </c>
      <c r="G20" t="n">
        <v>37.55</v>
      </c>
      <c r="H20" t="n">
        <v>0.59</v>
      </c>
      <c r="I20" t="n">
        <v>88</v>
      </c>
      <c r="J20" t="n">
        <v>165.55</v>
      </c>
      <c r="K20" t="n">
        <v>50.28</v>
      </c>
      <c r="L20" t="n">
        <v>5.5</v>
      </c>
      <c r="M20" t="n">
        <v>86</v>
      </c>
      <c r="N20" t="n">
        <v>29.77</v>
      </c>
      <c r="O20" t="n">
        <v>20652.33</v>
      </c>
      <c r="P20" t="n">
        <v>664.36</v>
      </c>
      <c r="Q20" t="n">
        <v>1367.44</v>
      </c>
      <c r="R20" t="n">
        <v>187.76</v>
      </c>
      <c r="S20" t="n">
        <v>104.26</v>
      </c>
      <c r="T20" t="n">
        <v>40498.4</v>
      </c>
      <c r="U20" t="n">
        <v>0.5600000000000001</v>
      </c>
      <c r="V20" t="n">
        <v>0.87</v>
      </c>
      <c r="W20" t="n">
        <v>20.79</v>
      </c>
      <c r="X20" t="n">
        <v>2.5</v>
      </c>
      <c r="Y20" t="n">
        <v>1</v>
      </c>
      <c r="Z20" t="n">
        <v>10</v>
      </c>
      <c r="AA20" t="n">
        <v>2165.438620657977</v>
      </c>
      <c r="AB20" t="n">
        <v>2962.848653193848</v>
      </c>
      <c r="AC20" t="n">
        <v>2680.078536117229</v>
      </c>
      <c r="AD20" t="n">
        <v>2165438.620657977</v>
      </c>
      <c r="AE20" t="n">
        <v>2962848.653193848</v>
      </c>
      <c r="AF20" t="n">
        <v>2.463229940404866e-06</v>
      </c>
      <c r="AG20" t="n">
        <v>70</v>
      </c>
      <c r="AH20" t="n">
        <v>2680078.536117229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1.6667</v>
      </c>
      <c r="E21" t="n">
        <v>60</v>
      </c>
      <c r="F21" t="n">
        <v>54.97</v>
      </c>
      <c r="G21" t="n">
        <v>39.26</v>
      </c>
      <c r="H21" t="n">
        <v>0.61</v>
      </c>
      <c r="I21" t="n">
        <v>84</v>
      </c>
      <c r="J21" t="n">
        <v>165.91</v>
      </c>
      <c r="K21" t="n">
        <v>50.28</v>
      </c>
      <c r="L21" t="n">
        <v>5.75</v>
      </c>
      <c r="M21" t="n">
        <v>82</v>
      </c>
      <c r="N21" t="n">
        <v>29.88</v>
      </c>
      <c r="O21" t="n">
        <v>20696.74</v>
      </c>
      <c r="P21" t="n">
        <v>661.8200000000001</v>
      </c>
      <c r="Q21" t="n">
        <v>1367.65</v>
      </c>
      <c r="R21" t="n">
        <v>184.25</v>
      </c>
      <c r="S21" t="n">
        <v>104.26</v>
      </c>
      <c r="T21" t="n">
        <v>38760.59</v>
      </c>
      <c r="U21" t="n">
        <v>0.57</v>
      </c>
      <c r="V21" t="n">
        <v>0.87</v>
      </c>
      <c r="W21" t="n">
        <v>20.78</v>
      </c>
      <c r="X21" t="n">
        <v>2.38</v>
      </c>
      <c r="Y21" t="n">
        <v>1</v>
      </c>
      <c r="Z21" t="n">
        <v>10</v>
      </c>
      <c r="AA21" t="n">
        <v>2154.873991942524</v>
      </c>
      <c r="AB21" t="n">
        <v>2948.393662106841</v>
      </c>
      <c r="AC21" t="n">
        <v>2667.003109091857</v>
      </c>
      <c r="AD21" t="n">
        <v>2154873.991942524</v>
      </c>
      <c r="AE21" t="n">
        <v>2948393.662106841</v>
      </c>
      <c r="AF21" t="n">
        <v>2.473022915289917e-06</v>
      </c>
      <c r="AG21" t="n">
        <v>70</v>
      </c>
      <c r="AH21" t="n">
        <v>2667003.109091857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1.6734</v>
      </c>
      <c r="E22" t="n">
        <v>59.76</v>
      </c>
      <c r="F22" t="n">
        <v>54.85</v>
      </c>
      <c r="G22" t="n">
        <v>41.14</v>
      </c>
      <c r="H22" t="n">
        <v>0.64</v>
      </c>
      <c r="I22" t="n">
        <v>80</v>
      </c>
      <c r="J22" t="n">
        <v>166.27</v>
      </c>
      <c r="K22" t="n">
        <v>50.28</v>
      </c>
      <c r="L22" t="n">
        <v>6</v>
      </c>
      <c r="M22" t="n">
        <v>78</v>
      </c>
      <c r="N22" t="n">
        <v>29.99</v>
      </c>
      <c r="O22" t="n">
        <v>20741.2</v>
      </c>
      <c r="P22" t="n">
        <v>659.3099999999999</v>
      </c>
      <c r="Q22" t="n">
        <v>1367.41</v>
      </c>
      <c r="R22" t="n">
        <v>180.38</v>
      </c>
      <c r="S22" t="n">
        <v>104.26</v>
      </c>
      <c r="T22" t="n">
        <v>36846.77</v>
      </c>
      <c r="U22" t="n">
        <v>0.58</v>
      </c>
      <c r="V22" t="n">
        <v>0.87</v>
      </c>
      <c r="W22" t="n">
        <v>20.78</v>
      </c>
      <c r="X22" t="n">
        <v>2.27</v>
      </c>
      <c r="Y22" t="n">
        <v>1</v>
      </c>
      <c r="Z22" t="n">
        <v>10</v>
      </c>
      <c r="AA22" t="n">
        <v>2144.256673232688</v>
      </c>
      <c r="AB22" t="n">
        <v>2933.866578245</v>
      </c>
      <c r="AC22" t="n">
        <v>2653.862469724901</v>
      </c>
      <c r="AD22" t="n">
        <v>2144256.673232688</v>
      </c>
      <c r="AE22" t="n">
        <v>2933866.578245</v>
      </c>
      <c r="AF22" t="n">
        <v>2.482964268582316e-06</v>
      </c>
      <c r="AG22" t="n">
        <v>70</v>
      </c>
      <c r="AH22" t="n">
        <v>2653862.469724901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1.6786</v>
      </c>
      <c r="E23" t="n">
        <v>59.58</v>
      </c>
      <c r="F23" t="n">
        <v>54.77</v>
      </c>
      <c r="G23" t="n">
        <v>42.68</v>
      </c>
      <c r="H23" t="n">
        <v>0.66</v>
      </c>
      <c r="I23" t="n">
        <v>77</v>
      </c>
      <c r="J23" t="n">
        <v>166.64</v>
      </c>
      <c r="K23" t="n">
        <v>50.28</v>
      </c>
      <c r="L23" t="n">
        <v>6.25</v>
      </c>
      <c r="M23" t="n">
        <v>75</v>
      </c>
      <c r="N23" t="n">
        <v>30.11</v>
      </c>
      <c r="O23" t="n">
        <v>20785.69</v>
      </c>
      <c r="P23" t="n">
        <v>656.58</v>
      </c>
      <c r="Q23" t="n">
        <v>1367.54</v>
      </c>
      <c r="R23" t="n">
        <v>177.57</v>
      </c>
      <c r="S23" t="n">
        <v>104.26</v>
      </c>
      <c r="T23" t="n">
        <v>35457.64</v>
      </c>
      <c r="U23" t="n">
        <v>0.59</v>
      </c>
      <c r="V23" t="n">
        <v>0.88</v>
      </c>
      <c r="W23" t="n">
        <v>20.77</v>
      </c>
      <c r="X23" t="n">
        <v>2.19</v>
      </c>
      <c r="Y23" t="n">
        <v>1</v>
      </c>
      <c r="Z23" t="n">
        <v>10</v>
      </c>
      <c r="AA23" t="n">
        <v>2125.287823024192</v>
      </c>
      <c r="AB23" t="n">
        <v>2907.912560543126</v>
      </c>
      <c r="AC23" t="n">
        <v>2630.385467045801</v>
      </c>
      <c r="AD23" t="n">
        <v>2125287.823024192</v>
      </c>
      <c r="AE23" t="n">
        <v>2907912.560543126</v>
      </c>
      <c r="AF23" t="n">
        <v>2.490679945764477e-06</v>
      </c>
      <c r="AG23" t="n">
        <v>69</v>
      </c>
      <c r="AH23" t="n">
        <v>2630385.467045801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1.6861</v>
      </c>
      <c r="E24" t="n">
        <v>59.31</v>
      </c>
      <c r="F24" t="n">
        <v>54.63</v>
      </c>
      <c r="G24" t="n">
        <v>44.9</v>
      </c>
      <c r="H24" t="n">
        <v>0.6899999999999999</v>
      </c>
      <c r="I24" t="n">
        <v>73</v>
      </c>
      <c r="J24" t="n">
        <v>167</v>
      </c>
      <c r="K24" t="n">
        <v>50.28</v>
      </c>
      <c r="L24" t="n">
        <v>6.5</v>
      </c>
      <c r="M24" t="n">
        <v>71</v>
      </c>
      <c r="N24" t="n">
        <v>30.22</v>
      </c>
      <c r="O24" t="n">
        <v>20830.22</v>
      </c>
      <c r="P24" t="n">
        <v>653.54</v>
      </c>
      <c r="Q24" t="n">
        <v>1367.49</v>
      </c>
      <c r="R24" t="n">
        <v>173.29</v>
      </c>
      <c r="S24" t="n">
        <v>104.26</v>
      </c>
      <c r="T24" t="n">
        <v>33336.72</v>
      </c>
      <c r="U24" t="n">
        <v>0.6</v>
      </c>
      <c r="V24" t="n">
        <v>0.88</v>
      </c>
      <c r="W24" t="n">
        <v>20.76</v>
      </c>
      <c r="X24" t="n">
        <v>2.05</v>
      </c>
      <c r="Y24" t="n">
        <v>1</v>
      </c>
      <c r="Z24" t="n">
        <v>10</v>
      </c>
      <c r="AA24" t="n">
        <v>2113.198121053055</v>
      </c>
      <c r="AB24" t="n">
        <v>2891.370896946208</v>
      </c>
      <c r="AC24" t="n">
        <v>2615.422516606202</v>
      </c>
      <c r="AD24" t="n">
        <v>2113198.121053055</v>
      </c>
      <c r="AE24" t="n">
        <v>2891370.896946208</v>
      </c>
      <c r="AF24" t="n">
        <v>2.50180832631567e-06</v>
      </c>
      <c r="AG24" t="n">
        <v>69</v>
      </c>
      <c r="AH24" t="n">
        <v>2615422.516606202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1.689</v>
      </c>
      <c r="E25" t="n">
        <v>59.21</v>
      </c>
      <c r="F25" t="n">
        <v>54.6</v>
      </c>
      <c r="G25" t="n">
        <v>46.14</v>
      </c>
      <c r="H25" t="n">
        <v>0.71</v>
      </c>
      <c r="I25" t="n">
        <v>71</v>
      </c>
      <c r="J25" t="n">
        <v>167.36</v>
      </c>
      <c r="K25" t="n">
        <v>50.28</v>
      </c>
      <c r="L25" t="n">
        <v>6.75</v>
      </c>
      <c r="M25" t="n">
        <v>69</v>
      </c>
      <c r="N25" t="n">
        <v>30.33</v>
      </c>
      <c r="O25" t="n">
        <v>20874.78</v>
      </c>
      <c r="P25" t="n">
        <v>652.25</v>
      </c>
      <c r="Q25" t="n">
        <v>1367.4</v>
      </c>
      <c r="R25" t="n">
        <v>171.84</v>
      </c>
      <c r="S25" t="n">
        <v>104.26</v>
      </c>
      <c r="T25" t="n">
        <v>32619.77</v>
      </c>
      <c r="U25" t="n">
        <v>0.61</v>
      </c>
      <c r="V25" t="n">
        <v>0.88</v>
      </c>
      <c r="W25" t="n">
        <v>20.77</v>
      </c>
      <c r="X25" t="n">
        <v>2.02</v>
      </c>
      <c r="Y25" t="n">
        <v>1</v>
      </c>
      <c r="Z25" t="n">
        <v>10</v>
      </c>
      <c r="AA25" t="n">
        <v>2108.608691222035</v>
      </c>
      <c r="AB25" t="n">
        <v>2885.091436580052</v>
      </c>
      <c r="AC25" t="n">
        <v>2609.742359124114</v>
      </c>
      <c r="AD25" t="n">
        <v>2108608.691222035</v>
      </c>
      <c r="AE25" t="n">
        <v>2885091.436580052</v>
      </c>
      <c r="AF25" t="n">
        <v>2.506111300128799e-06</v>
      </c>
      <c r="AG25" t="n">
        <v>69</v>
      </c>
      <c r="AH25" t="n">
        <v>2609742.359124114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1.6945</v>
      </c>
      <c r="E26" t="n">
        <v>59.02</v>
      </c>
      <c r="F26" t="n">
        <v>54.5</v>
      </c>
      <c r="G26" t="n">
        <v>48.09</v>
      </c>
      <c r="H26" t="n">
        <v>0.74</v>
      </c>
      <c r="I26" t="n">
        <v>68</v>
      </c>
      <c r="J26" t="n">
        <v>167.72</v>
      </c>
      <c r="K26" t="n">
        <v>50.28</v>
      </c>
      <c r="L26" t="n">
        <v>7</v>
      </c>
      <c r="M26" t="n">
        <v>66</v>
      </c>
      <c r="N26" t="n">
        <v>30.44</v>
      </c>
      <c r="O26" t="n">
        <v>20919.39</v>
      </c>
      <c r="P26" t="n">
        <v>649.73</v>
      </c>
      <c r="Q26" t="n">
        <v>1367.51</v>
      </c>
      <c r="R26" t="n">
        <v>168.9</v>
      </c>
      <c r="S26" t="n">
        <v>104.26</v>
      </c>
      <c r="T26" t="n">
        <v>31167.05</v>
      </c>
      <c r="U26" t="n">
        <v>0.62</v>
      </c>
      <c r="V26" t="n">
        <v>0.88</v>
      </c>
      <c r="W26" t="n">
        <v>20.76</v>
      </c>
      <c r="X26" t="n">
        <v>1.92</v>
      </c>
      <c r="Y26" t="n">
        <v>1</v>
      </c>
      <c r="Z26" t="n">
        <v>10</v>
      </c>
      <c r="AA26" t="n">
        <v>2099.45039632115</v>
      </c>
      <c r="AB26" t="n">
        <v>2872.560653461205</v>
      </c>
      <c r="AC26" t="n">
        <v>2598.407496359065</v>
      </c>
      <c r="AD26" t="n">
        <v>2099450.39632115</v>
      </c>
      <c r="AE26" t="n">
        <v>2872560.653461205</v>
      </c>
      <c r="AF26" t="n">
        <v>2.514272112533007e-06</v>
      </c>
      <c r="AG26" t="n">
        <v>69</v>
      </c>
      <c r="AH26" t="n">
        <v>2598407.496359065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1.6991</v>
      </c>
      <c r="E27" t="n">
        <v>58.85</v>
      </c>
      <c r="F27" t="n">
        <v>54.44</v>
      </c>
      <c r="G27" t="n">
        <v>50.25</v>
      </c>
      <c r="H27" t="n">
        <v>0.76</v>
      </c>
      <c r="I27" t="n">
        <v>65</v>
      </c>
      <c r="J27" t="n">
        <v>168.08</v>
      </c>
      <c r="K27" t="n">
        <v>50.28</v>
      </c>
      <c r="L27" t="n">
        <v>7.25</v>
      </c>
      <c r="M27" t="n">
        <v>63</v>
      </c>
      <c r="N27" t="n">
        <v>30.55</v>
      </c>
      <c r="O27" t="n">
        <v>20964.03</v>
      </c>
      <c r="P27" t="n">
        <v>647.83</v>
      </c>
      <c r="Q27" t="n">
        <v>1367.42</v>
      </c>
      <c r="R27" t="n">
        <v>166.63</v>
      </c>
      <c r="S27" t="n">
        <v>104.26</v>
      </c>
      <c r="T27" t="n">
        <v>30048.23</v>
      </c>
      <c r="U27" t="n">
        <v>0.63</v>
      </c>
      <c r="V27" t="n">
        <v>0.88</v>
      </c>
      <c r="W27" t="n">
        <v>20.76</v>
      </c>
      <c r="X27" t="n">
        <v>1.85</v>
      </c>
      <c r="Y27" t="n">
        <v>1</v>
      </c>
      <c r="Z27" t="n">
        <v>10</v>
      </c>
      <c r="AA27" t="n">
        <v>2092.346489276267</v>
      </c>
      <c r="AB27" t="n">
        <v>2862.840774440136</v>
      </c>
      <c r="AC27" t="n">
        <v>2589.615268949831</v>
      </c>
      <c r="AD27" t="n">
        <v>2092346.489276267</v>
      </c>
      <c r="AE27" t="n">
        <v>2862840.774440136</v>
      </c>
      <c r="AF27" t="n">
        <v>2.521097519271073e-06</v>
      </c>
      <c r="AG27" t="n">
        <v>69</v>
      </c>
      <c r="AH27" t="n">
        <v>2589615.268949831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1.7026</v>
      </c>
      <c r="E28" t="n">
        <v>58.73</v>
      </c>
      <c r="F28" t="n">
        <v>54.38</v>
      </c>
      <c r="G28" t="n">
        <v>51.79</v>
      </c>
      <c r="H28" t="n">
        <v>0.79</v>
      </c>
      <c r="I28" t="n">
        <v>63</v>
      </c>
      <c r="J28" t="n">
        <v>168.44</v>
      </c>
      <c r="K28" t="n">
        <v>50.28</v>
      </c>
      <c r="L28" t="n">
        <v>7.5</v>
      </c>
      <c r="M28" t="n">
        <v>61</v>
      </c>
      <c r="N28" t="n">
        <v>30.66</v>
      </c>
      <c r="O28" t="n">
        <v>21008.71</v>
      </c>
      <c r="P28" t="n">
        <v>645.97</v>
      </c>
      <c r="Q28" t="n">
        <v>1367.33</v>
      </c>
      <c r="R28" t="n">
        <v>165.11</v>
      </c>
      <c r="S28" t="n">
        <v>104.26</v>
      </c>
      <c r="T28" t="n">
        <v>29296.51</v>
      </c>
      <c r="U28" t="n">
        <v>0.63</v>
      </c>
      <c r="V28" t="n">
        <v>0.88</v>
      </c>
      <c r="W28" t="n">
        <v>20.75</v>
      </c>
      <c r="X28" t="n">
        <v>1.8</v>
      </c>
      <c r="Y28" t="n">
        <v>1</v>
      </c>
      <c r="Z28" t="n">
        <v>10</v>
      </c>
      <c r="AA28" t="n">
        <v>2076.467392423132</v>
      </c>
      <c r="AB28" t="n">
        <v>2841.114293589365</v>
      </c>
      <c r="AC28" t="n">
        <v>2569.96233293815</v>
      </c>
      <c r="AD28" t="n">
        <v>2076467.392423132</v>
      </c>
      <c r="AE28" t="n">
        <v>2841114.293589365</v>
      </c>
      <c r="AF28" t="n">
        <v>2.526290763528296e-06</v>
      </c>
      <c r="AG28" t="n">
        <v>68</v>
      </c>
      <c r="AH28" t="n">
        <v>2569962.33293815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1.7076</v>
      </c>
      <c r="E29" t="n">
        <v>58.56</v>
      </c>
      <c r="F29" t="n">
        <v>54.27</v>
      </c>
      <c r="G29" t="n">
        <v>53.38</v>
      </c>
      <c r="H29" t="n">
        <v>0.8100000000000001</v>
      </c>
      <c r="I29" t="n">
        <v>61</v>
      </c>
      <c r="J29" t="n">
        <v>168.81</v>
      </c>
      <c r="K29" t="n">
        <v>50.28</v>
      </c>
      <c r="L29" t="n">
        <v>7.75</v>
      </c>
      <c r="M29" t="n">
        <v>59</v>
      </c>
      <c r="N29" t="n">
        <v>30.78</v>
      </c>
      <c r="O29" t="n">
        <v>21053.43</v>
      </c>
      <c r="P29" t="n">
        <v>643.1900000000001</v>
      </c>
      <c r="Q29" t="n">
        <v>1367.27</v>
      </c>
      <c r="R29" t="n">
        <v>161.64</v>
      </c>
      <c r="S29" t="n">
        <v>104.26</v>
      </c>
      <c r="T29" t="n">
        <v>27571.84</v>
      </c>
      <c r="U29" t="n">
        <v>0.65</v>
      </c>
      <c r="V29" t="n">
        <v>0.88</v>
      </c>
      <c r="W29" t="n">
        <v>20.74</v>
      </c>
      <c r="X29" t="n">
        <v>1.69</v>
      </c>
      <c r="Y29" t="n">
        <v>1</v>
      </c>
      <c r="Z29" t="n">
        <v>10</v>
      </c>
      <c r="AA29" t="n">
        <v>2067.405749783176</v>
      </c>
      <c r="AB29" t="n">
        <v>2828.715754357919</v>
      </c>
      <c r="AC29" t="n">
        <v>2558.747092889495</v>
      </c>
      <c r="AD29" t="n">
        <v>2067405.749783176</v>
      </c>
      <c r="AE29" t="n">
        <v>2828715.754357919</v>
      </c>
      <c r="AF29" t="n">
        <v>2.533709683895759e-06</v>
      </c>
      <c r="AG29" t="n">
        <v>68</v>
      </c>
      <c r="AH29" t="n">
        <v>2558747.092889495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1.711</v>
      </c>
      <c r="E30" t="n">
        <v>58.44</v>
      </c>
      <c r="F30" t="n">
        <v>54.22</v>
      </c>
      <c r="G30" t="n">
        <v>55.14</v>
      </c>
      <c r="H30" t="n">
        <v>0.84</v>
      </c>
      <c r="I30" t="n">
        <v>59</v>
      </c>
      <c r="J30" t="n">
        <v>169.17</v>
      </c>
      <c r="K30" t="n">
        <v>50.28</v>
      </c>
      <c r="L30" t="n">
        <v>8</v>
      </c>
      <c r="M30" t="n">
        <v>57</v>
      </c>
      <c r="N30" t="n">
        <v>30.89</v>
      </c>
      <c r="O30" t="n">
        <v>21098.19</v>
      </c>
      <c r="P30" t="n">
        <v>641.53</v>
      </c>
      <c r="Q30" t="n">
        <v>1367.42</v>
      </c>
      <c r="R30" t="n">
        <v>159.83</v>
      </c>
      <c r="S30" t="n">
        <v>104.26</v>
      </c>
      <c r="T30" t="n">
        <v>26678.41</v>
      </c>
      <c r="U30" t="n">
        <v>0.65</v>
      </c>
      <c r="V30" t="n">
        <v>0.88</v>
      </c>
      <c r="W30" t="n">
        <v>20.74</v>
      </c>
      <c r="X30" t="n">
        <v>1.64</v>
      </c>
      <c r="Y30" t="n">
        <v>1</v>
      </c>
      <c r="Z30" t="n">
        <v>10</v>
      </c>
      <c r="AA30" t="n">
        <v>2061.82343448887</v>
      </c>
      <c r="AB30" t="n">
        <v>2821.07778429788</v>
      </c>
      <c r="AC30" t="n">
        <v>2551.838079972027</v>
      </c>
      <c r="AD30" t="n">
        <v>2061823.43448887</v>
      </c>
      <c r="AE30" t="n">
        <v>2821077.78429788</v>
      </c>
      <c r="AF30" t="n">
        <v>2.538754549745633e-06</v>
      </c>
      <c r="AG30" t="n">
        <v>68</v>
      </c>
      <c r="AH30" t="n">
        <v>2551838.079972027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1.7139</v>
      </c>
      <c r="E31" t="n">
        <v>58.35</v>
      </c>
      <c r="F31" t="n">
        <v>54.19</v>
      </c>
      <c r="G31" t="n">
        <v>57.04</v>
      </c>
      <c r="H31" t="n">
        <v>0.86</v>
      </c>
      <c r="I31" t="n">
        <v>57</v>
      </c>
      <c r="J31" t="n">
        <v>169.53</v>
      </c>
      <c r="K31" t="n">
        <v>50.28</v>
      </c>
      <c r="L31" t="n">
        <v>8.25</v>
      </c>
      <c r="M31" t="n">
        <v>55</v>
      </c>
      <c r="N31" t="n">
        <v>31</v>
      </c>
      <c r="O31" t="n">
        <v>21142.98</v>
      </c>
      <c r="P31" t="n">
        <v>639.63</v>
      </c>
      <c r="Q31" t="n">
        <v>1367.29</v>
      </c>
      <c r="R31" t="n">
        <v>159.08</v>
      </c>
      <c r="S31" t="n">
        <v>104.26</v>
      </c>
      <c r="T31" t="n">
        <v>26312.89</v>
      </c>
      <c r="U31" t="n">
        <v>0.66</v>
      </c>
      <c r="V31" t="n">
        <v>0.88</v>
      </c>
      <c r="W31" t="n">
        <v>20.73</v>
      </c>
      <c r="X31" t="n">
        <v>1.61</v>
      </c>
      <c r="Y31" t="n">
        <v>1</v>
      </c>
      <c r="Z31" t="n">
        <v>10</v>
      </c>
      <c r="AA31" t="n">
        <v>2056.510230220843</v>
      </c>
      <c r="AB31" t="n">
        <v>2813.808023816337</v>
      </c>
      <c r="AC31" t="n">
        <v>2545.26213522767</v>
      </c>
      <c r="AD31" t="n">
        <v>2056510.230220844</v>
      </c>
      <c r="AE31" t="n">
        <v>2813808.023816336</v>
      </c>
      <c r="AF31" t="n">
        <v>2.543057523558761e-06</v>
      </c>
      <c r="AG31" t="n">
        <v>68</v>
      </c>
      <c r="AH31" t="n">
        <v>2545262.13522767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1.7176</v>
      </c>
      <c r="E32" t="n">
        <v>58.22</v>
      </c>
      <c r="F32" t="n">
        <v>54.12</v>
      </c>
      <c r="G32" t="n">
        <v>59.04</v>
      </c>
      <c r="H32" t="n">
        <v>0.89</v>
      </c>
      <c r="I32" t="n">
        <v>55</v>
      </c>
      <c r="J32" t="n">
        <v>169.9</v>
      </c>
      <c r="K32" t="n">
        <v>50.28</v>
      </c>
      <c r="L32" t="n">
        <v>8.5</v>
      </c>
      <c r="M32" t="n">
        <v>53</v>
      </c>
      <c r="N32" t="n">
        <v>31.12</v>
      </c>
      <c r="O32" t="n">
        <v>21187.82</v>
      </c>
      <c r="P32" t="n">
        <v>638.22</v>
      </c>
      <c r="Q32" t="n">
        <v>1367.32</v>
      </c>
      <c r="R32" t="n">
        <v>156.81</v>
      </c>
      <c r="S32" t="n">
        <v>104.26</v>
      </c>
      <c r="T32" t="n">
        <v>25183.82</v>
      </c>
      <c r="U32" t="n">
        <v>0.66</v>
      </c>
      <c r="V32" t="n">
        <v>0.89</v>
      </c>
      <c r="W32" t="n">
        <v>20.73</v>
      </c>
      <c r="X32" t="n">
        <v>1.54</v>
      </c>
      <c r="Y32" t="n">
        <v>1</v>
      </c>
      <c r="Z32" t="n">
        <v>10</v>
      </c>
      <c r="AA32" t="n">
        <v>2050.900421030623</v>
      </c>
      <c r="AB32" t="n">
        <v>2806.132435394961</v>
      </c>
      <c r="AC32" t="n">
        <v>2538.319094192474</v>
      </c>
      <c r="AD32" t="n">
        <v>2050900.421030622</v>
      </c>
      <c r="AE32" t="n">
        <v>2806132.435394961</v>
      </c>
      <c r="AF32" t="n">
        <v>2.548547524630684e-06</v>
      </c>
      <c r="AG32" t="n">
        <v>68</v>
      </c>
      <c r="AH32" t="n">
        <v>2538319.094192475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1.7212</v>
      </c>
      <c r="E33" t="n">
        <v>58.1</v>
      </c>
      <c r="F33" t="n">
        <v>54.07</v>
      </c>
      <c r="G33" t="n">
        <v>61.21</v>
      </c>
      <c r="H33" t="n">
        <v>0.91</v>
      </c>
      <c r="I33" t="n">
        <v>53</v>
      </c>
      <c r="J33" t="n">
        <v>170.26</v>
      </c>
      <c r="K33" t="n">
        <v>50.28</v>
      </c>
      <c r="L33" t="n">
        <v>8.75</v>
      </c>
      <c r="M33" t="n">
        <v>51</v>
      </c>
      <c r="N33" t="n">
        <v>31.23</v>
      </c>
      <c r="O33" t="n">
        <v>21232.69</v>
      </c>
      <c r="P33" t="n">
        <v>635.4</v>
      </c>
      <c r="Q33" t="n">
        <v>1367.19</v>
      </c>
      <c r="R33" t="n">
        <v>154.94</v>
      </c>
      <c r="S33" t="n">
        <v>104.26</v>
      </c>
      <c r="T33" t="n">
        <v>24262.75</v>
      </c>
      <c r="U33" t="n">
        <v>0.67</v>
      </c>
      <c r="V33" t="n">
        <v>0.89</v>
      </c>
      <c r="W33" t="n">
        <v>20.73</v>
      </c>
      <c r="X33" t="n">
        <v>1.49</v>
      </c>
      <c r="Y33" t="n">
        <v>1</v>
      </c>
      <c r="Z33" t="n">
        <v>10</v>
      </c>
      <c r="AA33" t="n">
        <v>2043.592821963045</v>
      </c>
      <c r="AB33" t="n">
        <v>2796.133855962184</v>
      </c>
      <c r="AC33" t="n">
        <v>2529.274765147667</v>
      </c>
      <c r="AD33" t="n">
        <v>2043592.821963045</v>
      </c>
      <c r="AE33" t="n">
        <v>2796133.855962185</v>
      </c>
      <c r="AF33" t="n">
        <v>2.553889147295257e-06</v>
      </c>
      <c r="AG33" t="n">
        <v>68</v>
      </c>
      <c r="AH33" t="n">
        <v>2529274.765147667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1.7227</v>
      </c>
      <c r="E34" t="n">
        <v>58.05</v>
      </c>
      <c r="F34" t="n">
        <v>54.05</v>
      </c>
      <c r="G34" t="n">
        <v>62.36</v>
      </c>
      <c r="H34" t="n">
        <v>0.9399999999999999</v>
      </c>
      <c r="I34" t="n">
        <v>52</v>
      </c>
      <c r="J34" t="n">
        <v>170.62</v>
      </c>
      <c r="K34" t="n">
        <v>50.28</v>
      </c>
      <c r="L34" t="n">
        <v>9</v>
      </c>
      <c r="M34" t="n">
        <v>50</v>
      </c>
      <c r="N34" t="n">
        <v>31.34</v>
      </c>
      <c r="O34" t="n">
        <v>21277.6</v>
      </c>
      <c r="P34" t="n">
        <v>634.55</v>
      </c>
      <c r="Q34" t="n">
        <v>1367.22</v>
      </c>
      <c r="R34" t="n">
        <v>154.23</v>
      </c>
      <c r="S34" t="n">
        <v>104.26</v>
      </c>
      <c r="T34" t="n">
        <v>23910.71</v>
      </c>
      <c r="U34" t="n">
        <v>0.68</v>
      </c>
      <c r="V34" t="n">
        <v>0.89</v>
      </c>
      <c r="W34" t="n">
        <v>20.73</v>
      </c>
      <c r="X34" t="n">
        <v>1.47</v>
      </c>
      <c r="Y34" t="n">
        <v>1</v>
      </c>
      <c r="Z34" t="n">
        <v>10</v>
      </c>
      <c r="AA34" t="n">
        <v>2041.020763304545</v>
      </c>
      <c r="AB34" t="n">
        <v>2792.614651834405</v>
      </c>
      <c r="AC34" t="n">
        <v>2526.091428922609</v>
      </c>
      <c r="AD34" t="n">
        <v>2041020.763304545</v>
      </c>
      <c r="AE34" t="n">
        <v>2792614.651834405</v>
      </c>
      <c r="AF34" t="n">
        <v>2.556114823405495e-06</v>
      </c>
      <c r="AG34" t="n">
        <v>68</v>
      </c>
      <c r="AH34" t="n">
        <v>2526091.428922609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1.7271</v>
      </c>
      <c r="E35" t="n">
        <v>57.9</v>
      </c>
      <c r="F35" t="n">
        <v>53.96</v>
      </c>
      <c r="G35" t="n">
        <v>64.76000000000001</v>
      </c>
      <c r="H35" t="n">
        <v>0.96</v>
      </c>
      <c r="I35" t="n">
        <v>50</v>
      </c>
      <c r="J35" t="n">
        <v>170.99</v>
      </c>
      <c r="K35" t="n">
        <v>50.28</v>
      </c>
      <c r="L35" t="n">
        <v>9.25</v>
      </c>
      <c r="M35" t="n">
        <v>48</v>
      </c>
      <c r="N35" t="n">
        <v>31.46</v>
      </c>
      <c r="O35" t="n">
        <v>21322.55</v>
      </c>
      <c r="P35" t="n">
        <v>632.04</v>
      </c>
      <c r="Q35" t="n">
        <v>1367.3</v>
      </c>
      <c r="R35" t="n">
        <v>151.51</v>
      </c>
      <c r="S35" t="n">
        <v>104.26</v>
      </c>
      <c r="T35" t="n">
        <v>22559.81</v>
      </c>
      <c r="U35" t="n">
        <v>0.6899999999999999</v>
      </c>
      <c r="V35" t="n">
        <v>0.89</v>
      </c>
      <c r="W35" t="n">
        <v>20.73</v>
      </c>
      <c r="X35" t="n">
        <v>1.38</v>
      </c>
      <c r="Y35" t="n">
        <v>1</v>
      </c>
      <c r="Z35" t="n">
        <v>10</v>
      </c>
      <c r="AA35" t="n">
        <v>2033.198544775418</v>
      </c>
      <c r="AB35" t="n">
        <v>2781.911947350928</v>
      </c>
      <c r="AC35" t="n">
        <v>2516.410175533695</v>
      </c>
      <c r="AD35" t="n">
        <v>2033198.544775418</v>
      </c>
      <c r="AE35" t="n">
        <v>2781911.947350928</v>
      </c>
      <c r="AF35" t="n">
        <v>2.562643473328862e-06</v>
      </c>
      <c r="AG35" t="n">
        <v>68</v>
      </c>
      <c r="AH35" t="n">
        <v>2516410.175533695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1.7283</v>
      </c>
      <c r="E36" t="n">
        <v>57.86</v>
      </c>
      <c r="F36" t="n">
        <v>53.96</v>
      </c>
      <c r="G36" t="n">
        <v>66.06999999999999</v>
      </c>
      <c r="H36" t="n">
        <v>0.98</v>
      </c>
      <c r="I36" t="n">
        <v>49</v>
      </c>
      <c r="J36" t="n">
        <v>171.35</v>
      </c>
      <c r="K36" t="n">
        <v>50.28</v>
      </c>
      <c r="L36" t="n">
        <v>9.5</v>
      </c>
      <c r="M36" t="n">
        <v>47</v>
      </c>
      <c r="N36" t="n">
        <v>31.57</v>
      </c>
      <c r="O36" t="n">
        <v>21367.54</v>
      </c>
      <c r="P36" t="n">
        <v>630.77</v>
      </c>
      <c r="Q36" t="n">
        <v>1367.35</v>
      </c>
      <c r="R36" t="n">
        <v>151.17</v>
      </c>
      <c r="S36" t="n">
        <v>104.26</v>
      </c>
      <c r="T36" t="n">
        <v>22394.41</v>
      </c>
      <c r="U36" t="n">
        <v>0.6899999999999999</v>
      </c>
      <c r="V36" t="n">
        <v>0.89</v>
      </c>
      <c r="W36" t="n">
        <v>20.73</v>
      </c>
      <c r="X36" t="n">
        <v>1.38</v>
      </c>
      <c r="Y36" t="n">
        <v>1</v>
      </c>
      <c r="Z36" t="n">
        <v>10</v>
      </c>
      <c r="AA36" t="n">
        <v>2020.690942605209</v>
      </c>
      <c r="AB36" t="n">
        <v>2764.798494265183</v>
      </c>
      <c r="AC36" t="n">
        <v>2500.930006391572</v>
      </c>
      <c r="AD36" t="n">
        <v>2020690.942605209</v>
      </c>
      <c r="AE36" t="n">
        <v>2764798.494265183</v>
      </c>
      <c r="AF36" t="n">
        <v>2.564424014217053e-06</v>
      </c>
      <c r="AG36" t="n">
        <v>67</v>
      </c>
      <c r="AH36" t="n">
        <v>2500930.006391572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1.7302</v>
      </c>
      <c r="E37" t="n">
        <v>57.8</v>
      </c>
      <c r="F37" t="n">
        <v>53.92</v>
      </c>
      <c r="G37" t="n">
        <v>67.41</v>
      </c>
      <c r="H37" t="n">
        <v>1.01</v>
      </c>
      <c r="I37" t="n">
        <v>48</v>
      </c>
      <c r="J37" t="n">
        <v>171.72</v>
      </c>
      <c r="K37" t="n">
        <v>50.28</v>
      </c>
      <c r="L37" t="n">
        <v>9.75</v>
      </c>
      <c r="M37" t="n">
        <v>46</v>
      </c>
      <c r="N37" t="n">
        <v>31.69</v>
      </c>
      <c r="O37" t="n">
        <v>21412.57</v>
      </c>
      <c r="P37" t="n">
        <v>628.84</v>
      </c>
      <c r="Q37" t="n">
        <v>1367.33</v>
      </c>
      <c r="R37" t="n">
        <v>150.61</v>
      </c>
      <c r="S37" t="n">
        <v>104.26</v>
      </c>
      <c r="T37" t="n">
        <v>22119.97</v>
      </c>
      <c r="U37" t="n">
        <v>0.6899999999999999</v>
      </c>
      <c r="V37" t="n">
        <v>0.89</v>
      </c>
      <c r="W37" t="n">
        <v>20.71</v>
      </c>
      <c r="X37" t="n">
        <v>1.35</v>
      </c>
      <c r="Y37" t="n">
        <v>1</v>
      </c>
      <c r="Z37" t="n">
        <v>10</v>
      </c>
      <c r="AA37" t="n">
        <v>2016.137852976025</v>
      </c>
      <c r="AB37" t="n">
        <v>2758.568756166396</v>
      </c>
      <c r="AC37" t="n">
        <v>2495.29482575344</v>
      </c>
      <c r="AD37" t="n">
        <v>2016137.852976025</v>
      </c>
      <c r="AE37" t="n">
        <v>2758568.756166396</v>
      </c>
      <c r="AF37" t="n">
        <v>2.567243203956689e-06</v>
      </c>
      <c r="AG37" t="n">
        <v>67</v>
      </c>
      <c r="AH37" t="n">
        <v>2495294.82575344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1.7338</v>
      </c>
      <c r="E38" t="n">
        <v>57.68</v>
      </c>
      <c r="F38" t="n">
        <v>53.87</v>
      </c>
      <c r="G38" t="n">
        <v>70.27</v>
      </c>
      <c r="H38" t="n">
        <v>1.03</v>
      </c>
      <c r="I38" t="n">
        <v>46</v>
      </c>
      <c r="J38" t="n">
        <v>172.08</v>
      </c>
      <c r="K38" t="n">
        <v>50.28</v>
      </c>
      <c r="L38" t="n">
        <v>10</v>
      </c>
      <c r="M38" t="n">
        <v>44</v>
      </c>
      <c r="N38" t="n">
        <v>31.8</v>
      </c>
      <c r="O38" t="n">
        <v>21457.64</v>
      </c>
      <c r="P38" t="n">
        <v>626.97</v>
      </c>
      <c r="Q38" t="n">
        <v>1367.39</v>
      </c>
      <c r="R38" t="n">
        <v>148.8</v>
      </c>
      <c r="S38" t="n">
        <v>104.26</v>
      </c>
      <c r="T38" t="n">
        <v>21225.24</v>
      </c>
      <c r="U38" t="n">
        <v>0.7</v>
      </c>
      <c r="V38" t="n">
        <v>0.89</v>
      </c>
      <c r="W38" t="n">
        <v>20.71</v>
      </c>
      <c r="X38" t="n">
        <v>1.29</v>
      </c>
      <c r="Y38" t="n">
        <v>1</v>
      </c>
      <c r="Z38" t="n">
        <v>10</v>
      </c>
      <c r="AA38" t="n">
        <v>2010.260479510352</v>
      </c>
      <c r="AB38" t="n">
        <v>2750.527074499245</v>
      </c>
      <c r="AC38" t="n">
        <v>2488.020630898031</v>
      </c>
      <c r="AD38" t="n">
        <v>2010260.479510352</v>
      </c>
      <c r="AE38" t="n">
        <v>2750527.074499245</v>
      </c>
      <c r="AF38" t="n">
        <v>2.572584826621262e-06</v>
      </c>
      <c r="AG38" t="n">
        <v>67</v>
      </c>
      <c r="AH38" t="n">
        <v>2488020.630898031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1.7356</v>
      </c>
      <c r="E39" t="n">
        <v>57.62</v>
      </c>
      <c r="F39" t="n">
        <v>53.84</v>
      </c>
      <c r="G39" t="n">
        <v>71.79000000000001</v>
      </c>
      <c r="H39" t="n">
        <v>1.05</v>
      </c>
      <c r="I39" t="n">
        <v>45</v>
      </c>
      <c r="J39" t="n">
        <v>172.45</v>
      </c>
      <c r="K39" t="n">
        <v>50.28</v>
      </c>
      <c r="L39" t="n">
        <v>10.25</v>
      </c>
      <c r="M39" t="n">
        <v>43</v>
      </c>
      <c r="N39" t="n">
        <v>31.92</v>
      </c>
      <c r="O39" t="n">
        <v>21502.75</v>
      </c>
      <c r="P39" t="n">
        <v>625.76</v>
      </c>
      <c r="Q39" t="n">
        <v>1367.27</v>
      </c>
      <c r="R39" t="n">
        <v>147.4</v>
      </c>
      <c r="S39" t="n">
        <v>104.26</v>
      </c>
      <c r="T39" t="n">
        <v>20532.95</v>
      </c>
      <c r="U39" t="n">
        <v>0.71</v>
      </c>
      <c r="V39" t="n">
        <v>0.89</v>
      </c>
      <c r="W39" t="n">
        <v>20.72</v>
      </c>
      <c r="X39" t="n">
        <v>1.26</v>
      </c>
      <c r="Y39" t="n">
        <v>1</v>
      </c>
      <c r="Z39" t="n">
        <v>10</v>
      </c>
      <c r="AA39" t="n">
        <v>2006.903255695376</v>
      </c>
      <c r="AB39" t="n">
        <v>2745.933572765334</v>
      </c>
      <c r="AC39" t="n">
        <v>2483.865526522584</v>
      </c>
      <c r="AD39" t="n">
        <v>2006903.255695376</v>
      </c>
      <c r="AE39" t="n">
        <v>2745933.572765334</v>
      </c>
      <c r="AF39" t="n">
        <v>2.575255637953549e-06</v>
      </c>
      <c r="AG39" t="n">
        <v>67</v>
      </c>
      <c r="AH39" t="n">
        <v>2483865.526522584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1.737</v>
      </c>
      <c r="E40" t="n">
        <v>57.57</v>
      </c>
      <c r="F40" t="n">
        <v>53.83</v>
      </c>
      <c r="G40" t="n">
        <v>73.40000000000001</v>
      </c>
      <c r="H40" t="n">
        <v>1.08</v>
      </c>
      <c r="I40" t="n">
        <v>44</v>
      </c>
      <c r="J40" t="n">
        <v>172.82</v>
      </c>
      <c r="K40" t="n">
        <v>50.28</v>
      </c>
      <c r="L40" t="n">
        <v>10.5</v>
      </c>
      <c r="M40" t="n">
        <v>42</v>
      </c>
      <c r="N40" t="n">
        <v>32.04</v>
      </c>
      <c r="O40" t="n">
        <v>21547.89</v>
      </c>
      <c r="P40" t="n">
        <v>624.15</v>
      </c>
      <c r="Q40" t="n">
        <v>1367.23</v>
      </c>
      <c r="R40" t="n">
        <v>147.52</v>
      </c>
      <c r="S40" t="n">
        <v>104.26</v>
      </c>
      <c r="T40" t="n">
        <v>20594.96</v>
      </c>
      <c r="U40" t="n">
        <v>0.71</v>
      </c>
      <c r="V40" t="n">
        <v>0.89</v>
      </c>
      <c r="W40" t="n">
        <v>20.71</v>
      </c>
      <c r="X40" t="n">
        <v>1.25</v>
      </c>
      <c r="Y40" t="n">
        <v>1</v>
      </c>
      <c r="Z40" t="n">
        <v>10</v>
      </c>
      <c r="AA40" t="n">
        <v>2003.483959420956</v>
      </c>
      <c r="AB40" t="n">
        <v>2741.255140753966</v>
      </c>
      <c r="AC40" t="n">
        <v>2479.633597496161</v>
      </c>
      <c r="AD40" t="n">
        <v>2003483.959420956</v>
      </c>
      <c r="AE40" t="n">
        <v>2741255.140753966</v>
      </c>
      <c r="AF40" t="n">
        <v>2.577332935656438e-06</v>
      </c>
      <c r="AG40" t="n">
        <v>67</v>
      </c>
      <c r="AH40" t="n">
        <v>2479633.597496161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1.7398</v>
      </c>
      <c r="E41" t="n">
        <v>57.48</v>
      </c>
      <c r="F41" t="n">
        <v>53.77</v>
      </c>
      <c r="G41" t="n">
        <v>75.03</v>
      </c>
      <c r="H41" t="n">
        <v>1.1</v>
      </c>
      <c r="I41" t="n">
        <v>43</v>
      </c>
      <c r="J41" t="n">
        <v>173.18</v>
      </c>
      <c r="K41" t="n">
        <v>50.28</v>
      </c>
      <c r="L41" t="n">
        <v>10.75</v>
      </c>
      <c r="M41" t="n">
        <v>41</v>
      </c>
      <c r="N41" t="n">
        <v>32.15</v>
      </c>
      <c r="O41" t="n">
        <v>21593.08</v>
      </c>
      <c r="P41" t="n">
        <v>622.08</v>
      </c>
      <c r="Q41" t="n">
        <v>1367.32</v>
      </c>
      <c r="R41" t="n">
        <v>144.91</v>
      </c>
      <c r="S41" t="n">
        <v>104.26</v>
      </c>
      <c r="T41" t="n">
        <v>19295.89</v>
      </c>
      <c r="U41" t="n">
        <v>0.72</v>
      </c>
      <c r="V41" t="n">
        <v>0.89</v>
      </c>
      <c r="W41" t="n">
        <v>20.72</v>
      </c>
      <c r="X41" t="n">
        <v>1.19</v>
      </c>
      <c r="Y41" t="n">
        <v>1</v>
      </c>
      <c r="Z41" t="n">
        <v>10</v>
      </c>
      <c r="AA41" t="n">
        <v>1997.905821400166</v>
      </c>
      <c r="AB41" t="n">
        <v>2733.62288622384</v>
      </c>
      <c r="AC41" t="n">
        <v>2472.729754626454</v>
      </c>
      <c r="AD41" t="n">
        <v>1997905.821400166</v>
      </c>
      <c r="AE41" t="n">
        <v>2733622.886223841</v>
      </c>
      <c r="AF41" t="n">
        <v>2.581487531062217e-06</v>
      </c>
      <c r="AG41" t="n">
        <v>67</v>
      </c>
      <c r="AH41" t="n">
        <v>2472729.754626454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1.7414</v>
      </c>
      <c r="E42" t="n">
        <v>57.43</v>
      </c>
      <c r="F42" t="n">
        <v>53.75</v>
      </c>
      <c r="G42" t="n">
        <v>76.78</v>
      </c>
      <c r="H42" t="n">
        <v>1.12</v>
      </c>
      <c r="I42" t="n">
        <v>42</v>
      </c>
      <c r="J42" t="n">
        <v>173.55</v>
      </c>
      <c r="K42" t="n">
        <v>50.28</v>
      </c>
      <c r="L42" t="n">
        <v>11</v>
      </c>
      <c r="M42" t="n">
        <v>40</v>
      </c>
      <c r="N42" t="n">
        <v>32.27</v>
      </c>
      <c r="O42" t="n">
        <v>21638.31</v>
      </c>
      <c r="P42" t="n">
        <v>620.63</v>
      </c>
      <c r="Q42" t="n">
        <v>1367.24</v>
      </c>
      <c r="R42" t="n">
        <v>144.67</v>
      </c>
      <c r="S42" t="n">
        <v>104.26</v>
      </c>
      <c r="T42" t="n">
        <v>19180.55</v>
      </c>
      <c r="U42" t="n">
        <v>0.72</v>
      </c>
      <c r="V42" t="n">
        <v>0.89</v>
      </c>
      <c r="W42" t="n">
        <v>20.71</v>
      </c>
      <c r="X42" t="n">
        <v>1.17</v>
      </c>
      <c r="Y42" t="n">
        <v>1</v>
      </c>
      <c r="Z42" t="n">
        <v>10</v>
      </c>
      <c r="AA42" t="n">
        <v>1994.481917544221</v>
      </c>
      <c r="AB42" t="n">
        <v>2728.938149916159</v>
      </c>
      <c r="AC42" t="n">
        <v>2468.492122976908</v>
      </c>
      <c r="AD42" t="n">
        <v>1994481.917544221</v>
      </c>
      <c r="AE42" t="n">
        <v>2728938.149916159</v>
      </c>
      <c r="AF42" t="n">
        <v>2.583861585579805e-06</v>
      </c>
      <c r="AG42" t="n">
        <v>67</v>
      </c>
      <c r="AH42" t="n">
        <v>2468492.122976908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1.7436</v>
      </c>
      <c r="E43" t="n">
        <v>57.35</v>
      </c>
      <c r="F43" t="n">
        <v>53.71</v>
      </c>
      <c r="G43" t="n">
        <v>78.59999999999999</v>
      </c>
      <c r="H43" t="n">
        <v>1.15</v>
      </c>
      <c r="I43" t="n">
        <v>41</v>
      </c>
      <c r="J43" t="n">
        <v>173.92</v>
      </c>
      <c r="K43" t="n">
        <v>50.28</v>
      </c>
      <c r="L43" t="n">
        <v>11.25</v>
      </c>
      <c r="M43" t="n">
        <v>39</v>
      </c>
      <c r="N43" t="n">
        <v>32.39</v>
      </c>
      <c r="O43" t="n">
        <v>21683.57</v>
      </c>
      <c r="P43" t="n">
        <v>618.79</v>
      </c>
      <c r="Q43" t="n">
        <v>1367.32</v>
      </c>
      <c r="R43" t="n">
        <v>143.38</v>
      </c>
      <c r="S43" t="n">
        <v>104.26</v>
      </c>
      <c r="T43" t="n">
        <v>18540.63</v>
      </c>
      <c r="U43" t="n">
        <v>0.73</v>
      </c>
      <c r="V43" t="n">
        <v>0.89</v>
      </c>
      <c r="W43" t="n">
        <v>20.71</v>
      </c>
      <c r="X43" t="n">
        <v>1.13</v>
      </c>
      <c r="Y43" t="n">
        <v>1</v>
      </c>
      <c r="Z43" t="n">
        <v>10</v>
      </c>
      <c r="AA43" t="n">
        <v>1989.886961573755</v>
      </c>
      <c r="AB43" t="n">
        <v>2722.651128442217</v>
      </c>
      <c r="AC43" t="n">
        <v>2462.80512600855</v>
      </c>
      <c r="AD43" t="n">
        <v>1989886.961573755</v>
      </c>
      <c r="AE43" t="n">
        <v>2722651.128442217</v>
      </c>
      <c r="AF43" t="n">
        <v>2.587125910541488e-06</v>
      </c>
      <c r="AG43" t="n">
        <v>67</v>
      </c>
      <c r="AH43" t="n">
        <v>2462805.12600855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1.7448</v>
      </c>
      <c r="E44" t="n">
        <v>57.31</v>
      </c>
      <c r="F44" t="n">
        <v>53.7</v>
      </c>
      <c r="G44" t="n">
        <v>80.55</v>
      </c>
      <c r="H44" t="n">
        <v>1.17</v>
      </c>
      <c r="I44" t="n">
        <v>40</v>
      </c>
      <c r="J44" t="n">
        <v>174.28</v>
      </c>
      <c r="K44" t="n">
        <v>50.28</v>
      </c>
      <c r="L44" t="n">
        <v>11.5</v>
      </c>
      <c r="M44" t="n">
        <v>38</v>
      </c>
      <c r="N44" t="n">
        <v>32.5</v>
      </c>
      <c r="O44" t="n">
        <v>21728.87</v>
      </c>
      <c r="P44" t="n">
        <v>617.95</v>
      </c>
      <c r="Q44" t="n">
        <v>1367.28</v>
      </c>
      <c r="R44" t="n">
        <v>143.12</v>
      </c>
      <c r="S44" t="n">
        <v>104.26</v>
      </c>
      <c r="T44" t="n">
        <v>18416.29</v>
      </c>
      <c r="U44" t="n">
        <v>0.73</v>
      </c>
      <c r="V44" t="n">
        <v>0.89</v>
      </c>
      <c r="W44" t="n">
        <v>20.71</v>
      </c>
      <c r="X44" t="n">
        <v>1.12</v>
      </c>
      <c r="Y44" t="n">
        <v>1</v>
      </c>
      <c r="Z44" t="n">
        <v>10</v>
      </c>
      <c r="AA44" t="n">
        <v>1987.716857287833</v>
      </c>
      <c r="AB44" t="n">
        <v>2719.681896019975</v>
      </c>
      <c r="AC44" t="n">
        <v>2460.119272961343</v>
      </c>
      <c r="AD44" t="n">
        <v>1987716.857287833</v>
      </c>
      <c r="AE44" t="n">
        <v>2719681.896019975</v>
      </c>
      <c r="AF44" t="n">
        <v>2.588906451429679e-06</v>
      </c>
      <c r="AG44" t="n">
        <v>67</v>
      </c>
      <c r="AH44" t="n">
        <v>2460119.272961343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1.7462</v>
      </c>
      <c r="E45" t="n">
        <v>57.27</v>
      </c>
      <c r="F45" t="n">
        <v>53.69</v>
      </c>
      <c r="G45" t="n">
        <v>82.59</v>
      </c>
      <c r="H45" t="n">
        <v>1.19</v>
      </c>
      <c r="I45" t="n">
        <v>39</v>
      </c>
      <c r="J45" t="n">
        <v>174.65</v>
      </c>
      <c r="K45" t="n">
        <v>50.28</v>
      </c>
      <c r="L45" t="n">
        <v>11.75</v>
      </c>
      <c r="M45" t="n">
        <v>37</v>
      </c>
      <c r="N45" t="n">
        <v>32.62</v>
      </c>
      <c r="O45" t="n">
        <v>21774.22</v>
      </c>
      <c r="P45" t="n">
        <v>615.88</v>
      </c>
      <c r="Q45" t="n">
        <v>1367.33</v>
      </c>
      <c r="R45" t="n">
        <v>142.31</v>
      </c>
      <c r="S45" t="n">
        <v>104.26</v>
      </c>
      <c r="T45" t="n">
        <v>18016.45</v>
      </c>
      <c r="U45" t="n">
        <v>0.73</v>
      </c>
      <c r="V45" t="n">
        <v>0.89</v>
      </c>
      <c r="W45" t="n">
        <v>20.72</v>
      </c>
      <c r="X45" t="n">
        <v>1.11</v>
      </c>
      <c r="Y45" t="n">
        <v>1</v>
      </c>
      <c r="Z45" t="n">
        <v>10</v>
      </c>
      <c r="AA45" t="n">
        <v>1983.693815902649</v>
      </c>
      <c r="AB45" t="n">
        <v>2714.177393312705</v>
      </c>
      <c r="AC45" t="n">
        <v>2455.140112266837</v>
      </c>
      <c r="AD45" t="n">
        <v>1983693.815902648</v>
      </c>
      <c r="AE45" t="n">
        <v>2714177.393312705</v>
      </c>
      <c r="AF45" t="n">
        <v>2.590983749132568e-06</v>
      </c>
      <c r="AG45" t="n">
        <v>67</v>
      </c>
      <c r="AH45" t="n">
        <v>2455140.112266837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1.7493</v>
      </c>
      <c r="E46" t="n">
        <v>57.17</v>
      </c>
      <c r="F46" t="n">
        <v>53.62</v>
      </c>
      <c r="G46" t="n">
        <v>84.66</v>
      </c>
      <c r="H46" t="n">
        <v>1.22</v>
      </c>
      <c r="I46" t="n">
        <v>38</v>
      </c>
      <c r="J46" t="n">
        <v>175.02</v>
      </c>
      <c r="K46" t="n">
        <v>50.28</v>
      </c>
      <c r="L46" t="n">
        <v>12</v>
      </c>
      <c r="M46" t="n">
        <v>36</v>
      </c>
      <c r="N46" t="n">
        <v>32.74</v>
      </c>
      <c r="O46" t="n">
        <v>21819.6</v>
      </c>
      <c r="P46" t="n">
        <v>613.45</v>
      </c>
      <c r="Q46" t="n">
        <v>1367.25</v>
      </c>
      <c r="R46" t="n">
        <v>140.34</v>
      </c>
      <c r="S46" t="n">
        <v>104.26</v>
      </c>
      <c r="T46" t="n">
        <v>17035.04</v>
      </c>
      <c r="U46" t="n">
        <v>0.74</v>
      </c>
      <c r="V46" t="n">
        <v>0.89</v>
      </c>
      <c r="W46" t="n">
        <v>20.7</v>
      </c>
      <c r="X46" t="n">
        <v>1.04</v>
      </c>
      <c r="Y46" t="n">
        <v>1</v>
      </c>
      <c r="Z46" t="n">
        <v>10</v>
      </c>
      <c r="AA46" t="n">
        <v>1977.364026096115</v>
      </c>
      <c r="AB46" t="n">
        <v>2705.516695648788</v>
      </c>
      <c r="AC46" t="n">
        <v>2447.305979432599</v>
      </c>
      <c r="AD46" t="n">
        <v>1977364.026096115</v>
      </c>
      <c r="AE46" t="n">
        <v>2705516.695648788</v>
      </c>
      <c r="AF46" t="n">
        <v>2.595583479760395e-06</v>
      </c>
      <c r="AG46" t="n">
        <v>67</v>
      </c>
      <c r="AH46" t="n">
        <v>2447305.979432599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1.7509</v>
      </c>
      <c r="E47" t="n">
        <v>57.12</v>
      </c>
      <c r="F47" t="n">
        <v>53.6</v>
      </c>
      <c r="G47" t="n">
        <v>86.92</v>
      </c>
      <c r="H47" t="n">
        <v>1.24</v>
      </c>
      <c r="I47" t="n">
        <v>37</v>
      </c>
      <c r="J47" t="n">
        <v>175.39</v>
      </c>
      <c r="K47" t="n">
        <v>50.28</v>
      </c>
      <c r="L47" t="n">
        <v>12.25</v>
      </c>
      <c r="M47" t="n">
        <v>35</v>
      </c>
      <c r="N47" t="n">
        <v>32.86</v>
      </c>
      <c r="O47" t="n">
        <v>21865.03</v>
      </c>
      <c r="P47" t="n">
        <v>612.17</v>
      </c>
      <c r="Q47" t="n">
        <v>1367.3</v>
      </c>
      <c r="R47" t="n">
        <v>139.67</v>
      </c>
      <c r="S47" t="n">
        <v>104.26</v>
      </c>
      <c r="T47" t="n">
        <v>16708.06</v>
      </c>
      <c r="U47" t="n">
        <v>0.75</v>
      </c>
      <c r="V47" t="n">
        <v>0.89</v>
      </c>
      <c r="W47" t="n">
        <v>20.7</v>
      </c>
      <c r="X47" t="n">
        <v>1.02</v>
      </c>
      <c r="Y47" t="n">
        <v>1</v>
      </c>
      <c r="Z47" t="n">
        <v>10</v>
      </c>
      <c r="AA47" t="n">
        <v>1974.21230463891</v>
      </c>
      <c r="AB47" t="n">
        <v>2701.204371306903</v>
      </c>
      <c r="AC47" t="n">
        <v>2443.405217273517</v>
      </c>
      <c r="AD47" t="n">
        <v>1974212.30463891</v>
      </c>
      <c r="AE47" t="n">
        <v>2701204.371306903</v>
      </c>
      <c r="AF47" t="n">
        <v>2.597957534277983e-06</v>
      </c>
      <c r="AG47" t="n">
        <v>67</v>
      </c>
      <c r="AH47" t="n">
        <v>2443405.217273518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1.7526</v>
      </c>
      <c r="E48" t="n">
        <v>57.06</v>
      </c>
      <c r="F48" t="n">
        <v>53.57</v>
      </c>
      <c r="G48" t="n">
        <v>89.29000000000001</v>
      </c>
      <c r="H48" t="n">
        <v>1.26</v>
      </c>
      <c r="I48" t="n">
        <v>36</v>
      </c>
      <c r="J48" t="n">
        <v>175.76</v>
      </c>
      <c r="K48" t="n">
        <v>50.28</v>
      </c>
      <c r="L48" t="n">
        <v>12.5</v>
      </c>
      <c r="M48" t="n">
        <v>34</v>
      </c>
      <c r="N48" t="n">
        <v>32.98</v>
      </c>
      <c r="O48" t="n">
        <v>21910.49</v>
      </c>
      <c r="P48" t="n">
        <v>609.89</v>
      </c>
      <c r="Q48" t="n">
        <v>1367.19</v>
      </c>
      <c r="R48" t="n">
        <v>138.79</v>
      </c>
      <c r="S48" t="n">
        <v>104.26</v>
      </c>
      <c r="T48" t="n">
        <v>16269.79</v>
      </c>
      <c r="U48" t="n">
        <v>0.75</v>
      </c>
      <c r="V48" t="n">
        <v>0.89</v>
      </c>
      <c r="W48" t="n">
        <v>20.7</v>
      </c>
      <c r="X48" t="n">
        <v>0.99</v>
      </c>
      <c r="Y48" t="n">
        <v>1</v>
      </c>
      <c r="Z48" t="n">
        <v>10</v>
      </c>
      <c r="AA48" t="n">
        <v>1969.523235152765</v>
      </c>
      <c r="AB48" t="n">
        <v>2694.788579568813</v>
      </c>
      <c r="AC48" t="n">
        <v>2437.601739694291</v>
      </c>
      <c r="AD48" t="n">
        <v>1969523.235152765</v>
      </c>
      <c r="AE48" t="n">
        <v>2694788.579568813</v>
      </c>
      <c r="AF48" t="n">
        <v>2.60047996720292e-06</v>
      </c>
      <c r="AG48" t="n">
        <v>67</v>
      </c>
      <c r="AH48" t="n">
        <v>2437601.739694291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1.7519</v>
      </c>
      <c r="E49" t="n">
        <v>57.08</v>
      </c>
      <c r="F49" t="n">
        <v>53.6</v>
      </c>
      <c r="G49" t="n">
        <v>89.33</v>
      </c>
      <c r="H49" t="n">
        <v>1.28</v>
      </c>
      <c r="I49" t="n">
        <v>36</v>
      </c>
      <c r="J49" t="n">
        <v>176.12</v>
      </c>
      <c r="K49" t="n">
        <v>50.28</v>
      </c>
      <c r="L49" t="n">
        <v>12.75</v>
      </c>
      <c r="M49" t="n">
        <v>34</v>
      </c>
      <c r="N49" t="n">
        <v>33.09</v>
      </c>
      <c r="O49" t="n">
        <v>21956</v>
      </c>
      <c r="P49" t="n">
        <v>609</v>
      </c>
      <c r="Q49" t="n">
        <v>1367.23</v>
      </c>
      <c r="R49" t="n">
        <v>139.33</v>
      </c>
      <c r="S49" t="n">
        <v>104.26</v>
      </c>
      <c r="T49" t="n">
        <v>16543.27</v>
      </c>
      <c r="U49" t="n">
        <v>0.75</v>
      </c>
      <c r="V49" t="n">
        <v>0.89</v>
      </c>
      <c r="W49" t="n">
        <v>20.71</v>
      </c>
      <c r="X49" t="n">
        <v>1.02</v>
      </c>
      <c r="Y49" t="n">
        <v>1</v>
      </c>
      <c r="Z49" t="n">
        <v>10</v>
      </c>
      <c r="AA49" t="n">
        <v>1969.083513711449</v>
      </c>
      <c r="AB49" t="n">
        <v>2694.186933293664</v>
      </c>
      <c r="AC49" t="n">
        <v>2437.057513695226</v>
      </c>
      <c r="AD49" t="n">
        <v>1969083.513711449</v>
      </c>
      <c r="AE49" t="n">
        <v>2694186.933293664</v>
      </c>
      <c r="AF49" t="n">
        <v>2.599441318351476e-06</v>
      </c>
      <c r="AG49" t="n">
        <v>67</v>
      </c>
      <c r="AH49" t="n">
        <v>2437057.513695226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1.7533</v>
      </c>
      <c r="E50" t="n">
        <v>57.04</v>
      </c>
      <c r="F50" t="n">
        <v>53.58</v>
      </c>
      <c r="G50" t="n">
        <v>91.86</v>
      </c>
      <c r="H50" t="n">
        <v>1.31</v>
      </c>
      <c r="I50" t="n">
        <v>35</v>
      </c>
      <c r="J50" t="n">
        <v>176.49</v>
      </c>
      <c r="K50" t="n">
        <v>50.28</v>
      </c>
      <c r="L50" t="n">
        <v>13</v>
      </c>
      <c r="M50" t="n">
        <v>33</v>
      </c>
      <c r="N50" t="n">
        <v>33.21</v>
      </c>
      <c r="O50" t="n">
        <v>22001.54</v>
      </c>
      <c r="P50" t="n">
        <v>608.13</v>
      </c>
      <c r="Q50" t="n">
        <v>1367.21</v>
      </c>
      <c r="R50" t="n">
        <v>139.45</v>
      </c>
      <c r="S50" t="n">
        <v>104.26</v>
      </c>
      <c r="T50" t="n">
        <v>16606.6</v>
      </c>
      <c r="U50" t="n">
        <v>0.75</v>
      </c>
      <c r="V50" t="n">
        <v>0.89</v>
      </c>
      <c r="W50" t="n">
        <v>20.7</v>
      </c>
      <c r="X50" t="n">
        <v>1.01</v>
      </c>
      <c r="Y50" t="n">
        <v>1</v>
      </c>
      <c r="Z50" t="n">
        <v>10</v>
      </c>
      <c r="AA50" t="n">
        <v>1966.659012781163</v>
      </c>
      <c r="AB50" t="n">
        <v>2690.869624159415</v>
      </c>
      <c r="AC50" t="n">
        <v>2434.056803888877</v>
      </c>
      <c r="AD50" t="n">
        <v>1966659.012781163</v>
      </c>
      <c r="AE50" t="n">
        <v>2690869.624159415</v>
      </c>
      <c r="AF50" t="n">
        <v>2.601518616054365e-06</v>
      </c>
      <c r="AG50" t="n">
        <v>67</v>
      </c>
      <c r="AH50" t="n">
        <v>2434056.803888877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1.7564</v>
      </c>
      <c r="E51" t="n">
        <v>56.94</v>
      </c>
      <c r="F51" t="n">
        <v>53.52</v>
      </c>
      <c r="G51" t="n">
        <v>94.44</v>
      </c>
      <c r="H51" t="n">
        <v>1.33</v>
      </c>
      <c r="I51" t="n">
        <v>34</v>
      </c>
      <c r="J51" t="n">
        <v>176.86</v>
      </c>
      <c r="K51" t="n">
        <v>50.28</v>
      </c>
      <c r="L51" t="n">
        <v>13.25</v>
      </c>
      <c r="M51" t="n">
        <v>32</v>
      </c>
      <c r="N51" t="n">
        <v>33.33</v>
      </c>
      <c r="O51" t="n">
        <v>22047.13</v>
      </c>
      <c r="P51" t="n">
        <v>605</v>
      </c>
      <c r="Q51" t="n">
        <v>1367.27</v>
      </c>
      <c r="R51" t="n">
        <v>136.8</v>
      </c>
      <c r="S51" t="n">
        <v>104.26</v>
      </c>
      <c r="T51" t="n">
        <v>15288.1</v>
      </c>
      <c r="U51" t="n">
        <v>0.76</v>
      </c>
      <c r="V51" t="n">
        <v>0.9</v>
      </c>
      <c r="W51" t="n">
        <v>20.7</v>
      </c>
      <c r="X51" t="n">
        <v>0.9399999999999999</v>
      </c>
      <c r="Y51" t="n">
        <v>1</v>
      </c>
      <c r="Z51" t="n">
        <v>10</v>
      </c>
      <c r="AA51" t="n">
        <v>1949.727773084146</v>
      </c>
      <c r="AB51" t="n">
        <v>2667.703555052378</v>
      </c>
      <c r="AC51" t="n">
        <v>2413.101671903633</v>
      </c>
      <c r="AD51" t="n">
        <v>1949727.773084146</v>
      </c>
      <c r="AE51" t="n">
        <v>2667703.555052378</v>
      </c>
      <c r="AF51" t="n">
        <v>2.606118346682192e-06</v>
      </c>
      <c r="AG51" t="n">
        <v>66</v>
      </c>
      <c r="AH51" t="n">
        <v>2413101.671903634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1.7556</v>
      </c>
      <c r="E52" t="n">
        <v>56.96</v>
      </c>
      <c r="F52" t="n">
        <v>53.54</v>
      </c>
      <c r="G52" t="n">
        <v>94.48999999999999</v>
      </c>
      <c r="H52" t="n">
        <v>1.35</v>
      </c>
      <c r="I52" t="n">
        <v>34</v>
      </c>
      <c r="J52" t="n">
        <v>177.23</v>
      </c>
      <c r="K52" t="n">
        <v>50.28</v>
      </c>
      <c r="L52" t="n">
        <v>13.5</v>
      </c>
      <c r="M52" t="n">
        <v>32</v>
      </c>
      <c r="N52" t="n">
        <v>33.45</v>
      </c>
      <c r="O52" t="n">
        <v>22092.76</v>
      </c>
      <c r="P52" t="n">
        <v>604.64</v>
      </c>
      <c r="Q52" t="n">
        <v>1367.3</v>
      </c>
      <c r="R52" t="n">
        <v>137.99</v>
      </c>
      <c r="S52" t="n">
        <v>104.26</v>
      </c>
      <c r="T52" t="n">
        <v>15882.78</v>
      </c>
      <c r="U52" t="n">
        <v>0.76</v>
      </c>
      <c r="V52" t="n">
        <v>0.9</v>
      </c>
      <c r="W52" t="n">
        <v>20.7</v>
      </c>
      <c r="X52" t="n">
        <v>0.96</v>
      </c>
      <c r="Y52" t="n">
        <v>1</v>
      </c>
      <c r="Z52" t="n">
        <v>10</v>
      </c>
      <c r="AA52" t="n">
        <v>1950.001496774988</v>
      </c>
      <c r="AB52" t="n">
        <v>2668.078075882025</v>
      </c>
      <c r="AC52" t="n">
        <v>2413.440448990942</v>
      </c>
      <c r="AD52" t="n">
        <v>1950001.496774988</v>
      </c>
      <c r="AE52" t="n">
        <v>2668078.075882025</v>
      </c>
      <c r="AF52" t="n">
        <v>2.604931319423398e-06</v>
      </c>
      <c r="AG52" t="n">
        <v>66</v>
      </c>
      <c r="AH52" t="n">
        <v>2413440.448990942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1.7586</v>
      </c>
      <c r="E53" t="n">
        <v>56.86</v>
      </c>
      <c r="F53" t="n">
        <v>53.48</v>
      </c>
      <c r="G53" t="n">
        <v>97.23</v>
      </c>
      <c r="H53" t="n">
        <v>1.37</v>
      </c>
      <c r="I53" t="n">
        <v>33</v>
      </c>
      <c r="J53" t="n">
        <v>177.6</v>
      </c>
      <c r="K53" t="n">
        <v>50.28</v>
      </c>
      <c r="L53" t="n">
        <v>13.75</v>
      </c>
      <c r="M53" t="n">
        <v>31</v>
      </c>
      <c r="N53" t="n">
        <v>33.57</v>
      </c>
      <c r="O53" t="n">
        <v>22138.42</v>
      </c>
      <c r="P53" t="n">
        <v>602.85</v>
      </c>
      <c r="Q53" t="n">
        <v>1367.3</v>
      </c>
      <c r="R53" t="n">
        <v>135.58</v>
      </c>
      <c r="S53" t="n">
        <v>104.26</v>
      </c>
      <c r="T53" t="n">
        <v>14680.97</v>
      </c>
      <c r="U53" t="n">
        <v>0.77</v>
      </c>
      <c r="V53" t="n">
        <v>0.9</v>
      </c>
      <c r="W53" t="n">
        <v>20.7</v>
      </c>
      <c r="X53" t="n">
        <v>0.9</v>
      </c>
      <c r="Y53" t="n">
        <v>1</v>
      </c>
      <c r="Z53" t="n">
        <v>10</v>
      </c>
      <c r="AA53" t="n">
        <v>1944.789409998869</v>
      </c>
      <c r="AB53" t="n">
        <v>2660.946668813898</v>
      </c>
      <c r="AC53" t="n">
        <v>2406.989653404406</v>
      </c>
      <c r="AD53" t="n">
        <v>1944789.409998869</v>
      </c>
      <c r="AE53" t="n">
        <v>2660946.668813898</v>
      </c>
      <c r="AF53" t="n">
        <v>2.609382671643875e-06</v>
      </c>
      <c r="AG53" t="n">
        <v>66</v>
      </c>
      <c r="AH53" t="n">
        <v>2406989.653404405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1.7599</v>
      </c>
      <c r="E54" t="n">
        <v>56.82</v>
      </c>
      <c r="F54" t="n">
        <v>53.46</v>
      </c>
      <c r="G54" t="n">
        <v>100.25</v>
      </c>
      <c r="H54" t="n">
        <v>1.4</v>
      </c>
      <c r="I54" t="n">
        <v>32</v>
      </c>
      <c r="J54" t="n">
        <v>177.97</v>
      </c>
      <c r="K54" t="n">
        <v>50.28</v>
      </c>
      <c r="L54" t="n">
        <v>14</v>
      </c>
      <c r="M54" t="n">
        <v>30</v>
      </c>
      <c r="N54" t="n">
        <v>33.69</v>
      </c>
      <c r="O54" t="n">
        <v>22184.13</v>
      </c>
      <c r="P54" t="n">
        <v>601.27</v>
      </c>
      <c r="Q54" t="n">
        <v>1367.24</v>
      </c>
      <c r="R54" t="n">
        <v>135.5</v>
      </c>
      <c r="S54" t="n">
        <v>104.26</v>
      </c>
      <c r="T54" t="n">
        <v>14647.37</v>
      </c>
      <c r="U54" t="n">
        <v>0.77</v>
      </c>
      <c r="V54" t="n">
        <v>0.9</v>
      </c>
      <c r="W54" t="n">
        <v>20.69</v>
      </c>
      <c r="X54" t="n">
        <v>0.89</v>
      </c>
      <c r="Y54" t="n">
        <v>1</v>
      </c>
      <c r="Z54" t="n">
        <v>10</v>
      </c>
      <c r="AA54" t="n">
        <v>1941.483561809829</v>
      </c>
      <c r="AB54" t="n">
        <v>2656.423461477926</v>
      </c>
      <c r="AC54" t="n">
        <v>2402.898134628217</v>
      </c>
      <c r="AD54" t="n">
        <v>1941483.561809829</v>
      </c>
      <c r="AE54" t="n">
        <v>2656423.461477926</v>
      </c>
      <c r="AF54" t="n">
        <v>2.611311590939416e-06</v>
      </c>
      <c r="AG54" t="n">
        <v>66</v>
      </c>
      <c r="AH54" t="n">
        <v>2402898.134628217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1.7596</v>
      </c>
      <c r="E55" t="n">
        <v>56.83</v>
      </c>
      <c r="F55" t="n">
        <v>53.48</v>
      </c>
      <c r="G55" t="n">
        <v>100.27</v>
      </c>
      <c r="H55" t="n">
        <v>1.42</v>
      </c>
      <c r="I55" t="n">
        <v>32</v>
      </c>
      <c r="J55" t="n">
        <v>178.34</v>
      </c>
      <c r="K55" t="n">
        <v>50.28</v>
      </c>
      <c r="L55" t="n">
        <v>14.25</v>
      </c>
      <c r="M55" t="n">
        <v>30</v>
      </c>
      <c r="N55" t="n">
        <v>33.82</v>
      </c>
      <c r="O55" t="n">
        <v>22229.88</v>
      </c>
      <c r="P55" t="n">
        <v>599.0700000000001</v>
      </c>
      <c r="Q55" t="n">
        <v>1367.2</v>
      </c>
      <c r="R55" t="n">
        <v>135.54</v>
      </c>
      <c r="S55" t="n">
        <v>104.26</v>
      </c>
      <c r="T55" t="n">
        <v>14667.46</v>
      </c>
      <c r="U55" t="n">
        <v>0.77</v>
      </c>
      <c r="V55" t="n">
        <v>0.9</v>
      </c>
      <c r="W55" t="n">
        <v>20.7</v>
      </c>
      <c r="X55" t="n">
        <v>0.9</v>
      </c>
      <c r="Y55" t="n">
        <v>1</v>
      </c>
      <c r="Z55" t="n">
        <v>10</v>
      </c>
      <c r="AA55" t="n">
        <v>1938.855753265387</v>
      </c>
      <c r="AB55" t="n">
        <v>2652.827977896688</v>
      </c>
      <c r="AC55" t="n">
        <v>2399.645798953679</v>
      </c>
      <c r="AD55" t="n">
        <v>1938855.753265387</v>
      </c>
      <c r="AE55" t="n">
        <v>2652827.977896689</v>
      </c>
      <c r="AF55" t="n">
        <v>2.610866455717368e-06</v>
      </c>
      <c r="AG55" t="n">
        <v>66</v>
      </c>
      <c r="AH55" t="n">
        <v>2399645.798953679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1.7619</v>
      </c>
      <c r="E56" t="n">
        <v>56.76</v>
      </c>
      <c r="F56" t="n">
        <v>53.43</v>
      </c>
      <c r="G56" t="n">
        <v>103.42</v>
      </c>
      <c r="H56" t="n">
        <v>1.44</v>
      </c>
      <c r="I56" t="n">
        <v>31</v>
      </c>
      <c r="J56" t="n">
        <v>178.72</v>
      </c>
      <c r="K56" t="n">
        <v>50.28</v>
      </c>
      <c r="L56" t="n">
        <v>14.5</v>
      </c>
      <c r="M56" t="n">
        <v>29</v>
      </c>
      <c r="N56" t="n">
        <v>33.94</v>
      </c>
      <c r="O56" t="n">
        <v>22275.67</v>
      </c>
      <c r="P56" t="n">
        <v>598.55</v>
      </c>
      <c r="Q56" t="n">
        <v>1367.17</v>
      </c>
      <c r="R56" t="n">
        <v>134.25</v>
      </c>
      <c r="S56" t="n">
        <v>104.26</v>
      </c>
      <c r="T56" t="n">
        <v>14024.75</v>
      </c>
      <c r="U56" t="n">
        <v>0.78</v>
      </c>
      <c r="V56" t="n">
        <v>0.9</v>
      </c>
      <c r="W56" t="n">
        <v>20.7</v>
      </c>
      <c r="X56" t="n">
        <v>0.86</v>
      </c>
      <c r="Y56" t="n">
        <v>1</v>
      </c>
      <c r="Z56" t="n">
        <v>10</v>
      </c>
      <c r="AA56" t="n">
        <v>1936.016862715989</v>
      </c>
      <c r="AB56" t="n">
        <v>2648.943682603991</v>
      </c>
      <c r="AC56" t="n">
        <v>2396.132215352074</v>
      </c>
      <c r="AD56" t="n">
        <v>1936016.862715989</v>
      </c>
      <c r="AE56" t="n">
        <v>2648943.682603991</v>
      </c>
      <c r="AF56" t="n">
        <v>2.6142791590864e-06</v>
      </c>
      <c r="AG56" t="n">
        <v>66</v>
      </c>
      <c r="AH56" t="n">
        <v>2396132.215352074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1.7639</v>
      </c>
      <c r="E57" t="n">
        <v>56.69</v>
      </c>
      <c r="F57" t="n">
        <v>53.4</v>
      </c>
      <c r="G57" t="n">
        <v>106.8</v>
      </c>
      <c r="H57" t="n">
        <v>1.46</v>
      </c>
      <c r="I57" t="n">
        <v>30</v>
      </c>
      <c r="J57" t="n">
        <v>179.09</v>
      </c>
      <c r="K57" t="n">
        <v>50.28</v>
      </c>
      <c r="L57" t="n">
        <v>14.75</v>
      </c>
      <c r="M57" t="n">
        <v>28</v>
      </c>
      <c r="N57" t="n">
        <v>34.06</v>
      </c>
      <c r="O57" t="n">
        <v>22321.5</v>
      </c>
      <c r="P57" t="n">
        <v>595.61</v>
      </c>
      <c r="Q57" t="n">
        <v>1367.25</v>
      </c>
      <c r="R57" t="n">
        <v>133.2</v>
      </c>
      <c r="S57" t="n">
        <v>104.26</v>
      </c>
      <c r="T57" t="n">
        <v>13505.87</v>
      </c>
      <c r="U57" t="n">
        <v>0.78</v>
      </c>
      <c r="V57" t="n">
        <v>0.9</v>
      </c>
      <c r="W57" t="n">
        <v>20.69</v>
      </c>
      <c r="X57" t="n">
        <v>0.82</v>
      </c>
      <c r="Y57" t="n">
        <v>1</v>
      </c>
      <c r="Z57" t="n">
        <v>10</v>
      </c>
      <c r="AA57" t="n">
        <v>1930.260897893332</v>
      </c>
      <c r="AB57" t="n">
        <v>2641.068117598384</v>
      </c>
      <c r="AC57" t="n">
        <v>2389.008283217178</v>
      </c>
      <c r="AD57" t="n">
        <v>1930260.897893331</v>
      </c>
      <c r="AE57" t="n">
        <v>2641068.117598384</v>
      </c>
      <c r="AF57" t="n">
        <v>2.617246727233385e-06</v>
      </c>
      <c r="AG57" t="n">
        <v>66</v>
      </c>
      <c r="AH57" t="n">
        <v>2389008.283217178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1.7637</v>
      </c>
      <c r="E58" t="n">
        <v>56.7</v>
      </c>
      <c r="F58" t="n">
        <v>53.41</v>
      </c>
      <c r="G58" t="n">
        <v>106.82</v>
      </c>
      <c r="H58" t="n">
        <v>1.48</v>
      </c>
      <c r="I58" t="n">
        <v>30</v>
      </c>
      <c r="J58" t="n">
        <v>179.46</v>
      </c>
      <c r="K58" t="n">
        <v>50.28</v>
      </c>
      <c r="L58" t="n">
        <v>15</v>
      </c>
      <c r="M58" t="n">
        <v>28</v>
      </c>
      <c r="N58" t="n">
        <v>34.18</v>
      </c>
      <c r="O58" t="n">
        <v>22367.38</v>
      </c>
      <c r="P58" t="n">
        <v>595</v>
      </c>
      <c r="Q58" t="n">
        <v>1367.21</v>
      </c>
      <c r="R58" t="n">
        <v>133.56</v>
      </c>
      <c r="S58" t="n">
        <v>104.26</v>
      </c>
      <c r="T58" t="n">
        <v>13688.25</v>
      </c>
      <c r="U58" t="n">
        <v>0.78</v>
      </c>
      <c r="V58" t="n">
        <v>0.9</v>
      </c>
      <c r="W58" t="n">
        <v>20.69</v>
      </c>
      <c r="X58" t="n">
        <v>0.83</v>
      </c>
      <c r="Y58" t="n">
        <v>1</v>
      </c>
      <c r="Z58" t="n">
        <v>10</v>
      </c>
      <c r="AA58" t="n">
        <v>1929.657450856231</v>
      </c>
      <c r="AB58" t="n">
        <v>2640.242454740019</v>
      </c>
      <c r="AC58" t="n">
        <v>2388.26142046319</v>
      </c>
      <c r="AD58" t="n">
        <v>1929657.45085623</v>
      </c>
      <c r="AE58" t="n">
        <v>2640242.454740019</v>
      </c>
      <c r="AF58" t="n">
        <v>2.616949970418687e-06</v>
      </c>
      <c r="AG58" t="n">
        <v>66</v>
      </c>
      <c r="AH58" t="n">
        <v>2388261.420463189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1.7654</v>
      </c>
      <c r="E59" t="n">
        <v>56.64</v>
      </c>
      <c r="F59" t="n">
        <v>53.38</v>
      </c>
      <c r="G59" t="n">
        <v>110.45</v>
      </c>
      <c r="H59" t="n">
        <v>1.5</v>
      </c>
      <c r="I59" t="n">
        <v>29</v>
      </c>
      <c r="J59" t="n">
        <v>179.83</v>
      </c>
      <c r="K59" t="n">
        <v>50.28</v>
      </c>
      <c r="L59" t="n">
        <v>15.25</v>
      </c>
      <c r="M59" t="n">
        <v>27</v>
      </c>
      <c r="N59" t="n">
        <v>34.3</v>
      </c>
      <c r="O59" t="n">
        <v>22413.29</v>
      </c>
      <c r="P59" t="n">
        <v>593.49</v>
      </c>
      <c r="Q59" t="n">
        <v>1367.28</v>
      </c>
      <c r="R59" t="n">
        <v>132.7</v>
      </c>
      <c r="S59" t="n">
        <v>104.26</v>
      </c>
      <c r="T59" t="n">
        <v>13262.59</v>
      </c>
      <c r="U59" t="n">
        <v>0.79</v>
      </c>
      <c r="V59" t="n">
        <v>0.9</v>
      </c>
      <c r="W59" t="n">
        <v>20.69</v>
      </c>
      <c r="X59" t="n">
        <v>0.8100000000000001</v>
      </c>
      <c r="Y59" t="n">
        <v>1</v>
      </c>
      <c r="Z59" t="n">
        <v>10</v>
      </c>
      <c r="AA59" t="n">
        <v>1926.09078691851</v>
      </c>
      <c r="AB59" t="n">
        <v>2635.362387790321</v>
      </c>
      <c r="AC59" t="n">
        <v>2383.847100253954</v>
      </c>
      <c r="AD59" t="n">
        <v>1926090.78691851</v>
      </c>
      <c r="AE59" t="n">
        <v>2635362.387790321</v>
      </c>
      <c r="AF59" t="n">
        <v>2.619472403343624e-06</v>
      </c>
      <c r="AG59" t="n">
        <v>66</v>
      </c>
      <c r="AH59" t="n">
        <v>2383847.100253954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1.7656</v>
      </c>
      <c r="E60" t="n">
        <v>56.64</v>
      </c>
      <c r="F60" t="n">
        <v>53.38</v>
      </c>
      <c r="G60" t="n">
        <v>110.44</v>
      </c>
      <c r="H60" t="n">
        <v>1.53</v>
      </c>
      <c r="I60" t="n">
        <v>29</v>
      </c>
      <c r="J60" t="n">
        <v>180.2</v>
      </c>
      <c r="K60" t="n">
        <v>50.28</v>
      </c>
      <c r="L60" t="n">
        <v>15.5</v>
      </c>
      <c r="M60" t="n">
        <v>27</v>
      </c>
      <c r="N60" t="n">
        <v>34.43</v>
      </c>
      <c r="O60" t="n">
        <v>22459.24</v>
      </c>
      <c r="P60" t="n">
        <v>592.8</v>
      </c>
      <c r="Q60" t="n">
        <v>1367.32</v>
      </c>
      <c r="R60" t="n">
        <v>132.73</v>
      </c>
      <c r="S60" t="n">
        <v>104.26</v>
      </c>
      <c r="T60" t="n">
        <v>13277.92</v>
      </c>
      <c r="U60" t="n">
        <v>0.79</v>
      </c>
      <c r="V60" t="n">
        <v>0.9</v>
      </c>
      <c r="W60" t="n">
        <v>20.69</v>
      </c>
      <c r="X60" t="n">
        <v>0.8</v>
      </c>
      <c r="Y60" t="n">
        <v>1</v>
      </c>
      <c r="Z60" t="n">
        <v>10</v>
      </c>
      <c r="AA60" t="n">
        <v>1925.000618155256</v>
      </c>
      <c r="AB60" t="n">
        <v>2633.870770793586</v>
      </c>
      <c r="AC60" t="n">
        <v>2382.49784108989</v>
      </c>
      <c r="AD60" t="n">
        <v>1925000.618155256</v>
      </c>
      <c r="AE60" t="n">
        <v>2633870.770793586</v>
      </c>
      <c r="AF60" t="n">
        <v>2.619769160158323e-06</v>
      </c>
      <c r="AG60" t="n">
        <v>66</v>
      </c>
      <c r="AH60" t="n">
        <v>2382497.84108989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1.7673</v>
      </c>
      <c r="E61" t="n">
        <v>56.58</v>
      </c>
      <c r="F61" t="n">
        <v>53.36</v>
      </c>
      <c r="G61" t="n">
        <v>114.34</v>
      </c>
      <c r="H61" t="n">
        <v>1.55</v>
      </c>
      <c r="I61" t="n">
        <v>28</v>
      </c>
      <c r="J61" t="n">
        <v>180.58</v>
      </c>
      <c r="K61" t="n">
        <v>50.28</v>
      </c>
      <c r="L61" t="n">
        <v>15.75</v>
      </c>
      <c r="M61" t="n">
        <v>26</v>
      </c>
      <c r="N61" t="n">
        <v>34.55</v>
      </c>
      <c r="O61" t="n">
        <v>22505.24</v>
      </c>
      <c r="P61" t="n">
        <v>590.36</v>
      </c>
      <c r="Q61" t="n">
        <v>1367.27</v>
      </c>
      <c r="R61" t="n">
        <v>131.85</v>
      </c>
      <c r="S61" t="n">
        <v>104.26</v>
      </c>
      <c r="T61" t="n">
        <v>12843.08</v>
      </c>
      <c r="U61" t="n">
        <v>0.79</v>
      </c>
      <c r="V61" t="n">
        <v>0.9</v>
      </c>
      <c r="W61" t="n">
        <v>20.69</v>
      </c>
      <c r="X61" t="n">
        <v>0.78</v>
      </c>
      <c r="Y61" t="n">
        <v>1</v>
      </c>
      <c r="Z61" t="n">
        <v>10</v>
      </c>
      <c r="AA61" t="n">
        <v>1920.256823905973</v>
      </c>
      <c r="AB61" t="n">
        <v>2627.380102220285</v>
      </c>
      <c r="AC61" t="n">
        <v>2376.626632815514</v>
      </c>
      <c r="AD61" t="n">
        <v>1920256.823905973</v>
      </c>
      <c r="AE61" t="n">
        <v>2627380.102220285</v>
      </c>
      <c r="AF61" t="n">
        <v>2.62229159308326e-06</v>
      </c>
      <c r="AG61" t="n">
        <v>66</v>
      </c>
      <c r="AH61" t="n">
        <v>2376626.632815514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1.7679</v>
      </c>
      <c r="E62" t="n">
        <v>56.56</v>
      </c>
      <c r="F62" t="n">
        <v>53.34</v>
      </c>
      <c r="G62" t="n">
        <v>114.29</v>
      </c>
      <c r="H62" t="n">
        <v>1.57</v>
      </c>
      <c r="I62" t="n">
        <v>28</v>
      </c>
      <c r="J62" t="n">
        <v>180.95</v>
      </c>
      <c r="K62" t="n">
        <v>50.28</v>
      </c>
      <c r="L62" t="n">
        <v>16</v>
      </c>
      <c r="M62" t="n">
        <v>26</v>
      </c>
      <c r="N62" t="n">
        <v>34.67</v>
      </c>
      <c r="O62" t="n">
        <v>22551.28</v>
      </c>
      <c r="P62" t="n">
        <v>588.6799999999999</v>
      </c>
      <c r="Q62" t="n">
        <v>1367.28</v>
      </c>
      <c r="R62" t="n">
        <v>131.13</v>
      </c>
      <c r="S62" t="n">
        <v>104.26</v>
      </c>
      <c r="T62" t="n">
        <v>12483.54</v>
      </c>
      <c r="U62" t="n">
        <v>0.8</v>
      </c>
      <c r="V62" t="n">
        <v>0.9</v>
      </c>
      <c r="W62" t="n">
        <v>20.69</v>
      </c>
      <c r="X62" t="n">
        <v>0.76</v>
      </c>
      <c r="Y62" t="n">
        <v>1</v>
      </c>
      <c r="Z62" t="n">
        <v>10</v>
      </c>
      <c r="AA62" t="n">
        <v>1917.351542439594</v>
      </c>
      <c r="AB62" t="n">
        <v>2623.404967946013</v>
      </c>
      <c r="AC62" t="n">
        <v>2373.030879777242</v>
      </c>
      <c r="AD62" t="n">
        <v>1917351.542439594</v>
      </c>
      <c r="AE62" t="n">
        <v>2623404.967946013</v>
      </c>
      <c r="AF62" t="n">
        <v>2.623181863527356e-06</v>
      </c>
      <c r="AG62" t="n">
        <v>66</v>
      </c>
      <c r="AH62" t="n">
        <v>2373030.879777242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1.7694</v>
      </c>
      <c r="E63" t="n">
        <v>56.52</v>
      </c>
      <c r="F63" t="n">
        <v>53.32</v>
      </c>
      <c r="G63" t="n">
        <v>118.49</v>
      </c>
      <c r="H63" t="n">
        <v>1.59</v>
      </c>
      <c r="I63" t="n">
        <v>27</v>
      </c>
      <c r="J63" t="n">
        <v>181.32</v>
      </c>
      <c r="K63" t="n">
        <v>50.28</v>
      </c>
      <c r="L63" t="n">
        <v>16.25</v>
      </c>
      <c r="M63" t="n">
        <v>25</v>
      </c>
      <c r="N63" t="n">
        <v>34.79</v>
      </c>
      <c r="O63" t="n">
        <v>22597.36</v>
      </c>
      <c r="P63" t="n">
        <v>587.1900000000001</v>
      </c>
      <c r="Q63" t="n">
        <v>1367.29</v>
      </c>
      <c r="R63" t="n">
        <v>130.95</v>
      </c>
      <c r="S63" t="n">
        <v>104.26</v>
      </c>
      <c r="T63" t="n">
        <v>12395.15</v>
      </c>
      <c r="U63" t="n">
        <v>0.8</v>
      </c>
      <c r="V63" t="n">
        <v>0.9</v>
      </c>
      <c r="W63" t="n">
        <v>20.68</v>
      </c>
      <c r="X63" t="n">
        <v>0.74</v>
      </c>
      <c r="Y63" t="n">
        <v>1</v>
      </c>
      <c r="Z63" t="n">
        <v>10</v>
      </c>
      <c r="AA63" t="n">
        <v>1914.062969204022</v>
      </c>
      <c r="AB63" t="n">
        <v>2618.905396963491</v>
      </c>
      <c r="AC63" t="n">
        <v>2368.960741534106</v>
      </c>
      <c r="AD63" t="n">
        <v>1914062.969204022</v>
      </c>
      <c r="AE63" t="n">
        <v>2618905.396963491</v>
      </c>
      <c r="AF63" t="n">
        <v>2.625407539637594e-06</v>
      </c>
      <c r="AG63" t="n">
        <v>66</v>
      </c>
      <c r="AH63" t="n">
        <v>2368960.741534106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1.7696</v>
      </c>
      <c r="E64" t="n">
        <v>56.51</v>
      </c>
      <c r="F64" t="n">
        <v>53.32</v>
      </c>
      <c r="G64" t="n">
        <v>118.48</v>
      </c>
      <c r="H64" t="n">
        <v>1.61</v>
      </c>
      <c r="I64" t="n">
        <v>27</v>
      </c>
      <c r="J64" t="n">
        <v>181.7</v>
      </c>
      <c r="K64" t="n">
        <v>50.28</v>
      </c>
      <c r="L64" t="n">
        <v>16.5</v>
      </c>
      <c r="M64" t="n">
        <v>25</v>
      </c>
      <c r="N64" t="n">
        <v>34.92</v>
      </c>
      <c r="O64" t="n">
        <v>22643.61</v>
      </c>
      <c r="P64" t="n">
        <v>584.47</v>
      </c>
      <c r="Q64" t="n">
        <v>1367.23</v>
      </c>
      <c r="R64" t="n">
        <v>130.61</v>
      </c>
      <c r="S64" t="n">
        <v>104.26</v>
      </c>
      <c r="T64" t="n">
        <v>12223.9</v>
      </c>
      <c r="U64" t="n">
        <v>0.8</v>
      </c>
      <c r="V64" t="n">
        <v>0.9</v>
      </c>
      <c r="W64" t="n">
        <v>20.69</v>
      </c>
      <c r="X64" t="n">
        <v>0.74</v>
      </c>
      <c r="Y64" t="n">
        <v>1</v>
      </c>
      <c r="Z64" t="n">
        <v>10</v>
      </c>
      <c r="AA64" t="n">
        <v>1910.202067103898</v>
      </c>
      <c r="AB64" t="n">
        <v>2613.622740379122</v>
      </c>
      <c r="AC64" t="n">
        <v>2364.182254279893</v>
      </c>
      <c r="AD64" t="n">
        <v>1910202.067103898</v>
      </c>
      <c r="AE64" t="n">
        <v>2613622.740379122</v>
      </c>
      <c r="AF64" t="n">
        <v>2.625704296452292e-06</v>
      </c>
      <c r="AG64" t="n">
        <v>66</v>
      </c>
      <c r="AH64" t="n">
        <v>2364182.254279893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1.7715</v>
      </c>
      <c r="E65" t="n">
        <v>56.45</v>
      </c>
      <c r="F65" t="n">
        <v>53.29</v>
      </c>
      <c r="G65" t="n">
        <v>122.97</v>
      </c>
      <c r="H65" t="n">
        <v>1.63</v>
      </c>
      <c r="I65" t="n">
        <v>26</v>
      </c>
      <c r="J65" t="n">
        <v>182.07</v>
      </c>
      <c r="K65" t="n">
        <v>50.28</v>
      </c>
      <c r="L65" t="n">
        <v>16.75</v>
      </c>
      <c r="M65" t="n">
        <v>24</v>
      </c>
      <c r="N65" t="n">
        <v>35.04</v>
      </c>
      <c r="O65" t="n">
        <v>22689.77</v>
      </c>
      <c r="P65" t="n">
        <v>582.66</v>
      </c>
      <c r="Q65" t="n">
        <v>1367.33</v>
      </c>
      <c r="R65" t="n">
        <v>129.56</v>
      </c>
      <c r="S65" t="n">
        <v>104.26</v>
      </c>
      <c r="T65" t="n">
        <v>11707.92</v>
      </c>
      <c r="U65" t="n">
        <v>0.8</v>
      </c>
      <c r="V65" t="n">
        <v>0.9</v>
      </c>
      <c r="W65" t="n">
        <v>20.68</v>
      </c>
      <c r="X65" t="n">
        <v>0.71</v>
      </c>
      <c r="Y65" t="n">
        <v>1</v>
      </c>
      <c r="Z65" t="n">
        <v>10</v>
      </c>
      <c r="AA65" t="n">
        <v>1906.114081910876</v>
      </c>
      <c r="AB65" t="n">
        <v>2608.029378688852</v>
      </c>
      <c r="AC65" t="n">
        <v>2359.122715179009</v>
      </c>
      <c r="AD65" t="n">
        <v>1906114.081910876</v>
      </c>
      <c r="AE65" t="n">
        <v>2608029.378688852</v>
      </c>
      <c r="AF65" t="n">
        <v>2.628523486191928e-06</v>
      </c>
      <c r="AG65" t="n">
        <v>66</v>
      </c>
      <c r="AH65" t="n">
        <v>2359122.715179009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1.7714</v>
      </c>
      <c r="E66" t="n">
        <v>56.45</v>
      </c>
      <c r="F66" t="n">
        <v>53.29</v>
      </c>
      <c r="G66" t="n">
        <v>122.98</v>
      </c>
      <c r="H66" t="n">
        <v>1.65</v>
      </c>
      <c r="I66" t="n">
        <v>26</v>
      </c>
      <c r="J66" t="n">
        <v>182.45</v>
      </c>
      <c r="K66" t="n">
        <v>50.28</v>
      </c>
      <c r="L66" t="n">
        <v>17</v>
      </c>
      <c r="M66" t="n">
        <v>24</v>
      </c>
      <c r="N66" t="n">
        <v>35.17</v>
      </c>
      <c r="O66" t="n">
        <v>22735.98</v>
      </c>
      <c r="P66" t="n">
        <v>582.73</v>
      </c>
      <c r="Q66" t="n">
        <v>1367.17</v>
      </c>
      <c r="R66" t="n">
        <v>129.7</v>
      </c>
      <c r="S66" t="n">
        <v>104.26</v>
      </c>
      <c r="T66" t="n">
        <v>11778.47</v>
      </c>
      <c r="U66" t="n">
        <v>0.8</v>
      </c>
      <c r="V66" t="n">
        <v>0.9</v>
      </c>
      <c r="W66" t="n">
        <v>20.69</v>
      </c>
      <c r="X66" t="n">
        <v>0.71</v>
      </c>
      <c r="Y66" t="n">
        <v>1</v>
      </c>
      <c r="Z66" t="n">
        <v>10</v>
      </c>
      <c r="AA66" t="n">
        <v>1906.280772124495</v>
      </c>
      <c r="AB66" t="n">
        <v>2608.257451592978</v>
      </c>
      <c r="AC66" t="n">
        <v>2359.329021125269</v>
      </c>
      <c r="AD66" t="n">
        <v>1906280.772124495</v>
      </c>
      <c r="AE66" t="n">
        <v>2608257.451592978</v>
      </c>
      <c r="AF66" t="n">
        <v>2.628375107784579e-06</v>
      </c>
      <c r="AG66" t="n">
        <v>66</v>
      </c>
      <c r="AH66" t="n">
        <v>2359329.021125269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1.7734</v>
      </c>
      <c r="E67" t="n">
        <v>56.39</v>
      </c>
      <c r="F67" t="n">
        <v>53.26</v>
      </c>
      <c r="G67" t="n">
        <v>127.82</v>
      </c>
      <c r="H67" t="n">
        <v>1.67</v>
      </c>
      <c r="I67" t="n">
        <v>25</v>
      </c>
      <c r="J67" t="n">
        <v>182.82</v>
      </c>
      <c r="K67" t="n">
        <v>50.28</v>
      </c>
      <c r="L67" t="n">
        <v>17.25</v>
      </c>
      <c r="M67" t="n">
        <v>23</v>
      </c>
      <c r="N67" t="n">
        <v>35.29</v>
      </c>
      <c r="O67" t="n">
        <v>22782.23</v>
      </c>
      <c r="P67" t="n">
        <v>578.74</v>
      </c>
      <c r="Q67" t="n">
        <v>1367.14</v>
      </c>
      <c r="R67" t="n">
        <v>128.95</v>
      </c>
      <c r="S67" t="n">
        <v>104.26</v>
      </c>
      <c r="T67" t="n">
        <v>11407.64</v>
      </c>
      <c r="U67" t="n">
        <v>0.8100000000000001</v>
      </c>
      <c r="V67" t="n">
        <v>0.9</v>
      </c>
      <c r="W67" t="n">
        <v>20.68</v>
      </c>
      <c r="X67" t="n">
        <v>0.68</v>
      </c>
      <c r="Y67" t="n">
        <v>1</v>
      </c>
      <c r="Z67" t="n">
        <v>10</v>
      </c>
      <c r="AA67" t="n">
        <v>1899.157136828406</v>
      </c>
      <c r="AB67" t="n">
        <v>2598.510579508261</v>
      </c>
      <c r="AC67" t="n">
        <v>2350.512376832496</v>
      </c>
      <c r="AD67" t="n">
        <v>1899157.136828406</v>
      </c>
      <c r="AE67" t="n">
        <v>2598510.579508261</v>
      </c>
      <c r="AF67" t="n">
        <v>2.631342675931564e-06</v>
      </c>
      <c r="AG67" t="n">
        <v>66</v>
      </c>
      <c r="AH67" t="n">
        <v>2350512.376832496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1.7732</v>
      </c>
      <c r="E68" t="n">
        <v>56.39</v>
      </c>
      <c r="F68" t="n">
        <v>53.26</v>
      </c>
      <c r="G68" t="n">
        <v>127.83</v>
      </c>
      <c r="H68" t="n">
        <v>1.69</v>
      </c>
      <c r="I68" t="n">
        <v>25</v>
      </c>
      <c r="J68" t="n">
        <v>183.2</v>
      </c>
      <c r="K68" t="n">
        <v>50.28</v>
      </c>
      <c r="L68" t="n">
        <v>17.5</v>
      </c>
      <c r="M68" t="n">
        <v>23</v>
      </c>
      <c r="N68" t="n">
        <v>35.42</v>
      </c>
      <c r="O68" t="n">
        <v>22828.53</v>
      </c>
      <c r="P68" t="n">
        <v>579.4400000000001</v>
      </c>
      <c r="Q68" t="n">
        <v>1367.19</v>
      </c>
      <c r="R68" t="n">
        <v>128.83</v>
      </c>
      <c r="S68" t="n">
        <v>104.26</v>
      </c>
      <c r="T68" t="n">
        <v>11347.85</v>
      </c>
      <c r="U68" t="n">
        <v>0.8100000000000001</v>
      </c>
      <c r="V68" t="n">
        <v>0.9</v>
      </c>
      <c r="W68" t="n">
        <v>20.69</v>
      </c>
      <c r="X68" t="n">
        <v>0.6899999999999999</v>
      </c>
      <c r="Y68" t="n">
        <v>1</v>
      </c>
      <c r="Z68" t="n">
        <v>10</v>
      </c>
      <c r="AA68" t="n">
        <v>1900.253235249849</v>
      </c>
      <c r="AB68" t="n">
        <v>2600.010309724928</v>
      </c>
      <c r="AC68" t="n">
        <v>2351.868974902169</v>
      </c>
      <c r="AD68" t="n">
        <v>1900253.235249849</v>
      </c>
      <c r="AE68" t="n">
        <v>2600010.309724928</v>
      </c>
      <c r="AF68" t="n">
        <v>2.631045919116866e-06</v>
      </c>
      <c r="AG68" t="n">
        <v>66</v>
      </c>
      <c r="AH68" t="n">
        <v>2351868.974902169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1.7733</v>
      </c>
      <c r="E69" t="n">
        <v>56.39</v>
      </c>
      <c r="F69" t="n">
        <v>53.26</v>
      </c>
      <c r="G69" t="n">
        <v>127.83</v>
      </c>
      <c r="H69" t="n">
        <v>1.72</v>
      </c>
      <c r="I69" t="n">
        <v>25</v>
      </c>
      <c r="J69" t="n">
        <v>183.57</v>
      </c>
      <c r="K69" t="n">
        <v>50.28</v>
      </c>
      <c r="L69" t="n">
        <v>17.75</v>
      </c>
      <c r="M69" t="n">
        <v>23</v>
      </c>
      <c r="N69" t="n">
        <v>35.54</v>
      </c>
      <c r="O69" t="n">
        <v>22874.86</v>
      </c>
      <c r="P69" t="n">
        <v>576.73</v>
      </c>
      <c r="Q69" t="n">
        <v>1367.19</v>
      </c>
      <c r="R69" t="n">
        <v>128.89</v>
      </c>
      <c r="S69" t="n">
        <v>104.26</v>
      </c>
      <c r="T69" t="n">
        <v>11375.32</v>
      </c>
      <c r="U69" t="n">
        <v>0.8100000000000001</v>
      </c>
      <c r="V69" t="n">
        <v>0.9</v>
      </c>
      <c r="W69" t="n">
        <v>20.68</v>
      </c>
      <c r="X69" t="n">
        <v>0.6899999999999999</v>
      </c>
      <c r="Y69" t="n">
        <v>1</v>
      </c>
      <c r="Z69" t="n">
        <v>10</v>
      </c>
      <c r="AA69" t="n">
        <v>1896.486292067663</v>
      </c>
      <c r="AB69" t="n">
        <v>2594.856211877257</v>
      </c>
      <c r="AC69" t="n">
        <v>2347.206776919258</v>
      </c>
      <c r="AD69" t="n">
        <v>1896486.292067663</v>
      </c>
      <c r="AE69" t="n">
        <v>2594856.211877257</v>
      </c>
      <c r="AF69" t="n">
        <v>2.631194297524215e-06</v>
      </c>
      <c r="AG69" t="n">
        <v>66</v>
      </c>
      <c r="AH69" t="n">
        <v>2347206.776919258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1.7756</v>
      </c>
      <c r="E70" t="n">
        <v>56.32</v>
      </c>
      <c r="F70" t="n">
        <v>53.22</v>
      </c>
      <c r="G70" t="n">
        <v>133.05</v>
      </c>
      <c r="H70" t="n">
        <v>1.74</v>
      </c>
      <c r="I70" t="n">
        <v>24</v>
      </c>
      <c r="J70" t="n">
        <v>183.95</v>
      </c>
      <c r="K70" t="n">
        <v>50.28</v>
      </c>
      <c r="L70" t="n">
        <v>18</v>
      </c>
      <c r="M70" t="n">
        <v>22</v>
      </c>
      <c r="N70" t="n">
        <v>35.67</v>
      </c>
      <c r="O70" t="n">
        <v>22921.24</v>
      </c>
      <c r="P70" t="n">
        <v>575.15</v>
      </c>
      <c r="Q70" t="n">
        <v>1367.25</v>
      </c>
      <c r="R70" t="n">
        <v>127.46</v>
      </c>
      <c r="S70" t="n">
        <v>104.26</v>
      </c>
      <c r="T70" t="n">
        <v>10664.55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1892.367204746373</v>
      </c>
      <c r="AB70" t="n">
        <v>2589.220294882959</v>
      </c>
      <c r="AC70" t="n">
        <v>2342.108743932838</v>
      </c>
      <c r="AD70" t="n">
        <v>1892367.204746373</v>
      </c>
      <c r="AE70" t="n">
        <v>2589220.29488296</v>
      </c>
      <c r="AF70" t="n">
        <v>2.634607000893248e-06</v>
      </c>
      <c r="AG70" t="n">
        <v>66</v>
      </c>
      <c r="AH70" t="n">
        <v>2342108.743932838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1.7748</v>
      </c>
      <c r="E71" t="n">
        <v>56.35</v>
      </c>
      <c r="F71" t="n">
        <v>53.25</v>
      </c>
      <c r="G71" t="n">
        <v>133.12</v>
      </c>
      <c r="H71" t="n">
        <v>1.76</v>
      </c>
      <c r="I71" t="n">
        <v>24</v>
      </c>
      <c r="J71" t="n">
        <v>184.33</v>
      </c>
      <c r="K71" t="n">
        <v>50.28</v>
      </c>
      <c r="L71" t="n">
        <v>18.25</v>
      </c>
      <c r="M71" t="n">
        <v>22</v>
      </c>
      <c r="N71" t="n">
        <v>35.8</v>
      </c>
      <c r="O71" t="n">
        <v>22967.66</v>
      </c>
      <c r="P71" t="n">
        <v>575.01</v>
      </c>
      <c r="Q71" t="n">
        <v>1367.28</v>
      </c>
      <c r="R71" t="n">
        <v>128.22</v>
      </c>
      <c r="S71" t="n">
        <v>104.26</v>
      </c>
      <c r="T71" t="n">
        <v>11048.13</v>
      </c>
      <c r="U71" t="n">
        <v>0.8100000000000001</v>
      </c>
      <c r="V71" t="n">
        <v>0.9</v>
      </c>
      <c r="W71" t="n">
        <v>20.69</v>
      </c>
      <c r="X71" t="n">
        <v>0.67</v>
      </c>
      <c r="Y71" t="n">
        <v>1</v>
      </c>
      <c r="Z71" t="n">
        <v>10</v>
      </c>
      <c r="AA71" t="n">
        <v>1892.998865029251</v>
      </c>
      <c r="AB71" t="n">
        <v>2590.08456034888</v>
      </c>
      <c r="AC71" t="n">
        <v>2342.890525115694</v>
      </c>
      <c r="AD71" t="n">
        <v>1892998.865029251</v>
      </c>
      <c r="AE71" t="n">
        <v>2590084.56034888</v>
      </c>
      <c r="AF71" t="n">
        <v>2.633419973634453e-06</v>
      </c>
      <c r="AG71" t="n">
        <v>66</v>
      </c>
      <c r="AH71" t="n">
        <v>2342890.525115694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1.7751</v>
      </c>
      <c r="E72" t="n">
        <v>56.33</v>
      </c>
      <c r="F72" t="n">
        <v>53.24</v>
      </c>
      <c r="G72" t="n">
        <v>133.09</v>
      </c>
      <c r="H72" t="n">
        <v>1.78</v>
      </c>
      <c r="I72" t="n">
        <v>24</v>
      </c>
      <c r="J72" t="n">
        <v>184.7</v>
      </c>
      <c r="K72" t="n">
        <v>50.28</v>
      </c>
      <c r="L72" t="n">
        <v>18.5</v>
      </c>
      <c r="M72" t="n">
        <v>22</v>
      </c>
      <c r="N72" t="n">
        <v>35.92</v>
      </c>
      <c r="O72" t="n">
        <v>23014.13</v>
      </c>
      <c r="P72" t="n">
        <v>573.0599999999999</v>
      </c>
      <c r="Q72" t="n">
        <v>1367.2</v>
      </c>
      <c r="R72" t="n">
        <v>128.07</v>
      </c>
      <c r="S72" t="n">
        <v>104.26</v>
      </c>
      <c r="T72" t="n">
        <v>10968.92</v>
      </c>
      <c r="U72" t="n">
        <v>0.8100000000000001</v>
      </c>
      <c r="V72" t="n">
        <v>0.9</v>
      </c>
      <c r="W72" t="n">
        <v>20.68</v>
      </c>
      <c r="X72" t="n">
        <v>0.66</v>
      </c>
      <c r="Y72" t="n">
        <v>1</v>
      </c>
      <c r="Z72" t="n">
        <v>10</v>
      </c>
      <c r="AA72" t="n">
        <v>1890.044301498046</v>
      </c>
      <c r="AB72" t="n">
        <v>2586.041996179341</v>
      </c>
      <c r="AC72" t="n">
        <v>2339.233777596721</v>
      </c>
      <c r="AD72" t="n">
        <v>1890044.301498046</v>
      </c>
      <c r="AE72" t="n">
        <v>2586041.996179341</v>
      </c>
      <c r="AF72" t="n">
        <v>2.633865108856501e-06</v>
      </c>
      <c r="AG72" t="n">
        <v>66</v>
      </c>
      <c r="AH72" t="n">
        <v>2339233.777596721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1.7774</v>
      </c>
      <c r="E73" t="n">
        <v>56.26</v>
      </c>
      <c r="F73" t="n">
        <v>53.2</v>
      </c>
      <c r="G73" t="n">
        <v>138.78</v>
      </c>
      <c r="H73" t="n">
        <v>1.8</v>
      </c>
      <c r="I73" t="n">
        <v>23</v>
      </c>
      <c r="J73" t="n">
        <v>185.08</v>
      </c>
      <c r="K73" t="n">
        <v>50.28</v>
      </c>
      <c r="L73" t="n">
        <v>18.75</v>
      </c>
      <c r="M73" t="n">
        <v>21</v>
      </c>
      <c r="N73" t="n">
        <v>36.05</v>
      </c>
      <c r="O73" t="n">
        <v>23060.64</v>
      </c>
      <c r="P73" t="n">
        <v>572.54</v>
      </c>
      <c r="Q73" t="n">
        <v>1367.26</v>
      </c>
      <c r="R73" t="n">
        <v>126.79</v>
      </c>
      <c r="S73" t="n">
        <v>104.26</v>
      </c>
      <c r="T73" t="n">
        <v>10334.67</v>
      </c>
      <c r="U73" t="n">
        <v>0.82</v>
      </c>
      <c r="V73" t="n">
        <v>0.9</v>
      </c>
      <c r="W73" t="n">
        <v>20.68</v>
      </c>
      <c r="X73" t="n">
        <v>0.62</v>
      </c>
      <c r="Y73" t="n">
        <v>1</v>
      </c>
      <c r="Z73" t="n">
        <v>10</v>
      </c>
      <c r="AA73" t="n">
        <v>1887.380147271494</v>
      </c>
      <c r="AB73" t="n">
        <v>2582.396782832383</v>
      </c>
      <c r="AC73" t="n">
        <v>2335.936458295508</v>
      </c>
      <c r="AD73" t="n">
        <v>1887380.147271494</v>
      </c>
      <c r="AE73" t="n">
        <v>2582396.782832384</v>
      </c>
      <c r="AF73" t="n">
        <v>2.637277812225534e-06</v>
      </c>
      <c r="AG73" t="n">
        <v>66</v>
      </c>
      <c r="AH73" t="n">
        <v>2335936.458295508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1.7771</v>
      </c>
      <c r="E74" t="n">
        <v>56.27</v>
      </c>
      <c r="F74" t="n">
        <v>53.2</v>
      </c>
      <c r="G74" t="n">
        <v>138.8</v>
      </c>
      <c r="H74" t="n">
        <v>1.82</v>
      </c>
      <c r="I74" t="n">
        <v>23</v>
      </c>
      <c r="J74" t="n">
        <v>185.46</v>
      </c>
      <c r="K74" t="n">
        <v>50.28</v>
      </c>
      <c r="L74" t="n">
        <v>19</v>
      </c>
      <c r="M74" t="n">
        <v>21</v>
      </c>
      <c r="N74" t="n">
        <v>36.18</v>
      </c>
      <c r="O74" t="n">
        <v>23107.19</v>
      </c>
      <c r="P74" t="n">
        <v>570.39</v>
      </c>
      <c r="Q74" t="n">
        <v>1367.26</v>
      </c>
      <c r="R74" t="n">
        <v>126.92</v>
      </c>
      <c r="S74" t="n">
        <v>104.26</v>
      </c>
      <c r="T74" t="n">
        <v>10399.66</v>
      </c>
      <c r="U74" t="n">
        <v>0.82</v>
      </c>
      <c r="V74" t="n">
        <v>0.9</v>
      </c>
      <c r="W74" t="n">
        <v>20.68</v>
      </c>
      <c r="X74" t="n">
        <v>0.63</v>
      </c>
      <c r="Y74" t="n">
        <v>1</v>
      </c>
      <c r="Z74" t="n">
        <v>10</v>
      </c>
      <c r="AA74" t="n">
        <v>1884.663471270226</v>
      </c>
      <c r="AB74" t="n">
        <v>2578.679706876161</v>
      </c>
      <c r="AC74" t="n">
        <v>2332.574134851599</v>
      </c>
      <c r="AD74" t="n">
        <v>1884663.471270225</v>
      </c>
      <c r="AE74" t="n">
        <v>2578679.706876161</v>
      </c>
      <c r="AF74" t="n">
        <v>2.636832677003486e-06</v>
      </c>
      <c r="AG74" t="n">
        <v>66</v>
      </c>
      <c r="AH74" t="n">
        <v>2332574.134851599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1.7761</v>
      </c>
      <c r="E75" t="n">
        <v>56.3</v>
      </c>
      <c r="F75" t="n">
        <v>53.24</v>
      </c>
      <c r="G75" t="n">
        <v>138.88</v>
      </c>
      <c r="H75" t="n">
        <v>1.84</v>
      </c>
      <c r="I75" t="n">
        <v>23</v>
      </c>
      <c r="J75" t="n">
        <v>185.84</v>
      </c>
      <c r="K75" t="n">
        <v>50.28</v>
      </c>
      <c r="L75" t="n">
        <v>19.25</v>
      </c>
      <c r="M75" t="n">
        <v>21</v>
      </c>
      <c r="N75" t="n">
        <v>36.31</v>
      </c>
      <c r="O75" t="n">
        <v>23153.78</v>
      </c>
      <c r="P75" t="n">
        <v>568.08</v>
      </c>
      <c r="Q75" t="n">
        <v>1367.31</v>
      </c>
      <c r="R75" t="n">
        <v>128.14</v>
      </c>
      <c r="S75" t="n">
        <v>104.26</v>
      </c>
      <c r="T75" t="n">
        <v>11008.92</v>
      </c>
      <c r="U75" t="n">
        <v>0.8100000000000001</v>
      </c>
      <c r="V75" t="n">
        <v>0.9</v>
      </c>
      <c r="W75" t="n">
        <v>20.68</v>
      </c>
      <c r="X75" t="n">
        <v>0.66</v>
      </c>
      <c r="Y75" t="n">
        <v>1</v>
      </c>
      <c r="Z75" t="n">
        <v>10</v>
      </c>
      <c r="AA75" t="n">
        <v>1882.562461972056</v>
      </c>
      <c r="AB75" t="n">
        <v>2575.805013264417</v>
      </c>
      <c r="AC75" t="n">
        <v>2329.973797963502</v>
      </c>
      <c r="AD75" t="n">
        <v>1882562.461972056</v>
      </c>
      <c r="AE75" t="n">
        <v>2575805.013264417</v>
      </c>
      <c r="AF75" t="n">
        <v>2.635348892929994e-06</v>
      </c>
      <c r="AG75" t="n">
        <v>66</v>
      </c>
      <c r="AH75" t="n">
        <v>2329973.797963502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1.7796</v>
      </c>
      <c r="E76" t="n">
        <v>56.19</v>
      </c>
      <c r="F76" t="n">
        <v>53.16</v>
      </c>
      <c r="G76" t="n">
        <v>144.98</v>
      </c>
      <c r="H76" t="n">
        <v>1.86</v>
      </c>
      <c r="I76" t="n">
        <v>22</v>
      </c>
      <c r="J76" t="n">
        <v>186.21</v>
      </c>
      <c r="K76" t="n">
        <v>50.28</v>
      </c>
      <c r="L76" t="n">
        <v>19.5</v>
      </c>
      <c r="M76" t="n">
        <v>20</v>
      </c>
      <c r="N76" t="n">
        <v>36.43</v>
      </c>
      <c r="O76" t="n">
        <v>23200.42</v>
      </c>
      <c r="P76" t="n">
        <v>566.74</v>
      </c>
      <c r="Q76" t="n">
        <v>1367.3</v>
      </c>
      <c r="R76" t="n">
        <v>125.31</v>
      </c>
      <c r="S76" t="n">
        <v>104.26</v>
      </c>
      <c r="T76" t="n">
        <v>9600.75</v>
      </c>
      <c r="U76" t="n">
        <v>0.83</v>
      </c>
      <c r="V76" t="n">
        <v>0.9</v>
      </c>
      <c r="W76" t="n">
        <v>20.68</v>
      </c>
      <c r="X76" t="n">
        <v>0.58</v>
      </c>
      <c r="Y76" t="n">
        <v>1</v>
      </c>
      <c r="Z76" t="n">
        <v>10</v>
      </c>
      <c r="AA76" t="n">
        <v>1877.616432580152</v>
      </c>
      <c r="AB76" t="n">
        <v>2569.037637646996</v>
      </c>
      <c r="AC76" t="n">
        <v>2323.852291176937</v>
      </c>
      <c r="AD76" t="n">
        <v>1877616.432580152</v>
      </c>
      <c r="AE76" t="n">
        <v>2569037.637646996</v>
      </c>
      <c r="AF76" t="n">
        <v>2.640542137187217e-06</v>
      </c>
      <c r="AG76" t="n">
        <v>66</v>
      </c>
      <c r="AH76" t="n">
        <v>2323852.291176937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1.779</v>
      </c>
      <c r="E77" t="n">
        <v>56.21</v>
      </c>
      <c r="F77" t="n">
        <v>53.18</v>
      </c>
      <c r="G77" t="n">
        <v>145.03</v>
      </c>
      <c r="H77" t="n">
        <v>1.88</v>
      </c>
      <c r="I77" t="n">
        <v>22</v>
      </c>
      <c r="J77" t="n">
        <v>186.59</v>
      </c>
      <c r="K77" t="n">
        <v>50.28</v>
      </c>
      <c r="L77" t="n">
        <v>19.75</v>
      </c>
      <c r="M77" t="n">
        <v>20</v>
      </c>
      <c r="N77" t="n">
        <v>36.56</v>
      </c>
      <c r="O77" t="n">
        <v>23247.1</v>
      </c>
      <c r="P77" t="n">
        <v>565.75</v>
      </c>
      <c r="Q77" t="n">
        <v>1367.24</v>
      </c>
      <c r="R77" t="n">
        <v>125.86</v>
      </c>
      <c r="S77" t="n">
        <v>104.26</v>
      </c>
      <c r="T77" t="n">
        <v>9878.17</v>
      </c>
      <c r="U77" t="n">
        <v>0.83</v>
      </c>
      <c r="V77" t="n">
        <v>0.9</v>
      </c>
      <c r="W77" t="n">
        <v>20.69</v>
      </c>
      <c r="X77" t="n">
        <v>0.6</v>
      </c>
      <c r="Y77" t="n">
        <v>1</v>
      </c>
      <c r="Z77" t="n">
        <v>10</v>
      </c>
      <c r="AA77" t="n">
        <v>1876.859193702594</v>
      </c>
      <c r="AB77" t="n">
        <v>2568.001550007702</v>
      </c>
      <c r="AC77" t="n">
        <v>2322.915086287778</v>
      </c>
      <c r="AD77" t="n">
        <v>1876859.193702594</v>
      </c>
      <c r="AE77" t="n">
        <v>2568001.550007701</v>
      </c>
      <c r="AF77" t="n">
        <v>2.639651866743121e-06</v>
      </c>
      <c r="AG77" t="n">
        <v>66</v>
      </c>
      <c r="AH77" t="n">
        <v>2322915.086287778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1.779</v>
      </c>
      <c r="E78" t="n">
        <v>56.21</v>
      </c>
      <c r="F78" t="n">
        <v>53.18</v>
      </c>
      <c r="G78" t="n">
        <v>145.03</v>
      </c>
      <c r="H78" t="n">
        <v>1.9</v>
      </c>
      <c r="I78" t="n">
        <v>22</v>
      </c>
      <c r="J78" t="n">
        <v>186.97</v>
      </c>
      <c r="K78" t="n">
        <v>50.28</v>
      </c>
      <c r="L78" t="n">
        <v>20</v>
      </c>
      <c r="M78" t="n">
        <v>20</v>
      </c>
      <c r="N78" t="n">
        <v>36.69</v>
      </c>
      <c r="O78" t="n">
        <v>23293.82</v>
      </c>
      <c r="P78" t="n">
        <v>563.16</v>
      </c>
      <c r="Q78" t="n">
        <v>1367.17</v>
      </c>
      <c r="R78" t="n">
        <v>126.22</v>
      </c>
      <c r="S78" t="n">
        <v>104.26</v>
      </c>
      <c r="T78" t="n">
        <v>10057.29</v>
      </c>
      <c r="U78" t="n">
        <v>0.83</v>
      </c>
      <c r="V78" t="n">
        <v>0.9</v>
      </c>
      <c r="W78" t="n">
        <v>20.67</v>
      </c>
      <c r="X78" t="n">
        <v>0.6</v>
      </c>
      <c r="Y78" t="n">
        <v>1</v>
      </c>
      <c r="Z78" t="n">
        <v>10</v>
      </c>
      <c r="AA78" t="n">
        <v>1873.337946388017</v>
      </c>
      <c r="AB78" t="n">
        <v>2563.183624085429</v>
      </c>
      <c r="AC78" t="n">
        <v>2318.556976453526</v>
      </c>
      <c r="AD78" t="n">
        <v>1873337.946388017</v>
      </c>
      <c r="AE78" t="n">
        <v>2563183.624085429</v>
      </c>
      <c r="AF78" t="n">
        <v>2.639651866743121e-06</v>
      </c>
      <c r="AG78" t="n">
        <v>66</v>
      </c>
      <c r="AH78" t="n">
        <v>2318556.976453526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1.7813</v>
      </c>
      <c r="E79" t="n">
        <v>56.14</v>
      </c>
      <c r="F79" t="n">
        <v>53.14</v>
      </c>
      <c r="G79" t="n">
        <v>151.82</v>
      </c>
      <c r="H79" t="n">
        <v>1.92</v>
      </c>
      <c r="I79" t="n">
        <v>21</v>
      </c>
      <c r="J79" t="n">
        <v>187.35</v>
      </c>
      <c r="K79" t="n">
        <v>50.28</v>
      </c>
      <c r="L79" t="n">
        <v>20.25</v>
      </c>
      <c r="M79" t="n">
        <v>19</v>
      </c>
      <c r="N79" t="n">
        <v>36.82</v>
      </c>
      <c r="O79" t="n">
        <v>23340.59</v>
      </c>
      <c r="P79" t="n">
        <v>560.71</v>
      </c>
      <c r="Q79" t="n">
        <v>1367.25</v>
      </c>
      <c r="R79" t="n">
        <v>124.64</v>
      </c>
      <c r="S79" t="n">
        <v>104.26</v>
      </c>
      <c r="T79" t="n">
        <v>9269.74</v>
      </c>
      <c r="U79" t="n">
        <v>0.84</v>
      </c>
      <c r="V79" t="n">
        <v>0.9</v>
      </c>
      <c r="W79" t="n">
        <v>20.68</v>
      </c>
      <c r="X79" t="n">
        <v>0.5600000000000001</v>
      </c>
      <c r="Y79" t="n">
        <v>1</v>
      </c>
      <c r="Z79" t="n">
        <v>10</v>
      </c>
      <c r="AA79" t="n">
        <v>1858.29961981788</v>
      </c>
      <c r="AB79" t="n">
        <v>2542.607522228023</v>
      </c>
      <c r="AC79" t="n">
        <v>2299.94462887865</v>
      </c>
      <c r="AD79" t="n">
        <v>1858299.61981788</v>
      </c>
      <c r="AE79" t="n">
        <v>2542607.522228023</v>
      </c>
      <c r="AF79" t="n">
        <v>2.643064570112155e-06</v>
      </c>
      <c r="AG79" t="n">
        <v>65</v>
      </c>
      <c r="AH79" t="n">
        <v>2299944.62887865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1.7814</v>
      </c>
      <c r="E80" t="n">
        <v>56.14</v>
      </c>
      <c r="F80" t="n">
        <v>53.14</v>
      </c>
      <c r="G80" t="n">
        <v>151.82</v>
      </c>
      <c r="H80" t="n">
        <v>1.94</v>
      </c>
      <c r="I80" t="n">
        <v>21</v>
      </c>
      <c r="J80" t="n">
        <v>187.73</v>
      </c>
      <c r="K80" t="n">
        <v>50.28</v>
      </c>
      <c r="L80" t="n">
        <v>20.5</v>
      </c>
      <c r="M80" t="n">
        <v>19</v>
      </c>
      <c r="N80" t="n">
        <v>36.95</v>
      </c>
      <c r="O80" t="n">
        <v>23387.4</v>
      </c>
      <c r="P80" t="n">
        <v>560.79</v>
      </c>
      <c r="Q80" t="n">
        <v>1367.24</v>
      </c>
      <c r="R80" t="n">
        <v>124.64</v>
      </c>
      <c r="S80" t="n">
        <v>104.26</v>
      </c>
      <c r="T80" t="n">
        <v>9269.85</v>
      </c>
      <c r="U80" t="n">
        <v>0.84</v>
      </c>
      <c r="V80" t="n">
        <v>0.9</v>
      </c>
      <c r="W80" t="n">
        <v>20.68</v>
      </c>
      <c r="X80" t="n">
        <v>0.5600000000000001</v>
      </c>
      <c r="Y80" t="n">
        <v>1</v>
      </c>
      <c r="Z80" t="n">
        <v>10</v>
      </c>
      <c r="AA80" t="n">
        <v>1858.339658853058</v>
      </c>
      <c r="AB80" t="n">
        <v>2542.662305402352</v>
      </c>
      <c r="AC80" t="n">
        <v>2299.994183623709</v>
      </c>
      <c r="AD80" t="n">
        <v>1858339.658853058</v>
      </c>
      <c r="AE80" t="n">
        <v>2542662.305402352</v>
      </c>
      <c r="AF80" t="n">
        <v>2.643212948519504e-06</v>
      </c>
      <c r="AG80" t="n">
        <v>65</v>
      </c>
      <c r="AH80" t="n">
        <v>2299994.183623709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1.7811</v>
      </c>
      <c r="E81" t="n">
        <v>56.14</v>
      </c>
      <c r="F81" t="n">
        <v>53.14</v>
      </c>
      <c r="G81" t="n">
        <v>151.84</v>
      </c>
      <c r="H81" t="n">
        <v>1.96</v>
      </c>
      <c r="I81" t="n">
        <v>21</v>
      </c>
      <c r="J81" t="n">
        <v>188.11</v>
      </c>
      <c r="K81" t="n">
        <v>50.28</v>
      </c>
      <c r="L81" t="n">
        <v>20.75</v>
      </c>
      <c r="M81" t="n">
        <v>19</v>
      </c>
      <c r="N81" t="n">
        <v>37.08</v>
      </c>
      <c r="O81" t="n">
        <v>23434.26</v>
      </c>
      <c r="P81" t="n">
        <v>557.9</v>
      </c>
      <c r="Q81" t="n">
        <v>1367.17</v>
      </c>
      <c r="R81" t="n">
        <v>124.97</v>
      </c>
      <c r="S81" t="n">
        <v>104.26</v>
      </c>
      <c r="T81" t="n">
        <v>9437.09</v>
      </c>
      <c r="U81" t="n">
        <v>0.83</v>
      </c>
      <c r="V81" t="n">
        <v>0.9</v>
      </c>
      <c r="W81" t="n">
        <v>20.68</v>
      </c>
      <c r="X81" t="n">
        <v>0.57</v>
      </c>
      <c r="Y81" t="n">
        <v>1</v>
      </c>
      <c r="Z81" t="n">
        <v>10</v>
      </c>
      <c r="AA81" t="n">
        <v>1854.620955541709</v>
      </c>
      <c r="AB81" t="n">
        <v>2537.574211474152</v>
      </c>
      <c r="AC81" t="n">
        <v>2295.391690238833</v>
      </c>
      <c r="AD81" t="n">
        <v>1854620.955541709</v>
      </c>
      <c r="AE81" t="n">
        <v>2537574.211474152</v>
      </c>
      <c r="AF81" t="n">
        <v>2.642767813297456e-06</v>
      </c>
      <c r="AG81" t="n">
        <v>65</v>
      </c>
      <c r="AH81" t="n">
        <v>2295391.690238833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1.7833</v>
      </c>
      <c r="E82" t="n">
        <v>56.08</v>
      </c>
      <c r="F82" t="n">
        <v>53.11</v>
      </c>
      <c r="G82" t="n">
        <v>159.32</v>
      </c>
      <c r="H82" t="n">
        <v>1.98</v>
      </c>
      <c r="I82" t="n">
        <v>20</v>
      </c>
      <c r="J82" t="n">
        <v>188.49</v>
      </c>
      <c r="K82" t="n">
        <v>50.28</v>
      </c>
      <c r="L82" t="n">
        <v>21</v>
      </c>
      <c r="M82" t="n">
        <v>17</v>
      </c>
      <c r="N82" t="n">
        <v>37.21</v>
      </c>
      <c r="O82" t="n">
        <v>23481.16</v>
      </c>
      <c r="P82" t="n">
        <v>555.6900000000001</v>
      </c>
      <c r="Q82" t="n">
        <v>1367.24</v>
      </c>
      <c r="R82" t="n">
        <v>123.66</v>
      </c>
      <c r="S82" t="n">
        <v>104.26</v>
      </c>
      <c r="T82" t="n">
        <v>8788.200000000001</v>
      </c>
      <c r="U82" t="n">
        <v>0.84</v>
      </c>
      <c r="V82" t="n">
        <v>0.9</v>
      </c>
      <c r="W82" t="n">
        <v>20.68</v>
      </c>
      <c r="X82" t="n">
        <v>0.53</v>
      </c>
      <c r="Y82" t="n">
        <v>1</v>
      </c>
      <c r="Z82" t="n">
        <v>10</v>
      </c>
      <c r="AA82" t="n">
        <v>1849.861408481759</v>
      </c>
      <c r="AB82" t="n">
        <v>2531.06198921033</v>
      </c>
      <c r="AC82" t="n">
        <v>2289.500985327909</v>
      </c>
      <c r="AD82" t="n">
        <v>1849861.408481759</v>
      </c>
      <c r="AE82" t="n">
        <v>2531061.98921033</v>
      </c>
      <c r="AF82" t="n">
        <v>2.64603213825914e-06</v>
      </c>
      <c r="AG82" t="n">
        <v>65</v>
      </c>
      <c r="AH82" t="n">
        <v>2289500.985327909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1.7833</v>
      </c>
      <c r="E83" t="n">
        <v>56.08</v>
      </c>
      <c r="F83" t="n">
        <v>53.11</v>
      </c>
      <c r="G83" t="n">
        <v>159.32</v>
      </c>
      <c r="H83" t="n">
        <v>2</v>
      </c>
      <c r="I83" t="n">
        <v>20</v>
      </c>
      <c r="J83" t="n">
        <v>188.87</v>
      </c>
      <c r="K83" t="n">
        <v>50.28</v>
      </c>
      <c r="L83" t="n">
        <v>21.25</v>
      </c>
      <c r="M83" t="n">
        <v>18</v>
      </c>
      <c r="N83" t="n">
        <v>37.34</v>
      </c>
      <c r="O83" t="n">
        <v>23528.1</v>
      </c>
      <c r="P83" t="n">
        <v>557.1799999999999</v>
      </c>
      <c r="Q83" t="n">
        <v>1367.16</v>
      </c>
      <c r="R83" t="n">
        <v>123.83</v>
      </c>
      <c r="S83" t="n">
        <v>104.26</v>
      </c>
      <c r="T83" t="n">
        <v>8870.4</v>
      </c>
      <c r="U83" t="n">
        <v>0.84</v>
      </c>
      <c r="V83" t="n">
        <v>0.9</v>
      </c>
      <c r="W83" t="n">
        <v>20.67</v>
      </c>
      <c r="X83" t="n">
        <v>0.53</v>
      </c>
      <c r="Y83" t="n">
        <v>1</v>
      </c>
      <c r="Z83" t="n">
        <v>10</v>
      </c>
      <c r="AA83" t="n">
        <v>1851.882260775513</v>
      </c>
      <c r="AB83" t="n">
        <v>2533.827008472356</v>
      </c>
      <c r="AC83" t="n">
        <v>2292.002115032296</v>
      </c>
      <c r="AD83" t="n">
        <v>1851882.260775513</v>
      </c>
      <c r="AE83" t="n">
        <v>2533827.008472356</v>
      </c>
      <c r="AF83" t="n">
        <v>2.64603213825914e-06</v>
      </c>
      <c r="AG83" t="n">
        <v>65</v>
      </c>
      <c r="AH83" t="n">
        <v>2292002.115032296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1.7828</v>
      </c>
      <c r="E84" t="n">
        <v>56.09</v>
      </c>
      <c r="F84" t="n">
        <v>53.12</v>
      </c>
      <c r="G84" t="n">
        <v>159.36</v>
      </c>
      <c r="H84" t="n">
        <v>2.02</v>
      </c>
      <c r="I84" t="n">
        <v>20</v>
      </c>
      <c r="J84" t="n">
        <v>189.25</v>
      </c>
      <c r="K84" t="n">
        <v>50.28</v>
      </c>
      <c r="L84" t="n">
        <v>21.5</v>
      </c>
      <c r="M84" t="n">
        <v>17</v>
      </c>
      <c r="N84" t="n">
        <v>37.47</v>
      </c>
      <c r="O84" t="n">
        <v>23575.09</v>
      </c>
      <c r="P84" t="n">
        <v>556.36</v>
      </c>
      <c r="Q84" t="n">
        <v>1367.21</v>
      </c>
      <c r="R84" t="n">
        <v>124.07</v>
      </c>
      <c r="S84" t="n">
        <v>104.26</v>
      </c>
      <c r="T84" t="n">
        <v>8989.290000000001</v>
      </c>
      <c r="U84" t="n">
        <v>0.84</v>
      </c>
      <c r="V84" t="n">
        <v>0.9</v>
      </c>
      <c r="W84" t="n">
        <v>20.68</v>
      </c>
      <c r="X84" t="n">
        <v>0.55</v>
      </c>
      <c r="Y84" t="n">
        <v>1</v>
      </c>
      <c r="Z84" t="n">
        <v>10</v>
      </c>
      <c r="AA84" t="n">
        <v>1851.197180321146</v>
      </c>
      <c r="AB84" t="n">
        <v>2532.889651171075</v>
      </c>
      <c r="AC84" t="n">
        <v>2291.15421779626</v>
      </c>
      <c r="AD84" t="n">
        <v>1851197.180321146</v>
      </c>
      <c r="AE84" t="n">
        <v>2532889.651171075</v>
      </c>
      <c r="AF84" t="n">
        <v>2.645290246222393e-06</v>
      </c>
      <c r="AG84" t="n">
        <v>65</v>
      </c>
      <c r="AH84" t="n">
        <v>2291154.21779626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1.7827</v>
      </c>
      <c r="E85" t="n">
        <v>56.1</v>
      </c>
      <c r="F85" t="n">
        <v>53.13</v>
      </c>
      <c r="G85" t="n">
        <v>159.38</v>
      </c>
      <c r="H85" t="n">
        <v>2.04</v>
      </c>
      <c r="I85" t="n">
        <v>20</v>
      </c>
      <c r="J85" t="n">
        <v>189.63</v>
      </c>
      <c r="K85" t="n">
        <v>50.28</v>
      </c>
      <c r="L85" t="n">
        <v>21.75</v>
      </c>
      <c r="M85" t="n">
        <v>16</v>
      </c>
      <c r="N85" t="n">
        <v>37.6</v>
      </c>
      <c r="O85" t="n">
        <v>23622.13</v>
      </c>
      <c r="P85" t="n">
        <v>551.38</v>
      </c>
      <c r="Q85" t="n">
        <v>1367.19</v>
      </c>
      <c r="R85" t="n">
        <v>124.24</v>
      </c>
      <c r="S85" t="n">
        <v>104.26</v>
      </c>
      <c r="T85" t="n">
        <v>9074.85</v>
      </c>
      <c r="U85" t="n">
        <v>0.84</v>
      </c>
      <c r="V85" t="n">
        <v>0.9</v>
      </c>
      <c r="W85" t="n">
        <v>20.68</v>
      </c>
      <c r="X85" t="n">
        <v>0.55</v>
      </c>
      <c r="Y85" t="n">
        <v>1</v>
      </c>
      <c r="Z85" t="n">
        <v>10</v>
      </c>
      <c r="AA85" t="n">
        <v>1844.595337600396</v>
      </c>
      <c r="AB85" t="n">
        <v>2523.856718707799</v>
      </c>
      <c r="AC85" t="n">
        <v>2282.983375729479</v>
      </c>
      <c r="AD85" t="n">
        <v>1844595.337600396</v>
      </c>
      <c r="AE85" t="n">
        <v>2523856.718707799</v>
      </c>
      <c r="AF85" t="n">
        <v>2.645141867815044e-06</v>
      </c>
      <c r="AG85" t="n">
        <v>65</v>
      </c>
      <c r="AH85" t="n">
        <v>2282983.375729479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1.7849</v>
      </c>
      <c r="E86" t="n">
        <v>56.03</v>
      </c>
      <c r="F86" t="n">
        <v>53.09</v>
      </c>
      <c r="G86" t="n">
        <v>167.65</v>
      </c>
      <c r="H86" t="n">
        <v>2.05</v>
      </c>
      <c r="I86" t="n">
        <v>19</v>
      </c>
      <c r="J86" t="n">
        <v>190.01</v>
      </c>
      <c r="K86" t="n">
        <v>50.28</v>
      </c>
      <c r="L86" t="n">
        <v>22</v>
      </c>
      <c r="M86" t="n">
        <v>15</v>
      </c>
      <c r="N86" t="n">
        <v>37.74</v>
      </c>
      <c r="O86" t="n">
        <v>23669.2</v>
      </c>
      <c r="P86" t="n">
        <v>549.87</v>
      </c>
      <c r="Q86" t="n">
        <v>1367.22</v>
      </c>
      <c r="R86" t="n">
        <v>123.11</v>
      </c>
      <c r="S86" t="n">
        <v>104.26</v>
      </c>
      <c r="T86" t="n">
        <v>8516.879999999999</v>
      </c>
      <c r="U86" t="n">
        <v>0.85</v>
      </c>
      <c r="V86" t="n">
        <v>0.9</v>
      </c>
      <c r="W86" t="n">
        <v>20.68</v>
      </c>
      <c r="X86" t="n">
        <v>0.51</v>
      </c>
      <c r="Y86" t="n">
        <v>1</v>
      </c>
      <c r="Z86" t="n">
        <v>10</v>
      </c>
      <c r="AA86" t="n">
        <v>1840.714505434001</v>
      </c>
      <c r="AB86" t="n">
        <v>2518.546792927506</v>
      </c>
      <c r="AC86" t="n">
        <v>2278.180221813129</v>
      </c>
      <c r="AD86" t="n">
        <v>1840714.505434001</v>
      </c>
      <c r="AE86" t="n">
        <v>2518546.792927506</v>
      </c>
      <c r="AF86" t="n">
        <v>2.648406192776727e-06</v>
      </c>
      <c r="AG86" t="n">
        <v>65</v>
      </c>
      <c r="AH86" t="n">
        <v>2278180.221813129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1.7845</v>
      </c>
      <c r="E87" t="n">
        <v>56.04</v>
      </c>
      <c r="F87" t="n">
        <v>53.1</v>
      </c>
      <c r="G87" t="n">
        <v>167.69</v>
      </c>
      <c r="H87" t="n">
        <v>2.07</v>
      </c>
      <c r="I87" t="n">
        <v>19</v>
      </c>
      <c r="J87" t="n">
        <v>190.4</v>
      </c>
      <c r="K87" t="n">
        <v>50.28</v>
      </c>
      <c r="L87" t="n">
        <v>22.25</v>
      </c>
      <c r="M87" t="n">
        <v>12</v>
      </c>
      <c r="N87" t="n">
        <v>37.87</v>
      </c>
      <c r="O87" t="n">
        <v>23716.33</v>
      </c>
      <c r="P87" t="n">
        <v>549.74</v>
      </c>
      <c r="Q87" t="n">
        <v>1367.19</v>
      </c>
      <c r="R87" t="n">
        <v>123.47</v>
      </c>
      <c r="S87" t="n">
        <v>104.26</v>
      </c>
      <c r="T87" t="n">
        <v>8697.450000000001</v>
      </c>
      <c r="U87" t="n">
        <v>0.84</v>
      </c>
      <c r="V87" t="n">
        <v>0.9</v>
      </c>
      <c r="W87" t="n">
        <v>20.68</v>
      </c>
      <c r="X87" t="n">
        <v>0.52</v>
      </c>
      <c r="Y87" t="n">
        <v>1</v>
      </c>
      <c r="Z87" t="n">
        <v>10</v>
      </c>
      <c r="AA87" t="n">
        <v>1840.8946758855</v>
      </c>
      <c r="AB87" t="n">
        <v>2518.793310087805</v>
      </c>
      <c r="AC87" t="n">
        <v>2278.403211721638</v>
      </c>
      <c r="AD87" t="n">
        <v>1840894.675885499</v>
      </c>
      <c r="AE87" t="n">
        <v>2518793.310087805</v>
      </c>
      <c r="AF87" t="n">
        <v>2.647812679147331e-06</v>
      </c>
      <c r="AG87" t="n">
        <v>65</v>
      </c>
      <c r="AH87" t="n">
        <v>2278403.211721638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1.7848</v>
      </c>
      <c r="E88" t="n">
        <v>56.03</v>
      </c>
      <c r="F88" t="n">
        <v>53.09</v>
      </c>
      <c r="G88" t="n">
        <v>167.66</v>
      </c>
      <c r="H88" t="n">
        <v>2.09</v>
      </c>
      <c r="I88" t="n">
        <v>19</v>
      </c>
      <c r="J88" t="n">
        <v>190.78</v>
      </c>
      <c r="K88" t="n">
        <v>50.28</v>
      </c>
      <c r="L88" t="n">
        <v>22.5</v>
      </c>
      <c r="M88" t="n">
        <v>13</v>
      </c>
      <c r="N88" t="n">
        <v>38</v>
      </c>
      <c r="O88" t="n">
        <v>23763.49</v>
      </c>
      <c r="P88" t="n">
        <v>548.95</v>
      </c>
      <c r="Q88" t="n">
        <v>1367.15</v>
      </c>
      <c r="R88" t="n">
        <v>123</v>
      </c>
      <c r="S88" t="n">
        <v>104.26</v>
      </c>
      <c r="T88" t="n">
        <v>8459.200000000001</v>
      </c>
      <c r="U88" t="n">
        <v>0.85</v>
      </c>
      <c r="V88" t="n">
        <v>0.9</v>
      </c>
      <c r="W88" t="n">
        <v>20.68</v>
      </c>
      <c r="X88" t="n">
        <v>0.52</v>
      </c>
      <c r="Y88" t="n">
        <v>1</v>
      </c>
      <c r="Z88" t="n">
        <v>10</v>
      </c>
      <c r="AA88" t="n">
        <v>1839.535242446344</v>
      </c>
      <c r="AB88" t="n">
        <v>2516.933273282383</v>
      </c>
      <c r="AC88" t="n">
        <v>2276.720694218347</v>
      </c>
      <c r="AD88" t="n">
        <v>1839535.242446344</v>
      </c>
      <c r="AE88" t="n">
        <v>2516933.273282383</v>
      </c>
      <c r="AF88" t="n">
        <v>2.648257814369378e-06</v>
      </c>
      <c r="AG88" t="n">
        <v>65</v>
      </c>
      <c r="AH88" t="n">
        <v>2276720.694218347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1.7843</v>
      </c>
      <c r="E89" t="n">
        <v>56.05</v>
      </c>
      <c r="F89" t="n">
        <v>53.11</v>
      </c>
      <c r="G89" t="n">
        <v>167.71</v>
      </c>
      <c r="H89" t="n">
        <v>2.11</v>
      </c>
      <c r="I89" t="n">
        <v>19</v>
      </c>
      <c r="J89" t="n">
        <v>191.16</v>
      </c>
      <c r="K89" t="n">
        <v>50.28</v>
      </c>
      <c r="L89" t="n">
        <v>22.75</v>
      </c>
      <c r="M89" t="n">
        <v>7</v>
      </c>
      <c r="N89" t="n">
        <v>38.13</v>
      </c>
      <c r="O89" t="n">
        <v>23810.71</v>
      </c>
      <c r="P89" t="n">
        <v>548.17</v>
      </c>
      <c r="Q89" t="n">
        <v>1367.27</v>
      </c>
      <c r="R89" t="n">
        <v>123.36</v>
      </c>
      <c r="S89" t="n">
        <v>104.26</v>
      </c>
      <c r="T89" t="n">
        <v>8639.26</v>
      </c>
      <c r="U89" t="n">
        <v>0.85</v>
      </c>
      <c r="V89" t="n">
        <v>0.9</v>
      </c>
      <c r="W89" t="n">
        <v>20.69</v>
      </c>
      <c r="X89" t="n">
        <v>0.53</v>
      </c>
      <c r="Y89" t="n">
        <v>1</v>
      </c>
      <c r="Z89" t="n">
        <v>10</v>
      </c>
      <c r="AA89" t="n">
        <v>1838.987979197179</v>
      </c>
      <c r="AB89" t="n">
        <v>2516.184483561324</v>
      </c>
      <c r="AC89" t="n">
        <v>2276.043367937334</v>
      </c>
      <c r="AD89" t="n">
        <v>1838987.979197179</v>
      </c>
      <c r="AE89" t="n">
        <v>2516184.483561324</v>
      </c>
      <c r="AF89" t="n">
        <v>2.647515922332632e-06</v>
      </c>
      <c r="AG89" t="n">
        <v>65</v>
      </c>
      <c r="AH89" t="n">
        <v>2276043.367937333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1.7842</v>
      </c>
      <c r="E90" t="n">
        <v>56.05</v>
      </c>
      <c r="F90" t="n">
        <v>53.11</v>
      </c>
      <c r="G90" t="n">
        <v>167.72</v>
      </c>
      <c r="H90" t="n">
        <v>2.13</v>
      </c>
      <c r="I90" t="n">
        <v>19</v>
      </c>
      <c r="J90" t="n">
        <v>191.55</v>
      </c>
      <c r="K90" t="n">
        <v>50.28</v>
      </c>
      <c r="L90" t="n">
        <v>23</v>
      </c>
      <c r="M90" t="n">
        <v>6</v>
      </c>
      <c r="N90" t="n">
        <v>38.27</v>
      </c>
      <c r="O90" t="n">
        <v>23857.96</v>
      </c>
      <c r="P90" t="n">
        <v>548.34</v>
      </c>
      <c r="Q90" t="n">
        <v>1367.34</v>
      </c>
      <c r="R90" t="n">
        <v>123.27</v>
      </c>
      <c r="S90" t="n">
        <v>104.26</v>
      </c>
      <c r="T90" t="n">
        <v>8593.74</v>
      </c>
      <c r="U90" t="n">
        <v>0.85</v>
      </c>
      <c r="V90" t="n">
        <v>0.9</v>
      </c>
      <c r="W90" t="n">
        <v>20.69</v>
      </c>
      <c r="X90" t="n">
        <v>0.53</v>
      </c>
      <c r="Y90" t="n">
        <v>1</v>
      </c>
      <c r="Z90" t="n">
        <v>10</v>
      </c>
      <c r="AA90" t="n">
        <v>1839.285818767668</v>
      </c>
      <c r="AB90" t="n">
        <v>2516.592000801421</v>
      </c>
      <c r="AC90" t="n">
        <v>2276.41199230399</v>
      </c>
      <c r="AD90" t="n">
        <v>1839285.818767668</v>
      </c>
      <c r="AE90" t="n">
        <v>2516592.000801421</v>
      </c>
      <c r="AF90" t="n">
        <v>2.647367543925283e-06</v>
      </c>
      <c r="AG90" t="n">
        <v>65</v>
      </c>
      <c r="AH90" t="n">
        <v>2276411.99230399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1.7842</v>
      </c>
      <c r="E91" t="n">
        <v>56.05</v>
      </c>
      <c r="F91" t="n">
        <v>53.11</v>
      </c>
      <c r="G91" t="n">
        <v>167.72</v>
      </c>
      <c r="H91" t="n">
        <v>2.15</v>
      </c>
      <c r="I91" t="n">
        <v>19</v>
      </c>
      <c r="J91" t="n">
        <v>191.93</v>
      </c>
      <c r="K91" t="n">
        <v>50.28</v>
      </c>
      <c r="L91" t="n">
        <v>23.25</v>
      </c>
      <c r="M91" t="n">
        <v>5</v>
      </c>
      <c r="N91" t="n">
        <v>38.4</v>
      </c>
      <c r="O91" t="n">
        <v>23905.27</v>
      </c>
      <c r="P91" t="n">
        <v>548.25</v>
      </c>
      <c r="Q91" t="n">
        <v>1367.3</v>
      </c>
      <c r="R91" t="n">
        <v>123.38</v>
      </c>
      <c r="S91" t="n">
        <v>104.26</v>
      </c>
      <c r="T91" t="n">
        <v>8652.48</v>
      </c>
      <c r="U91" t="n">
        <v>0.85</v>
      </c>
      <c r="V91" t="n">
        <v>0.9</v>
      </c>
      <c r="W91" t="n">
        <v>20.69</v>
      </c>
      <c r="X91" t="n">
        <v>0.53</v>
      </c>
      <c r="Y91" t="n">
        <v>1</v>
      </c>
      <c r="Z91" t="n">
        <v>10</v>
      </c>
      <c r="AA91" t="n">
        <v>1839.163815436943</v>
      </c>
      <c r="AB91" t="n">
        <v>2516.425070461917</v>
      </c>
      <c r="AC91" t="n">
        <v>2276.2609935618</v>
      </c>
      <c r="AD91" t="n">
        <v>1839163.815436943</v>
      </c>
      <c r="AE91" t="n">
        <v>2516425.070461917</v>
      </c>
      <c r="AF91" t="n">
        <v>2.647367543925283e-06</v>
      </c>
      <c r="AG91" t="n">
        <v>65</v>
      </c>
      <c r="AH91" t="n">
        <v>2276260.9935618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1.7842</v>
      </c>
      <c r="E92" t="n">
        <v>56.05</v>
      </c>
      <c r="F92" t="n">
        <v>53.11</v>
      </c>
      <c r="G92" t="n">
        <v>167.72</v>
      </c>
      <c r="H92" t="n">
        <v>2.17</v>
      </c>
      <c r="I92" t="n">
        <v>19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548.01</v>
      </c>
      <c r="Q92" t="n">
        <v>1367.3</v>
      </c>
      <c r="R92" t="n">
        <v>123.28</v>
      </c>
      <c r="S92" t="n">
        <v>104.26</v>
      </c>
      <c r="T92" t="n">
        <v>8601.549999999999</v>
      </c>
      <c r="U92" t="n">
        <v>0.85</v>
      </c>
      <c r="V92" t="n">
        <v>0.9</v>
      </c>
      <c r="W92" t="n">
        <v>20.69</v>
      </c>
      <c r="X92" t="n">
        <v>0.53</v>
      </c>
      <c r="Y92" t="n">
        <v>1</v>
      </c>
      <c r="Z92" t="n">
        <v>10</v>
      </c>
      <c r="AA92" t="n">
        <v>1838.838473221678</v>
      </c>
      <c r="AB92" t="n">
        <v>2515.979922889906</v>
      </c>
      <c r="AC92" t="n">
        <v>2275.858330249293</v>
      </c>
      <c r="AD92" t="n">
        <v>1838838.473221678</v>
      </c>
      <c r="AE92" t="n">
        <v>2515979.922889906</v>
      </c>
      <c r="AF92" t="n">
        <v>2.647367543925283e-06</v>
      </c>
      <c r="AG92" t="n">
        <v>65</v>
      </c>
      <c r="AH92" t="n">
        <v>2275858.330249293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1.7839</v>
      </c>
      <c r="E93" t="n">
        <v>56.06</v>
      </c>
      <c r="F93" t="n">
        <v>53.12</v>
      </c>
      <c r="G93" t="n">
        <v>167.75</v>
      </c>
      <c r="H93" t="n">
        <v>2.19</v>
      </c>
      <c r="I93" t="n">
        <v>19</v>
      </c>
      <c r="J93" t="n">
        <v>192.7</v>
      </c>
      <c r="K93" t="n">
        <v>50.28</v>
      </c>
      <c r="L93" t="n">
        <v>23.75</v>
      </c>
      <c r="M93" t="n">
        <v>0</v>
      </c>
      <c r="N93" t="n">
        <v>38.67</v>
      </c>
      <c r="O93" t="n">
        <v>24000.01</v>
      </c>
      <c r="P93" t="n">
        <v>548.73</v>
      </c>
      <c r="Q93" t="n">
        <v>1367.34</v>
      </c>
      <c r="R93" t="n">
        <v>123.4</v>
      </c>
      <c r="S93" t="n">
        <v>104.26</v>
      </c>
      <c r="T93" t="n">
        <v>8659.450000000001</v>
      </c>
      <c r="U93" t="n">
        <v>0.84</v>
      </c>
      <c r="V93" t="n">
        <v>0.9</v>
      </c>
      <c r="W93" t="n">
        <v>20.7</v>
      </c>
      <c r="X93" t="n">
        <v>0.54</v>
      </c>
      <c r="Y93" t="n">
        <v>1</v>
      </c>
      <c r="Z93" t="n">
        <v>10</v>
      </c>
      <c r="AA93" t="n">
        <v>1840.103339281304</v>
      </c>
      <c r="AB93" t="n">
        <v>2517.710568434639</v>
      </c>
      <c r="AC93" t="n">
        <v>2277.423805412212</v>
      </c>
      <c r="AD93" t="n">
        <v>1840103.339281304</v>
      </c>
      <c r="AE93" t="n">
        <v>2517710.568434639</v>
      </c>
      <c r="AF93" t="n">
        <v>2.646922408703235e-06</v>
      </c>
      <c r="AG93" t="n">
        <v>65</v>
      </c>
      <c r="AH93" t="n">
        <v>2277423.805412212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0.8295</v>
      </c>
      <c r="E2" t="n">
        <v>120.55</v>
      </c>
      <c r="F2" t="n">
        <v>79.18000000000001</v>
      </c>
      <c r="G2" t="n">
        <v>5.39</v>
      </c>
      <c r="H2" t="n">
        <v>0.08</v>
      </c>
      <c r="I2" t="n">
        <v>882</v>
      </c>
      <c r="J2" t="n">
        <v>222.93</v>
      </c>
      <c r="K2" t="n">
        <v>56.94</v>
      </c>
      <c r="L2" t="n">
        <v>1</v>
      </c>
      <c r="M2" t="n">
        <v>880</v>
      </c>
      <c r="N2" t="n">
        <v>49.99</v>
      </c>
      <c r="O2" t="n">
        <v>27728.69</v>
      </c>
      <c r="P2" t="n">
        <v>1218.43</v>
      </c>
      <c r="Q2" t="n">
        <v>1371.24</v>
      </c>
      <c r="R2" t="n">
        <v>974.35</v>
      </c>
      <c r="S2" t="n">
        <v>104.26</v>
      </c>
      <c r="T2" t="n">
        <v>429821.55</v>
      </c>
      <c r="U2" t="n">
        <v>0.11</v>
      </c>
      <c r="V2" t="n">
        <v>0.61</v>
      </c>
      <c r="W2" t="n">
        <v>22.08</v>
      </c>
      <c r="X2" t="n">
        <v>26.53</v>
      </c>
      <c r="Y2" t="n">
        <v>1</v>
      </c>
      <c r="Z2" t="n">
        <v>10</v>
      </c>
      <c r="AA2" t="n">
        <v>6653.337380358235</v>
      </c>
      <c r="AB2" t="n">
        <v>9103.389728335958</v>
      </c>
      <c r="AC2" t="n">
        <v>8234.57498935096</v>
      </c>
      <c r="AD2" t="n">
        <v>6653337.380358235</v>
      </c>
      <c r="AE2" t="n">
        <v>9103389.728335958</v>
      </c>
      <c r="AF2" t="n">
        <v>1.063195498807356e-06</v>
      </c>
      <c r="AG2" t="n">
        <v>140</v>
      </c>
      <c r="AH2" t="n">
        <v>8234574.98935096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0.9807</v>
      </c>
      <c r="E3" t="n">
        <v>101.96</v>
      </c>
      <c r="F3" t="n">
        <v>71.43000000000001</v>
      </c>
      <c r="G3" t="n">
        <v>6.75</v>
      </c>
      <c r="H3" t="n">
        <v>0.1</v>
      </c>
      <c r="I3" t="n">
        <v>635</v>
      </c>
      <c r="J3" t="n">
        <v>223.35</v>
      </c>
      <c r="K3" t="n">
        <v>56.94</v>
      </c>
      <c r="L3" t="n">
        <v>1.25</v>
      </c>
      <c r="M3" t="n">
        <v>633</v>
      </c>
      <c r="N3" t="n">
        <v>50.15</v>
      </c>
      <c r="O3" t="n">
        <v>27780.03</v>
      </c>
      <c r="P3" t="n">
        <v>1099.46</v>
      </c>
      <c r="Q3" t="n">
        <v>1370.05</v>
      </c>
      <c r="R3" t="n">
        <v>720.59</v>
      </c>
      <c r="S3" t="n">
        <v>104.26</v>
      </c>
      <c r="T3" t="n">
        <v>304175.6</v>
      </c>
      <c r="U3" t="n">
        <v>0.14</v>
      </c>
      <c r="V3" t="n">
        <v>0.67</v>
      </c>
      <c r="W3" t="n">
        <v>21.68</v>
      </c>
      <c r="X3" t="n">
        <v>18.8</v>
      </c>
      <c r="Y3" t="n">
        <v>1</v>
      </c>
      <c r="Z3" t="n">
        <v>10</v>
      </c>
      <c r="AA3" t="n">
        <v>5198.938801440652</v>
      </c>
      <c r="AB3" t="n">
        <v>7113.417429123941</v>
      </c>
      <c r="AC3" t="n">
        <v>6434.52285343215</v>
      </c>
      <c r="AD3" t="n">
        <v>5198938.801440652</v>
      </c>
      <c r="AE3" t="n">
        <v>7113417.429123942</v>
      </c>
      <c r="AF3" t="n">
        <v>1.256993159349456e-06</v>
      </c>
      <c r="AG3" t="n">
        <v>119</v>
      </c>
      <c r="AH3" t="n">
        <v>6434522.853432151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1.0895</v>
      </c>
      <c r="E4" t="n">
        <v>91.78</v>
      </c>
      <c r="F4" t="n">
        <v>67.27</v>
      </c>
      <c r="G4" t="n">
        <v>8.1</v>
      </c>
      <c r="H4" t="n">
        <v>0.12</v>
      </c>
      <c r="I4" t="n">
        <v>498</v>
      </c>
      <c r="J4" t="n">
        <v>223.76</v>
      </c>
      <c r="K4" t="n">
        <v>56.94</v>
      </c>
      <c r="L4" t="n">
        <v>1.5</v>
      </c>
      <c r="M4" t="n">
        <v>496</v>
      </c>
      <c r="N4" t="n">
        <v>50.32</v>
      </c>
      <c r="O4" t="n">
        <v>27831.42</v>
      </c>
      <c r="P4" t="n">
        <v>1035.17</v>
      </c>
      <c r="Q4" t="n">
        <v>1369.23</v>
      </c>
      <c r="R4" t="n">
        <v>584.5700000000001</v>
      </c>
      <c r="S4" t="n">
        <v>104.26</v>
      </c>
      <c r="T4" t="n">
        <v>236852.95</v>
      </c>
      <c r="U4" t="n">
        <v>0.18</v>
      </c>
      <c r="V4" t="n">
        <v>0.71</v>
      </c>
      <c r="W4" t="n">
        <v>21.46</v>
      </c>
      <c r="X4" t="n">
        <v>14.65</v>
      </c>
      <c r="Y4" t="n">
        <v>1</v>
      </c>
      <c r="Z4" t="n">
        <v>10</v>
      </c>
      <c r="AA4" t="n">
        <v>4467.76027123959</v>
      </c>
      <c r="AB4" t="n">
        <v>6112.986706782645</v>
      </c>
      <c r="AC4" t="n">
        <v>5529.571835117807</v>
      </c>
      <c r="AD4" t="n">
        <v>4467760.27123959</v>
      </c>
      <c r="AE4" t="n">
        <v>6112986.706782646</v>
      </c>
      <c r="AF4" t="n">
        <v>1.396445444183983e-06</v>
      </c>
      <c r="AG4" t="n">
        <v>107</v>
      </c>
      <c r="AH4" t="n">
        <v>5529571.835117808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1.1745</v>
      </c>
      <c r="E5" t="n">
        <v>85.14</v>
      </c>
      <c r="F5" t="n">
        <v>64.53</v>
      </c>
      <c r="G5" t="n">
        <v>9.470000000000001</v>
      </c>
      <c r="H5" t="n">
        <v>0.14</v>
      </c>
      <c r="I5" t="n">
        <v>409</v>
      </c>
      <c r="J5" t="n">
        <v>224.18</v>
      </c>
      <c r="K5" t="n">
        <v>56.94</v>
      </c>
      <c r="L5" t="n">
        <v>1.75</v>
      </c>
      <c r="M5" t="n">
        <v>407</v>
      </c>
      <c r="N5" t="n">
        <v>50.49</v>
      </c>
      <c r="O5" t="n">
        <v>27882.87</v>
      </c>
      <c r="P5" t="n">
        <v>992.79</v>
      </c>
      <c r="Q5" t="n">
        <v>1368.98</v>
      </c>
      <c r="R5" t="n">
        <v>495.35</v>
      </c>
      <c r="S5" t="n">
        <v>104.26</v>
      </c>
      <c r="T5" t="n">
        <v>192686.83</v>
      </c>
      <c r="U5" t="n">
        <v>0.21</v>
      </c>
      <c r="V5" t="n">
        <v>0.74</v>
      </c>
      <c r="W5" t="n">
        <v>21.31</v>
      </c>
      <c r="X5" t="n">
        <v>11.92</v>
      </c>
      <c r="Y5" t="n">
        <v>1</v>
      </c>
      <c r="Z5" t="n">
        <v>10</v>
      </c>
      <c r="AA5" t="n">
        <v>4012.986538210888</v>
      </c>
      <c r="AB5" t="n">
        <v>5490.745222051628</v>
      </c>
      <c r="AC5" t="n">
        <v>4966.716204368132</v>
      </c>
      <c r="AD5" t="n">
        <v>4012986.538210888</v>
      </c>
      <c r="AE5" t="n">
        <v>5490745.222051628</v>
      </c>
      <c r="AF5" t="n">
        <v>1.505392541710958e-06</v>
      </c>
      <c r="AG5" t="n">
        <v>99</v>
      </c>
      <c r="AH5" t="n">
        <v>4966716.204368132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1.24</v>
      </c>
      <c r="E6" t="n">
        <v>80.64</v>
      </c>
      <c r="F6" t="n">
        <v>62.71</v>
      </c>
      <c r="G6" t="n">
        <v>10.81</v>
      </c>
      <c r="H6" t="n">
        <v>0.16</v>
      </c>
      <c r="I6" t="n">
        <v>348</v>
      </c>
      <c r="J6" t="n">
        <v>224.6</v>
      </c>
      <c r="K6" t="n">
        <v>56.94</v>
      </c>
      <c r="L6" t="n">
        <v>2</v>
      </c>
      <c r="M6" t="n">
        <v>346</v>
      </c>
      <c r="N6" t="n">
        <v>50.65</v>
      </c>
      <c r="O6" t="n">
        <v>27934.37</v>
      </c>
      <c r="P6" t="n">
        <v>964.3200000000001</v>
      </c>
      <c r="Q6" t="n">
        <v>1368.59</v>
      </c>
      <c r="R6" t="n">
        <v>435.64</v>
      </c>
      <c r="S6" t="n">
        <v>104.26</v>
      </c>
      <c r="T6" t="n">
        <v>163138.09</v>
      </c>
      <c r="U6" t="n">
        <v>0.24</v>
      </c>
      <c r="V6" t="n">
        <v>0.76</v>
      </c>
      <c r="W6" t="n">
        <v>21.21</v>
      </c>
      <c r="X6" t="n">
        <v>10.1</v>
      </c>
      <c r="Y6" t="n">
        <v>1</v>
      </c>
      <c r="Z6" t="n">
        <v>10</v>
      </c>
      <c r="AA6" t="n">
        <v>3721.591754179696</v>
      </c>
      <c r="AB6" t="n">
        <v>5092.046023109547</v>
      </c>
      <c r="AC6" t="n">
        <v>4606.068297395258</v>
      </c>
      <c r="AD6" t="n">
        <v>3721591.754179696</v>
      </c>
      <c r="AE6" t="n">
        <v>5092046.023109547</v>
      </c>
      <c r="AF6" t="n">
        <v>1.589345893334685e-06</v>
      </c>
      <c r="AG6" t="n">
        <v>94</v>
      </c>
      <c r="AH6" t="n">
        <v>4606068.297395258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1.2941</v>
      </c>
      <c r="E7" t="n">
        <v>77.28</v>
      </c>
      <c r="F7" t="n">
        <v>61.36</v>
      </c>
      <c r="G7" t="n">
        <v>12.19</v>
      </c>
      <c r="H7" t="n">
        <v>0.18</v>
      </c>
      <c r="I7" t="n">
        <v>302</v>
      </c>
      <c r="J7" t="n">
        <v>225.01</v>
      </c>
      <c r="K7" t="n">
        <v>56.94</v>
      </c>
      <c r="L7" t="n">
        <v>2.25</v>
      </c>
      <c r="M7" t="n">
        <v>300</v>
      </c>
      <c r="N7" t="n">
        <v>50.82</v>
      </c>
      <c r="O7" t="n">
        <v>27985.94</v>
      </c>
      <c r="P7" t="n">
        <v>943.01</v>
      </c>
      <c r="Q7" t="n">
        <v>1368.69</v>
      </c>
      <c r="R7" t="n">
        <v>391.59</v>
      </c>
      <c r="S7" t="n">
        <v>104.26</v>
      </c>
      <c r="T7" t="n">
        <v>141339.1</v>
      </c>
      <c r="U7" t="n">
        <v>0.27</v>
      </c>
      <c r="V7" t="n">
        <v>0.78</v>
      </c>
      <c r="W7" t="n">
        <v>21.14</v>
      </c>
      <c r="X7" t="n">
        <v>8.75</v>
      </c>
      <c r="Y7" t="n">
        <v>1</v>
      </c>
      <c r="Z7" t="n">
        <v>10</v>
      </c>
      <c r="AA7" t="n">
        <v>3506.883203098101</v>
      </c>
      <c r="AB7" t="n">
        <v>4798.272311246938</v>
      </c>
      <c r="AC7" t="n">
        <v>4340.331936278834</v>
      </c>
      <c r="AD7" t="n">
        <v>3506883.203098101</v>
      </c>
      <c r="AE7" t="n">
        <v>4798272.311246938</v>
      </c>
      <c r="AF7" t="n">
        <v>1.658687516584207e-06</v>
      </c>
      <c r="AG7" t="n">
        <v>90</v>
      </c>
      <c r="AH7" t="n">
        <v>4340331.936278834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1.3388</v>
      </c>
      <c r="E8" t="n">
        <v>74.69</v>
      </c>
      <c r="F8" t="n">
        <v>60.31</v>
      </c>
      <c r="G8" t="n">
        <v>13.55</v>
      </c>
      <c r="H8" t="n">
        <v>0.2</v>
      </c>
      <c r="I8" t="n">
        <v>267</v>
      </c>
      <c r="J8" t="n">
        <v>225.43</v>
      </c>
      <c r="K8" t="n">
        <v>56.94</v>
      </c>
      <c r="L8" t="n">
        <v>2.5</v>
      </c>
      <c r="M8" t="n">
        <v>265</v>
      </c>
      <c r="N8" t="n">
        <v>50.99</v>
      </c>
      <c r="O8" t="n">
        <v>28037.57</v>
      </c>
      <c r="P8" t="n">
        <v>926.4</v>
      </c>
      <c r="Q8" t="n">
        <v>1368.44</v>
      </c>
      <c r="R8" t="n">
        <v>358.2</v>
      </c>
      <c r="S8" t="n">
        <v>104.26</v>
      </c>
      <c r="T8" t="n">
        <v>124821.12</v>
      </c>
      <c r="U8" t="n">
        <v>0.29</v>
      </c>
      <c r="V8" t="n">
        <v>0.8</v>
      </c>
      <c r="W8" t="n">
        <v>21.07</v>
      </c>
      <c r="X8" t="n">
        <v>7.71</v>
      </c>
      <c r="Y8" t="n">
        <v>1</v>
      </c>
      <c r="Z8" t="n">
        <v>10</v>
      </c>
      <c r="AA8" t="n">
        <v>3345.856018880904</v>
      </c>
      <c r="AB8" t="n">
        <v>4577.947813782966</v>
      </c>
      <c r="AC8" t="n">
        <v>4141.034899625457</v>
      </c>
      <c r="AD8" t="n">
        <v>3345856.018880904</v>
      </c>
      <c r="AE8" t="n">
        <v>4577947.813782966</v>
      </c>
      <c r="AF8" t="n">
        <v>1.715980872577804e-06</v>
      </c>
      <c r="AG8" t="n">
        <v>87</v>
      </c>
      <c r="AH8" t="n">
        <v>4141034.899625457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1.3748</v>
      </c>
      <c r="E9" t="n">
        <v>72.73999999999999</v>
      </c>
      <c r="F9" t="n">
        <v>59.54</v>
      </c>
      <c r="G9" t="n">
        <v>14.89</v>
      </c>
      <c r="H9" t="n">
        <v>0.22</v>
      </c>
      <c r="I9" t="n">
        <v>240</v>
      </c>
      <c r="J9" t="n">
        <v>225.85</v>
      </c>
      <c r="K9" t="n">
        <v>56.94</v>
      </c>
      <c r="L9" t="n">
        <v>2.75</v>
      </c>
      <c r="M9" t="n">
        <v>238</v>
      </c>
      <c r="N9" t="n">
        <v>51.16</v>
      </c>
      <c r="O9" t="n">
        <v>28089.25</v>
      </c>
      <c r="P9" t="n">
        <v>913.95</v>
      </c>
      <c r="Q9" t="n">
        <v>1368.26</v>
      </c>
      <c r="R9" t="n">
        <v>331.74</v>
      </c>
      <c r="S9" t="n">
        <v>104.26</v>
      </c>
      <c r="T9" t="n">
        <v>111727.97</v>
      </c>
      <c r="U9" t="n">
        <v>0.31</v>
      </c>
      <c r="V9" t="n">
        <v>0.8100000000000001</v>
      </c>
      <c r="W9" t="n">
        <v>21.06</v>
      </c>
      <c r="X9" t="n">
        <v>6.94</v>
      </c>
      <c r="Y9" t="n">
        <v>1</v>
      </c>
      <c r="Z9" t="n">
        <v>10</v>
      </c>
      <c r="AA9" t="n">
        <v>3229.128499316789</v>
      </c>
      <c r="AB9" t="n">
        <v>4418.236071860615</v>
      </c>
      <c r="AC9" t="n">
        <v>3996.565822195344</v>
      </c>
      <c r="AD9" t="n">
        <v>3229128.499316789</v>
      </c>
      <c r="AE9" t="n">
        <v>4418236.071860615</v>
      </c>
      <c r="AF9" t="n">
        <v>1.762123172706875e-06</v>
      </c>
      <c r="AG9" t="n">
        <v>85</v>
      </c>
      <c r="AH9" t="n">
        <v>3996565.822195344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1.4079</v>
      </c>
      <c r="E10" t="n">
        <v>71.03</v>
      </c>
      <c r="F10" t="n">
        <v>58.84</v>
      </c>
      <c r="G10" t="n">
        <v>16.27</v>
      </c>
      <c r="H10" t="n">
        <v>0.24</v>
      </c>
      <c r="I10" t="n">
        <v>217</v>
      </c>
      <c r="J10" t="n">
        <v>226.27</v>
      </c>
      <c r="K10" t="n">
        <v>56.94</v>
      </c>
      <c r="L10" t="n">
        <v>3</v>
      </c>
      <c r="M10" t="n">
        <v>215</v>
      </c>
      <c r="N10" t="n">
        <v>51.33</v>
      </c>
      <c r="O10" t="n">
        <v>28140.99</v>
      </c>
      <c r="P10" t="n">
        <v>902.58</v>
      </c>
      <c r="Q10" t="n">
        <v>1368.15</v>
      </c>
      <c r="R10" t="n">
        <v>309.7</v>
      </c>
      <c r="S10" t="n">
        <v>104.26</v>
      </c>
      <c r="T10" t="n">
        <v>100821.62</v>
      </c>
      <c r="U10" t="n">
        <v>0.34</v>
      </c>
      <c r="V10" t="n">
        <v>0.8100000000000001</v>
      </c>
      <c r="W10" t="n">
        <v>21.01</v>
      </c>
      <c r="X10" t="n">
        <v>6.25</v>
      </c>
      <c r="Y10" t="n">
        <v>1</v>
      </c>
      <c r="Z10" t="n">
        <v>10</v>
      </c>
      <c r="AA10" t="n">
        <v>3124.801083472064</v>
      </c>
      <c r="AB10" t="n">
        <v>4275.490698901101</v>
      </c>
      <c r="AC10" t="n">
        <v>3867.443867286704</v>
      </c>
      <c r="AD10" t="n">
        <v>3124801.083472064</v>
      </c>
      <c r="AE10" t="n">
        <v>4275490.698901101</v>
      </c>
      <c r="AF10" t="n">
        <v>1.804548454214438e-06</v>
      </c>
      <c r="AG10" t="n">
        <v>83</v>
      </c>
      <c r="AH10" t="n">
        <v>3867443.867286704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1.4342</v>
      </c>
      <c r="E11" t="n">
        <v>69.72</v>
      </c>
      <c r="F11" t="n">
        <v>58.33</v>
      </c>
      <c r="G11" t="n">
        <v>17.59</v>
      </c>
      <c r="H11" t="n">
        <v>0.25</v>
      </c>
      <c r="I11" t="n">
        <v>199</v>
      </c>
      <c r="J11" t="n">
        <v>226.69</v>
      </c>
      <c r="K11" t="n">
        <v>56.94</v>
      </c>
      <c r="L11" t="n">
        <v>3.25</v>
      </c>
      <c r="M11" t="n">
        <v>197</v>
      </c>
      <c r="N11" t="n">
        <v>51.5</v>
      </c>
      <c r="O11" t="n">
        <v>28192.8</v>
      </c>
      <c r="P11" t="n">
        <v>894.01</v>
      </c>
      <c r="Q11" t="n">
        <v>1367.91</v>
      </c>
      <c r="R11" t="n">
        <v>293.22</v>
      </c>
      <c r="S11" t="n">
        <v>104.26</v>
      </c>
      <c r="T11" t="n">
        <v>92672.3</v>
      </c>
      <c r="U11" t="n">
        <v>0.36</v>
      </c>
      <c r="V11" t="n">
        <v>0.82</v>
      </c>
      <c r="W11" t="n">
        <v>20.97</v>
      </c>
      <c r="X11" t="n">
        <v>5.74</v>
      </c>
      <c r="Y11" t="n">
        <v>1</v>
      </c>
      <c r="Z11" t="n">
        <v>10</v>
      </c>
      <c r="AA11" t="n">
        <v>3041.949158107266</v>
      </c>
      <c r="AB11" t="n">
        <v>4162.129039448001</v>
      </c>
      <c r="AC11" t="n">
        <v>3764.901285507722</v>
      </c>
      <c r="AD11" t="n">
        <v>3041949.158107266</v>
      </c>
      <c r="AE11" t="n">
        <v>4162129.039448001</v>
      </c>
      <c r="AF11" t="n">
        <v>1.838257967919843e-06</v>
      </c>
      <c r="AG11" t="n">
        <v>81</v>
      </c>
      <c r="AH11" t="n">
        <v>3764901.285507722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1.4594</v>
      </c>
      <c r="E12" t="n">
        <v>68.52</v>
      </c>
      <c r="F12" t="n">
        <v>57.83</v>
      </c>
      <c r="G12" t="n">
        <v>18.96</v>
      </c>
      <c r="H12" t="n">
        <v>0.27</v>
      </c>
      <c r="I12" t="n">
        <v>183</v>
      </c>
      <c r="J12" t="n">
        <v>227.11</v>
      </c>
      <c r="K12" t="n">
        <v>56.94</v>
      </c>
      <c r="L12" t="n">
        <v>3.5</v>
      </c>
      <c r="M12" t="n">
        <v>181</v>
      </c>
      <c r="N12" t="n">
        <v>51.67</v>
      </c>
      <c r="O12" t="n">
        <v>28244.66</v>
      </c>
      <c r="P12" t="n">
        <v>885.86</v>
      </c>
      <c r="Q12" t="n">
        <v>1367.85</v>
      </c>
      <c r="R12" t="n">
        <v>277.81</v>
      </c>
      <c r="S12" t="n">
        <v>104.26</v>
      </c>
      <c r="T12" t="n">
        <v>85045.92999999999</v>
      </c>
      <c r="U12" t="n">
        <v>0.38</v>
      </c>
      <c r="V12" t="n">
        <v>0.83</v>
      </c>
      <c r="W12" t="n">
        <v>20.92</v>
      </c>
      <c r="X12" t="n">
        <v>5.24</v>
      </c>
      <c r="Y12" t="n">
        <v>1</v>
      </c>
      <c r="Z12" t="n">
        <v>10</v>
      </c>
      <c r="AA12" t="n">
        <v>2973.782063510809</v>
      </c>
      <c r="AB12" t="n">
        <v>4068.859813301156</v>
      </c>
      <c r="AC12" t="n">
        <v>3680.533543400154</v>
      </c>
      <c r="AD12" t="n">
        <v>2973782.063510809</v>
      </c>
      <c r="AE12" t="n">
        <v>4068859.813301156</v>
      </c>
      <c r="AF12" t="n">
        <v>1.870557578010193e-06</v>
      </c>
      <c r="AG12" t="n">
        <v>80</v>
      </c>
      <c r="AH12" t="n">
        <v>3680533.543400154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1.4793</v>
      </c>
      <c r="E13" t="n">
        <v>67.59999999999999</v>
      </c>
      <c r="F13" t="n">
        <v>57.48</v>
      </c>
      <c r="G13" t="n">
        <v>20.29</v>
      </c>
      <c r="H13" t="n">
        <v>0.29</v>
      </c>
      <c r="I13" t="n">
        <v>170</v>
      </c>
      <c r="J13" t="n">
        <v>227.53</v>
      </c>
      <c r="K13" t="n">
        <v>56.94</v>
      </c>
      <c r="L13" t="n">
        <v>3.75</v>
      </c>
      <c r="M13" t="n">
        <v>168</v>
      </c>
      <c r="N13" t="n">
        <v>51.84</v>
      </c>
      <c r="O13" t="n">
        <v>28296.58</v>
      </c>
      <c r="P13" t="n">
        <v>879.8</v>
      </c>
      <c r="Q13" t="n">
        <v>1367.71</v>
      </c>
      <c r="R13" t="n">
        <v>265.79</v>
      </c>
      <c r="S13" t="n">
        <v>104.26</v>
      </c>
      <c r="T13" t="n">
        <v>79101.64999999999</v>
      </c>
      <c r="U13" t="n">
        <v>0.39</v>
      </c>
      <c r="V13" t="n">
        <v>0.83</v>
      </c>
      <c r="W13" t="n">
        <v>20.92</v>
      </c>
      <c r="X13" t="n">
        <v>4.89</v>
      </c>
      <c r="Y13" t="n">
        <v>1</v>
      </c>
      <c r="Z13" t="n">
        <v>10</v>
      </c>
      <c r="AA13" t="n">
        <v>2920.413980335358</v>
      </c>
      <c r="AB13" t="n">
        <v>3995.839247466837</v>
      </c>
      <c r="AC13" t="n">
        <v>3614.481957884058</v>
      </c>
      <c r="AD13" t="n">
        <v>2920413.980335358</v>
      </c>
      <c r="AE13" t="n">
        <v>3995839.247466837</v>
      </c>
      <c r="AF13" t="n">
        <v>1.896064016137097e-06</v>
      </c>
      <c r="AG13" t="n">
        <v>79</v>
      </c>
      <c r="AH13" t="n">
        <v>3614481.957884058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1.4994</v>
      </c>
      <c r="E14" t="n">
        <v>66.7</v>
      </c>
      <c r="F14" t="n">
        <v>57.1</v>
      </c>
      <c r="G14" t="n">
        <v>21.68</v>
      </c>
      <c r="H14" t="n">
        <v>0.31</v>
      </c>
      <c r="I14" t="n">
        <v>158</v>
      </c>
      <c r="J14" t="n">
        <v>227.95</v>
      </c>
      <c r="K14" t="n">
        <v>56.94</v>
      </c>
      <c r="L14" t="n">
        <v>4</v>
      </c>
      <c r="M14" t="n">
        <v>156</v>
      </c>
      <c r="N14" t="n">
        <v>52.01</v>
      </c>
      <c r="O14" t="n">
        <v>28348.56</v>
      </c>
      <c r="P14" t="n">
        <v>873.42</v>
      </c>
      <c r="Q14" t="n">
        <v>1367.84</v>
      </c>
      <c r="R14" t="n">
        <v>253.68</v>
      </c>
      <c r="S14" t="n">
        <v>104.26</v>
      </c>
      <c r="T14" t="n">
        <v>73106.96000000001</v>
      </c>
      <c r="U14" t="n">
        <v>0.41</v>
      </c>
      <c r="V14" t="n">
        <v>0.84</v>
      </c>
      <c r="W14" t="n">
        <v>20.89</v>
      </c>
      <c r="X14" t="n">
        <v>4.51</v>
      </c>
      <c r="Y14" t="n">
        <v>1</v>
      </c>
      <c r="Z14" t="n">
        <v>10</v>
      </c>
      <c r="AA14" t="n">
        <v>2867.045814329024</v>
      </c>
      <c r="AB14" t="n">
        <v>3922.818568299652</v>
      </c>
      <c r="AC14" t="n">
        <v>3548.430269851424</v>
      </c>
      <c r="AD14" t="n">
        <v>2867045.814329024</v>
      </c>
      <c r="AE14" t="n">
        <v>3922818.568299652</v>
      </c>
      <c r="AF14" t="n">
        <v>1.921826800375828e-06</v>
      </c>
      <c r="AG14" t="n">
        <v>78</v>
      </c>
      <c r="AH14" t="n">
        <v>3548430.269851424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1.5156</v>
      </c>
      <c r="E15" t="n">
        <v>65.98</v>
      </c>
      <c r="F15" t="n">
        <v>56.82</v>
      </c>
      <c r="G15" t="n">
        <v>23.04</v>
      </c>
      <c r="H15" t="n">
        <v>0.33</v>
      </c>
      <c r="I15" t="n">
        <v>148</v>
      </c>
      <c r="J15" t="n">
        <v>228.38</v>
      </c>
      <c r="K15" t="n">
        <v>56.94</v>
      </c>
      <c r="L15" t="n">
        <v>4.25</v>
      </c>
      <c r="M15" t="n">
        <v>146</v>
      </c>
      <c r="N15" t="n">
        <v>52.18</v>
      </c>
      <c r="O15" t="n">
        <v>28400.61</v>
      </c>
      <c r="P15" t="n">
        <v>868.51</v>
      </c>
      <c r="Q15" t="n">
        <v>1367.85</v>
      </c>
      <c r="R15" t="n">
        <v>244</v>
      </c>
      <c r="S15" t="n">
        <v>104.26</v>
      </c>
      <c r="T15" t="n">
        <v>68316.98</v>
      </c>
      <c r="U15" t="n">
        <v>0.43</v>
      </c>
      <c r="V15" t="n">
        <v>0.84</v>
      </c>
      <c r="W15" t="n">
        <v>20.89</v>
      </c>
      <c r="X15" t="n">
        <v>4.23</v>
      </c>
      <c r="Y15" t="n">
        <v>1</v>
      </c>
      <c r="Z15" t="n">
        <v>10</v>
      </c>
      <c r="AA15" t="n">
        <v>2823.617681267493</v>
      </c>
      <c r="AB15" t="n">
        <v>3863.398280730848</v>
      </c>
      <c r="AC15" t="n">
        <v>3494.680971131292</v>
      </c>
      <c r="AD15" t="n">
        <v>2823617.681267493</v>
      </c>
      <c r="AE15" t="n">
        <v>3863398.280730848</v>
      </c>
      <c r="AF15" t="n">
        <v>1.94259083543391e-06</v>
      </c>
      <c r="AG15" t="n">
        <v>77</v>
      </c>
      <c r="AH15" t="n">
        <v>3494680.971131292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1.5306</v>
      </c>
      <c r="E16" t="n">
        <v>65.33</v>
      </c>
      <c r="F16" t="n">
        <v>56.57</v>
      </c>
      <c r="G16" t="n">
        <v>24.42</v>
      </c>
      <c r="H16" t="n">
        <v>0.35</v>
      </c>
      <c r="I16" t="n">
        <v>139</v>
      </c>
      <c r="J16" t="n">
        <v>228.8</v>
      </c>
      <c r="K16" t="n">
        <v>56.94</v>
      </c>
      <c r="L16" t="n">
        <v>4.5</v>
      </c>
      <c r="M16" t="n">
        <v>137</v>
      </c>
      <c r="N16" t="n">
        <v>52.36</v>
      </c>
      <c r="O16" t="n">
        <v>28452.71</v>
      </c>
      <c r="P16" t="n">
        <v>864.1</v>
      </c>
      <c r="Q16" t="n">
        <v>1367.76</v>
      </c>
      <c r="R16" t="n">
        <v>236.01</v>
      </c>
      <c r="S16" t="n">
        <v>104.26</v>
      </c>
      <c r="T16" t="n">
        <v>64367.23</v>
      </c>
      <c r="U16" t="n">
        <v>0.44</v>
      </c>
      <c r="V16" t="n">
        <v>0.85</v>
      </c>
      <c r="W16" t="n">
        <v>20.88</v>
      </c>
      <c r="X16" t="n">
        <v>3.99</v>
      </c>
      <c r="Y16" t="n">
        <v>1</v>
      </c>
      <c r="Z16" t="n">
        <v>10</v>
      </c>
      <c r="AA16" t="n">
        <v>2783.623629609367</v>
      </c>
      <c r="AB16" t="n">
        <v>3808.676654839163</v>
      </c>
      <c r="AC16" t="n">
        <v>3445.181900412427</v>
      </c>
      <c r="AD16" t="n">
        <v>2783623.629609366</v>
      </c>
      <c r="AE16" t="n">
        <v>3808676.654839163</v>
      </c>
      <c r="AF16" t="n">
        <v>1.961816793821023e-06</v>
      </c>
      <c r="AG16" t="n">
        <v>76</v>
      </c>
      <c r="AH16" t="n">
        <v>3445181.900412427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1.5446</v>
      </c>
      <c r="E17" t="n">
        <v>64.73999999999999</v>
      </c>
      <c r="F17" t="n">
        <v>56.33</v>
      </c>
      <c r="G17" t="n">
        <v>25.8</v>
      </c>
      <c r="H17" t="n">
        <v>0.37</v>
      </c>
      <c r="I17" t="n">
        <v>131</v>
      </c>
      <c r="J17" t="n">
        <v>229.22</v>
      </c>
      <c r="K17" t="n">
        <v>56.94</v>
      </c>
      <c r="L17" t="n">
        <v>4.75</v>
      </c>
      <c r="M17" t="n">
        <v>129</v>
      </c>
      <c r="N17" t="n">
        <v>52.53</v>
      </c>
      <c r="O17" t="n">
        <v>28504.87</v>
      </c>
      <c r="P17" t="n">
        <v>859.85</v>
      </c>
      <c r="Q17" t="n">
        <v>1367.66</v>
      </c>
      <c r="R17" t="n">
        <v>227.85</v>
      </c>
      <c r="S17" t="n">
        <v>104.26</v>
      </c>
      <c r="T17" t="n">
        <v>60324.47</v>
      </c>
      <c r="U17" t="n">
        <v>0.46</v>
      </c>
      <c r="V17" t="n">
        <v>0.85</v>
      </c>
      <c r="W17" t="n">
        <v>20.87</v>
      </c>
      <c r="X17" t="n">
        <v>3.75</v>
      </c>
      <c r="Y17" t="n">
        <v>1</v>
      </c>
      <c r="Z17" t="n">
        <v>10</v>
      </c>
      <c r="AA17" t="n">
        <v>2745.871073742162</v>
      </c>
      <c r="AB17" t="n">
        <v>3757.021942376433</v>
      </c>
      <c r="AC17" t="n">
        <v>3398.457041209298</v>
      </c>
      <c r="AD17" t="n">
        <v>2745871.073742162</v>
      </c>
      <c r="AE17" t="n">
        <v>3757021.942376433</v>
      </c>
      <c r="AF17" t="n">
        <v>1.979761021648996e-06</v>
      </c>
      <c r="AG17" t="n">
        <v>75</v>
      </c>
      <c r="AH17" t="n">
        <v>3398457.041209298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1.5563</v>
      </c>
      <c r="E18" t="n">
        <v>64.25</v>
      </c>
      <c r="F18" t="n">
        <v>56.15</v>
      </c>
      <c r="G18" t="n">
        <v>27.17</v>
      </c>
      <c r="H18" t="n">
        <v>0.39</v>
      </c>
      <c r="I18" t="n">
        <v>124</v>
      </c>
      <c r="J18" t="n">
        <v>229.65</v>
      </c>
      <c r="K18" t="n">
        <v>56.94</v>
      </c>
      <c r="L18" t="n">
        <v>5</v>
      </c>
      <c r="M18" t="n">
        <v>122</v>
      </c>
      <c r="N18" t="n">
        <v>52.7</v>
      </c>
      <c r="O18" t="n">
        <v>28557.1</v>
      </c>
      <c r="P18" t="n">
        <v>856.4299999999999</v>
      </c>
      <c r="Q18" t="n">
        <v>1367.61</v>
      </c>
      <c r="R18" t="n">
        <v>221.92</v>
      </c>
      <c r="S18" t="n">
        <v>104.26</v>
      </c>
      <c r="T18" t="n">
        <v>57393.81</v>
      </c>
      <c r="U18" t="n">
        <v>0.47</v>
      </c>
      <c r="V18" t="n">
        <v>0.85</v>
      </c>
      <c r="W18" t="n">
        <v>20.87</v>
      </c>
      <c r="X18" t="n">
        <v>3.57</v>
      </c>
      <c r="Y18" t="n">
        <v>1</v>
      </c>
      <c r="Z18" t="n">
        <v>10</v>
      </c>
      <c r="AA18" t="n">
        <v>2723.470351014293</v>
      </c>
      <c r="AB18" t="n">
        <v>3726.372285290022</v>
      </c>
      <c r="AC18" t="n">
        <v>3370.732544378151</v>
      </c>
      <c r="AD18" t="n">
        <v>2723470.351014293</v>
      </c>
      <c r="AE18" t="n">
        <v>3726372.285290022</v>
      </c>
      <c r="AF18" t="n">
        <v>1.994757269190944e-06</v>
      </c>
      <c r="AG18" t="n">
        <v>75</v>
      </c>
      <c r="AH18" t="n">
        <v>3370732.544378151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1.5682</v>
      </c>
      <c r="E19" t="n">
        <v>63.77</v>
      </c>
      <c r="F19" t="n">
        <v>55.93</v>
      </c>
      <c r="G19" t="n">
        <v>28.44</v>
      </c>
      <c r="H19" t="n">
        <v>0.41</v>
      </c>
      <c r="I19" t="n">
        <v>118</v>
      </c>
      <c r="J19" t="n">
        <v>230.07</v>
      </c>
      <c r="K19" t="n">
        <v>56.94</v>
      </c>
      <c r="L19" t="n">
        <v>5.25</v>
      </c>
      <c r="M19" t="n">
        <v>116</v>
      </c>
      <c r="N19" t="n">
        <v>52.88</v>
      </c>
      <c r="O19" t="n">
        <v>28609.38</v>
      </c>
      <c r="P19" t="n">
        <v>852.34</v>
      </c>
      <c r="Q19" t="n">
        <v>1367.54</v>
      </c>
      <c r="R19" t="n">
        <v>215.73</v>
      </c>
      <c r="S19" t="n">
        <v>104.26</v>
      </c>
      <c r="T19" t="n">
        <v>54328.98</v>
      </c>
      <c r="U19" t="n">
        <v>0.48</v>
      </c>
      <c r="V19" t="n">
        <v>0.86</v>
      </c>
      <c r="W19" t="n">
        <v>20.82</v>
      </c>
      <c r="X19" t="n">
        <v>3.34</v>
      </c>
      <c r="Y19" t="n">
        <v>1</v>
      </c>
      <c r="Z19" t="n">
        <v>10</v>
      </c>
      <c r="AA19" t="n">
        <v>2689.704072248564</v>
      </c>
      <c r="AB19" t="n">
        <v>3680.171773019666</v>
      </c>
      <c r="AC19" t="n">
        <v>3328.941344156053</v>
      </c>
      <c r="AD19" t="n">
        <v>2689704.072248565</v>
      </c>
      <c r="AE19" t="n">
        <v>3680171.773019666</v>
      </c>
      <c r="AF19" t="n">
        <v>2.01000986284472e-06</v>
      </c>
      <c r="AG19" t="n">
        <v>74</v>
      </c>
      <c r="AH19" t="n">
        <v>3328941.344156053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1.5785</v>
      </c>
      <c r="E20" t="n">
        <v>63.35</v>
      </c>
      <c r="F20" t="n">
        <v>55.77</v>
      </c>
      <c r="G20" t="n">
        <v>29.88</v>
      </c>
      <c r="H20" t="n">
        <v>0.42</v>
      </c>
      <c r="I20" t="n">
        <v>112</v>
      </c>
      <c r="J20" t="n">
        <v>230.49</v>
      </c>
      <c r="K20" t="n">
        <v>56.94</v>
      </c>
      <c r="L20" t="n">
        <v>5.5</v>
      </c>
      <c r="M20" t="n">
        <v>110</v>
      </c>
      <c r="N20" t="n">
        <v>53.05</v>
      </c>
      <c r="O20" t="n">
        <v>28661.73</v>
      </c>
      <c r="P20" t="n">
        <v>849.4299999999999</v>
      </c>
      <c r="Q20" t="n">
        <v>1367.65</v>
      </c>
      <c r="R20" t="n">
        <v>210.19</v>
      </c>
      <c r="S20" t="n">
        <v>104.26</v>
      </c>
      <c r="T20" t="n">
        <v>51592.36</v>
      </c>
      <c r="U20" t="n">
        <v>0.5</v>
      </c>
      <c r="V20" t="n">
        <v>0.86</v>
      </c>
      <c r="W20" t="n">
        <v>20.83</v>
      </c>
      <c r="X20" t="n">
        <v>3.19</v>
      </c>
      <c r="Y20" t="n">
        <v>1</v>
      </c>
      <c r="Z20" t="n">
        <v>10</v>
      </c>
      <c r="AA20" t="n">
        <v>2670.699614514812</v>
      </c>
      <c r="AB20" t="n">
        <v>3654.16903553084</v>
      </c>
      <c r="AC20" t="n">
        <v>3305.420271438091</v>
      </c>
      <c r="AD20" t="n">
        <v>2670699.614514812</v>
      </c>
      <c r="AE20" t="n">
        <v>3654169.03553084</v>
      </c>
      <c r="AF20" t="n">
        <v>2.023211687603871e-06</v>
      </c>
      <c r="AG20" t="n">
        <v>74</v>
      </c>
      <c r="AH20" t="n">
        <v>3305420.271438091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1.5876</v>
      </c>
      <c r="E21" t="n">
        <v>62.99</v>
      </c>
      <c r="F21" t="n">
        <v>55.63</v>
      </c>
      <c r="G21" t="n">
        <v>31.2</v>
      </c>
      <c r="H21" t="n">
        <v>0.44</v>
      </c>
      <c r="I21" t="n">
        <v>107</v>
      </c>
      <c r="J21" t="n">
        <v>230.92</v>
      </c>
      <c r="K21" t="n">
        <v>56.94</v>
      </c>
      <c r="L21" t="n">
        <v>5.75</v>
      </c>
      <c r="M21" t="n">
        <v>105</v>
      </c>
      <c r="N21" t="n">
        <v>53.23</v>
      </c>
      <c r="O21" t="n">
        <v>28714.14</v>
      </c>
      <c r="P21" t="n">
        <v>846.52</v>
      </c>
      <c r="Q21" t="n">
        <v>1367.59</v>
      </c>
      <c r="R21" t="n">
        <v>205.47</v>
      </c>
      <c r="S21" t="n">
        <v>104.26</v>
      </c>
      <c r="T21" t="n">
        <v>49256.46</v>
      </c>
      <c r="U21" t="n">
        <v>0.51</v>
      </c>
      <c r="V21" t="n">
        <v>0.86</v>
      </c>
      <c r="W21" t="n">
        <v>20.82</v>
      </c>
      <c r="X21" t="n">
        <v>3.04</v>
      </c>
      <c r="Y21" t="n">
        <v>1</v>
      </c>
      <c r="Z21" t="n">
        <v>10</v>
      </c>
      <c r="AA21" t="n">
        <v>2643.6514947142</v>
      </c>
      <c r="AB21" t="n">
        <v>3617.160604740812</v>
      </c>
      <c r="AC21" t="n">
        <v>3271.943873341006</v>
      </c>
      <c r="AD21" t="n">
        <v>2643651.4947142</v>
      </c>
      <c r="AE21" t="n">
        <v>3617160.604740812</v>
      </c>
      <c r="AF21" t="n">
        <v>2.034875435692053e-06</v>
      </c>
      <c r="AG21" t="n">
        <v>73</v>
      </c>
      <c r="AH21" t="n">
        <v>3271943.873341006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1.5973</v>
      </c>
      <c r="E22" t="n">
        <v>62.61</v>
      </c>
      <c r="F22" t="n">
        <v>55.47</v>
      </c>
      <c r="G22" t="n">
        <v>32.63</v>
      </c>
      <c r="H22" t="n">
        <v>0.46</v>
      </c>
      <c r="I22" t="n">
        <v>102</v>
      </c>
      <c r="J22" t="n">
        <v>231.34</v>
      </c>
      <c r="K22" t="n">
        <v>56.94</v>
      </c>
      <c r="L22" t="n">
        <v>6</v>
      </c>
      <c r="M22" t="n">
        <v>100</v>
      </c>
      <c r="N22" t="n">
        <v>53.4</v>
      </c>
      <c r="O22" t="n">
        <v>28766.61</v>
      </c>
      <c r="P22" t="n">
        <v>843.29</v>
      </c>
      <c r="Q22" t="n">
        <v>1367.53</v>
      </c>
      <c r="R22" t="n">
        <v>200.77</v>
      </c>
      <c r="S22" t="n">
        <v>104.26</v>
      </c>
      <c r="T22" t="n">
        <v>46929.55</v>
      </c>
      <c r="U22" t="n">
        <v>0.52</v>
      </c>
      <c r="V22" t="n">
        <v>0.86</v>
      </c>
      <c r="W22" t="n">
        <v>20.8</v>
      </c>
      <c r="X22" t="n">
        <v>2.89</v>
      </c>
      <c r="Y22" t="n">
        <v>1</v>
      </c>
      <c r="Z22" t="n">
        <v>10</v>
      </c>
      <c r="AA22" t="n">
        <v>2625.338451634874</v>
      </c>
      <c r="AB22" t="n">
        <v>3592.103891285236</v>
      </c>
      <c r="AC22" t="n">
        <v>3249.278537450313</v>
      </c>
      <c r="AD22" t="n">
        <v>2625338.451634874</v>
      </c>
      <c r="AE22" t="n">
        <v>3592103.891285236</v>
      </c>
      <c r="AF22" t="n">
        <v>2.04730822211572e-06</v>
      </c>
      <c r="AG22" t="n">
        <v>73</v>
      </c>
      <c r="AH22" t="n">
        <v>3249278.537450313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1.6039</v>
      </c>
      <c r="E23" t="n">
        <v>62.35</v>
      </c>
      <c r="F23" t="n">
        <v>55.39</v>
      </c>
      <c r="G23" t="n">
        <v>33.91</v>
      </c>
      <c r="H23" t="n">
        <v>0.48</v>
      </c>
      <c r="I23" t="n">
        <v>98</v>
      </c>
      <c r="J23" t="n">
        <v>231.77</v>
      </c>
      <c r="K23" t="n">
        <v>56.94</v>
      </c>
      <c r="L23" t="n">
        <v>6.25</v>
      </c>
      <c r="M23" t="n">
        <v>96</v>
      </c>
      <c r="N23" t="n">
        <v>53.58</v>
      </c>
      <c r="O23" t="n">
        <v>28819.14</v>
      </c>
      <c r="P23" t="n">
        <v>841.45</v>
      </c>
      <c r="Q23" t="n">
        <v>1367.62</v>
      </c>
      <c r="R23" t="n">
        <v>197.7</v>
      </c>
      <c r="S23" t="n">
        <v>104.26</v>
      </c>
      <c r="T23" t="n">
        <v>45417.77</v>
      </c>
      <c r="U23" t="n">
        <v>0.53</v>
      </c>
      <c r="V23" t="n">
        <v>0.87</v>
      </c>
      <c r="W23" t="n">
        <v>20.8</v>
      </c>
      <c r="X23" t="n">
        <v>2.8</v>
      </c>
      <c r="Y23" t="n">
        <v>1</v>
      </c>
      <c r="Z23" t="n">
        <v>10</v>
      </c>
      <c r="AA23" t="n">
        <v>2613.865606142215</v>
      </c>
      <c r="AB23" t="n">
        <v>3576.406237935958</v>
      </c>
      <c r="AC23" t="n">
        <v>3235.079046104896</v>
      </c>
      <c r="AD23" t="n">
        <v>2613865.606142215</v>
      </c>
      <c r="AE23" t="n">
        <v>3576406.237935958</v>
      </c>
      <c r="AF23" t="n">
        <v>2.05576764380605e-06</v>
      </c>
      <c r="AG23" t="n">
        <v>73</v>
      </c>
      <c r="AH23" t="n">
        <v>3235079.046104896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1.6112</v>
      </c>
      <c r="E24" t="n">
        <v>62.07</v>
      </c>
      <c r="F24" t="n">
        <v>55.28</v>
      </c>
      <c r="G24" t="n">
        <v>35.28</v>
      </c>
      <c r="H24" t="n">
        <v>0.5</v>
      </c>
      <c r="I24" t="n">
        <v>94</v>
      </c>
      <c r="J24" t="n">
        <v>232.2</v>
      </c>
      <c r="K24" t="n">
        <v>56.94</v>
      </c>
      <c r="L24" t="n">
        <v>6.5</v>
      </c>
      <c r="M24" t="n">
        <v>92</v>
      </c>
      <c r="N24" t="n">
        <v>53.75</v>
      </c>
      <c r="O24" t="n">
        <v>28871.74</v>
      </c>
      <c r="P24" t="n">
        <v>839.27</v>
      </c>
      <c r="Q24" t="n">
        <v>1367.54</v>
      </c>
      <c r="R24" t="n">
        <v>193.99</v>
      </c>
      <c r="S24" t="n">
        <v>104.26</v>
      </c>
      <c r="T24" t="n">
        <v>43582.89</v>
      </c>
      <c r="U24" t="n">
        <v>0.54</v>
      </c>
      <c r="V24" t="n">
        <v>0.87</v>
      </c>
      <c r="W24" t="n">
        <v>20.8</v>
      </c>
      <c r="X24" t="n">
        <v>2.7</v>
      </c>
      <c r="Y24" t="n">
        <v>1</v>
      </c>
      <c r="Z24" t="n">
        <v>10</v>
      </c>
      <c r="AA24" t="n">
        <v>2590.867700984209</v>
      </c>
      <c r="AB24" t="n">
        <v>3544.939489502804</v>
      </c>
      <c r="AC24" t="n">
        <v>3206.615439978345</v>
      </c>
      <c r="AD24" t="n">
        <v>2590867.700984209</v>
      </c>
      <c r="AE24" t="n">
        <v>3544939.489502804</v>
      </c>
      <c r="AF24" t="n">
        <v>2.065124276887778e-06</v>
      </c>
      <c r="AG24" t="n">
        <v>72</v>
      </c>
      <c r="AH24" t="n">
        <v>3206615.439978344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1.6201</v>
      </c>
      <c r="E25" t="n">
        <v>61.73</v>
      </c>
      <c r="F25" t="n">
        <v>55.12</v>
      </c>
      <c r="G25" t="n">
        <v>36.74</v>
      </c>
      <c r="H25" t="n">
        <v>0.52</v>
      </c>
      <c r="I25" t="n">
        <v>90</v>
      </c>
      <c r="J25" t="n">
        <v>232.62</v>
      </c>
      <c r="K25" t="n">
        <v>56.94</v>
      </c>
      <c r="L25" t="n">
        <v>6.75</v>
      </c>
      <c r="M25" t="n">
        <v>88</v>
      </c>
      <c r="N25" t="n">
        <v>53.93</v>
      </c>
      <c r="O25" t="n">
        <v>28924.39</v>
      </c>
      <c r="P25" t="n">
        <v>836.02</v>
      </c>
      <c r="Q25" t="n">
        <v>1367.44</v>
      </c>
      <c r="R25" t="n">
        <v>189.02</v>
      </c>
      <c r="S25" t="n">
        <v>104.26</v>
      </c>
      <c r="T25" t="n">
        <v>41114.5</v>
      </c>
      <c r="U25" t="n">
        <v>0.55</v>
      </c>
      <c r="V25" t="n">
        <v>0.87</v>
      </c>
      <c r="W25" t="n">
        <v>20.78</v>
      </c>
      <c r="X25" t="n">
        <v>2.53</v>
      </c>
      <c r="Y25" t="n">
        <v>1</v>
      </c>
      <c r="Z25" t="n">
        <v>10</v>
      </c>
      <c r="AA25" t="n">
        <v>2573.96366983092</v>
      </c>
      <c r="AB25" t="n">
        <v>3521.810648325652</v>
      </c>
      <c r="AC25" t="n">
        <v>3185.693982941608</v>
      </c>
      <c r="AD25" t="n">
        <v>2573963.669830921</v>
      </c>
      <c r="AE25" t="n">
        <v>3521810.648325652</v>
      </c>
      <c r="AF25" t="n">
        <v>2.076531678864132e-06</v>
      </c>
      <c r="AG25" t="n">
        <v>72</v>
      </c>
      <c r="AH25" t="n">
        <v>3185693.982941608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1.6255</v>
      </c>
      <c r="E26" t="n">
        <v>61.52</v>
      </c>
      <c r="F26" t="n">
        <v>55.04</v>
      </c>
      <c r="G26" t="n">
        <v>37.96</v>
      </c>
      <c r="H26" t="n">
        <v>0.53</v>
      </c>
      <c r="I26" t="n">
        <v>87</v>
      </c>
      <c r="J26" t="n">
        <v>233.05</v>
      </c>
      <c r="K26" t="n">
        <v>56.94</v>
      </c>
      <c r="L26" t="n">
        <v>7</v>
      </c>
      <c r="M26" t="n">
        <v>85</v>
      </c>
      <c r="N26" t="n">
        <v>54.11</v>
      </c>
      <c r="O26" t="n">
        <v>28977.11</v>
      </c>
      <c r="P26" t="n">
        <v>834.23</v>
      </c>
      <c r="Q26" t="n">
        <v>1367.71</v>
      </c>
      <c r="R26" t="n">
        <v>186.42</v>
      </c>
      <c r="S26" t="n">
        <v>104.26</v>
      </c>
      <c r="T26" t="n">
        <v>39831.74</v>
      </c>
      <c r="U26" t="n">
        <v>0.5600000000000001</v>
      </c>
      <c r="V26" t="n">
        <v>0.87</v>
      </c>
      <c r="W26" t="n">
        <v>20.78</v>
      </c>
      <c r="X26" t="n">
        <v>2.45</v>
      </c>
      <c r="Y26" t="n">
        <v>1</v>
      </c>
      <c r="Z26" t="n">
        <v>10</v>
      </c>
      <c r="AA26" t="n">
        <v>2564.255875065187</v>
      </c>
      <c r="AB26" t="n">
        <v>3508.528015249495</v>
      </c>
      <c r="AC26" t="n">
        <v>3173.679025723948</v>
      </c>
      <c r="AD26" t="n">
        <v>2564255.875065187</v>
      </c>
      <c r="AE26" t="n">
        <v>3508528.015249495</v>
      </c>
      <c r="AF26" t="n">
        <v>2.083453023883492e-06</v>
      </c>
      <c r="AG26" t="n">
        <v>72</v>
      </c>
      <c r="AH26" t="n">
        <v>3173679.025723948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1.6307</v>
      </c>
      <c r="E27" t="n">
        <v>61.32</v>
      </c>
      <c r="F27" t="n">
        <v>54.97</v>
      </c>
      <c r="G27" t="n">
        <v>39.27</v>
      </c>
      <c r="H27" t="n">
        <v>0.55</v>
      </c>
      <c r="I27" t="n">
        <v>84</v>
      </c>
      <c r="J27" t="n">
        <v>233.48</v>
      </c>
      <c r="K27" t="n">
        <v>56.94</v>
      </c>
      <c r="L27" t="n">
        <v>7.25</v>
      </c>
      <c r="M27" t="n">
        <v>82</v>
      </c>
      <c r="N27" t="n">
        <v>54.29</v>
      </c>
      <c r="O27" t="n">
        <v>29029.89</v>
      </c>
      <c r="P27" t="n">
        <v>832.72</v>
      </c>
      <c r="Q27" t="n">
        <v>1367.39</v>
      </c>
      <c r="R27" t="n">
        <v>184.31</v>
      </c>
      <c r="S27" t="n">
        <v>104.26</v>
      </c>
      <c r="T27" t="n">
        <v>38792.25</v>
      </c>
      <c r="U27" t="n">
        <v>0.57</v>
      </c>
      <c r="V27" t="n">
        <v>0.87</v>
      </c>
      <c r="W27" t="n">
        <v>20.78</v>
      </c>
      <c r="X27" t="n">
        <v>2.39</v>
      </c>
      <c r="Y27" t="n">
        <v>1</v>
      </c>
      <c r="Z27" t="n">
        <v>10</v>
      </c>
      <c r="AA27" t="n">
        <v>2545.400702754118</v>
      </c>
      <c r="AB27" t="n">
        <v>3482.729536661996</v>
      </c>
      <c r="AC27" t="n">
        <v>3150.342717724447</v>
      </c>
      <c r="AD27" t="n">
        <v>2545400.702754118</v>
      </c>
      <c r="AE27" t="n">
        <v>3482729.536661996</v>
      </c>
      <c r="AF27" t="n">
        <v>2.090118022791025e-06</v>
      </c>
      <c r="AG27" t="n">
        <v>71</v>
      </c>
      <c r="AH27" t="n">
        <v>3150342.717724447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1.6371</v>
      </c>
      <c r="E28" t="n">
        <v>61.08</v>
      </c>
      <c r="F28" t="n">
        <v>54.87</v>
      </c>
      <c r="G28" t="n">
        <v>40.64</v>
      </c>
      <c r="H28" t="n">
        <v>0.57</v>
      </c>
      <c r="I28" t="n">
        <v>81</v>
      </c>
      <c r="J28" t="n">
        <v>233.91</v>
      </c>
      <c r="K28" t="n">
        <v>56.94</v>
      </c>
      <c r="L28" t="n">
        <v>7.5</v>
      </c>
      <c r="M28" t="n">
        <v>79</v>
      </c>
      <c r="N28" t="n">
        <v>54.46</v>
      </c>
      <c r="O28" t="n">
        <v>29082.74</v>
      </c>
      <c r="P28" t="n">
        <v>830.26</v>
      </c>
      <c r="Q28" t="n">
        <v>1367.55</v>
      </c>
      <c r="R28" t="n">
        <v>180.65</v>
      </c>
      <c r="S28" t="n">
        <v>104.26</v>
      </c>
      <c r="T28" t="n">
        <v>36975.25</v>
      </c>
      <c r="U28" t="n">
        <v>0.58</v>
      </c>
      <c r="V28" t="n">
        <v>0.87</v>
      </c>
      <c r="W28" t="n">
        <v>20.78</v>
      </c>
      <c r="X28" t="n">
        <v>2.29</v>
      </c>
      <c r="Y28" t="n">
        <v>1</v>
      </c>
      <c r="Z28" t="n">
        <v>10</v>
      </c>
      <c r="AA28" t="n">
        <v>2533.49270692952</v>
      </c>
      <c r="AB28" t="n">
        <v>3466.436491431081</v>
      </c>
      <c r="AC28" t="n">
        <v>3135.604657862939</v>
      </c>
      <c r="AD28" t="n">
        <v>2533492.70692952</v>
      </c>
      <c r="AE28" t="n">
        <v>3466436.491431081</v>
      </c>
      <c r="AF28" t="n">
        <v>2.098321098369527e-06</v>
      </c>
      <c r="AG28" t="n">
        <v>71</v>
      </c>
      <c r="AH28" t="n">
        <v>3135604.657862939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1.6427</v>
      </c>
      <c r="E29" t="n">
        <v>60.88</v>
      </c>
      <c r="F29" t="n">
        <v>54.79</v>
      </c>
      <c r="G29" t="n">
        <v>42.15</v>
      </c>
      <c r="H29" t="n">
        <v>0.59</v>
      </c>
      <c r="I29" t="n">
        <v>78</v>
      </c>
      <c r="J29" t="n">
        <v>234.34</v>
      </c>
      <c r="K29" t="n">
        <v>56.94</v>
      </c>
      <c r="L29" t="n">
        <v>7.75</v>
      </c>
      <c r="M29" t="n">
        <v>76</v>
      </c>
      <c r="N29" t="n">
        <v>54.64</v>
      </c>
      <c r="O29" t="n">
        <v>29135.65</v>
      </c>
      <c r="P29" t="n">
        <v>828.73</v>
      </c>
      <c r="Q29" t="n">
        <v>1367.31</v>
      </c>
      <c r="R29" t="n">
        <v>177.98</v>
      </c>
      <c r="S29" t="n">
        <v>104.26</v>
      </c>
      <c r="T29" t="n">
        <v>35654.89</v>
      </c>
      <c r="U29" t="n">
        <v>0.59</v>
      </c>
      <c r="V29" t="n">
        <v>0.87</v>
      </c>
      <c r="W29" t="n">
        <v>20.78</v>
      </c>
      <c r="X29" t="n">
        <v>2.21</v>
      </c>
      <c r="Y29" t="n">
        <v>1</v>
      </c>
      <c r="Z29" t="n">
        <v>10</v>
      </c>
      <c r="AA29" t="n">
        <v>2524.147427888336</v>
      </c>
      <c r="AB29" t="n">
        <v>3453.649868362317</v>
      </c>
      <c r="AC29" t="n">
        <v>3124.038372153721</v>
      </c>
      <c r="AD29" t="n">
        <v>2524147.427888336</v>
      </c>
      <c r="AE29" t="n">
        <v>3453649.868362317</v>
      </c>
      <c r="AF29" t="n">
        <v>2.105498789500716e-06</v>
      </c>
      <c r="AG29" t="n">
        <v>71</v>
      </c>
      <c r="AH29" t="n">
        <v>3124038.37215372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1.6486</v>
      </c>
      <c r="E30" t="n">
        <v>60.66</v>
      </c>
      <c r="F30" t="n">
        <v>54.71</v>
      </c>
      <c r="G30" t="n">
        <v>43.76</v>
      </c>
      <c r="H30" t="n">
        <v>0.61</v>
      </c>
      <c r="I30" t="n">
        <v>75</v>
      </c>
      <c r="J30" t="n">
        <v>234.77</v>
      </c>
      <c r="K30" t="n">
        <v>56.94</v>
      </c>
      <c r="L30" t="n">
        <v>8</v>
      </c>
      <c r="M30" t="n">
        <v>73</v>
      </c>
      <c r="N30" t="n">
        <v>54.82</v>
      </c>
      <c r="O30" t="n">
        <v>29188.62</v>
      </c>
      <c r="P30" t="n">
        <v>826.3</v>
      </c>
      <c r="Q30" t="n">
        <v>1367.62</v>
      </c>
      <c r="R30" t="n">
        <v>175.3</v>
      </c>
      <c r="S30" t="n">
        <v>104.26</v>
      </c>
      <c r="T30" t="n">
        <v>34329.17</v>
      </c>
      <c r="U30" t="n">
        <v>0.59</v>
      </c>
      <c r="V30" t="n">
        <v>0.88</v>
      </c>
      <c r="W30" t="n">
        <v>20.77</v>
      </c>
      <c r="X30" t="n">
        <v>2.12</v>
      </c>
      <c r="Y30" t="n">
        <v>1</v>
      </c>
      <c r="Z30" t="n">
        <v>10</v>
      </c>
      <c r="AA30" t="n">
        <v>2513.216493822835</v>
      </c>
      <c r="AB30" t="n">
        <v>3438.693682135122</v>
      </c>
      <c r="AC30" t="n">
        <v>3110.50958334891</v>
      </c>
      <c r="AD30" t="n">
        <v>2513216.493822835</v>
      </c>
      <c r="AE30" t="n">
        <v>3438693.682135122</v>
      </c>
      <c r="AF30" t="n">
        <v>2.113060999799647e-06</v>
      </c>
      <c r="AG30" t="n">
        <v>71</v>
      </c>
      <c r="AH30" t="n">
        <v>3110509.58334891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1.6526</v>
      </c>
      <c r="E31" t="n">
        <v>60.51</v>
      </c>
      <c r="F31" t="n">
        <v>54.64</v>
      </c>
      <c r="G31" t="n">
        <v>44.91</v>
      </c>
      <c r="H31" t="n">
        <v>0.62</v>
      </c>
      <c r="I31" t="n">
        <v>73</v>
      </c>
      <c r="J31" t="n">
        <v>235.2</v>
      </c>
      <c r="K31" t="n">
        <v>56.94</v>
      </c>
      <c r="L31" t="n">
        <v>8.25</v>
      </c>
      <c r="M31" t="n">
        <v>71</v>
      </c>
      <c r="N31" t="n">
        <v>55</v>
      </c>
      <c r="O31" t="n">
        <v>29241.66</v>
      </c>
      <c r="P31" t="n">
        <v>825.1799999999999</v>
      </c>
      <c r="Q31" t="n">
        <v>1367.45</v>
      </c>
      <c r="R31" t="n">
        <v>173.39</v>
      </c>
      <c r="S31" t="n">
        <v>104.26</v>
      </c>
      <c r="T31" t="n">
        <v>33387.93</v>
      </c>
      <c r="U31" t="n">
        <v>0.6</v>
      </c>
      <c r="V31" t="n">
        <v>0.88</v>
      </c>
      <c r="W31" t="n">
        <v>20.77</v>
      </c>
      <c r="X31" t="n">
        <v>2.06</v>
      </c>
      <c r="Y31" t="n">
        <v>1</v>
      </c>
      <c r="Z31" t="n">
        <v>10</v>
      </c>
      <c r="AA31" t="n">
        <v>2506.451660063112</v>
      </c>
      <c r="AB31" t="n">
        <v>3429.437738141667</v>
      </c>
      <c r="AC31" t="n">
        <v>3102.137013659392</v>
      </c>
      <c r="AD31" t="n">
        <v>2506451.660063112</v>
      </c>
      <c r="AE31" t="n">
        <v>3429437.738141667</v>
      </c>
      <c r="AF31" t="n">
        <v>2.11818792203621e-06</v>
      </c>
      <c r="AG31" t="n">
        <v>71</v>
      </c>
      <c r="AH31" t="n">
        <v>3102137.013659392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1.657</v>
      </c>
      <c r="E32" t="n">
        <v>60.35</v>
      </c>
      <c r="F32" t="n">
        <v>54.57</v>
      </c>
      <c r="G32" t="n">
        <v>46.12</v>
      </c>
      <c r="H32" t="n">
        <v>0.64</v>
      </c>
      <c r="I32" t="n">
        <v>71</v>
      </c>
      <c r="J32" t="n">
        <v>235.63</v>
      </c>
      <c r="K32" t="n">
        <v>56.94</v>
      </c>
      <c r="L32" t="n">
        <v>8.5</v>
      </c>
      <c r="M32" t="n">
        <v>69</v>
      </c>
      <c r="N32" t="n">
        <v>55.18</v>
      </c>
      <c r="O32" t="n">
        <v>29294.76</v>
      </c>
      <c r="P32" t="n">
        <v>823.3099999999999</v>
      </c>
      <c r="Q32" t="n">
        <v>1367.4</v>
      </c>
      <c r="R32" t="n">
        <v>171.48</v>
      </c>
      <c r="S32" t="n">
        <v>104.26</v>
      </c>
      <c r="T32" t="n">
        <v>32440.42</v>
      </c>
      <c r="U32" t="n">
        <v>0.61</v>
      </c>
      <c r="V32" t="n">
        <v>0.88</v>
      </c>
      <c r="W32" t="n">
        <v>20.75</v>
      </c>
      <c r="X32" t="n">
        <v>1.99</v>
      </c>
      <c r="Y32" t="n">
        <v>1</v>
      </c>
      <c r="Z32" t="n">
        <v>10</v>
      </c>
      <c r="AA32" t="n">
        <v>2488.230527077922</v>
      </c>
      <c r="AB32" t="n">
        <v>3404.506780131673</v>
      </c>
      <c r="AC32" t="n">
        <v>3079.585431291055</v>
      </c>
      <c r="AD32" t="n">
        <v>2488230.527077922</v>
      </c>
      <c r="AE32" t="n">
        <v>3404506.780131673</v>
      </c>
      <c r="AF32" t="n">
        <v>2.12382753649643e-06</v>
      </c>
      <c r="AG32" t="n">
        <v>70</v>
      </c>
      <c r="AH32" t="n">
        <v>3079585.431291054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1.6599</v>
      </c>
      <c r="E33" t="n">
        <v>60.24</v>
      </c>
      <c r="F33" t="n">
        <v>54.55</v>
      </c>
      <c r="G33" t="n">
        <v>47.44</v>
      </c>
      <c r="H33" t="n">
        <v>0.66</v>
      </c>
      <c r="I33" t="n">
        <v>69</v>
      </c>
      <c r="J33" t="n">
        <v>236.06</v>
      </c>
      <c r="K33" t="n">
        <v>56.94</v>
      </c>
      <c r="L33" t="n">
        <v>8.75</v>
      </c>
      <c r="M33" t="n">
        <v>67</v>
      </c>
      <c r="N33" t="n">
        <v>55.36</v>
      </c>
      <c r="O33" t="n">
        <v>29347.92</v>
      </c>
      <c r="P33" t="n">
        <v>822.35</v>
      </c>
      <c r="Q33" t="n">
        <v>1367.37</v>
      </c>
      <c r="R33" t="n">
        <v>170.66</v>
      </c>
      <c r="S33" t="n">
        <v>104.26</v>
      </c>
      <c r="T33" t="n">
        <v>32042.73</v>
      </c>
      <c r="U33" t="n">
        <v>0.61</v>
      </c>
      <c r="V33" t="n">
        <v>0.88</v>
      </c>
      <c r="W33" t="n">
        <v>20.76</v>
      </c>
      <c r="X33" t="n">
        <v>1.97</v>
      </c>
      <c r="Y33" t="n">
        <v>1</v>
      </c>
      <c r="Z33" t="n">
        <v>10</v>
      </c>
      <c r="AA33" t="n">
        <v>2483.489109364916</v>
      </c>
      <c r="AB33" t="n">
        <v>3398.019363240151</v>
      </c>
      <c r="AC33" t="n">
        <v>3073.717164362512</v>
      </c>
      <c r="AD33" t="n">
        <v>2483489.109364916</v>
      </c>
      <c r="AE33" t="n">
        <v>3398019.363240151</v>
      </c>
      <c r="AF33" t="n">
        <v>2.127544555117939e-06</v>
      </c>
      <c r="AG33" t="n">
        <v>70</v>
      </c>
      <c r="AH33" t="n">
        <v>3073717.164362513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1.6642</v>
      </c>
      <c r="E34" t="n">
        <v>60.09</v>
      </c>
      <c r="F34" t="n">
        <v>54.49</v>
      </c>
      <c r="G34" t="n">
        <v>48.79</v>
      </c>
      <c r="H34" t="n">
        <v>0.68</v>
      </c>
      <c r="I34" t="n">
        <v>67</v>
      </c>
      <c r="J34" t="n">
        <v>236.49</v>
      </c>
      <c r="K34" t="n">
        <v>56.94</v>
      </c>
      <c r="L34" t="n">
        <v>9</v>
      </c>
      <c r="M34" t="n">
        <v>65</v>
      </c>
      <c r="N34" t="n">
        <v>55.55</v>
      </c>
      <c r="O34" t="n">
        <v>29401.15</v>
      </c>
      <c r="P34" t="n">
        <v>820.46</v>
      </c>
      <c r="Q34" t="n">
        <v>1367.5</v>
      </c>
      <c r="R34" t="n">
        <v>168.57</v>
      </c>
      <c r="S34" t="n">
        <v>104.26</v>
      </c>
      <c r="T34" t="n">
        <v>31005.66</v>
      </c>
      <c r="U34" t="n">
        <v>0.62</v>
      </c>
      <c r="V34" t="n">
        <v>0.88</v>
      </c>
      <c r="W34" t="n">
        <v>20.75</v>
      </c>
      <c r="X34" t="n">
        <v>1.9</v>
      </c>
      <c r="Y34" t="n">
        <v>1</v>
      </c>
      <c r="Z34" t="n">
        <v>10</v>
      </c>
      <c r="AA34" t="n">
        <v>2475.485373231525</v>
      </c>
      <c r="AB34" t="n">
        <v>3387.068298362527</v>
      </c>
      <c r="AC34" t="n">
        <v>3063.811253746893</v>
      </c>
      <c r="AD34" t="n">
        <v>2475485.373231525</v>
      </c>
      <c r="AE34" t="n">
        <v>3387068.298362528</v>
      </c>
      <c r="AF34" t="n">
        <v>2.133055996522245e-06</v>
      </c>
      <c r="AG34" t="n">
        <v>70</v>
      </c>
      <c r="AH34" t="n">
        <v>3063811.253746893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1.6687</v>
      </c>
      <c r="E35" t="n">
        <v>59.93</v>
      </c>
      <c r="F35" t="n">
        <v>54.41</v>
      </c>
      <c r="G35" t="n">
        <v>50.23</v>
      </c>
      <c r="H35" t="n">
        <v>0.6899999999999999</v>
      </c>
      <c r="I35" t="n">
        <v>65</v>
      </c>
      <c r="J35" t="n">
        <v>236.92</v>
      </c>
      <c r="K35" t="n">
        <v>56.94</v>
      </c>
      <c r="L35" t="n">
        <v>9.25</v>
      </c>
      <c r="M35" t="n">
        <v>63</v>
      </c>
      <c r="N35" t="n">
        <v>55.73</v>
      </c>
      <c r="O35" t="n">
        <v>29454.44</v>
      </c>
      <c r="P35" t="n">
        <v>818.86</v>
      </c>
      <c r="Q35" t="n">
        <v>1367.44</v>
      </c>
      <c r="R35" t="n">
        <v>165.98</v>
      </c>
      <c r="S35" t="n">
        <v>104.26</v>
      </c>
      <c r="T35" t="n">
        <v>29720.12</v>
      </c>
      <c r="U35" t="n">
        <v>0.63</v>
      </c>
      <c r="V35" t="n">
        <v>0.88</v>
      </c>
      <c r="W35" t="n">
        <v>20.75</v>
      </c>
      <c r="X35" t="n">
        <v>1.83</v>
      </c>
      <c r="Y35" t="n">
        <v>1</v>
      </c>
      <c r="Z35" t="n">
        <v>10</v>
      </c>
      <c r="AA35" t="n">
        <v>2467.517064335763</v>
      </c>
      <c r="AB35" t="n">
        <v>3376.165706594367</v>
      </c>
      <c r="AC35" t="n">
        <v>3053.949190035204</v>
      </c>
      <c r="AD35" t="n">
        <v>2467517.064335763</v>
      </c>
      <c r="AE35" t="n">
        <v>3376165.706594368</v>
      </c>
      <c r="AF35" t="n">
        <v>2.138823784038379e-06</v>
      </c>
      <c r="AG35" t="n">
        <v>70</v>
      </c>
      <c r="AH35" t="n">
        <v>3053949.190035203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1.6722</v>
      </c>
      <c r="E36" t="n">
        <v>59.8</v>
      </c>
      <c r="F36" t="n">
        <v>54.38</v>
      </c>
      <c r="G36" t="n">
        <v>51.79</v>
      </c>
      <c r="H36" t="n">
        <v>0.71</v>
      </c>
      <c r="I36" t="n">
        <v>63</v>
      </c>
      <c r="J36" t="n">
        <v>237.35</v>
      </c>
      <c r="K36" t="n">
        <v>56.94</v>
      </c>
      <c r="L36" t="n">
        <v>9.5</v>
      </c>
      <c r="M36" t="n">
        <v>61</v>
      </c>
      <c r="N36" t="n">
        <v>55.91</v>
      </c>
      <c r="O36" t="n">
        <v>29507.8</v>
      </c>
      <c r="P36" t="n">
        <v>817.74</v>
      </c>
      <c r="Q36" t="n">
        <v>1367.47</v>
      </c>
      <c r="R36" t="n">
        <v>165.21</v>
      </c>
      <c r="S36" t="n">
        <v>104.26</v>
      </c>
      <c r="T36" t="n">
        <v>29346.26</v>
      </c>
      <c r="U36" t="n">
        <v>0.63</v>
      </c>
      <c r="V36" t="n">
        <v>0.88</v>
      </c>
      <c r="W36" t="n">
        <v>20.74</v>
      </c>
      <c r="X36" t="n">
        <v>1.8</v>
      </c>
      <c r="Y36" t="n">
        <v>1</v>
      </c>
      <c r="Z36" t="n">
        <v>10</v>
      </c>
      <c r="AA36" t="n">
        <v>2461.873348605623</v>
      </c>
      <c r="AB36" t="n">
        <v>3368.443725749224</v>
      </c>
      <c r="AC36" t="n">
        <v>3046.964184204052</v>
      </c>
      <c r="AD36" t="n">
        <v>2461873.348605623</v>
      </c>
      <c r="AE36" t="n">
        <v>3368443.725749224</v>
      </c>
      <c r="AF36" t="n">
        <v>2.143309840995371e-06</v>
      </c>
      <c r="AG36" t="n">
        <v>70</v>
      </c>
      <c r="AH36" t="n">
        <v>3046964.184204052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1.6769</v>
      </c>
      <c r="E37" t="n">
        <v>59.63</v>
      </c>
      <c r="F37" t="n">
        <v>54.3</v>
      </c>
      <c r="G37" t="n">
        <v>53.4</v>
      </c>
      <c r="H37" t="n">
        <v>0.73</v>
      </c>
      <c r="I37" t="n">
        <v>61</v>
      </c>
      <c r="J37" t="n">
        <v>237.79</v>
      </c>
      <c r="K37" t="n">
        <v>56.94</v>
      </c>
      <c r="L37" t="n">
        <v>9.75</v>
      </c>
      <c r="M37" t="n">
        <v>59</v>
      </c>
      <c r="N37" t="n">
        <v>56.09</v>
      </c>
      <c r="O37" t="n">
        <v>29561.22</v>
      </c>
      <c r="P37" t="n">
        <v>816.02</v>
      </c>
      <c r="Q37" t="n">
        <v>1367.55</v>
      </c>
      <c r="R37" t="n">
        <v>162.18</v>
      </c>
      <c r="S37" t="n">
        <v>104.26</v>
      </c>
      <c r="T37" t="n">
        <v>27839.44</v>
      </c>
      <c r="U37" t="n">
        <v>0.64</v>
      </c>
      <c r="V37" t="n">
        <v>0.88</v>
      </c>
      <c r="W37" t="n">
        <v>20.75</v>
      </c>
      <c r="X37" t="n">
        <v>1.71</v>
      </c>
      <c r="Y37" t="n">
        <v>1</v>
      </c>
      <c r="Z37" t="n">
        <v>10</v>
      </c>
      <c r="AA37" t="n">
        <v>2453.597102534558</v>
      </c>
      <c r="AB37" t="n">
        <v>3357.119800752585</v>
      </c>
      <c r="AC37" t="n">
        <v>3036.720998715864</v>
      </c>
      <c r="AD37" t="n">
        <v>2453597.102534558</v>
      </c>
      <c r="AE37" t="n">
        <v>3357119.800752584</v>
      </c>
      <c r="AF37" t="n">
        <v>2.149333974623333e-06</v>
      </c>
      <c r="AG37" t="n">
        <v>70</v>
      </c>
      <c r="AH37" t="n">
        <v>3036720.998715864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1.6787</v>
      </c>
      <c r="E38" t="n">
        <v>59.57</v>
      </c>
      <c r="F38" t="n">
        <v>54.28</v>
      </c>
      <c r="G38" t="n">
        <v>54.28</v>
      </c>
      <c r="H38" t="n">
        <v>0.75</v>
      </c>
      <c r="I38" t="n">
        <v>60</v>
      </c>
      <c r="J38" t="n">
        <v>238.22</v>
      </c>
      <c r="K38" t="n">
        <v>56.94</v>
      </c>
      <c r="L38" t="n">
        <v>10</v>
      </c>
      <c r="M38" t="n">
        <v>58</v>
      </c>
      <c r="N38" t="n">
        <v>56.28</v>
      </c>
      <c r="O38" t="n">
        <v>29614.71</v>
      </c>
      <c r="P38" t="n">
        <v>814.6799999999999</v>
      </c>
      <c r="Q38" t="n">
        <v>1367.54</v>
      </c>
      <c r="R38" t="n">
        <v>161.48</v>
      </c>
      <c r="S38" t="n">
        <v>104.26</v>
      </c>
      <c r="T38" t="n">
        <v>27495.31</v>
      </c>
      <c r="U38" t="n">
        <v>0.65</v>
      </c>
      <c r="V38" t="n">
        <v>0.88</v>
      </c>
      <c r="W38" t="n">
        <v>20.75</v>
      </c>
      <c r="X38" t="n">
        <v>1.7</v>
      </c>
      <c r="Y38" t="n">
        <v>1</v>
      </c>
      <c r="Z38" t="n">
        <v>10</v>
      </c>
      <c r="AA38" t="n">
        <v>2439.609636234629</v>
      </c>
      <c r="AB38" t="n">
        <v>3337.981532277559</v>
      </c>
      <c r="AC38" t="n">
        <v>3019.409259723367</v>
      </c>
      <c r="AD38" t="n">
        <v>2439609.636234629</v>
      </c>
      <c r="AE38" t="n">
        <v>3337981.532277559</v>
      </c>
      <c r="AF38" t="n">
        <v>2.151641089629787e-06</v>
      </c>
      <c r="AG38" t="n">
        <v>69</v>
      </c>
      <c r="AH38" t="n">
        <v>3019409.259723367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1.6834</v>
      </c>
      <c r="E39" t="n">
        <v>59.4</v>
      </c>
      <c r="F39" t="n">
        <v>54.2</v>
      </c>
      <c r="G39" t="n">
        <v>56.07</v>
      </c>
      <c r="H39" t="n">
        <v>0.76</v>
      </c>
      <c r="I39" t="n">
        <v>58</v>
      </c>
      <c r="J39" t="n">
        <v>238.66</v>
      </c>
      <c r="K39" t="n">
        <v>56.94</v>
      </c>
      <c r="L39" t="n">
        <v>10.25</v>
      </c>
      <c r="M39" t="n">
        <v>56</v>
      </c>
      <c r="N39" t="n">
        <v>56.46</v>
      </c>
      <c r="O39" t="n">
        <v>29668.27</v>
      </c>
      <c r="P39" t="n">
        <v>813.25</v>
      </c>
      <c r="Q39" t="n">
        <v>1367.34</v>
      </c>
      <c r="R39" t="n">
        <v>159.34</v>
      </c>
      <c r="S39" t="n">
        <v>104.26</v>
      </c>
      <c r="T39" t="n">
        <v>26435.24</v>
      </c>
      <c r="U39" t="n">
        <v>0.65</v>
      </c>
      <c r="V39" t="n">
        <v>0.88</v>
      </c>
      <c r="W39" t="n">
        <v>20.73</v>
      </c>
      <c r="X39" t="n">
        <v>1.62</v>
      </c>
      <c r="Y39" t="n">
        <v>1</v>
      </c>
      <c r="Z39" t="n">
        <v>10</v>
      </c>
      <c r="AA39" t="n">
        <v>2431.816354908634</v>
      </c>
      <c r="AB39" t="n">
        <v>3327.318420952026</v>
      </c>
      <c r="AC39" t="n">
        <v>3009.763820776972</v>
      </c>
      <c r="AD39" t="n">
        <v>2431816.354908634</v>
      </c>
      <c r="AE39" t="n">
        <v>3327318.420952026</v>
      </c>
      <c r="AF39" t="n">
        <v>2.157665223257749e-06</v>
      </c>
      <c r="AG39" t="n">
        <v>69</v>
      </c>
      <c r="AH39" t="n">
        <v>3009763.820776972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1.6843</v>
      </c>
      <c r="E40" t="n">
        <v>59.37</v>
      </c>
      <c r="F40" t="n">
        <v>54.21</v>
      </c>
      <c r="G40" t="n">
        <v>57.06</v>
      </c>
      <c r="H40" t="n">
        <v>0.78</v>
      </c>
      <c r="I40" t="n">
        <v>57</v>
      </c>
      <c r="J40" t="n">
        <v>239.09</v>
      </c>
      <c r="K40" t="n">
        <v>56.94</v>
      </c>
      <c r="L40" t="n">
        <v>10.5</v>
      </c>
      <c r="M40" t="n">
        <v>55</v>
      </c>
      <c r="N40" t="n">
        <v>56.65</v>
      </c>
      <c r="O40" t="n">
        <v>29721.89</v>
      </c>
      <c r="P40" t="n">
        <v>812.34</v>
      </c>
      <c r="Q40" t="n">
        <v>1367.4</v>
      </c>
      <c r="R40" t="n">
        <v>159.34</v>
      </c>
      <c r="S40" t="n">
        <v>104.26</v>
      </c>
      <c r="T40" t="n">
        <v>26438.88</v>
      </c>
      <c r="U40" t="n">
        <v>0.65</v>
      </c>
      <c r="V40" t="n">
        <v>0.88</v>
      </c>
      <c r="W40" t="n">
        <v>20.74</v>
      </c>
      <c r="X40" t="n">
        <v>1.63</v>
      </c>
      <c r="Y40" t="n">
        <v>1</v>
      </c>
      <c r="Z40" t="n">
        <v>10</v>
      </c>
      <c r="AA40" t="n">
        <v>2429.683976365828</v>
      </c>
      <c r="AB40" t="n">
        <v>3324.400806555856</v>
      </c>
      <c r="AC40" t="n">
        <v>3007.124659403876</v>
      </c>
      <c r="AD40" t="n">
        <v>2429683.976365828</v>
      </c>
      <c r="AE40" t="n">
        <v>3324400.806555856</v>
      </c>
      <c r="AF40" t="n">
        <v>2.158818780760976e-06</v>
      </c>
      <c r="AG40" t="n">
        <v>69</v>
      </c>
      <c r="AH40" t="n">
        <v>3007124.659403876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1.6889</v>
      </c>
      <c r="E41" t="n">
        <v>59.21</v>
      </c>
      <c r="F41" t="n">
        <v>54.14</v>
      </c>
      <c r="G41" t="n">
        <v>59.06</v>
      </c>
      <c r="H41" t="n">
        <v>0.8</v>
      </c>
      <c r="I41" t="n">
        <v>55</v>
      </c>
      <c r="J41" t="n">
        <v>239.53</v>
      </c>
      <c r="K41" t="n">
        <v>56.94</v>
      </c>
      <c r="L41" t="n">
        <v>10.75</v>
      </c>
      <c r="M41" t="n">
        <v>53</v>
      </c>
      <c r="N41" t="n">
        <v>56.83</v>
      </c>
      <c r="O41" t="n">
        <v>29775.57</v>
      </c>
      <c r="P41" t="n">
        <v>810.78</v>
      </c>
      <c r="Q41" t="n">
        <v>1367.45</v>
      </c>
      <c r="R41" t="n">
        <v>157.06</v>
      </c>
      <c r="S41" t="n">
        <v>104.26</v>
      </c>
      <c r="T41" t="n">
        <v>25309.66</v>
      </c>
      <c r="U41" t="n">
        <v>0.66</v>
      </c>
      <c r="V41" t="n">
        <v>0.89</v>
      </c>
      <c r="W41" t="n">
        <v>20.74</v>
      </c>
      <c r="X41" t="n">
        <v>1.56</v>
      </c>
      <c r="Y41" t="n">
        <v>1</v>
      </c>
      <c r="Z41" t="n">
        <v>10</v>
      </c>
      <c r="AA41" t="n">
        <v>2421.966405342558</v>
      </c>
      <c r="AB41" t="n">
        <v>3313.841285406612</v>
      </c>
      <c r="AC41" t="n">
        <v>2997.572924132736</v>
      </c>
      <c r="AD41" t="n">
        <v>2421966.405342557</v>
      </c>
      <c r="AE41" t="n">
        <v>3313841.285406612</v>
      </c>
      <c r="AF41" t="n">
        <v>2.164714741333024e-06</v>
      </c>
      <c r="AG41" t="n">
        <v>69</v>
      </c>
      <c r="AH41" t="n">
        <v>2997572.924132736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1.6913</v>
      </c>
      <c r="E42" t="n">
        <v>59.13</v>
      </c>
      <c r="F42" t="n">
        <v>54.09</v>
      </c>
      <c r="G42" t="n">
        <v>60.11</v>
      </c>
      <c r="H42" t="n">
        <v>0.82</v>
      </c>
      <c r="I42" t="n">
        <v>54</v>
      </c>
      <c r="J42" t="n">
        <v>239.96</v>
      </c>
      <c r="K42" t="n">
        <v>56.94</v>
      </c>
      <c r="L42" t="n">
        <v>11</v>
      </c>
      <c r="M42" t="n">
        <v>52</v>
      </c>
      <c r="N42" t="n">
        <v>57.02</v>
      </c>
      <c r="O42" t="n">
        <v>29829.32</v>
      </c>
      <c r="P42" t="n">
        <v>809.83</v>
      </c>
      <c r="Q42" t="n">
        <v>1367.36</v>
      </c>
      <c r="R42" t="n">
        <v>155.69</v>
      </c>
      <c r="S42" t="n">
        <v>104.26</v>
      </c>
      <c r="T42" t="n">
        <v>24629.28</v>
      </c>
      <c r="U42" t="n">
        <v>0.67</v>
      </c>
      <c r="V42" t="n">
        <v>0.89</v>
      </c>
      <c r="W42" t="n">
        <v>20.73</v>
      </c>
      <c r="X42" t="n">
        <v>1.52</v>
      </c>
      <c r="Y42" t="n">
        <v>1</v>
      </c>
      <c r="Z42" t="n">
        <v>10</v>
      </c>
      <c r="AA42" t="n">
        <v>2417.619545045561</v>
      </c>
      <c r="AB42" t="n">
        <v>3307.89371937832</v>
      </c>
      <c r="AC42" t="n">
        <v>2992.192985458723</v>
      </c>
      <c r="AD42" t="n">
        <v>2417619.545045561</v>
      </c>
      <c r="AE42" t="n">
        <v>3307893.719378321</v>
      </c>
      <c r="AF42" t="n">
        <v>2.167790894674962e-06</v>
      </c>
      <c r="AG42" t="n">
        <v>69</v>
      </c>
      <c r="AH42" t="n">
        <v>2992192.985458723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1.6935</v>
      </c>
      <c r="E43" t="n">
        <v>59.05</v>
      </c>
      <c r="F43" t="n">
        <v>54.06</v>
      </c>
      <c r="G43" t="n">
        <v>61.2</v>
      </c>
      <c r="H43" t="n">
        <v>0.83</v>
      </c>
      <c r="I43" t="n">
        <v>53</v>
      </c>
      <c r="J43" t="n">
        <v>240.4</v>
      </c>
      <c r="K43" t="n">
        <v>56.94</v>
      </c>
      <c r="L43" t="n">
        <v>11.25</v>
      </c>
      <c r="M43" t="n">
        <v>51</v>
      </c>
      <c r="N43" t="n">
        <v>57.21</v>
      </c>
      <c r="O43" t="n">
        <v>29883.27</v>
      </c>
      <c r="P43" t="n">
        <v>808.42</v>
      </c>
      <c r="Q43" t="n">
        <v>1367.43</v>
      </c>
      <c r="R43" t="n">
        <v>154.87</v>
      </c>
      <c r="S43" t="n">
        <v>104.26</v>
      </c>
      <c r="T43" t="n">
        <v>24227.78</v>
      </c>
      <c r="U43" t="n">
        <v>0.67</v>
      </c>
      <c r="V43" t="n">
        <v>0.89</v>
      </c>
      <c r="W43" t="n">
        <v>20.73</v>
      </c>
      <c r="X43" t="n">
        <v>1.48</v>
      </c>
      <c r="Y43" t="n">
        <v>1</v>
      </c>
      <c r="Z43" t="n">
        <v>10</v>
      </c>
      <c r="AA43" t="n">
        <v>2413.042723121105</v>
      </c>
      <c r="AB43" t="n">
        <v>3301.631509706145</v>
      </c>
      <c r="AC43" t="n">
        <v>2986.528432288593</v>
      </c>
      <c r="AD43" t="n">
        <v>2413042.723121105</v>
      </c>
      <c r="AE43" t="n">
        <v>3301631.509706145</v>
      </c>
      <c r="AF43" t="n">
        <v>2.170610701905072e-06</v>
      </c>
      <c r="AG43" t="n">
        <v>69</v>
      </c>
      <c r="AH43" t="n">
        <v>2986528.432288593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1.6958</v>
      </c>
      <c r="E44" t="n">
        <v>58.97</v>
      </c>
      <c r="F44" t="n">
        <v>54.03</v>
      </c>
      <c r="G44" t="n">
        <v>62.34</v>
      </c>
      <c r="H44" t="n">
        <v>0.85</v>
      </c>
      <c r="I44" t="n">
        <v>52</v>
      </c>
      <c r="J44" t="n">
        <v>240.84</v>
      </c>
      <c r="K44" t="n">
        <v>56.94</v>
      </c>
      <c r="L44" t="n">
        <v>11.5</v>
      </c>
      <c r="M44" t="n">
        <v>50</v>
      </c>
      <c r="N44" t="n">
        <v>57.39</v>
      </c>
      <c r="O44" t="n">
        <v>29937.16</v>
      </c>
      <c r="P44" t="n">
        <v>807.14</v>
      </c>
      <c r="Q44" t="n">
        <v>1367.4</v>
      </c>
      <c r="R44" t="n">
        <v>153.91</v>
      </c>
      <c r="S44" t="n">
        <v>104.26</v>
      </c>
      <c r="T44" t="n">
        <v>23752.37</v>
      </c>
      <c r="U44" t="n">
        <v>0.68</v>
      </c>
      <c r="V44" t="n">
        <v>0.89</v>
      </c>
      <c r="W44" t="n">
        <v>20.72</v>
      </c>
      <c r="X44" t="n">
        <v>1.45</v>
      </c>
      <c r="Y44" t="n">
        <v>1</v>
      </c>
      <c r="Z44" t="n">
        <v>10</v>
      </c>
      <c r="AA44" t="n">
        <v>2408.561749002015</v>
      </c>
      <c r="AB44" t="n">
        <v>3295.500443229781</v>
      </c>
      <c r="AC44" t="n">
        <v>2980.982506191727</v>
      </c>
      <c r="AD44" t="n">
        <v>2408561.749002015</v>
      </c>
      <c r="AE44" t="n">
        <v>3295500.443229781</v>
      </c>
      <c r="AF44" t="n">
        <v>2.173558682191096e-06</v>
      </c>
      <c r="AG44" t="n">
        <v>69</v>
      </c>
      <c r="AH44" t="n">
        <v>2980982.506191727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1.6976</v>
      </c>
      <c r="E45" t="n">
        <v>58.91</v>
      </c>
      <c r="F45" t="n">
        <v>54.01</v>
      </c>
      <c r="G45" t="n">
        <v>63.54</v>
      </c>
      <c r="H45" t="n">
        <v>0.87</v>
      </c>
      <c r="I45" t="n">
        <v>51</v>
      </c>
      <c r="J45" t="n">
        <v>241.27</v>
      </c>
      <c r="K45" t="n">
        <v>56.94</v>
      </c>
      <c r="L45" t="n">
        <v>11.75</v>
      </c>
      <c r="M45" t="n">
        <v>49</v>
      </c>
      <c r="N45" t="n">
        <v>57.58</v>
      </c>
      <c r="O45" t="n">
        <v>29991.11</v>
      </c>
      <c r="P45" t="n">
        <v>806.29</v>
      </c>
      <c r="Q45" t="n">
        <v>1367.34</v>
      </c>
      <c r="R45" t="n">
        <v>153.14</v>
      </c>
      <c r="S45" t="n">
        <v>104.26</v>
      </c>
      <c r="T45" t="n">
        <v>23373.28</v>
      </c>
      <c r="U45" t="n">
        <v>0.68</v>
      </c>
      <c r="V45" t="n">
        <v>0.89</v>
      </c>
      <c r="W45" t="n">
        <v>20.72</v>
      </c>
      <c r="X45" t="n">
        <v>1.43</v>
      </c>
      <c r="Y45" t="n">
        <v>1</v>
      </c>
      <c r="Z45" t="n">
        <v>10</v>
      </c>
      <c r="AA45" t="n">
        <v>2405.316159506226</v>
      </c>
      <c r="AB45" t="n">
        <v>3291.059684496337</v>
      </c>
      <c r="AC45" t="n">
        <v>2976.965567239161</v>
      </c>
      <c r="AD45" t="n">
        <v>2405316.159506225</v>
      </c>
      <c r="AE45" t="n">
        <v>3291059.684496338</v>
      </c>
      <c r="AF45" t="n">
        <v>2.17586579719755e-06</v>
      </c>
      <c r="AG45" t="n">
        <v>69</v>
      </c>
      <c r="AH45" t="n">
        <v>2976965.567239161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1.6985</v>
      </c>
      <c r="E46" t="n">
        <v>58.88</v>
      </c>
      <c r="F46" t="n">
        <v>54.02</v>
      </c>
      <c r="G46" t="n">
        <v>64.83</v>
      </c>
      <c r="H46" t="n">
        <v>0.88</v>
      </c>
      <c r="I46" t="n">
        <v>50</v>
      </c>
      <c r="J46" t="n">
        <v>241.71</v>
      </c>
      <c r="K46" t="n">
        <v>56.94</v>
      </c>
      <c r="L46" t="n">
        <v>12</v>
      </c>
      <c r="M46" t="n">
        <v>48</v>
      </c>
      <c r="N46" t="n">
        <v>57.77</v>
      </c>
      <c r="O46" t="n">
        <v>30045.13</v>
      </c>
      <c r="P46" t="n">
        <v>805.83</v>
      </c>
      <c r="Q46" t="n">
        <v>1367.41</v>
      </c>
      <c r="R46" t="n">
        <v>153.26</v>
      </c>
      <c r="S46" t="n">
        <v>104.26</v>
      </c>
      <c r="T46" t="n">
        <v>23436.14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2403.856446058834</v>
      </c>
      <c r="AB46" t="n">
        <v>3289.062440159604</v>
      </c>
      <c r="AC46" t="n">
        <v>2975.158937098775</v>
      </c>
      <c r="AD46" t="n">
        <v>2403856.446058834</v>
      </c>
      <c r="AE46" t="n">
        <v>3289062.440159604</v>
      </c>
      <c r="AF46" t="n">
        <v>2.177019354700776e-06</v>
      </c>
      <c r="AG46" t="n">
        <v>69</v>
      </c>
      <c r="AH46" t="n">
        <v>2975158.937098775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1.7038</v>
      </c>
      <c r="E47" t="n">
        <v>58.69</v>
      </c>
      <c r="F47" t="n">
        <v>53.92</v>
      </c>
      <c r="G47" t="n">
        <v>67.40000000000001</v>
      </c>
      <c r="H47" t="n">
        <v>0.9</v>
      </c>
      <c r="I47" t="n">
        <v>48</v>
      </c>
      <c r="J47" t="n">
        <v>242.15</v>
      </c>
      <c r="K47" t="n">
        <v>56.94</v>
      </c>
      <c r="L47" t="n">
        <v>12.25</v>
      </c>
      <c r="M47" t="n">
        <v>46</v>
      </c>
      <c r="N47" t="n">
        <v>57.96</v>
      </c>
      <c r="O47" t="n">
        <v>30099.23</v>
      </c>
      <c r="P47" t="n">
        <v>803.8200000000001</v>
      </c>
      <c r="Q47" t="n">
        <v>1367.38</v>
      </c>
      <c r="R47" t="n">
        <v>150.18</v>
      </c>
      <c r="S47" t="n">
        <v>104.26</v>
      </c>
      <c r="T47" t="n">
        <v>21906.94</v>
      </c>
      <c r="U47" t="n">
        <v>0.6899999999999999</v>
      </c>
      <c r="V47" t="n">
        <v>0.89</v>
      </c>
      <c r="W47" t="n">
        <v>20.72</v>
      </c>
      <c r="X47" t="n">
        <v>1.34</v>
      </c>
      <c r="Y47" t="n">
        <v>1</v>
      </c>
      <c r="Z47" t="n">
        <v>10</v>
      </c>
      <c r="AA47" t="n">
        <v>2384.656162657953</v>
      </c>
      <c r="AB47" t="n">
        <v>3262.791765353797</v>
      </c>
      <c r="AC47" t="n">
        <v>2951.395498625311</v>
      </c>
      <c r="AD47" t="n">
        <v>2384656.162657953</v>
      </c>
      <c r="AE47" t="n">
        <v>3262791.765353797</v>
      </c>
      <c r="AF47" t="n">
        <v>2.183812526664223e-06</v>
      </c>
      <c r="AG47" t="n">
        <v>68</v>
      </c>
      <c r="AH47" t="n">
        <v>2951395.498625311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1.7059</v>
      </c>
      <c r="E48" t="n">
        <v>58.62</v>
      </c>
      <c r="F48" t="n">
        <v>53.9</v>
      </c>
      <c r="G48" t="n">
        <v>68.81</v>
      </c>
      <c r="H48" t="n">
        <v>0.92</v>
      </c>
      <c r="I48" t="n">
        <v>47</v>
      </c>
      <c r="J48" t="n">
        <v>242.59</v>
      </c>
      <c r="K48" t="n">
        <v>56.94</v>
      </c>
      <c r="L48" t="n">
        <v>12.5</v>
      </c>
      <c r="M48" t="n">
        <v>45</v>
      </c>
      <c r="N48" t="n">
        <v>58.15</v>
      </c>
      <c r="O48" t="n">
        <v>30153.38</v>
      </c>
      <c r="P48" t="n">
        <v>802.53</v>
      </c>
      <c r="Q48" t="n">
        <v>1367.26</v>
      </c>
      <c r="R48" t="n">
        <v>149.73</v>
      </c>
      <c r="S48" t="n">
        <v>104.26</v>
      </c>
      <c r="T48" t="n">
        <v>21685.99</v>
      </c>
      <c r="U48" t="n">
        <v>0.7</v>
      </c>
      <c r="V48" t="n">
        <v>0.89</v>
      </c>
      <c r="W48" t="n">
        <v>20.71</v>
      </c>
      <c r="X48" t="n">
        <v>1.32</v>
      </c>
      <c r="Y48" t="n">
        <v>1</v>
      </c>
      <c r="Z48" t="n">
        <v>10</v>
      </c>
      <c r="AA48" t="n">
        <v>2380.517153698792</v>
      </c>
      <c r="AB48" t="n">
        <v>3257.128590695684</v>
      </c>
      <c r="AC48" t="n">
        <v>2946.272809408253</v>
      </c>
      <c r="AD48" t="n">
        <v>2380517.153698792</v>
      </c>
      <c r="AE48" t="n">
        <v>3257128.590695684</v>
      </c>
      <c r="AF48" t="n">
        <v>2.186504160838419e-06</v>
      </c>
      <c r="AG48" t="n">
        <v>68</v>
      </c>
      <c r="AH48" t="n">
        <v>2946272.809408253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1.7078</v>
      </c>
      <c r="E49" t="n">
        <v>58.55</v>
      </c>
      <c r="F49" t="n">
        <v>53.87</v>
      </c>
      <c r="G49" t="n">
        <v>70.27</v>
      </c>
      <c r="H49" t="n">
        <v>0.93</v>
      </c>
      <c r="I49" t="n">
        <v>46</v>
      </c>
      <c r="J49" t="n">
        <v>243.03</v>
      </c>
      <c r="K49" t="n">
        <v>56.94</v>
      </c>
      <c r="L49" t="n">
        <v>12.75</v>
      </c>
      <c r="M49" t="n">
        <v>44</v>
      </c>
      <c r="N49" t="n">
        <v>58.34</v>
      </c>
      <c r="O49" t="n">
        <v>30207.61</v>
      </c>
      <c r="P49" t="n">
        <v>801.45</v>
      </c>
      <c r="Q49" t="n">
        <v>1367.39</v>
      </c>
      <c r="R49" t="n">
        <v>148.38</v>
      </c>
      <c r="S49" t="n">
        <v>104.26</v>
      </c>
      <c r="T49" t="n">
        <v>21018.33</v>
      </c>
      <c r="U49" t="n">
        <v>0.7</v>
      </c>
      <c r="V49" t="n">
        <v>0.89</v>
      </c>
      <c r="W49" t="n">
        <v>20.73</v>
      </c>
      <c r="X49" t="n">
        <v>1.29</v>
      </c>
      <c r="Y49" t="n">
        <v>1</v>
      </c>
      <c r="Z49" t="n">
        <v>10</v>
      </c>
      <c r="AA49" t="n">
        <v>2376.780000673305</v>
      </c>
      <c r="AB49" t="n">
        <v>3252.015253054658</v>
      </c>
      <c r="AC49" t="n">
        <v>2941.647481535073</v>
      </c>
      <c r="AD49" t="n">
        <v>2376780.000673306</v>
      </c>
      <c r="AE49" t="n">
        <v>3252015.253054658</v>
      </c>
      <c r="AF49" t="n">
        <v>2.188939448900787e-06</v>
      </c>
      <c r="AG49" t="n">
        <v>68</v>
      </c>
      <c r="AH49" t="n">
        <v>2941647.481535073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1.7086</v>
      </c>
      <c r="E50" t="n">
        <v>58.53</v>
      </c>
      <c r="F50" t="n">
        <v>53.85</v>
      </c>
      <c r="G50" t="n">
        <v>70.23999999999999</v>
      </c>
      <c r="H50" t="n">
        <v>0.95</v>
      </c>
      <c r="I50" t="n">
        <v>46</v>
      </c>
      <c r="J50" t="n">
        <v>243.47</v>
      </c>
      <c r="K50" t="n">
        <v>56.94</v>
      </c>
      <c r="L50" t="n">
        <v>13</v>
      </c>
      <c r="M50" t="n">
        <v>44</v>
      </c>
      <c r="N50" t="n">
        <v>58.53</v>
      </c>
      <c r="O50" t="n">
        <v>30261.91</v>
      </c>
      <c r="P50" t="n">
        <v>800.59</v>
      </c>
      <c r="Q50" t="n">
        <v>1367.27</v>
      </c>
      <c r="R50" t="n">
        <v>147.88</v>
      </c>
      <c r="S50" t="n">
        <v>104.26</v>
      </c>
      <c r="T50" t="n">
        <v>20766.4</v>
      </c>
      <c r="U50" t="n">
        <v>0.71</v>
      </c>
      <c r="V50" t="n">
        <v>0.89</v>
      </c>
      <c r="W50" t="n">
        <v>20.72</v>
      </c>
      <c r="X50" t="n">
        <v>1.27</v>
      </c>
      <c r="Y50" t="n">
        <v>1</v>
      </c>
      <c r="Z50" t="n">
        <v>10</v>
      </c>
      <c r="AA50" t="n">
        <v>2374.558233408232</v>
      </c>
      <c r="AB50" t="n">
        <v>3248.97533306513</v>
      </c>
      <c r="AC50" t="n">
        <v>2938.897687242791</v>
      </c>
      <c r="AD50" t="n">
        <v>2374558.233408232</v>
      </c>
      <c r="AE50" t="n">
        <v>3248975.33306513</v>
      </c>
      <c r="AF50" t="n">
        <v>2.189964833348099e-06</v>
      </c>
      <c r="AG50" t="n">
        <v>68</v>
      </c>
      <c r="AH50" t="n">
        <v>2938897.687242791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1.7105</v>
      </c>
      <c r="E51" t="n">
        <v>58.46</v>
      </c>
      <c r="F51" t="n">
        <v>53.83</v>
      </c>
      <c r="G51" t="n">
        <v>71.77</v>
      </c>
      <c r="H51" t="n">
        <v>0.97</v>
      </c>
      <c r="I51" t="n">
        <v>45</v>
      </c>
      <c r="J51" t="n">
        <v>243.91</v>
      </c>
      <c r="K51" t="n">
        <v>56.94</v>
      </c>
      <c r="L51" t="n">
        <v>13.25</v>
      </c>
      <c r="M51" t="n">
        <v>43</v>
      </c>
      <c r="N51" t="n">
        <v>58.72</v>
      </c>
      <c r="O51" t="n">
        <v>30316.27</v>
      </c>
      <c r="P51" t="n">
        <v>799.51</v>
      </c>
      <c r="Q51" t="n">
        <v>1367.34</v>
      </c>
      <c r="R51" t="n">
        <v>147.01</v>
      </c>
      <c r="S51" t="n">
        <v>104.26</v>
      </c>
      <c r="T51" t="n">
        <v>20338.72</v>
      </c>
      <c r="U51" t="n">
        <v>0.71</v>
      </c>
      <c r="V51" t="n">
        <v>0.89</v>
      </c>
      <c r="W51" t="n">
        <v>20.72</v>
      </c>
      <c r="X51" t="n">
        <v>1.25</v>
      </c>
      <c r="Y51" t="n">
        <v>1</v>
      </c>
      <c r="Z51" t="n">
        <v>10</v>
      </c>
      <c r="AA51" t="n">
        <v>2370.938031348939</v>
      </c>
      <c r="AB51" t="n">
        <v>3244.022012895561</v>
      </c>
      <c r="AC51" t="n">
        <v>2934.417104998177</v>
      </c>
      <c r="AD51" t="n">
        <v>2370938.031348939</v>
      </c>
      <c r="AE51" t="n">
        <v>3244022.012895561</v>
      </c>
      <c r="AF51" t="n">
        <v>2.192400121410467e-06</v>
      </c>
      <c r="AG51" t="n">
        <v>68</v>
      </c>
      <c r="AH51" t="n">
        <v>2934417.104998177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1.7116</v>
      </c>
      <c r="E52" t="n">
        <v>58.42</v>
      </c>
      <c r="F52" t="n">
        <v>53.83</v>
      </c>
      <c r="G52" t="n">
        <v>73.41</v>
      </c>
      <c r="H52" t="n">
        <v>0.98</v>
      </c>
      <c r="I52" t="n">
        <v>44</v>
      </c>
      <c r="J52" t="n">
        <v>244.35</v>
      </c>
      <c r="K52" t="n">
        <v>56.94</v>
      </c>
      <c r="L52" t="n">
        <v>13.5</v>
      </c>
      <c r="M52" t="n">
        <v>42</v>
      </c>
      <c r="N52" t="n">
        <v>58.91</v>
      </c>
      <c r="O52" t="n">
        <v>30370.7</v>
      </c>
      <c r="P52" t="n">
        <v>799.42</v>
      </c>
      <c r="Q52" t="n">
        <v>1367.37</v>
      </c>
      <c r="R52" t="n">
        <v>147.63</v>
      </c>
      <c r="S52" t="n">
        <v>104.26</v>
      </c>
      <c r="T52" t="n">
        <v>20649.05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2369.723019084329</v>
      </c>
      <c r="AB52" t="n">
        <v>3242.359579512564</v>
      </c>
      <c r="AC52" t="n">
        <v>2932.913331924013</v>
      </c>
      <c r="AD52" t="n">
        <v>2369723.019084329</v>
      </c>
      <c r="AE52" t="n">
        <v>3242359.579512564</v>
      </c>
      <c r="AF52" t="n">
        <v>2.193810025025522e-06</v>
      </c>
      <c r="AG52" t="n">
        <v>68</v>
      </c>
      <c r="AH52" t="n">
        <v>2932913.331924013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1.715</v>
      </c>
      <c r="E53" t="n">
        <v>58.31</v>
      </c>
      <c r="F53" t="n">
        <v>53.76</v>
      </c>
      <c r="G53" t="n">
        <v>75.02</v>
      </c>
      <c r="H53" t="n">
        <v>1</v>
      </c>
      <c r="I53" t="n">
        <v>43</v>
      </c>
      <c r="J53" t="n">
        <v>244.79</v>
      </c>
      <c r="K53" t="n">
        <v>56.94</v>
      </c>
      <c r="L53" t="n">
        <v>13.75</v>
      </c>
      <c r="M53" t="n">
        <v>41</v>
      </c>
      <c r="N53" t="n">
        <v>59.1</v>
      </c>
      <c r="O53" t="n">
        <v>30425.2</v>
      </c>
      <c r="P53" t="n">
        <v>797.91</v>
      </c>
      <c r="Q53" t="n">
        <v>1367.37</v>
      </c>
      <c r="R53" t="n">
        <v>144.82</v>
      </c>
      <c r="S53" t="n">
        <v>104.26</v>
      </c>
      <c r="T53" t="n">
        <v>19252.31</v>
      </c>
      <c r="U53" t="n">
        <v>0.72</v>
      </c>
      <c r="V53" t="n">
        <v>0.89</v>
      </c>
      <c r="W53" t="n">
        <v>20.72</v>
      </c>
      <c r="X53" t="n">
        <v>1.18</v>
      </c>
      <c r="Y53" t="n">
        <v>1</v>
      </c>
      <c r="Z53" t="n">
        <v>10</v>
      </c>
      <c r="AA53" t="n">
        <v>2363.511047482657</v>
      </c>
      <c r="AB53" t="n">
        <v>3233.860085914311</v>
      </c>
      <c r="AC53" t="n">
        <v>2925.225018065663</v>
      </c>
      <c r="AD53" t="n">
        <v>2363511.047482657</v>
      </c>
      <c r="AE53" t="n">
        <v>3233860.085914311</v>
      </c>
      <c r="AF53" t="n">
        <v>2.198167908926601e-06</v>
      </c>
      <c r="AG53" t="n">
        <v>68</v>
      </c>
      <c r="AH53" t="n">
        <v>2925225.018065664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1.7169</v>
      </c>
      <c r="E54" t="n">
        <v>58.24</v>
      </c>
      <c r="F54" t="n">
        <v>53.74</v>
      </c>
      <c r="G54" t="n">
        <v>76.77</v>
      </c>
      <c r="H54" t="n">
        <v>1.02</v>
      </c>
      <c r="I54" t="n">
        <v>42</v>
      </c>
      <c r="J54" t="n">
        <v>245.23</v>
      </c>
      <c r="K54" t="n">
        <v>56.94</v>
      </c>
      <c r="L54" t="n">
        <v>14</v>
      </c>
      <c r="M54" t="n">
        <v>40</v>
      </c>
      <c r="N54" t="n">
        <v>59.29</v>
      </c>
      <c r="O54" t="n">
        <v>30479.78</v>
      </c>
      <c r="P54" t="n">
        <v>796.72</v>
      </c>
      <c r="Q54" t="n">
        <v>1367.23</v>
      </c>
      <c r="R54" t="n">
        <v>144.39</v>
      </c>
      <c r="S54" t="n">
        <v>104.26</v>
      </c>
      <c r="T54" t="n">
        <v>19040.09</v>
      </c>
      <c r="U54" t="n">
        <v>0.72</v>
      </c>
      <c r="V54" t="n">
        <v>0.89</v>
      </c>
      <c r="W54" t="n">
        <v>20.71</v>
      </c>
      <c r="X54" t="n">
        <v>1.16</v>
      </c>
      <c r="Y54" t="n">
        <v>1</v>
      </c>
      <c r="Z54" t="n">
        <v>10</v>
      </c>
      <c r="AA54" t="n">
        <v>2359.7616053038</v>
      </c>
      <c r="AB54" t="n">
        <v>3228.729933711484</v>
      </c>
      <c r="AC54" t="n">
        <v>2920.584480388861</v>
      </c>
      <c r="AD54" t="n">
        <v>2359761.6053038</v>
      </c>
      <c r="AE54" t="n">
        <v>3228729.933711484</v>
      </c>
      <c r="AF54" t="n">
        <v>2.200603196988968e-06</v>
      </c>
      <c r="AG54" t="n">
        <v>68</v>
      </c>
      <c r="AH54" t="n">
        <v>2920584.480388861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1.7187</v>
      </c>
      <c r="E55" t="n">
        <v>58.18</v>
      </c>
      <c r="F55" t="n">
        <v>53.72</v>
      </c>
      <c r="G55" t="n">
        <v>78.62</v>
      </c>
      <c r="H55" t="n">
        <v>1.03</v>
      </c>
      <c r="I55" t="n">
        <v>41</v>
      </c>
      <c r="J55" t="n">
        <v>245.68</v>
      </c>
      <c r="K55" t="n">
        <v>56.94</v>
      </c>
      <c r="L55" t="n">
        <v>14.25</v>
      </c>
      <c r="M55" t="n">
        <v>39</v>
      </c>
      <c r="N55" t="n">
        <v>59.48</v>
      </c>
      <c r="O55" t="n">
        <v>30534.42</v>
      </c>
      <c r="P55" t="n">
        <v>795.46</v>
      </c>
      <c r="Q55" t="n">
        <v>1367.28</v>
      </c>
      <c r="R55" t="n">
        <v>143.72</v>
      </c>
      <c r="S55" t="n">
        <v>104.26</v>
      </c>
      <c r="T55" t="n">
        <v>18709.93</v>
      </c>
      <c r="U55" t="n">
        <v>0.73</v>
      </c>
      <c r="V55" t="n">
        <v>0.89</v>
      </c>
      <c r="W55" t="n">
        <v>20.71</v>
      </c>
      <c r="X55" t="n">
        <v>1.14</v>
      </c>
      <c r="Y55" t="n">
        <v>1</v>
      </c>
      <c r="Z55" t="n">
        <v>10</v>
      </c>
      <c r="AA55" t="n">
        <v>2356.019562254487</v>
      </c>
      <c r="AB55" t="n">
        <v>3223.609905324125</v>
      </c>
      <c r="AC55" t="n">
        <v>2915.953100324786</v>
      </c>
      <c r="AD55" t="n">
        <v>2356019.562254487</v>
      </c>
      <c r="AE55" t="n">
        <v>3223609.905324125</v>
      </c>
      <c r="AF55" t="n">
        <v>2.202910311995422e-06</v>
      </c>
      <c r="AG55" t="n">
        <v>68</v>
      </c>
      <c r="AH55" t="n">
        <v>2915953.100324786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1.719</v>
      </c>
      <c r="E56" t="n">
        <v>58.17</v>
      </c>
      <c r="F56" t="n">
        <v>53.71</v>
      </c>
      <c r="G56" t="n">
        <v>78.59999999999999</v>
      </c>
      <c r="H56" t="n">
        <v>1.05</v>
      </c>
      <c r="I56" t="n">
        <v>41</v>
      </c>
      <c r="J56" t="n">
        <v>246.12</v>
      </c>
      <c r="K56" t="n">
        <v>56.94</v>
      </c>
      <c r="L56" t="n">
        <v>14.5</v>
      </c>
      <c r="M56" t="n">
        <v>39</v>
      </c>
      <c r="N56" t="n">
        <v>59.68</v>
      </c>
      <c r="O56" t="n">
        <v>30589.13</v>
      </c>
      <c r="P56" t="n">
        <v>794.97</v>
      </c>
      <c r="Q56" t="n">
        <v>1367.36</v>
      </c>
      <c r="R56" t="n">
        <v>143.5</v>
      </c>
      <c r="S56" t="n">
        <v>104.26</v>
      </c>
      <c r="T56" t="n">
        <v>18601.16</v>
      </c>
      <c r="U56" t="n">
        <v>0.73</v>
      </c>
      <c r="V56" t="n">
        <v>0.89</v>
      </c>
      <c r="W56" t="n">
        <v>20.7</v>
      </c>
      <c r="X56" t="n">
        <v>1.13</v>
      </c>
      <c r="Y56" t="n">
        <v>1</v>
      </c>
      <c r="Z56" t="n">
        <v>10</v>
      </c>
      <c r="AA56" t="n">
        <v>2354.93341020499</v>
      </c>
      <c r="AB56" t="n">
        <v>3222.123784172357</v>
      </c>
      <c r="AC56" t="n">
        <v>2914.608812489959</v>
      </c>
      <c r="AD56" t="n">
        <v>2354933.41020499</v>
      </c>
      <c r="AE56" t="n">
        <v>3222123.784172357</v>
      </c>
      <c r="AF56" t="n">
        <v>2.203294831163165e-06</v>
      </c>
      <c r="AG56" t="n">
        <v>68</v>
      </c>
      <c r="AH56" t="n">
        <v>2914608.812489959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1.7209</v>
      </c>
      <c r="E57" t="n">
        <v>58.11</v>
      </c>
      <c r="F57" t="n">
        <v>53.69</v>
      </c>
      <c r="G57" t="n">
        <v>80.54000000000001</v>
      </c>
      <c r="H57" t="n">
        <v>1.06</v>
      </c>
      <c r="I57" t="n">
        <v>40</v>
      </c>
      <c r="J57" t="n">
        <v>246.57</v>
      </c>
      <c r="K57" t="n">
        <v>56.94</v>
      </c>
      <c r="L57" t="n">
        <v>14.75</v>
      </c>
      <c r="M57" t="n">
        <v>38</v>
      </c>
      <c r="N57" t="n">
        <v>59.87</v>
      </c>
      <c r="O57" t="n">
        <v>30643.91</v>
      </c>
      <c r="P57" t="n">
        <v>794.88</v>
      </c>
      <c r="Q57" t="n">
        <v>1367.24</v>
      </c>
      <c r="R57" t="n">
        <v>142.94</v>
      </c>
      <c r="S57" t="n">
        <v>104.26</v>
      </c>
      <c r="T57" t="n">
        <v>18326.56</v>
      </c>
      <c r="U57" t="n">
        <v>0.73</v>
      </c>
      <c r="V57" t="n">
        <v>0.89</v>
      </c>
      <c r="W57" t="n">
        <v>20.7</v>
      </c>
      <c r="X57" t="n">
        <v>1.11</v>
      </c>
      <c r="Y57" t="n">
        <v>1</v>
      </c>
      <c r="Z57" t="n">
        <v>10</v>
      </c>
      <c r="AA57" t="n">
        <v>2352.748154415071</v>
      </c>
      <c r="AB57" t="n">
        <v>3219.133820793907</v>
      </c>
      <c r="AC57" t="n">
        <v>2911.904207019909</v>
      </c>
      <c r="AD57" t="n">
        <v>2352748.154415071</v>
      </c>
      <c r="AE57" t="n">
        <v>3219133.820793908</v>
      </c>
      <c r="AF57" t="n">
        <v>2.205730119225532e-06</v>
      </c>
      <c r="AG57" t="n">
        <v>68</v>
      </c>
      <c r="AH57" t="n">
        <v>2911904.207019909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1.7236</v>
      </c>
      <c r="E58" t="n">
        <v>58.02</v>
      </c>
      <c r="F58" t="n">
        <v>53.64</v>
      </c>
      <c r="G58" t="n">
        <v>82.53</v>
      </c>
      <c r="H58" t="n">
        <v>1.08</v>
      </c>
      <c r="I58" t="n">
        <v>39</v>
      </c>
      <c r="J58" t="n">
        <v>247.01</v>
      </c>
      <c r="K58" t="n">
        <v>56.94</v>
      </c>
      <c r="L58" t="n">
        <v>15</v>
      </c>
      <c r="M58" t="n">
        <v>37</v>
      </c>
      <c r="N58" t="n">
        <v>60.07</v>
      </c>
      <c r="O58" t="n">
        <v>30698.76</v>
      </c>
      <c r="P58" t="n">
        <v>793.03</v>
      </c>
      <c r="Q58" t="n">
        <v>1367.22</v>
      </c>
      <c r="R58" t="n">
        <v>141.18</v>
      </c>
      <c r="S58" t="n">
        <v>104.26</v>
      </c>
      <c r="T58" t="n">
        <v>17452.29</v>
      </c>
      <c r="U58" t="n">
        <v>0.74</v>
      </c>
      <c r="V58" t="n">
        <v>0.89</v>
      </c>
      <c r="W58" t="n">
        <v>20.71</v>
      </c>
      <c r="X58" t="n">
        <v>1.07</v>
      </c>
      <c r="Y58" t="n">
        <v>1</v>
      </c>
      <c r="Z58" t="n">
        <v>10</v>
      </c>
      <c r="AA58" t="n">
        <v>2347.010885577923</v>
      </c>
      <c r="AB58" t="n">
        <v>3211.283836460485</v>
      </c>
      <c r="AC58" t="n">
        <v>2904.803414173747</v>
      </c>
      <c r="AD58" t="n">
        <v>2347010.885577923</v>
      </c>
      <c r="AE58" t="n">
        <v>3211283.836460485</v>
      </c>
      <c r="AF58" t="n">
        <v>2.209190791735212e-06</v>
      </c>
      <c r="AG58" t="n">
        <v>68</v>
      </c>
      <c r="AH58" t="n">
        <v>2904803.414173746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1.7226</v>
      </c>
      <c r="E59" t="n">
        <v>58.05</v>
      </c>
      <c r="F59" t="n">
        <v>53.68</v>
      </c>
      <c r="G59" t="n">
        <v>82.58</v>
      </c>
      <c r="H59" t="n">
        <v>1.1</v>
      </c>
      <c r="I59" t="n">
        <v>39</v>
      </c>
      <c r="J59" t="n">
        <v>247.46</v>
      </c>
      <c r="K59" t="n">
        <v>56.94</v>
      </c>
      <c r="L59" t="n">
        <v>15.25</v>
      </c>
      <c r="M59" t="n">
        <v>37</v>
      </c>
      <c r="N59" t="n">
        <v>60.26</v>
      </c>
      <c r="O59" t="n">
        <v>30753.68</v>
      </c>
      <c r="P59" t="n">
        <v>792.9</v>
      </c>
      <c r="Q59" t="n">
        <v>1367.31</v>
      </c>
      <c r="R59" t="n">
        <v>142.31</v>
      </c>
      <c r="S59" t="n">
        <v>104.26</v>
      </c>
      <c r="T59" t="n">
        <v>18014.94</v>
      </c>
      <c r="U59" t="n">
        <v>0.73</v>
      </c>
      <c r="V59" t="n">
        <v>0.89</v>
      </c>
      <c r="W59" t="n">
        <v>20.71</v>
      </c>
      <c r="X59" t="n">
        <v>1.1</v>
      </c>
      <c r="Y59" t="n">
        <v>1</v>
      </c>
      <c r="Z59" t="n">
        <v>10</v>
      </c>
      <c r="AA59" t="n">
        <v>2348.211888553993</v>
      </c>
      <c r="AB59" t="n">
        <v>3212.927101716854</v>
      </c>
      <c r="AC59" t="n">
        <v>2906.289848500385</v>
      </c>
      <c r="AD59" t="n">
        <v>2348211.888553992</v>
      </c>
      <c r="AE59" t="n">
        <v>3212927.101716854</v>
      </c>
      <c r="AF59" t="n">
        <v>2.207909061176071e-06</v>
      </c>
      <c r="AG59" t="n">
        <v>68</v>
      </c>
      <c r="AH59" t="n">
        <v>2906289.848500385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1.7256</v>
      </c>
      <c r="E60" t="n">
        <v>57.95</v>
      </c>
      <c r="F60" t="n">
        <v>53.62</v>
      </c>
      <c r="G60" t="n">
        <v>84.66</v>
      </c>
      <c r="H60" t="n">
        <v>1.11</v>
      </c>
      <c r="I60" t="n">
        <v>38</v>
      </c>
      <c r="J60" t="n">
        <v>247.9</v>
      </c>
      <c r="K60" t="n">
        <v>56.94</v>
      </c>
      <c r="L60" t="n">
        <v>15.5</v>
      </c>
      <c r="M60" t="n">
        <v>36</v>
      </c>
      <c r="N60" t="n">
        <v>60.46</v>
      </c>
      <c r="O60" t="n">
        <v>30808.68</v>
      </c>
      <c r="P60" t="n">
        <v>791.47</v>
      </c>
      <c r="Q60" t="n">
        <v>1367.24</v>
      </c>
      <c r="R60" t="n">
        <v>140.43</v>
      </c>
      <c r="S60" t="n">
        <v>104.26</v>
      </c>
      <c r="T60" t="n">
        <v>17081.41</v>
      </c>
      <c r="U60" t="n">
        <v>0.74</v>
      </c>
      <c r="V60" t="n">
        <v>0.89</v>
      </c>
      <c r="W60" t="n">
        <v>20.71</v>
      </c>
      <c r="X60" t="n">
        <v>1.04</v>
      </c>
      <c r="Y60" t="n">
        <v>1</v>
      </c>
      <c r="Z60" t="n">
        <v>10</v>
      </c>
      <c r="AA60" t="n">
        <v>2342.68320762472</v>
      </c>
      <c r="AB60" t="n">
        <v>3205.362516561235</v>
      </c>
      <c r="AC60" t="n">
        <v>2899.447216735057</v>
      </c>
      <c r="AD60" t="n">
        <v>2342683.207624719</v>
      </c>
      <c r="AE60" t="n">
        <v>3205362.516561235</v>
      </c>
      <c r="AF60" t="n">
        <v>2.211754252853494e-06</v>
      </c>
      <c r="AG60" t="n">
        <v>68</v>
      </c>
      <c r="AH60" t="n">
        <v>2899447.216735057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1.7277</v>
      </c>
      <c r="E61" t="n">
        <v>57.88</v>
      </c>
      <c r="F61" t="n">
        <v>53.6</v>
      </c>
      <c r="G61" t="n">
        <v>86.91</v>
      </c>
      <c r="H61" t="n">
        <v>1.13</v>
      </c>
      <c r="I61" t="n">
        <v>37</v>
      </c>
      <c r="J61" t="n">
        <v>248.35</v>
      </c>
      <c r="K61" t="n">
        <v>56.94</v>
      </c>
      <c r="L61" t="n">
        <v>15.75</v>
      </c>
      <c r="M61" t="n">
        <v>35</v>
      </c>
      <c r="N61" t="n">
        <v>60.66</v>
      </c>
      <c r="O61" t="n">
        <v>30863.74</v>
      </c>
      <c r="P61" t="n">
        <v>789.9</v>
      </c>
      <c r="Q61" t="n">
        <v>1367.25</v>
      </c>
      <c r="R61" t="n">
        <v>139.37</v>
      </c>
      <c r="S61" t="n">
        <v>104.26</v>
      </c>
      <c r="T61" t="n">
        <v>16557.18</v>
      </c>
      <c r="U61" t="n">
        <v>0.75</v>
      </c>
      <c r="V61" t="n">
        <v>0.89</v>
      </c>
      <c r="W61" t="n">
        <v>20.71</v>
      </c>
      <c r="X61" t="n">
        <v>1.02</v>
      </c>
      <c r="Y61" t="n">
        <v>1</v>
      </c>
      <c r="Z61" t="n">
        <v>10</v>
      </c>
      <c r="AA61" t="n">
        <v>2328.293721100857</v>
      </c>
      <c r="AB61" t="n">
        <v>3185.674186279942</v>
      </c>
      <c r="AC61" t="n">
        <v>2881.637913063067</v>
      </c>
      <c r="AD61" t="n">
        <v>2328293.721100857</v>
      </c>
      <c r="AE61" t="n">
        <v>3185674.186279942</v>
      </c>
      <c r="AF61" t="n">
        <v>2.21444588702769e-06</v>
      </c>
      <c r="AG61" t="n">
        <v>67</v>
      </c>
      <c r="AH61" t="n">
        <v>2881637.913063067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1.727</v>
      </c>
      <c r="E62" t="n">
        <v>57.9</v>
      </c>
      <c r="F62" t="n">
        <v>53.62</v>
      </c>
      <c r="G62" t="n">
        <v>86.95</v>
      </c>
      <c r="H62" t="n">
        <v>1.14</v>
      </c>
      <c r="I62" t="n">
        <v>37</v>
      </c>
      <c r="J62" t="n">
        <v>248.79</v>
      </c>
      <c r="K62" t="n">
        <v>56.94</v>
      </c>
      <c r="L62" t="n">
        <v>16</v>
      </c>
      <c r="M62" t="n">
        <v>35</v>
      </c>
      <c r="N62" t="n">
        <v>60.85</v>
      </c>
      <c r="O62" t="n">
        <v>30918.88</v>
      </c>
      <c r="P62" t="n">
        <v>790.01</v>
      </c>
      <c r="Q62" t="n">
        <v>1367.35</v>
      </c>
      <c r="R62" t="n">
        <v>140.51</v>
      </c>
      <c r="S62" t="n">
        <v>104.26</v>
      </c>
      <c r="T62" t="n">
        <v>17128.25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2339.289225431034</v>
      </c>
      <c r="AB62" t="n">
        <v>3200.718720391906</v>
      </c>
      <c r="AC62" t="n">
        <v>2895.246617954519</v>
      </c>
      <c r="AD62" t="n">
        <v>2339289.225431034</v>
      </c>
      <c r="AE62" t="n">
        <v>3200718.720391906</v>
      </c>
      <c r="AF62" t="n">
        <v>2.213548675636292e-06</v>
      </c>
      <c r="AG62" t="n">
        <v>68</v>
      </c>
      <c r="AH62" t="n">
        <v>2895246.61795452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1.7296</v>
      </c>
      <c r="E63" t="n">
        <v>57.82</v>
      </c>
      <c r="F63" t="n">
        <v>53.58</v>
      </c>
      <c r="G63" t="n">
        <v>89.29000000000001</v>
      </c>
      <c r="H63" t="n">
        <v>1.16</v>
      </c>
      <c r="I63" t="n">
        <v>36</v>
      </c>
      <c r="J63" t="n">
        <v>249.24</v>
      </c>
      <c r="K63" t="n">
        <v>56.94</v>
      </c>
      <c r="L63" t="n">
        <v>16.25</v>
      </c>
      <c r="M63" t="n">
        <v>34</v>
      </c>
      <c r="N63" t="n">
        <v>61.05</v>
      </c>
      <c r="O63" t="n">
        <v>30974.09</v>
      </c>
      <c r="P63" t="n">
        <v>788.99</v>
      </c>
      <c r="Q63" t="n">
        <v>1367.24</v>
      </c>
      <c r="R63" t="n">
        <v>139.09</v>
      </c>
      <c r="S63" t="n">
        <v>104.26</v>
      </c>
      <c r="T63" t="n">
        <v>16419.07</v>
      </c>
      <c r="U63" t="n">
        <v>0.75</v>
      </c>
      <c r="V63" t="n">
        <v>0.89</v>
      </c>
      <c r="W63" t="n">
        <v>20.7</v>
      </c>
      <c r="X63" t="n">
        <v>1</v>
      </c>
      <c r="Y63" t="n">
        <v>1</v>
      </c>
      <c r="Z63" t="n">
        <v>10</v>
      </c>
      <c r="AA63" t="n">
        <v>2324.991101907645</v>
      </c>
      <c r="AB63" t="n">
        <v>3181.155396998514</v>
      </c>
      <c r="AC63" t="n">
        <v>2877.550390688497</v>
      </c>
      <c r="AD63" t="n">
        <v>2324991.101907645</v>
      </c>
      <c r="AE63" t="n">
        <v>3181155.396998514</v>
      </c>
      <c r="AF63" t="n">
        <v>2.216881175090058e-06</v>
      </c>
      <c r="AG63" t="n">
        <v>67</v>
      </c>
      <c r="AH63" t="n">
        <v>2877550.390688497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1.7293</v>
      </c>
      <c r="E64" t="n">
        <v>57.83</v>
      </c>
      <c r="F64" t="n">
        <v>53.59</v>
      </c>
      <c r="G64" t="n">
        <v>89.31</v>
      </c>
      <c r="H64" t="n">
        <v>1.18</v>
      </c>
      <c r="I64" t="n">
        <v>36</v>
      </c>
      <c r="J64" t="n">
        <v>249.69</v>
      </c>
      <c r="K64" t="n">
        <v>56.94</v>
      </c>
      <c r="L64" t="n">
        <v>16.5</v>
      </c>
      <c r="M64" t="n">
        <v>34</v>
      </c>
      <c r="N64" t="n">
        <v>61.25</v>
      </c>
      <c r="O64" t="n">
        <v>31029.37</v>
      </c>
      <c r="P64" t="n">
        <v>787.87</v>
      </c>
      <c r="Q64" t="n">
        <v>1367.4</v>
      </c>
      <c r="R64" t="n">
        <v>139.45</v>
      </c>
      <c r="S64" t="n">
        <v>104.26</v>
      </c>
      <c r="T64" t="n">
        <v>16602.38</v>
      </c>
      <c r="U64" t="n">
        <v>0.75</v>
      </c>
      <c r="V64" t="n">
        <v>0.89</v>
      </c>
      <c r="W64" t="n">
        <v>20.7</v>
      </c>
      <c r="X64" t="n">
        <v>1.01</v>
      </c>
      <c r="Y64" t="n">
        <v>1</v>
      </c>
      <c r="Z64" t="n">
        <v>10</v>
      </c>
      <c r="AA64" t="n">
        <v>2323.815338114191</v>
      </c>
      <c r="AB64" t="n">
        <v>3179.546665105273</v>
      </c>
      <c r="AC64" t="n">
        <v>2876.095193909278</v>
      </c>
      <c r="AD64" t="n">
        <v>2323815.338114191</v>
      </c>
      <c r="AE64" t="n">
        <v>3179546.665105273</v>
      </c>
      <c r="AF64" t="n">
        <v>2.216496655922315e-06</v>
      </c>
      <c r="AG64" t="n">
        <v>67</v>
      </c>
      <c r="AH64" t="n">
        <v>2876095.193909278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1.7311</v>
      </c>
      <c r="E65" t="n">
        <v>57.77</v>
      </c>
      <c r="F65" t="n">
        <v>53.57</v>
      </c>
      <c r="G65" t="n">
        <v>91.83</v>
      </c>
      <c r="H65" t="n">
        <v>1.19</v>
      </c>
      <c r="I65" t="n">
        <v>35</v>
      </c>
      <c r="J65" t="n">
        <v>250.14</v>
      </c>
      <c r="K65" t="n">
        <v>56.94</v>
      </c>
      <c r="L65" t="n">
        <v>16.75</v>
      </c>
      <c r="M65" t="n">
        <v>33</v>
      </c>
      <c r="N65" t="n">
        <v>61.45</v>
      </c>
      <c r="O65" t="n">
        <v>31084.72</v>
      </c>
      <c r="P65" t="n">
        <v>787.17</v>
      </c>
      <c r="Q65" t="n">
        <v>1367.22</v>
      </c>
      <c r="R65" t="n">
        <v>138.8</v>
      </c>
      <c r="S65" t="n">
        <v>104.26</v>
      </c>
      <c r="T65" t="n">
        <v>16280.58</v>
      </c>
      <c r="U65" t="n">
        <v>0.75</v>
      </c>
      <c r="V65" t="n">
        <v>0.89</v>
      </c>
      <c r="W65" t="n">
        <v>20.7</v>
      </c>
      <c r="X65" t="n">
        <v>0.99</v>
      </c>
      <c r="Y65" t="n">
        <v>1</v>
      </c>
      <c r="Z65" t="n">
        <v>10</v>
      </c>
      <c r="AA65" t="n">
        <v>2320.909535894244</v>
      </c>
      <c r="AB65" t="n">
        <v>3175.570818312994</v>
      </c>
      <c r="AC65" t="n">
        <v>2872.498796354718</v>
      </c>
      <c r="AD65" t="n">
        <v>2320909.535894244</v>
      </c>
      <c r="AE65" t="n">
        <v>3175570.818312994</v>
      </c>
      <c r="AF65" t="n">
        <v>2.218803770928769e-06</v>
      </c>
      <c r="AG65" t="n">
        <v>67</v>
      </c>
      <c r="AH65" t="n">
        <v>2872498.796354718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1.7308</v>
      </c>
      <c r="E66" t="n">
        <v>57.78</v>
      </c>
      <c r="F66" t="n">
        <v>53.58</v>
      </c>
      <c r="G66" t="n">
        <v>91.84999999999999</v>
      </c>
      <c r="H66" t="n">
        <v>1.21</v>
      </c>
      <c r="I66" t="n">
        <v>35</v>
      </c>
      <c r="J66" t="n">
        <v>250.59</v>
      </c>
      <c r="K66" t="n">
        <v>56.94</v>
      </c>
      <c r="L66" t="n">
        <v>17</v>
      </c>
      <c r="M66" t="n">
        <v>33</v>
      </c>
      <c r="N66" t="n">
        <v>61.65</v>
      </c>
      <c r="O66" t="n">
        <v>31140.15</v>
      </c>
      <c r="P66" t="n">
        <v>786.35</v>
      </c>
      <c r="Q66" t="n">
        <v>1367.38</v>
      </c>
      <c r="R66" t="n">
        <v>139.01</v>
      </c>
      <c r="S66" t="n">
        <v>104.26</v>
      </c>
      <c r="T66" t="n">
        <v>16387.59</v>
      </c>
      <c r="U66" t="n">
        <v>0.75</v>
      </c>
      <c r="V66" t="n">
        <v>0.89</v>
      </c>
      <c r="W66" t="n">
        <v>20.7</v>
      </c>
      <c r="X66" t="n">
        <v>1</v>
      </c>
      <c r="Y66" t="n">
        <v>1</v>
      </c>
      <c r="Z66" t="n">
        <v>10</v>
      </c>
      <c r="AA66" t="n">
        <v>2320.153308529887</v>
      </c>
      <c r="AB66" t="n">
        <v>3174.536114670685</v>
      </c>
      <c r="AC66" t="n">
        <v>2871.562843375815</v>
      </c>
      <c r="AD66" t="n">
        <v>2320153.308529887</v>
      </c>
      <c r="AE66" t="n">
        <v>3174536.114670685</v>
      </c>
      <c r="AF66" t="n">
        <v>2.218419251761027e-06</v>
      </c>
      <c r="AG66" t="n">
        <v>67</v>
      </c>
      <c r="AH66" t="n">
        <v>2871562.843375815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1.7337</v>
      </c>
      <c r="E67" t="n">
        <v>57.68</v>
      </c>
      <c r="F67" t="n">
        <v>53.53</v>
      </c>
      <c r="G67" t="n">
        <v>94.45999999999999</v>
      </c>
      <c r="H67" t="n">
        <v>1.22</v>
      </c>
      <c r="I67" t="n">
        <v>34</v>
      </c>
      <c r="J67" t="n">
        <v>251.04</v>
      </c>
      <c r="K67" t="n">
        <v>56.94</v>
      </c>
      <c r="L67" t="n">
        <v>17.25</v>
      </c>
      <c r="M67" t="n">
        <v>32</v>
      </c>
      <c r="N67" t="n">
        <v>61.85</v>
      </c>
      <c r="O67" t="n">
        <v>31195.65</v>
      </c>
      <c r="P67" t="n">
        <v>785.1</v>
      </c>
      <c r="Q67" t="n">
        <v>1367.27</v>
      </c>
      <c r="R67" t="n">
        <v>137.27</v>
      </c>
      <c r="S67" t="n">
        <v>104.26</v>
      </c>
      <c r="T67" t="n">
        <v>15523.23</v>
      </c>
      <c r="U67" t="n">
        <v>0.76</v>
      </c>
      <c r="V67" t="n">
        <v>0.9</v>
      </c>
      <c r="W67" t="n">
        <v>20.7</v>
      </c>
      <c r="X67" t="n">
        <v>0.95</v>
      </c>
      <c r="Y67" t="n">
        <v>1</v>
      </c>
      <c r="Z67" t="n">
        <v>10</v>
      </c>
      <c r="AA67" t="n">
        <v>2315.131201142793</v>
      </c>
      <c r="AB67" t="n">
        <v>3167.66464578392</v>
      </c>
      <c r="AC67" t="n">
        <v>2865.347177835436</v>
      </c>
      <c r="AD67" t="n">
        <v>2315131.201142793</v>
      </c>
      <c r="AE67" t="n">
        <v>3167664.64578392</v>
      </c>
      <c r="AF67" t="n">
        <v>2.222136270382535e-06</v>
      </c>
      <c r="AG67" t="n">
        <v>67</v>
      </c>
      <c r="AH67" t="n">
        <v>2865347.177835436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1.7337</v>
      </c>
      <c r="E68" t="n">
        <v>57.68</v>
      </c>
      <c r="F68" t="n">
        <v>53.53</v>
      </c>
      <c r="G68" t="n">
        <v>94.45999999999999</v>
      </c>
      <c r="H68" t="n">
        <v>1.24</v>
      </c>
      <c r="I68" t="n">
        <v>34</v>
      </c>
      <c r="J68" t="n">
        <v>251.49</v>
      </c>
      <c r="K68" t="n">
        <v>56.94</v>
      </c>
      <c r="L68" t="n">
        <v>17.5</v>
      </c>
      <c r="M68" t="n">
        <v>32</v>
      </c>
      <c r="N68" t="n">
        <v>62.05</v>
      </c>
      <c r="O68" t="n">
        <v>31251.22</v>
      </c>
      <c r="P68" t="n">
        <v>784.85</v>
      </c>
      <c r="Q68" t="n">
        <v>1367.35</v>
      </c>
      <c r="R68" t="n">
        <v>137.74</v>
      </c>
      <c r="S68" t="n">
        <v>104.26</v>
      </c>
      <c r="T68" t="n">
        <v>15757.09</v>
      </c>
      <c r="U68" t="n">
        <v>0.76</v>
      </c>
      <c r="V68" t="n">
        <v>0.9</v>
      </c>
      <c r="W68" t="n">
        <v>20.69</v>
      </c>
      <c r="X68" t="n">
        <v>0.95</v>
      </c>
      <c r="Y68" t="n">
        <v>1</v>
      </c>
      <c r="Z68" t="n">
        <v>10</v>
      </c>
      <c r="AA68" t="n">
        <v>2314.78243142312</v>
      </c>
      <c r="AB68" t="n">
        <v>3167.187443666831</v>
      </c>
      <c r="AC68" t="n">
        <v>2864.915519218644</v>
      </c>
      <c r="AD68" t="n">
        <v>2314782.43142312</v>
      </c>
      <c r="AE68" t="n">
        <v>3167187.443666831</v>
      </c>
      <c r="AF68" t="n">
        <v>2.222136270382535e-06</v>
      </c>
      <c r="AG68" t="n">
        <v>67</v>
      </c>
      <c r="AH68" t="n">
        <v>2864915.519218644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1.7361</v>
      </c>
      <c r="E69" t="n">
        <v>57.6</v>
      </c>
      <c r="F69" t="n">
        <v>53.49</v>
      </c>
      <c r="G69" t="n">
        <v>97.25</v>
      </c>
      <c r="H69" t="n">
        <v>1.25</v>
      </c>
      <c r="I69" t="n">
        <v>33</v>
      </c>
      <c r="J69" t="n">
        <v>251.94</v>
      </c>
      <c r="K69" t="n">
        <v>56.94</v>
      </c>
      <c r="L69" t="n">
        <v>17.75</v>
      </c>
      <c r="M69" t="n">
        <v>31</v>
      </c>
      <c r="N69" t="n">
        <v>62.25</v>
      </c>
      <c r="O69" t="n">
        <v>31306.86</v>
      </c>
      <c r="P69" t="n">
        <v>784.3200000000001</v>
      </c>
      <c r="Q69" t="n">
        <v>1367.25</v>
      </c>
      <c r="R69" t="n">
        <v>136.09</v>
      </c>
      <c r="S69" t="n">
        <v>104.26</v>
      </c>
      <c r="T69" t="n">
        <v>14935.48</v>
      </c>
      <c r="U69" t="n">
        <v>0.77</v>
      </c>
      <c r="V69" t="n">
        <v>0.9</v>
      </c>
      <c r="W69" t="n">
        <v>20.7</v>
      </c>
      <c r="X69" t="n">
        <v>0.91</v>
      </c>
      <c r="Y69" t="n">
        <v>1</v>
      </c>
      <c r="Z69" t="n">
        <v>10</v>
      </c>
      <c r="AA69" t="n">
        <v>2311.356387408272</v>
      </c>
      <c r="AB69" t="n">
        <v>3162.49977909932</v>
      </c>
      <c r="AC69" t="n">
        <v>2860.675238778278</v>
      </c>
      <c r="AD69" t="n">
        <v>2311356.387408272</v>
      </c>
      <c r="AE69" t="n">
        <v>3162499.77909932</v>
      </c>
      <c r="AF69" t="n">
        <v>2.225212423724473e-06</v>
      </c>
      <c r="AG69" t="n">
        <v>67</v>
      </c>
      <c r="AH69" t="n">
        <v>2860675.238778278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1.7364</v>
      </c>
      <c r="E70" t="n">
        <v>57.59</v>
      </c>
      <c r="F70" t="n">
        <v>53.48</v>
      </c>
      <c r="G70" t="n">
        <v>97.23999999999999</v>
      </c>
      <c r="H70" t="n">
        <v>1.27</v>
      </c>
      <c r="I70" t="n">
        <v>33</v>
      </c>
      <c r="J70" t="n">
        <v>252.39</v>
      </c>
      <c r="K70" t="n">
        <v>56.94</v>
      </c>
      <c r="L70" t="n">
        <v>18</v>
      </c>
      <c r="M70" t="n">
        <v>31</v>
      </c>
      <c r="N70" t="n">
        <v>62.45</v>
      </c>
      <c r="O70" t="n">
        <v>31362.58</v>
      </c>
      <c r="P70" t="n">
        <v>783.0700000000001</v>
      </c>
      <c r="Q70" t="n">
        <v>1367.3</v>
      </c>
      <c r="R70" t="n">
        <v>135.94</v>
      </c>
      <c r="S70" t="n">
        <v>104.26</v>
      </c>
      <c r="T70" t="n">
        <v>14861.81</v>
      </c>
      <c r="U70" t="n">
        <v>0.77</v>
      </c>
      <c r="V70" t="n">
        <v>0.9</v>
      </c>
      <c r="W70" t="n">
        <v>20.7</v>
      </c>
      <c r="X70" t="n">
        <v>0.91</v>
      </c>
      <c r="Y70" t="n">
        <v>1</v>
      </c>
      <c r="Z70" t="n">
        <v>10</v>
      </c>
      <c r="AA70" t="n">
        <v>2309.228503502013</v>
      </c>
      <c r="AB70" t="n">
        <v>3159.588314463165</v>
      </c>
      <c r="AC70" t="n">
        <v>2858.041640240732</v>
      </c>
      <c r="AD70" t="n">
        <v>2309228.503502013</v>
      </c>
      <c r="AE70" t="n">
        <v>3159588.314463165</v>
      </c>
      <c r="AF70" t="n">
        <v>2.225596942892215e-06</v>
      </c>
      <c r="AG70" t="n">
        <v>67</v>
      </c>
      <c r="AH70" t="n">
        <v>2858041.640240732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1.7383</v>
      </c>
      <c r="E71" t="n">
        <v>57.53</v>
      </c>
      <c r="F71" t="n">
        <v>53.46</v>
      </c>
      <c r="G71" t="n">
        <v>100.24</v>
      </c>
      <c r="H71" t="n">
        <v>1.28</v>
      </c>
      <c r="I71" t="n">
        <v>32</v>
      </c>
      <c r="J71" t="n">
        <v>252.84</v>
      </c>
      <c r="K71" t="n">
        <v>56.94</v>
      </c>
      <c r="L71" t="n">
        <v>18.25</v>
      </c>
      <c r="M71" t="n">
        <v>30</v>
      </c>
      <c r="N71" t="n">
        <v>62.65</v>
      </c>
      <c r="O71" t="n">
        <v>31418.38</v>
      </c>
      <c r="P71" t="n">
        <v>782.33</v>
      </c>
      <c r="Q71" t="n">
        <v>1367.33</v>
      </c>
      <c r="R71" t="n">
        <v>135.24</v>
      </c>
      <c r="S71" t="n">
        <v>104.26</v>
      </c>
      <c r="T71" t="n">
        <v>14518.47</v>
      </c>
      <c r="U71" t="n">
        <v>0.77</v>
      </c>
      <c r="V71" t="n">
        <v>0.9</v>
      </c>
      <c r="W71" t="n">
        <v>20.7</v>
      </c>
      <c r="X71" t="n">
        <v>0.89</v>
      </c>
      <c r="Y71" t="n">
        <v>1</v>
      </c>
      <c r="Z71" t="n">
        <v>10</v>
      </c>
      <c r="AA71" t="n">
        <v>2306.199788067218</v>
      </c>
      <c r="AB71" t="n">
        <v>3155.444292387783</v>
      </c>
      <c r="AC71" t="n">
        <v>2854.293117816053</v>
      </c>
      <c r="AD71" t="n">
        <v>2306199.788067218</v>
      </c>
      <c r="AE71" t="n">
        <v>3155444.292387783</v>
      </c>
      <c r="AF71" t="n">
        <v>2.228032230954583e-06</v>
      </c>
      <c r="AG71" t="n">
        <v>67</v>
      </c>
      <c r="AH71" t="n">
        <v>2854293.117816053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1.738</v>
      </c>
      <c r="E72" t="n">
        <v>57.54</v>
      </c>
      <c r="F72" t="n">
        <v>53.47</v>
      </c>
      <c r="G72" t="n">
        <v>100.26</v>
      </c>
      <c r="H72" t="n">
        <v>1.3</v>
      </c>
      <c r="I72" t="n">
        <v>32</v>
      </c>
      <c r="J72" t="n">
        <v>253.3</v>
      </c>
      <c r="K72" t="n">
        <v>56.94</v>
      </c>
      <c r="L72" t="n">
        <v>18.5</v>
      </c>
      <c r="M72" t="n">
        <v>30</v>
      </c>
      <c r="N72" t="n">
        <v>62.86</v>
      </c>
      <c r="O72" t="n">
        <v>31474.25</v>
      </c>
      <c r="P72" t="n">
        <v>781.27</v>
      </c>
      <c r="Q72" t="n">
        <v>1367.28</v>
      </c>
      <c r="R72" t="n">
        <v>135.34</v>
      </c>
      <c r="S72" t="n">
        <v>104.26</v>
      </c>
      <c r="T72" t="n">
        <v>14566.91</v>
      </c>
      <c r="U72" t="n">
        <v>0.77</v>
      </c>
      <c r="V72" t="n">
        <v>0.9</v>
      </c>
      <c r="W72" t="n">
        <v>20.71</v>
      </c>
      <c r="X72" t="n">
        <v>0.9</v>
      </c>
      <c r="Y72" t="n">
        <v>1</v>
      </c>
      <c r="Z72" t="n">
        <v>10</v>
      </c>
      <c r="AA72" t="n">
        <v>2305.110163885945</v>
      </c>
      <c r="AB72" t="n">
        <v>3153.953420512139</v>
      </c>
      <c r="AC72" t="n">
        <v>2852.944532659768</v>
      </c>
      <c r="AD72" t="n">
        <v>2305110.163885945</v>
      </c>
      <c r="AE72" t="n">
        <v>3153953.420512139</v>
      </c>
      <c r="AF72" t="n">
        <v>2.227647711786841e-06</v>
      </c>
      <c r="AG72" t="n">
        <v>67</v>
      </c>
      <c r="AH72" t="n">
        <v>2852944.532659768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1.7403</v>
      </c>
      <c r="E73" t="n">
        <v>57.46</v>
      </c>
      <c r="F73" t="n">
        <v>53.44</v>
      </c>
      <c r="G73" t="n">
        <v>103.43</v>
      </c>
      <c r="H73" t="n">
        <v>1.31</v>
      </c>
      <c r="I73" t="n">
        <v>31</v>
      </c>
      <c r="J73" t="n">
        <v>253.75</v>
      </c>
      <c r="K73" t="n">
        <v>56.94</v>
      </c>
      <c r="L73" t="n">
        <v>18.75</v>
      </c>
      <c r="M73" t="n">
        <v>29</v>
      </c>
      <c r="N73" t="n">
        <v>63.06</v>
      </c>
      <c r="O73" t="n">
        <v>31530.19</v>
      </c>
      <c r="P73" t="n">
        <v>781.01</v>
      </c>
      <c r="Q73" t="n">
        <v>1367.35</v>
      </c>
      <c r="R73" t="n">
        <v>134.54</v>
      </c>
      <c r="S73" t="n">
        <v>104.26</v>
      </c>
      <c r="T73" t="n">
        <v>14172.2</v>
      </c>
      <c r="U73" t="n">
        <v>0.77</v>
      </c>
      <c r="V73" t="n">
        <v>0.9</v>
      </c>
      <c r="W73" t="n">
        <v>20.69</v>
      </c>
      <c r="X73" t="n">
        <v>0.86</v>
      </c>
      <c r="Y73" t="n">
        <v>1</v>
      </c>
      <c r="Z73" t="n">
        <v>10</v>
      </c>
      <c r="AA73" t="n">
        <v>2302.277667291973</v>
      </c>
      <c r="AB73" t="n">
        <v>3150.077873711336</v>
      </c>
      <c r="AC73" t="n">
        <v>2849.43886260627</v>
      </c>
      <c r="AD73" t="n">
        <v>2302277.667291973</v>
      </c>
      <c r="AE73" t="n">
        <v>3150077.873711336</v>
      </c>
      <c r="AF73" t="n">
        <v>2.230595692072865e-06</v>
      </c>
      <c r="AG73" t="n">
        <v>67</v>
      </c>
      <c r="AH73" t="n">
        <v>2849438.86260627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1.7401</v>
      </c>
      <c r="E74" t="n">
        <v>57.47</v>
      </c>
      <c r="F74" t="n">
        <v>53.45</v>
      </c>
      <c r="G74" t="n">
        <v>103.44</v>
      </c>
      <c r="H74" t="n">
        <v>1.33</v>
      </c>
      <c r="I74" t="n">
        <v>31</v>
      </c>
      <c r="J74" t="n">
        <v>254.21</v>
      </c>
      <c r="K74" t="n">
        <v>56.94</v>
      </c>
      <c r="L74" t="n">
        <v>19</v>
      </c>
      <c r="M74" t="n">
        <v>29</v>
      </c>
      <c r="N74" t="n">
        <v>63.26</v>
      </c>
      <c r="O74" t="n">
        <v>31586.21</v>
      </c>
      <c r="P74" t="n">
        <v>780.71</v>
      </c>
      <c r="Q74" t="n">
        <v>1367.3</v>
      </c>
      <c r="R74" t="n">
        <v>134.64</v>
      </c>
      <c r="S74" t="n">
        <v>104.26</v>
      </c>
      <c r="T74" t="n">
        <v>14222.22</v>
      </c>
      <c r="U74" t="n">
        <v>0.77</v>
      </c>
      <c r="V74" t="n">
        <v>0.9</v>
      </c>
      <c r="W74" t="n">
        <v>20.7</v>
      </c>
      <c r="X74" t="n">
        <v>0.87</v>
      </c>
      <c r="Y74" t="n">
        <v>1</v>
      </c>
      <c r="Z74" t="n">
        <v>10</v>
      </c>
      <c r="AA74" t="n">
        <v>2302.151141289023</v>
      </c>
      <c r="AB74" t="n">
        <v>3149.904755252166</v>
      </c>
      <c r="AC74" t="n">
        <v>2849.28226632987</v>
      </c>
      <c r="AD74" t="n">
        <v>2302151.141289023</v>
      </c>
      <c r="AE74" t="n">
        <v>3149904.755252166</v>
      </c>
      <c r="AF74" t="n">
        <v>2.230339345961037e-06</v>
      </c>
      <c r="AG74" t="n">
        <v>67</v>
      </c>
      <c r="AH74" t="n">
        <v>2849282.26632987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1.7426</v>
      </c>
      <c r="E75" t="n">
        <v>57.39</v>
      </c>
      <c r="F75" t="n">
        <v>53.41</v>
      </c>
      <c r="G75" t="n">
        <v>106.82</v>
      </c>
      <c r="H75" t="n">
        <v>1.34</v>
      </c>
      <c r="I75" t="n">
        <v>30</v>
      </c>
      <c r="J75" t="n">
        <v>254.66</v>
      </c>
      <c r="K75" t="n">
        <v>56.94</v>
      </c>
      <c r="L75" t="n">
        <v>19.25</v>
      </c>
      <c r="M75" t="n">
        <v>28</v>
      </c>
      <c r="N75" t="n">
        <v>63.47</v>
      </c>
      <c r="O75" t="n">
        <v>31642.3</v>
      </c>
      <c r="P75" t="n">
        <v>778.02</v>
      </c>
      <c r="Q75" t="n">
        <v>1367.27</v>
      </c>
      <c r="R75" t="n">
        <v>133.41</v>
      </c>
      <c r="S75" t="n">
        <v>104.26</v>
      </c>
      <c r="T75" t="n">
        <v>13609.36</v>
      </c>
      <c r="U75" t="n">
        <v>0.78</v>
      </c>
      <c r="V75" t="n">
        <v>0.9</v>
      </c>
      <c r="W75" t="n">
        <v>20.7</v>
      </c>
      <c r="X75" t="n">
        <v>0.83</v>
      </c>
      <c r="Y75" t="n">
        <v>1</v>
      </c>
      <c r="Z75" t="n">
        <v>10</v>
      </c>
      <c r="AA75" t="n">
        <v>2295.66353392331</v>
      </c>
      <c r="AB75" t="n">
        <v>3141.028124641359</v>
      </c>
      <c r="AC75" t="n">
        <v>2841.25280888613</v>
      </c>
      <c r="AD75" t="n">
        <v>2295663.53392331</v>
      </c>
      <c r="AE75" t="n">
        <v>3141028.124641359</v>
      </c>
      <c r="AF75" t="n">
        <v>2.233543672358889e-06</v>
      </c>
      <c r="AG75" t="n">
        <v>67</v>
      </c>
      <c r="AH75" t="n">
        <v>2841252.80888613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1.743</v>
      </c>
      <c r="E76" t="n">
        <v>57.37</v>
      </c>
      <c r="F76" t="n">
        <v>53.4</v>
      </c>
      <c r="G76" t="n">
        <v>106.79</v>
      </c>
      <c r="H76" t="n">
        <v>1.36</v>
      </c>
      <c r="I76" t="n">
        <v>30</v>
      </c>
      <c r="J76" t="n">
        <v>255.12</v>
      </c>
      <c r="K76" t="n">
        <v>56.94</v>
      </c>
      <c r="L76" t="n">
        <v>19.5</v>
      </c>
      <c r="M76" t="n">
        <v>28</v>
      </c>
      <c r="N76" t="n">
        <v>63.67</v>
      </c>
      <c r="O76" t="n">
        <v>31698.47</v>
      </c>
      <c r="P76" t="n">
        <v>778.36</v>
      </c>
      <c r="Q76" t="n">
        <v>1367.26</v>
      </c>
      <c r="R76" t="n">
        <v>132.89</v>
      </c>
      <c r="S76" t="n">
        <v>104.26</v>
      </c>
      <c r="T76" t="n">
        <v>13352.38</v>
      </c>
      <c r="U76" t="n">
        <v>0.78</v>
      </c>
      <c r="V76" t="n">
        <v>0.9</v>
      </c>
      <c r="W76" t="n">
        <v>20.7</v>
      </c>
      <c r="X76" t="n">
        <v>0.82</v>
      </c>
      <c r="Y76" t="n">
        <v>1</v>
      </c>
      <c r="Z76" t="n">
        <v>10</v>
      </c>
      <c r="AA76" t="n">
        <v>2295.659383188514</v>
      </c>
      <c r="AB76" t="n">
        <v>3141.022445422895</v>
      </c>
      <c r="AC76" t="n">
        <v>2841.247671684305</v>
      </c>
      <c r="AD76" t="n">
        <v>2295659.383188514</v>
      </c>
      <c r="AE76" t="n">
        <v>3141022.445422895</v>
      </c>
      <c r="AF76" t="n">
        <v>2.234056364582546e-06</v>
      </c>
      <c r="AG76" t="n">
        <v>67</v>
      </c>
      <c r="AH76" t="n">
        <v>2841247.671684305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1.7424</v>
      </c>
      <c r="E77" t="n">
        <v>57.39</v>
      </c>
      <c r="F77" t="n">
        <v>53.41</v>
      </c>
      <c r="G77" t="n">
        <v>106.83</v>
      </c>
      <c r="H77" t="n">
        <v>1.37</v>
      </c>
      <c r="I77" t="n">
        <v>30</v>
      </c>
      <c r="J77" t="n">
        <v>255.57</v>
      </c>
      <c r="K77" t="n">
        <v>56.94</v>
      </c>
      <c r="L77" t="n">
        <v>19.75</v>
      </c>
      <c r="M77" t="n">
        <v>28</v>
      </c>
      <c r="N77" t="n">
        <v>63.88</v>
      </c>
      <c r="O77" t="n">
        <v>31754.72</v>
      </c>
      <c r="P77" t="n">
        <v>777.52</v>
      </c>
      <c r="Q77" t="n">
        <v>1367.3</v>
      </c>
      <c r="R77" t="n">
        <v>133.74</v>
      </c>
      <c r="S77" t="n">
        <v>104.26</v>
      </c>
      <c r="T77" t="n">
        <v>13776.25</v>
      </c>
      <c r="U77" t="n">
        <v>0.78</v>
      </c>
      <c r="V77" t="n">
        <v>0.9</v>
      </c>
      <c r="W77" t="n">
        <v>20.69</v>
      </c>
      <c r="X77" t="n">
        <v>0.84</v>
      </c>
      <c r="Y77" t="n">
        <v>1</v>
      </c>
      <c r="Z77" t="n">
        <v>10</v>
      </c>
      <c r="AA77" t="n">
        <v>2295.156272249322</v>
      </c>
      <c r="AB77" t="n">
        <v>3140.334066840204</v>
      </c>
      <c r="AC77" t="n">
        <v>2840.624990987401</v>
      </c>
      <c r="AD77" t="n">
        <v>2295156.272249322</v>
      </c>
      <c r="AE77" t="n">
        <v>3140334.066840204</v>
      </c>
      <c r="AF77" t="n">
        <v>2.233287326247061e-06</v>
      </c>
      <c r="AG77" t="n">
        <v>67</v>
      </c>
      <c r="AH77" t="n">
        <v>2840624.990987401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1.7453</v>
      </c>
      <c r="E78" t="n">
        <v>57.3</v>
      </c>
      <c r="F78" t="n">
        <v>53.36</v>
      </c>
      <c r="G78" t="n">
        <v>110.41</v>
      </c>
      <c r="H78" t="n">
        <v>1.39</v>
      </c>
      <c r="I78" t="n">
        <v>29</v>
      </c>
      <c r="J78" t="n">
        <v>256.03</v>
      </c>
      <c r="K78" t="n">
        <v>56.94</v>
      </c>
      <c r="L78" t="n">
        <v>20</v>
      </c>
      <c r="M78" t="n">
        <v>27</v>
      </c>
      <c r="N78" t="n">
        <v>64.09</v>
      </c>
      <c r="O78" t="n">
        <v>31811.04</v>
      </c>
      <c r="P78" t="n">
        <v>776.6900000000001</v>
      </c>
      <c r="Q78" t="n">
        <v>1367.2</v>
      </c>
      <c r="R78" t="n">
        <v>132.32</v>
      </c>
      <c r="S78" t="n">
        <v>104.26</v>
      </c>
      <c r="T78" t="n">
        <v>13072.9</v>
      </c>
      <c r="U78" t="n">
        <v>0.79</v>
      </c>
      <c r="V78" t="n">
        <v>0.9</v>
      </c>
      <c r="W78" t="n">
        <v>20.68</v>
      </c>
      <c r="X78" t="n">
        <v>0.79</v>
      </c>
      <c r="Y78" t="n">
        <v>1</v>
      </c>
      <c r="Z78" t="n">
        <v>10</v>
      </c>
      <c r="AA78" t="n">
        <v>2290.791117888491</v>
      </c>
      <c r="AB78" t="n">
        <v>3134.361470066695</v>
      </c>
      <c r="AC78" t="n">
        <v>2835.222410467364</v>
      </c>
      <c r="AD78" t="n">
        <v>2290791.117888491</v>
      </c>
      <c r="AE78" t="n">
        <v>3134361.470066695</v>
      </c>
      <c r="AF78" t="n">
        <v>2.237004344868569e-06</v>
      </c>
      <c r="AG78" t="n">
        <v>67</v>
      </c>
      <c r="AH78" t="n">
        <v>2835222.410467364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1.7449</v>
      </c>
      <c r="E79" t="n">
        <v>57.31</v>
      </c>
      <c r="F79" t="n">
        <v>53.37</v>
      </c>
      <c r="G79" t="n">
        <v>110.43</v>
      </c>
      <c r="H79" t="n">
        <v>1.4</v>
      </c>
      <c r="I79" t="n">
        <v>29</v>
      </c>
      <c r="J79" t="n">
        <v>256.49</v>
      </c>
      <c r="K79" t="n">
        <v>56.94</v>
      </c>
      <c r="L79" t="n">
        <v>20.25</v>
      </c>
      <c r="M79" t="n">
        <v>27</v>
      </c>
      <c r="N79" t="n">
        <v>64.29000000000001</v>
      </c>
      <c r="O79" t="n">
        <v>31867.44</v>
      </c>
      <c r="P79" t="n">
        <v>776.5599999999999</v>
      </c>
      <c r="Q79" t="n">
        <v>1367.15</v>
      </c>
      <c r="R79" t="n">
        <v>132.72</v>
      </c>
      <c r="S79" t="n">
        <v>104.26</v>
      </c>
      <c r="T79" t="n">
        <v>13269.97</v>
      </c>
      <c r="U79" t="n">
        <v>0.79</v>
      </c>
      <c r="V79" t="n">
        <v>0.9</v>
      </c>
      <c r="W79" t="n">
        <v>20.69</v>
      </c>
      <c r="X79" t="n">
        <v>0.8</v>
      </c>
      <c r="Y79" t="n">
        <v>1</v>
      </c>
      <c r="Z79" t="n">
        <v>10</v>
      </c>
      <c r="AA79" t="n">
        <v>2291.085233251692</v>
      </c>
      <c r="AB79" t="n">
        <v>3134.763891682082</v>
      </c>
      <c r="AC79" t="n">
        <v>2835.58642552858</v>
      </c>
      <c r="AD79" t="n">
        <v>2291085.233251692</v>
      </c>
      <c r="AE79" t="n">
        <v>3134763.891682082</v>
      </c>
      <c r="AF79" t="n">
        <v>2.236491652644913e-06</v>
      </c>
      <c r="AG79" t="n">
        <v>67</v>
      </c>
      <c r="AH79" t="n">
        <v>2835586.42552858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1.7444</v>
      </c>
      <c r="E80" t="n">
        <v>57.32</v>
      </c>
      <c r="F80" t="n">
        <v>53.39</v>
      </c>
      <c r="G80" t="n">
        <v>110.46</v>
      </c>
      <c r="H80" t="n">
        <v>1.42</v>
      </c>
      <c r="I80" t="n">
        <v>29</v>
      </c>
      <c r="J80" t="n">
        <v>256.94</v>
      </c>
      <c r="K80" t="n">
        <v>56.94</v>
      </c>
      <c r="L80" t="n">
        <v>20.5</v>
      </c>
      <c r="M80" t="n">
        <v>27</v>
      </c>
      <c r="N80" t="n">
        <v>64.5</v>
      </c>
      <c r="O80" t="n">
        <v>31924.04</v>
      </c>
      <c r="P80" t="n">
        <v>775.51</v>
      </c>
      <c r="Q80" t="n">
        <v>1367.19</v>
      </c>
      <c r="R80" t="n">
        <v>132.93</v>
      </c>
      <c r="S80" t="n">
        <v>104.26</v>
      </c>
      <c r="T80" t="n">
        <v>13373.79</v>
      </c>
      <c r="U80" t="n">
        <v>0.78</v>
      </c>
      <c r="V80" t="n">
        <v>0.9</v>
      </c>
      <c r="W80" t="n">
        <v>20.7</v>
      </c>
      <c r="X80" t="n">
        <v>0.82</v>
      </c>
      <c r="Y80" t="n">
        <v>1</v>
      </c>
      <c r="Z80" t="n">
        <v>10</v>
      </c>
      <c r="AA80" t="n">
        <v>2290.299331726856</v>
      </c>
      <c r="AB80" t="n">
        <v>3133.688586544272</v>
      </c>
      <c r="AC80" t="n">
        <v>2834.613746003923</v>
      </c>
      <c r="AD80" t="n">
        <v>2290299.331726856</v>
      </c>
      <c r="AE80" t="n">
        <v>3133688.586544272</v>
      </c>
      <c r="AF80" t="n">
        <v>2.235850787365343e-06</v>
      </c>
      <c r="AG80" t="n">
        <v>67</v>
      </c>
      <c r="AH80" t="n">
        <v>2834613.746003923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1.747</v>
      </c>
      <c r="E81" t="n">
        <v>57.24</v>
      </c>
      <c r="F81" t="n">
        <v>53.35</v>
      </c>
      <c r="G81" t="n">
        <v>114.32</v>
      </c>
      <c r="H81" t="n">
        <v>1.43</v>
      </c>
      <c r="I81" t="n">
        <v>28</v>
      </c>
      <c r="J81" t="n">
        <v>257.4</v>
      </c>
      <c r="K81" t="n">
        <v>56.94</v>
      </c>
      <c r="L81" t="n">
        <v>20.75</v>
      </c>
      <c r="M81" t="n">
        <v>26</v>
      </c>
      <c r="N81" t="n">
        <v>64.70999999999999</v>
      </c>
      <c r="O81" t="n">
        <v>31980.59</v>
      </c>
      <c r="P81" t="n">
        <v>774.5700000000001</v>
      </c>
      <c r="Q81" t="n">
        <v>1367.27</v>
      </c>
      <c r="R81" t="n">
        <v>131.63</v>
      </c>
      <c r="S81" t="n">
        <v>104.26</v>
      </c>
      <c r="T81" t="n">
        <v>12731.37</v>
      </c>
      <c r="U81" t="n">
        <v>0.79</v>
      </c>
      <c r="V81" t="n">
        <v>0.9</v>
      </c>
      <c r="W81" t="n">
        <v>20.69</v>
      </c>
      <c r="X81" t="n">
        <v>0.77</v>
      </c>
      <c r="Y81" t="n">
        <v>1</v>
      </c>
      <c r="Z81" t="n">
        <v>10</v>
      </c>
      <c r="AA81" t="n">
        <v>2286.174981467545</v>
      </c>
      <c r="AB81" t="n">
        <v>3128.04546856599</v>
      </c>
      <c r="AC81" t="n">
        <v>2829.509199285322</v>
      </c>
      <c r="AD81" t="n">
        <v>2286174.981467545</v>
      </c>
      <c r="AE81" t="n">
        <v>3128045.46856599</v>
      </c>
      <c r="AF81" t="n">
        <v>2.239183286819109e-06</v>
      </c>
      <c r="AG81" t="n">
        <v>67</v>
      </c>
      <c r="AH81" t="n">
        <v>2829509.199285322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1.7473</v>
      </c>
      <c r="E82" t="n">
        <v>57.23</v>
      </c>
      <c r="F82" t="n">
        <v>53.34</v>
      </c>
      <c r="G82" t="n">
        <v>114.3</v>
      </c>
      <c r="H82" t="n">
        <v>1.45</v>
      </c>
      <c r="I82" t="n">
        <v>28</v>
      </c>
      <c r="J82" t="n">
        <v>257.86</v>
      </c>
      <c r="K82" t="n">
        <v>56.94</v>
      </c>
      <c r="L82" t="n">
        <v>21</v>
      </c>
      <c r="M82" t="n">
        <v>26</v>
      </c>
      <c r="N82" t="n">
        <v>64.92</v>
      </c>
      <c r="O82" t="n">
        <v>32037.22</v>
      </c>
      <c r="P82" t="n">
        <v>774.03</v>
      </c>
      <c r="Q82" t="n">
        <v>1367.21</v>
      </c>
      <c r="R82" t="n">
        <v>131.26</v>
      </c>
      <c r="S82" t="n">
        <v>104.26</v>
      </c>
      <c r="T82" t="n">
        <v>12544.16</v>
      </c>
      <c r="U82" t="n">
        <v>0.79</v>
      </c>
      <c r="V82" t="n">
        <v>0.9</v>
      </c>
      <c r="W82" t="n">
        <v>20.69</v>
      </c>
      <c r="X82" t="n">
        <v>0.76</v>
      </c>
      <c r="Y82" t="n">
        <v>1</v>
      </c>
      <c r="Z82" t="n">
        <v>10</v>
      </c>
      <c r="AA82" t="n">
        <v>2285.047491663768</v>
      </c>
      <c r="AB82" t="n">
        <v>3126.502787275124</v>
      </c>
      <c r="AC82" t="n">
        <v>2828.11374933169</v>
      </c>
      <c r="AD82" t="n">
        <v>2285047.491663768</v>
      </c>
      <c r="AE82" t="n">
        <v>3126502.787275124</v>
      </c>
      <c r="AF82" t="n">
        <v>2.239567805986851e-06</v>
      </c>
      <c r="AG82" t="n">
        <v>67</v>
      </c>
      <c r="AH82" t="n">
        <v>2828113.749331689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1.7467</v>
      </c>
      <c r="E83" t="n">
        <v>57.25</v>
      </c>
      <c r="F83" t="n">
        <v>53.36</v>
      </c>
      <c r="G83" t="n">
        <v>114.34</v>
      </c>
      <c r="H83" t="n">
        <v>1.46</v>
      </c>
      <c r="I83" t="n">
        <v>28</v>
      </c>
      <c r="J83" t="n">
        <v>258.32</v>
      </c>
      <c r="K83" t="n">
        <v>56.94</v>
      </c>
      <c r="L83" t="n">
        <v>21.25</v>
      </c>
      <c r="M83" t="n">
        <v>26</v>
      </c>
      <c r="N83" t="n">
        <v>65.13</v>
      </c>
      <c r="O83" t="n">
        <v>32093.94</v>
      </c>
      <c r="P83" t="n">
        <v>773.33</v>
      </c>
      <c r="Q83" t="n">
        <v>1367.21</v>
      </c>
      <c r="R83" t="n">
        <v>131.95</v>
      </c>
      <c r="S83" t="n">
        <v>104.26</v>
      </c>
      <c r="T83" t="n">
        <v>12891.87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2284.838099945595</v>
      </c>
      <c r="AB83" t="n">
        <v>3126.216288288609</v>
      </c>
      <c r="AC83" t="n">
        <v>2827.854593406344</v>
      </c>
      <c r="AD83" t="n">
        <v>2284838.099945595</v>
      </c>
      <c r="AE83" t="n">
        <v>3126216.288288609</v>
      </c>
      <c r="AF83" t="n">
        <v>2.238798767651367e-06</v>
      </c>
      <c r="AG83" t="n">
        <v>67</v>
      </c>
      <c r="AH83" t="n">
        <v>2827854.593406344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1.7497</v>
      </c>
      <c r="E84" t="n">
        <v>57.15</v>
      </c>
      <c r="F84" t="n">
        <v>53.31</v>
      </c>
      <c r="G84" t="n">
        <v>118.46</v>
      </c>
      <c r="H84" t="n">
        <v>1.48</v>
      </c>
      <c r="I84" t="n">
        <v>27</v>
      </c>
      <c r="J84" t="n">
        <v>258.78</v>
      </c>
      <c r="K84" t="n">
        <v>56.94</v>
      </c>
      <c r="L84" t="n">
        <v>21.5</v>
      </c>
      <c r="M84" t="n">
        <v>25</v>
      </c>
      <c r="N84" t="n">
        <v>65.34</v>
      </c>
      <c r="O84" t="n">
        <v>32150.72</v>
      </c>
      <c r="P84" t="n">
        <v>772.01</v>
      </c>
      <c r="Q84" t="n">
        <v>1367.17</v>
      </c>
      <c r="R84" t="n">
        <v>130.45</v>
      </c>
      <c r="S84" t="n">
        <v>104.26</v>
      </c>
      <c r="T84" t="n">
        <v>12144.37</v>
      </c>
      <c r="U84" t="n">
        <v>0.8</v>
      </c>
      <c r="V84" t="n">
        <v>0.9</v>
      </c>
      <c r="W84" t="n">
        <v>20.68</v>
      </c>
      <c r="X84" t="n">
        <v>0.73</v>
      </c>
      <c r="Y84" t="n">
        <v>1</v>
      </c>
      <c r="Z84" t="n">
        <v>10</v>
      </c>
      <c r="AA84" t="n">
        <v>2279.731297637217</v>
      </c>
      <c r="AB84" t="n">
        <v>3119.228936074067</v>
      </c>
      <c r="AC84" t="n">
        <v>2821.534104280348</v>
      </c>
      <c r="AD84" t="n">
        <v>2279731.297637217</v>
      </c>
      <c r="AE84" t="n">
        <v>3119228.936074067</v>
      </c>
      <c r="AF84" t="n">
        <v>2.242643959328789e-06</v>
      </c>
      <c r="AG84" t="n">
        <v>67</v>
      </c>
      <c r="AH84" t="n">
        <v>2821534.104280348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1.7491</v>
      </c>
      <c r="E85" t="n">
        <v>57.17</v>
      </c>
      <c r="F85" t="n">
        <v>53.33</v>
      </c>
      <c r="G85" t="n">
        <v>118.5</v>
      </c>
      <c r="H85" t="n">
        <v>1.49</v>
      </c>
      <c r="I85" t="n">
        <v>27</v>
      </c>
      <c r="J85" t="n">
        <v>259.24</v>
      </c>
      <c r="K85" t="n">
        <v>56.94</v>
      </c>
      <c r="L85" t="n">
        <v>21.75</v>
      </c>
      <c r="M85" t="n">
        <v>25</v>
      </c>
      <c r="N85" t="n">
        <v>65.55</v>
      </c>
      <c r="O85" t="n">
        <v>32207.59</v>
      </c>
      <c r="P85" t="n">
        <v>770.78</v>
      </c>
      <c r="Q85" t="n">
        <v>1367.28</v>
      </c>
      <c r="R85" t="n">
        <v>130.86</v>
      </c>
      <c r="S85" t="n">
        <v>104.26</v>
      </c>
      <c r="T85" t="n">
        <v>12352.81</v>
      </c>
      <c r="U85" t="n">
        <v>0.8</v>
      </c>
      <c r="V85" t="n">
        <v>0.9</v>
      </c>
      <c r="W85" t="n">
        <v>20.69</v>
      </c>
      <c r="X85" t="n">
        <v>0.75</v>
      </c>
      <c r="Y85" t="n">
        <v>1</v>
      </c>
      <c r="Z85" t="n">
        <v>10</v>
      </c>
      <c r="AA85" t="n">
        <v>2278.787487789809</v>
      </c>
      <c r="AB85" t="n">
        <v>3117.937573802893</v>
      </c>
      <c r="AC85" t="n">
        <v>2820.365987811896</v>
      </c>
      <c r="AD85" t="n">
        <v>2278787.487789809</v>
      </c>
      <c r="AE85" t="n">
        <v>3117937.573802893</v>
      </c>
      <c r="AF85" t="n">
        <v>2.241874920993305e-06</v>
      </c>
      <c r="AG85" t="n">
        <v>67</v>
      </c>
      <c r="AH85" t="n">
        <v>2820365.987811896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1.7517</v>
      </c>
      <c r="E86" t="n">
        <v>57.09</v>
      </c>
      <c r="F86" t="n">
        <v>53.28</v>
      </c>
      <c r="G86" t="n">
        <v>122.96</v>
      </c>
      <c r="H86" t="n">
        <v>1.51</v>
      </c>
      <c r="I86" t="n">
        <v>26</v>
      </c>
      <c r="J86" t="n">
        <v>259.71</v>
      </c>
      <c r="K86" t="n">
        <v>56.94</v>
      </c>
      <c r="L86" t="n">
        <v>22</v>
      </c>
      <c r="M86" t="n">
        <v>24</v>
      </c>
      <c r="N86" t="n">
        <v>65.76000000000001</v>
      </c>
      <c r="O86" t="n">
        <v>32264.54</v>
      </c>
      <c r="P86" t="n">
        <v>768.61</v>
      </c>
      <c r="Q86" t="n">
        <v>1367.26</v>
      </c>
      <c r="R86" t="n">
        <v>129.59</v>
      </c>
      <c r="S86" t="n">
        <v>104.26</v>
      </c>
      <c r="T86" t="n">
        <v>11720.08</v>
      </c>
      <c r="U86" t="n">
        <v>0.8</v>
      </c>
      <c r="V86" t="n">
        <v>0.9</v>
      </c>
      <c r="W86" t="n">
        <v>20.68</v>
      </c>
      <c r="X86" t="n">
        <v>0.71</v>
      </c>
      <c r="Y86" t="n">
        <v>1</v>
      </c>
      <c r="Z86" t="n">
        <v>10</v>
      </c>
      <c r="AA86" t="n">
        <v>2272.890999335925</v>
      </c>
      <c r="AB86" t="n">
        <v>3109.869738165577</v>
      </c>
      <c r="AC86" t="n">
        <v>2813.068135084528</v>
      </c>
      <c r="AD86" t="n">
        <v>2272890.999335925</v>
      </c>
      <c r="AE86" t="n">
        <v>3109869.738165577</v>
      </c>
      <c r="AF86" t="n">
        <v>2.245207420447071e-06</v>
      </c>
      <c r="AG86" t="n">
        <v>67</v>
      </c>
      <c r="AH86" t="n">
        <v>2813068.135084528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1.7518</v>
      </c>
      <c r="E87" t="n">
        <v>57.08</v>
      </c>
      <c r="F87" t="n">
        <v>53.28</v>
      </c>
      <c r="G87" t="n">
        <v>122.96</v>
      </c>
      <c r="H87" t="n">
        <v>1.52</v>
      </c>
      <c r="I87" t="n">
        <v>26</v>
      </c>
      <c r="J87" t="n">
        <v>260.17</v>
      </c>
      <c r="K87" t="n">
        <v>56.94</v>
      </c>
      <c r="L87" t="n">
        <v>22.25</v>
      </c>
      <c r="M87" t="n">
        <v>24</v>
      </c>
      <c r="N87" t="n">
        <v>65.98</v>
      </c>
      <c r="O87" t="n">
        <v>32321.56</v>
      </c>
      <c r="P87" t="n">
        <v>769.65</v>
      </c>
      <c r="Q87" t="n">
        <v>1367.25</v>
      </c>
      <c r="R87" t="n">
        <v>129.6</v>
      </c>
      <c r="S87" t="n">
        <v>104.26</v>
      </c>
      <c r="T87" t="n">
        <v>11728.59</v>
      </c>
      <c r="U87" t="n">
        <v>0.8</v>
      </c>
      <c r="V87" t="n">
        <v>0.9</v>
      </c>
      <c r="W87" t="n">
        <v>20.68</v>
      </c>
      <c r="X87" t="n">
        <v>0.71</v>
      </c>
      <c r="Y87" t="n">
        <v>1</v>
      </c>
      <c r="Z87" t="n">
        <v>10</v>
      </c>
      <c r="AA87" t="n">
        <v>2274.235294200009</v>
      </c>
      <c r="AB87" t="n">
        <v>3111.70906170472</v>
      </c>
      <c r="AC87" t="n">
        <v>2814.731916166602</v>
      </c>
      <c r="AD87" t="n">
        <v>2274235.294200009</v>
      </c>
      <c r="AE87" t="n">
        <v>3111709.06170472</v>
      </c>
      <c r="AF87" t="n">
        <v>2.245335593502985e-06</v>
      </c>
      <c r="AG87" t="n">
        <v>67</v>
      </c>
      <c r="AH87" t="n">
        <v>2814731.916166602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1.7517</v>
      </c>
      <c r="E88" t="n">
        <v>57.09</v>
      </c>
      <c r="F88" t="n">
        <v>53.28</v>
      </c>
      <c r="G88" t="n">
        <v>122.96</v>
      </c>
      <c r="H88" t="n">
        <v>1.54</v>
      </c>
      <c r="I88" t="n">
        <v>26</v>
      </c>
      <c r="J88" t="n">
        <v>260.63</v>
      </c>
      <c r="K88" t="n">
        <v>56.94</v>
      </c>
      <c r="L88" t="n">
        <v>22.5</v>
      </c>
      <c r="M88" t="n">
        <v>24</v>
      </c>
      <c r="N88" t="n">
        <v>66.19</v>
      </c>
      <c r="O88" t="n">
        <v>32378.67</v>
      </c>
      <c r="P88" t="n">
        <v>769.77</v>
      </c>
      <c r="Q88" t="n">
        <v>1367.2</v>
      </c>
      <c r="R88" t="n">
        <v>129.67</v>
      </c>
      <c r="S88" t="n">
        <v>104.26</v>
      </c>
      <c r="T88" t="n">
        <v>11759.52</v>
      </c>
      <c r="U88" t="n">
        <v>0.8</v>
      </c>
      <c r="V88" t="n">
        <v>0.9</v>
      </c>
      <c r="W88" t="n">
        <v>20.68</v>
      </c>
      <c r="X88" t="n">
        <v>0.71</v>
      </c>
      <c r="Y88" t="n">
        <v>1</v>
      </c>
      <c r="Z88" t="n">
        <v>10</v>
      </c>
      <c r="AA88" t="n">
        <v>2274.492661705223</v>
      </c>
      <c r="AB88" t="n">
        <v>3112.061203279607</v>
      </c>
      <c r="AC88" t="n">
        <v>2815.050449843814</v>
      </c>
      <c r="AD88" t="n">
        <v>2274492.661705223</v>
      </c>
      <c r="AE88" t="n">
        <v>3112061.203279607</v>
      </c>
      <c r="AF88" t="n">
        <v>2.245207420447071e-06</v>
      </c>
      <c r="AG88" t="n">
        <v>67</v>
      </c>
      <c r="AH88" t="n">
        <v>2815050.449843815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1.7513</v>
      </c>
      <c r="E89" t="n">
        <v>57.1</v>
      </c>
      <c r="F89" t="n">
        <v>53.3</v>
      </c>
      <c r="G89" t="n">
        <v>123</v>
      </c>
      <c r="H89" t="n">
        <v>1.55</v>
      </c>
      <c r="I89" t="n">
        <v>26</v>
      </c>
      <c r="J89" t="n">
        <v>261.09</v>
      </c>
      <c r="K89" t="n">
        <v>56.94</v>
      </c>
      <c r="L89" t="n">
        <v>22.75</v>
      </c>
      <c r="M89" t="n">
        <v>24</v>
      </c>
      <c r="N89" t="n">
        <v>66.40000000000001</v>
      </c>
      <c r="O89" t="n">
        <v>32435.86</v>
      </c>
      <c r="P89" t="n">
        <v>768.45</v>
      </c>
      <c r="Q89" t="n">
        <v>1367.18</v>
      </c>
      <c r="R89" t="n">
        <v>130.19</v>
      </c>
      <c r="S89" t="n">
        <v>104.26</v>
      </c>
      <c r="T89" t="n">
        <v>12022.55</v>
      </c>
      <c r="U89" t="n">
        <v>0.8</v>
      </c>
      <c r="V89" t="n">
        <v>0.9</v>
      </c>
      <c r="W89" t="n">
        <v>20.68</v>
      </c>
      <c r="X89" t="n">
        <v>0.72</v>
      </c>
      <c r="Y89" t="n">
        <v>1</v>
      </c>
      <c r="Z89" t="n">
        <v>10</v>
      </c>
      <c r="AA89" t="n">
        <v>2273.240519559885</v>
      </c>
      <c r="AB89" t="n">
        <v>3110.347967155743</v>
      </c>
      <c r="AC89" t="n">
        <v>2813.500722571071</v>
      </c>
      <c r="AD89" t="n">
        <v>2273240.519559885</v>
      </c>
      <c r="AE89" t="n">
        <v>3110347.967155743</v>
      </c>
      <c r="AF89" t="n">
        <v>2.244694728223415e-06</v>
      </c>
      <c r="AG89" t="n">
        <v>67</v>
      </c>
      <c r="AH89" t="n">
        <v>2813500.722571071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1.7538</v>
      </c>
      <c r="E90" t="n">
        <v>57.02</v>
      </c>
      <c r="F90" t="n">
        <v>53.26</v>
      </c>
      <c r="G90" t="n">
        <v>127.82</v>
      </c>
      <c r="H90" t="n">
        <v>1.56</v>
      </c>
      <c r="I90" t="n">
        <v>25</v>
      </c>
      <c r="J90" t="n">
        <v>261.56</v>
      </c>
      <c r="K90" t="n">
        <v>56.94</v>
      </c>
      <c r="L90" t="n">
        <v>23</v>
      </c>
      <c r="M90" t="n">
        <v>23</v>
      </c>
      <c r="N90" t="n">
        <v>66.62</v>
      </c>
      <c r="O90" t="n">
        <v>32493.12</v>
      </c>
      <c r="P90" t="n">
        <v>767.16</v>
      </c>
      <c r="Q90" t="n">
        <v>1367.2</v>
      </c>
      <c r="R90" t="n">
        <v>128.89</v>
      </c>
      <c r="S90" t="n">
        <v>104.26</v>
      </c>
      <c r="T90" t="n">
        <v>11373.84</v>
      </c>
      <c r="U90" t="n">
        <v>0.8100000000000001</v>
      </c>
      <c r="V90" t="n">
        <v>0.9</v>
      </c>
      <c r="W90" t="n">
        <v>20.68</v>
      </c>
      <c r="X90" t="n">
        <v>0.68</v>
      </c>
      <c r="Y90" t="n">
        <v>1</v>
      </c>
      <c r="Z90" t="n">
        <v>10</v>
      </c>
      <c r="AA90" t="n">
        <v>2258.804538181511</v>
      </c>
      <c r="AB90" t="n">
        <v>3090.5960205633</v>
      </c>
      <c r="AC90" t="n">
        <v>2795.63387403938</v>
      </c>
      <c r="AD90" t="n">
        <v>2258804.538181511</v>
      </c>
      <c r="AE90" t="n">
        <v>3090596.020563301</v>
      </c>
      <c r="AF90" t="n">
        <v>2.247899054621267e-06</v>
      </c>
      <c r="AG90" t="n">
        <v>66</v>
      </c>
      <c r="AH90" t="n">
        <v>2795633.87403938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1.7538</v>
      </c>
      <c r="E91" t="n">
        <v>57.02</v>
      </c>
      <c r="F91" t="n">
        <v>53.26</v>
      </c>
      <c r="G91" t="n">
        <v>127.83</v>
      </c>
      <c r="H91" t="n">
        <v>1.58</v>
      </c>
      <c r="I91" t="n">
        <v>25</v>
      </c>
      <c r="J91" t="n">
        <v>262.02</v>
      </c>
      <c r="K91" t="n">
        <v>56.94</v>
      </c>
      <c r="L91" t="n">
        <v>23.25</v>
      </c>
      <c r="M91" t="n">
        <v>23</v>
      </c>
      <c r="N91" t="n">
        <v>66.83</v>
      </c>
      <c r="O91" t="n">
        <v>32550.47</v>
      </c>
      <c r="P91" t="n">
        <v>767.67</v>
      </c>
      <c r="Q91" t="n">
        <v>1367.21</v>
      </c>
      <c r="R91" t="n">
        <v>128.91</v>
      </c>
      <c r="S91" t="n">
        <v>104.26</v>
      </c>
      <c r="T91" t="n">
        <v>11385.01</v>
      </c>
      <c r="U91" t="n">
        <v>0.8100000000000001</v>
      </c>
      <c r="V91" t="n">
        <v>0.9</v>
      </c>
      <c r="W91" t="n">
        <v>20.68</v>
      </c>
      <c r="X91" t="n">
        <v>0.6899999999999999</v>
      </c>
      <c r="Y91" t="n">
        <v>1</v>
      </c>
      <c r="Z91" t="n">
        <v>10</v>
      </c>
      <c r="AA91" t="n">
        <v>2259.507874142574</v>
      </c>
      <c r="AB91" t="n">
        <v>3091.558355854219</v>
      </c>
      <c r="AC91" t="n">
        <v>2796.50436540078</v>
      </c>
      <c r="AD91" t="n">
        <v>2259507.874142574</v>
      </c>
      <c r="AE91" t="n">
        <v>3091558.355854219</v>
      </c>
      <c r="AF91" t="n">
        <v>2.247899054621267e-06</v>
      </c>
      <c r="AG91" t="n">
        <v>66</v>
      </c>
      <c r="AH91" t="n">
        <v>2796504.36540078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1.7539</v>
      </c>
      <c r="E92" t="n">
        <v>57.01</v>
      </c>
      <c r="F92" t="n">
        <v>53.26</v>
      </c>
      <c r="G92" t="n">
        <v>127.82</v>
      </c>
      <c r="H92" t="n">
        <v>1.59</v>
      </c>
      <c r="I92" t="n">
        <v>25</v>
      </c>
      <c r="J92" t="n">
        <v>262.49</v>
      </c>
      <c r="K92" t="n">
        <v>56.94</v>
      </c>
      <c r="L92" t="n">
        <v>23.5</v>
      </c>
      <c r="M92" t="n">
        <v>23</v>
      </c>
      <c r="N92" t="n">
        <v>67.05</v>
      </c>
      <c r="O92" t="n">
        <v>32607.89</v>
      </c>
      <c r="P92" t="n">
        <v>765.98</v>
      </c>
      <c r="Q92" t="n">
        <v>1367.24</v>
      </c>
      <c r="R92" t="n">
        <v>128.68</v>
      </c>
      <c r="S92" t="n">
        <v>104.26</v>
      </c>
      <c r="T92" t="n">
        <v>11270.31</v>
      </c>
      <c r="U92" t="n">
        <v>0.8100000000000001</v>
      </c>
      <c r="V92" t="n">
        <v>0.9</v>
      </c>
      <c r="W92" t="n">
        <v>20.68</v>
      </c>
      <c r="X92" t="n">
        <v>0.68</v>
      </c>
      <c r="Y92" t="n">
        <v>1</v>
      </c>
      <c r="Z92" t="n">
        <v>10</v>
      </c>
      <c r="AA92" t="n">
        <v>2257.086053145527</v>
      </c>
      <c r="AB92" t="n">
        <v>3088.244713522858</v>
      </c>
      <c r="AC92" t="n">
        <v>2793.506972442798</v>
      </c>
      <c r="AD92" t="n">
        <v>2257086.053145527</v>
      </c>
      <c r="AE92" t="n">
        <v>3088244.713522858</v>
      </c>
      <c r="AF92" t="n">
        <v>2.248027227677181e-06</v>
      </c>
      <c r="AG92" t="n">
        <v>66</v>
      </c>
      <c r="AH92" t="n">
        <v>2793506.972442798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1.7559</v>
      </c>
      <c r="E93" t="n">
        <v>56.95</v>
      </c>
      <c r="F93" t="n">
        <v>53.24</v>
      </c>
      <c r="G93" t="n">
        <v>133.09</v>
      </c>
      <c r="H93" t="n">
        <v>1.61</v>
      </c>
      <c r="I93" t="n">
        <v>24</v>
      </c>
      <c r="J93" t="n">
        <v>262.96</v>
      </c>
      <c r="K93" t="n">
        <v>56.94</v>
      </c>
      <c r="L93" t="n">
        <v>23.75</v>
      </c>
      <c r="M93" t="n">
        <v>22</v>
      </c>
      <c r="N93" t="n">
        <v>67.26000000000001</v>
      </c>
      <c r="O93" t="n">
        <v>32665.4</v>
      </c>
      <c r="P93" t="n">
        <v>763.5599999999999</v>
      </c>
      <c r="Q93" t="n">
        <v>1367.25</v>
      </c>
      <c r="R93" t="n">
        <v>127.87</v>
      </c>
      <c r="S93" t="n">
        <v>104.26</v>
      </c>
      <c r="T93" t="n">
        <v>10871.78</v>
      </c>
      <c r="U93" t="n">
        <v>0.82</v>
      </c>
      <c r="V93" t="n">
        <v>0.9</v>
      </c>
      <c r="W93" t="n">
        <v>20.69</v>
      </c>
      <c r="X93" t="n">
        <v>0.66</v>
      </c>
      <c r="Y93" t="n">
        <v>1</v>
      </c>
      <c r="Z93" t="n">
        <v>10</v>
      </c>
      <c r="AA93" t="n">
        <v>2251.728187733429</v>
      </c>
      <c r="AB93" t="n">
        <v>3080.913845693685</v>
      </c>
      <c r="AC93" t="n">
        <v>2786.875752350303</v>
      </c>
      <c r="AD93" t="n">
        <v>2251728.187733429</v>
      </c>
      <c r="AE93" t="n">
        <v>3080913.845693685</v>
      </c>
      <c r="AF93" t="n">
        <v>2.250590688795463e-06</v>
      </c>
      <c r="AG93" t="n">
        <v>66</v>
      </c>
      <c r="AH93" t="n">
        <v>2786875.752350303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1.7564</v>
      </c>
      <c r="E94" t="n">
        <v>56.93</v>
      </c>
      <c r="F94" t="n">
        <v>53.22</v>
      </c>
      <c r="G94" t="n">
        <v>133.05</v>
      </c>
      <c r="H94" t="n">
        <v>1.62</v>
      </c>
      <c r="I94" t="n">
        <v>24</v>
      </c>
      <c r="J94" t="n">
        <v>263.42</v>
      </c>
      <c r="K94" t="n">
        <v>56.94</v>
      </c>
      <c r="L94" t="n">
        <v>24</v>
      </c>
      <c r="M94" t="n">
        <v>22</v>
      </c>
      <c r="N94" t="n">
        <v>67.48</v>
      </c>
      <c r="O94" t="n">
        <v>32722.99</v>
      </c>
      <c r="P94" t="n">
        <v>764.59</v>
      </c>
      <c r="Q94" t="n">
        <v>1367.26</v>
      </c>
      <c r="R94" t="n">
        <v>127.28</v>
      </c>
      <c r="S94" t="n">
        <v>104.26</v>
      </c>
      <c r="T94" t="n">
        <v>10578.59</v>
      </c>
      <c r="U94" t="n">
        <v>0.82</v>
      </c>
      <c r="V94" t="n">
        <v>0.9</v>
      </c>
      <c r="W94" t="n">
        <v>20.69</v>
      </c>
      <c r="X94" t="n">
        <v>0.64</v>
      </c>
      <c r="Y94" t="n">
        <v>1</v>
      </c>
      <c r="Z94" t="n">
        <v>10</v>
      </c>
      <c r="AA94" t="n">
        <v>2252.489546937763</v>
      </c>
      <c r="AB94" t="n">
        <v>3081.955570945853</v>
      </c>
      <c r="AC94" t="n">
        <v>2787.818056806474</v>
      </c>
      <c r="AD94" t="n">
        <v>2252489.546937763</v>
      </c>
      <c r="AE94" t="n">
        <v>3081955.570945853</v>
      </c>
      <c r="AF94" t="n">
        <v>2.251231554075033e-06</v>
      </c>
      <c r="AG94" t="n">
        <v>66</v>
      </c>
      <c r="AH94" t="n">
        <v>2787818.056806474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1.756</v>
      </c>
      <c r="E95" t="n">
        <v>56.95</v>
      </c>
      <c r="F95" t="n">
        <v>53.23</v>
      </c>
      <c r="G95" t="n">
        <v>133.09</v>
      </c>
      <c r="H95" t="n">
        <v>1.64</v>
      </c>
      <c r="I95" t="n">
        <v>24</v>
      </c>
      <c r="J95" t="n">
        <v>263.89</v>
      </c>
      <c r="K95" t="n">
        <v>56.94</v>
      </c>
      <c r="L95" t="n">
        <v>24.25</v>
      </c>
      <c r="M95" t="n">
        <v>22</v>
      </c>
      <c r="N95" t="n">
        <v>67.7</v>
      </c>
      <c r="O95" t="n">
        <v>32780.66</v>
      </c>
      <c r="P95" t="n">
        <v>765.15</v>
      </c>
      <c r="Q95" t="n">
        <v>1367.2</v>
      </c>
      <c r="R95" t="n">
        <v>127.8</v>
      </c>
      <c r="S95" t="n">
        <v>104.26</v>
      </c>
      <c r="T95" t="n">
        <v>10838.59</v>
      </c>
      <c r="U95" t="n">
        <v>0.82</v>
      </c>
      <c r="V95" t="n">
        <v>0.9</v>
      </c>
      <c r="W95" t="n">
        <v>20.68</v>
      </c>
      <c r="X95" t="n">
        <v>0.66</v>
      </c>
      <c r="Y95" t="n">
        <v>1</v>
      </c>
      <c r="Z95" t="n">
        <v>10</v>
      </c>
      <c r="AA95" t="n">
        <v>2253.725727609551</v>
      </c>
      <c r="AB95" t="n">
        <v>3083.646967877435</v>
      </c>
      <c r="AC95" t="n">
        <v>2789.348029188797</v>
      </c>
      <c r="AD95" t="n">
        <v>2253725.727609551</v>
      </c>
      <c r="AE95" t="n">
        <v>3083646.967877435</v>
      </c>
      <c r="AF95" t="n">
        <v>2.250718861851377e-06</v>
      </c>
      <c r="AG95" t="n">
        <v>66</v>
      </c>
      <c r="AH95" t="n">
        <v>2789348.029188797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1.7553</v>
      </c>
      <c r="E96" t="n">
        <v>56.97</v>
      </c>
      <c r="F96" t="n">
        <v>53.26</v>
      </c>
      <c r="G96" t="n">
        <v>133.14</v>
      </c>
      <c r="H96" t="n">
        <v>1.65</v>
      </c>
      <c r="I96" t="n">
        <v>24</v>
      </c>
      <c r="J96" t="n">
        <v>264.36</v>
      </c>
      <c r="K96" t="n">
        <v>56.94</v>
      </c>
      <c r="L96" t="n">
        <v>24.5</v>
      </c>
      <c r="M96" t="n">
        <v>22</v>
      </c>
      <c r="N96" t="n">
        <v>67.92</v>
      </c>
      <c r="O96" t="n">
        <v>32838.42</v>
      </c>
      <c r="P96" t="n">
        <v>765.34</v>
      </c>
      <c r="Q96" t="n">
        <v>1367.19</v>
      </c>
      <c r="R96" t="n">
        <v>128.6</v>
      </c>
      <c r="S96" t="n">
        <v>104.26</v>
      </c>
      <c r="T96" t="n">
        <v>11235.02</v>
      </c>
      <c r="U96" t="n">
        <v>0.8100000000000001</v>
      </c>
      <c r="V96" t="n">
        <v>0.9</v>
      </c>
      <c r="W96" t="n">
        <v>20.68</v>
      </c>
      <c r="X96" t="n">
        <v>0.68</v>
      </c>
      <c r="Y96" t="n">
        <v>1</v>
      </c>
      <c r="Z96" t="n">
        <v>10</v>
      </c>
      <c r="AA96" t="n">
        <v>2254.929058589582</v>
      </c>
      <c r="AB96" t="n">
        <v>3085.293418411529</v>
      </c>
      <c r="AC96" t="n">
        <v>2790.837344794726</v>
      </c>
      <c r="AD96" t="n">
        <v>2254929.058589582</v>
      </c>
      <c r="AE96" t="n">
        <v>3085293.418411529</v>
      </c>
      <c r="AF96" t="n">
        <v>2.249821650459978e-06</v>
      </c>
      <c r="AG96" t="n">
        <v>66</v>
      </c>
      <c r="AH96" t="n">
        <v>2790837.344794726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1.7559</v>
      </c>
      <c r="E97" t="n">
        <v>56.95</v>
      </c>
      <c r="F97" t="n">
        <v>53.24</v>
      </c>
      <c r="G97" t="n">
        <v>133.09</v>
      </c>
      <c r="H97" t="n">
        <v>1.66</v>
      </c>
      <c r="I97" t="n">
        <v>24</v>
      </c>
      <c r="J97" t="n">
        <v>264.83</v>
      </c>
      <c r="K97" t="n">
        <v>56.94</v>
      </c>
      <c r="L97" t="n">
        <v>24.75</v>
      </c>
      <c r="M97" t="n">
        <v>22</v>
      </c>
      <c r="N97" t="n">
        <v>68.13</v>
      </c>
      <c r="O97" t="n">
        <v>32896.26</v>
      </c>
      <c r="P97" t="n">
        <v>762.95</v>
      </c>
      <c r="Q97" t="n">
        <v>1367.22</v>
      </c>
      <c r="R97" t="n">
        <v>128.13</v>
      </c>
      <c r="S97" t="n">
        <v>104.26</v>
      </c>
      <c r="T97" t="n">
        <v>11000.2</v>
      </c>
      <c r="U97" t="n">
        <v>0.8100000000000001</v>
      </c>
      <c r="V97" t="n">
        <v>0.9</v>
      </c>
      <c r="W97" t="n">
        <v>20.68</v>
      </c>
      <c r="X97" t="n">
        <v>0.66</v>
      </c>
      <c r="Y97" t="n">
        <v>1</v>
      </c>
      <c r="Z97" t="n">
        <v>10</v>
      </c>
      <c r="AA97" t="n">
        <v>2250.88794886236</v>
      </c>
      <c r="AB97" t="n">
        <v>3079.764193801566</v>
      </c>
      <c r="AC97" t="n">
        <v>2785.835821621222</v>
      </c>
      <c r="AD97" t="n">
        <v>2250887.94886236</v>
      </c>
      <c r="AE97" t="n">
        <v>3079764.193801566</v>
      </c>
      <c r="AF97" t="n">
        <v>2.250590688795463e-06</v>
      </c>
      <c r="AG97" t="n">
        <v>66</v>
      </c>
      <c r="AH97" t="n">
        <v>2785835.821621222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1.7584</v>
      </c>
      <c r="E98" t="n">
        <v>56.87</v>
      </c>
      <c r="F98" t="n">
        <v>53.2</v>
      </c>
      <c r="G98" t="n">
        <v>138.78</v>
      </c>
      <c r="H98" t="n">
        <v>1.68</v>
      </c>
      <c r="I98" t="n">
        <v>23</v>
      </c>
      <c r="J98" t="n">
        <v>265.3</v>
      </c>
      <c r="K98" t="n">
        <v>56.94</v>
      </c>
      <c r="L98" t="n">
        <v>25</v>
      </c>
      <c r="M98" t="n">
        <v>21</v>
      </c>
      <c r="N98" t="n">
        <v>68.34999999999999</v>
      </c>
      <c r="O98" t="n">
        <v>32954.18</v>
      </c>
      <c r="P98" t="n">
        <v>763.47</v>
      </c>
      <c r="Q98" t="n">
        <v>1367.2</v>
      </c>
      <c r="R98" t="n">
        <v>126.73</v>
      </c>
      <c r="S98" t="n">
        <v>104.26</v>
      </c>
      <c r="T98" t="n">
        <v>10305.33</v>
      </c>
      <c r="U98" t="n">
        <v>0.82</v>
      </c>
      <c r="V98" t="n">
        <v>0.9</v>
      </c>
      <c r="W98" t="n">
        <v>20.68</v>
      </c>
      <c r="X98" t="n">
        <v>0.62</v>
      </c>
      <c r="Y98" t="n">
        <v>1</v>
      </c>
      <c r="Z98" t="n">
        <v>10</v>
      </c>
      <c r="AA98" t="n">
        <v>2248.932654230124</v>
      </c>
      <c r="AB98" t="n">
        <v>3077.08887342423</v>
      </c>
      <c r="AC98" t="n">
        <v>2783.415830065863</v>
      </c>
      <c r="AD98" t="n">
        <v>2248932.654230124</v>
      </c>
      <c r="AE98" t="n">
        <v>3077088.87342423</v>
      </c>
      <c r="AF98" t="n">
        <v>2.253795015193315e-06</v>
      </c>
      <c r="AG98" t="n">
        <v>66</v>
      </c>
      <c r="AH98" t="n">
        <v>2783415.830065863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1.758</v>
      </c>
      <c r="E99" t="n">
        <v>56.88</v>
      </c>
      <c r="F99" t="n">
        <v>53.21</v>
      </c>
      <c r="G99" t="n">
        <v>138.81</v>
      </c>
      <c r="H99" t="n">
        <v>1.69</v>
      </c>
      <c r="I99" t="n">
        <v>23</v>
      </c>
      <c r="J99" t="n">
        <v>265.77</v>
      </c>
      <c r="K99" t="n">
        <v>56.94</v>
      </c>
      <c r="L99" t="n">
        <v>25.25</v>
      </c>
      <c r="M99" t="n">
        <v>21</v>
      </c>
      <c r="N99" t="n">
        <v>68.56999999999999</v>
      </c>
      <c r="O99" t="n">
        <v>33012.18</v>
      </c>
      <c r="P99" t="n">
        <v>762.75</v>
      </c>
      <c r="Q99" t="n">
        <v>1367.17</v>
      </c>
      <c r="R99" t="n">
        <v>127.1</v>
      </c>
      <c r="S99" t="n">
        <v>104.26</v>
      </c>
      <c r="T99" t="n">
        <v>10491.19</v>
      </c>
      <c r="U99" t="n">
        <v>0.82</v>
      </c>
      <c r="V99" t="n">
        <v>0.9</v>
      </c>
      <c r="W99" t="n">
        <v>20.68</v>
      </c>
      <c r="X99" t="n">
        <v>0.64</v>
      </c>
      <c r="Y99" t="n">
        <v>1</v>
      </c>
      <c r="Z99" t="n">
        <v>10</v>
      </c>
      <c r="AA99" t="n">
        <v>2248.405601181228</v>
      </c>
      <c r="AB99" t="n">
        <v>3076.367736190789</v>
      </c>
      <c r="AC99" t="n">
        <v>2782.763517157859</v>
      </c>
      <c r="AD99" t="n">
        <v>2248405.601181228</v>
      </c>
      <c r="AE99" t="n">
        <v>3076367.736190789</v>
      </c>
      <c r="AF99" t="n">
        <v>2.253282322969658e-06</v>
      </c>
      <c r="AG99" t="n">
        <v>66</v>
      </c>
      <c r="AH99" t="n">
        <v>2782763.51715786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1.7581</v>
      </c>
      <c r="E100" t="n">
        <v>56.88</v>
      </c>
      <c r="F100" t="n">
        <v>53.21</v>
      </c>
      <c r="G100" t="n">
        <v>138.81</v>
      </c>
      <c r="H100" t="n">
        <v>1.7</v>
      </c>
      <c r="I100" t="n">
        <v>23</v>
      </c>
      <c r="J100" t="n">
        <v>266.24</v>
      </c>
      <c r="K100" t="n">
        <v>56.94</v>
      </c>
      <c r="L100" t="n">
        <v>25.5</v>
      </c>
      <c r="M100" t="n">
        <v>21</v>
      </c>
      <c r="N100" t="n">
        <v>68.8</v>
      </c>
      <c r="O100" t="n">
        <v>33070.26</v>
      </c>
      <c r="P100" t="n">
        <v>762.24</v>
      </c>
      <c r="Q100" t="n">
        <v>1367.22</v>
      </c>
      <c r="R100" t="n">
        <v>127.24</v>
      </c>
      <c r="S100" t="n">
        <v>104.26</v>
      </c>
      <c r="T100" t="n">
        <v>10559.82</v>
      </c>
      <c r="U100" t="n">
        <v>0.82</v>
      </c>
      <c r="V100" t="n">
        <v>0.9</v>
      </c>
      <c r="W100" t="n">
        <v>20.68</v>
      </c>
      <c r="X100" t="n">
        <v>0.63</v>
      </c>
      <c r="Y100" t="n">
        <v>1</v>
      </c>
      <c r="Z100" t="n">
        <v>10</v>
      </c>
      <c r="AA100" t="n">
        <v>2247.613543458638</v>
      </c>
      <c r="AB100" t="n">
        <v>3075.284007871622</v>
      </c>
      <c r="AC100" t="n">
        <v>2781.783218348452</v>
      </c>
      <c r="AD100" t="n">
        <v>2247613.543458638</v>
      </c>
      <c r="AE100" t="n">
        <v>3075284.007871622</v>
      </c>
      <c r="AF100" t="n">
        <v>2.253410496025572e-06</v>
      </c>
      <c r="AG100" t="n">
        <v>66</v>
      </c>
      <c r="AH100" t="n">
        <v>2781783.218348451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1.7575</v>
      </c>
      <c r="E101" t="n">
        <v>56.9</v>
      </c>
      <c r="F101" t="n">
        <v>53.23</v>
      </c>
      <c r="G101" t="n">
        <v>138.86</v>
      </c>
      <c r="H101" t="n">
        <v>1.72</v>
      </c>
      <c r="I101" t="n">
        <v>23</v>
      </c>
      <c r="J101" t="n">
        <v>266.71</v>
      </c>
      <c r="K101" t="n">
        <v>56.94</v>
      </c>
      <c r="L101" t="n">
        <v>25.75</v>
      </c>
      <c r="M101" t="n">
        <v>21</v>
      </c>
      <c r="N101" t="n">
        <v>69.02</v>
      </c>
      <c r="O101" t="n">
        <v>33128.44</v>
      </c>
      <c r="P101" t="n">
        <v>760.5</v>
      </c>
      <c r="Q101" t="n">
        <v>1367.24</v>
      </c>
      <c r="R101" t="n">
        <v>127.9</v>
      </c>
      <c r="S101" t="n">
        <v>104.26</v>
      </c>
      <c r="T101" t="n">
        <v>10893.36</v>
      </c>
      <c r="U101" t="n">
        <v>0.82</v>
      </c>
      <c r="V101" t="n">
        <v>0.9</v>
      </c>
      <c r="W101" t="n">
        <v>20.68</v>
      </c>
      <c r="X101" t="n">
        <v>0.65</v>
      </c>
      <c r="Y101" t="n">
        <v>1</v>
      </c>
      <c r="Z101" t="n">
        <v>10</v>
      </c>
      <c r="AA101" t="n">
        <v>2245.964825381975</v>
      </c>
      <c r="AB101" t="n">
        <v>3073.028159062823</v>
      </c>
      <c r="AC101" t="n">
        <v>2779.74266458386</v>
      </c>
      <c r="AD101" t="n">
        <v>2245964.825381975</v>
      </c>
      <c r="AE101" t="n">
        <v>3073028.159062823</v>
      </c>
      <c r="AF101" t="n">
        <v>2.252641457690088e-06</v>
      </c>
      <c r="AG101" t="n">
        <v>66</v>
      </c>
      <c r="AH101" t="n">
        <v>2779742.66458386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1.7607</v>
      </c>
      <c r="E102" t="n">
        <v>56.8</v>
      </c>
      <c r="F102" t="n">
        <v>53.17</v>
      </c>
      <c r="G102" t="n">
        <v>145.01</v>
      </c>
      <c r="H102" t="n">
        <v>1.73</v>
      </c>
      <c r="I102" t="n">
        <v>22</v>
      </c>
      <c r="J102" t="n">
        <v>267.18</v>
      </c>
      <c r="K102" t="n">
        <v>56.94</v>
      </c>
      <c r="L102" t="n">
        <v>26</v>
      </c>
      <c r="M102" t="n">
        <v>20</v>
      </c>
      <c r="N102" t="n">
        <v>69.23999999999999</v>
      </c>
      <c r="O102" t="n">
        <v>33186.69</v>
      </c>
      <c r="P102" t="n">
        <v>759.47</v>
      </c>
      <c r="Q102" t="n">
        <v>1367.3</v>
      </c>
      <c r="R102" t="n">
        <v>125.74</v>
      </c>
      <c r="S102" t="n">
        <v>104.26</v>
      </c>
      <c r="T102" t="n">
        <v>9813.93</v>
      </c>
      <c r="U102" t="n">
        <v>0.83</v>
      </c>
      <c r="V102" t="n">
        <v>0.9</v>
      </c>
      <c r="W102" t="n">
        <v>20.68</v>
      </c>
      <c r="X102" t="n">
        <v>0.59</v>
      </c>
      <c r="Y102" t="n">
        <v>1</v>
      </c>
      <c r="Z102" t="n">
        <v>10</v>
      </c>
      <c r="AA102" t="n">
        <v>2241.055763209512</v>
      </c>
      <c r="AB102" t="n">
        <v>3066.311363625921</v>
      </c>
      <c r="AC102" t="n">
        <v>2773.666910676376</v>
      </c>
      <c r="AD102" t="n">
        <v>2241055.763209512</v>
      </c>
      <c r="AE102" t="n">
        <v>3066311.363625921</v>
      </c>
      <c r="AF102" t="n">
        <v>2.256742995479339e-06</v>
      </c>
      <c r="AG102" t="n">
        <v>66</v>
      </c>
      <c r="AH102" t="n">
        <v>2773666.910676375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1.7609</v>
      </c>
      <c r="E103" t="n">
        <v>56.79</v>
      </c>
      <c r="F103" t="n">
        <v>53.16</v>
      </c>
      <c r="G103" t="n">
        <v>144.99</v>
      </c>
      <c r="H103" t="n">
        <v>1.75</v>
      </c>
      <c r="I103" t="n">
        <v>22</v>
      </c>
      <c r="J103" t="n">
        <v>267.66</v>
      </c>
      <c r="K103" t="n">
        <v>56.94</v>
      </c>
      <c r="L103" t="n">
        <v>26.25</v>
      </c>
      <c r="M103" t="n">
        <v>20</v>
      </c>
      <c r="N103" t="n">
        <v>69.45999999999999</v>
      </c>
      <c r="O103" t="n">
        <v>33245.03</v>
      </c>
      <c r="P103" t="n">
        <v>759.58</v>
      </c>
      <c r="Q103" t="n">
        <v>1367.17</v>
      </c>
      <c r="R103" t="n">
        <v>125.46</v>
      </c>
      <c r="S103" t="n">
        <v>104.26</v>
      </c>
      <c r="T103" t="n">
        <v>9676.889999999999</v>
      </c>
      <c r="U103" t="n">
        <v>0.83</v>
      </c>
      <c r="V103" t="n">
        <v>0.9</v>
      </c>
      <c r="W103" t="n">
        <v>20.68</v>
      </c>
      <c r="X103" t="n">
        <v>0.59</v>
      </c>
      <c r="Y103" t="n">
        <v>1</v>
      </c>
      <c r="Z103" t="n">
        <v>10</v>
      </c>
      <c r="AA103" t="n">
        <v>2240.925646088842</v>
      </c>
      <c r="AB103" t="n">
        <v>3066.133331641058</v>
      </c>
      <c r="AC103" t="n">
        <v>2773.505869814279</v>
      </c>
      <c r="AD103" t="n">
        <v>2240925.646088842</v>
      </c>
      <c r="AE103" t="n">
        <v>3066133.331641058</v>
      </c>
      <c r="AF103" t="n">
        <v>2.256999341591167e-06</v>
      </c>
      <c r="AG103" t="n">
        <v>66</v>
      </c>
      <c r="AH103" t="n">
        <v>2773505.869814279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1.7605</v>
      </c>
      <c r="E104" t="n">
        <v>56.8</v>
      </c>
      <c r="F104" t="n">
        <v>53.18</v>
      </c>
      <c r="G104" t="n">
        <v>145.03</v>
      </c>
      <c r="H104" t="n">
        <v>1.76</v>
      </c>
      <c r="I104" t="n">
        <v>22</v>
      </c>
      <c r="J104" t="n">
        <v>268.13</v>
      </c>
      <c r="K104" t="n">
        <v>56.94</v>
      </c>
      <c r="L104" t="n">
        <v>26.5</v>
      </c>
      <c r="M104" t="n">
        <v>20</v>
      </c>
      <c r="N104" t="n">
        <v>69.69</v>
      </c>
      <c r="O104" t="n">
        <v>33303.46</v>
      </c>
      <c r="P104" t="n">
        <v>758.9</v>
      </c>
      <c r="Q104" t="n">
        <v>1367.31</v>
      </c>
      <c r="R104" t="n">
        <v>125.95</v>
      </c>
      <c r="S104" t="n">
        <v>104.26</v>
      </c>
      <c r="T104" t="n">
        <v>9920.76</v>
      </c>
      <c r="U104" t="n">
        <v>0.83</v>
      </c>
      <c r="V104" t="n">
        <v>0.9</v>
      </c>
      <c r="W104" t="n">
        <v>20.68</v>
      </c>
      <c r="X104" t="n">
        <v>0.6</v>
      </c>
      <c r="Y104" t="n">
        <v>1</v>
      </c>
      <c r="Z104" t="n">
        <v>10</v>
      </c>
      <c r="AA104" t="n">
        <v>2240.55394272776</v>
      </c>
      <c r="AB104" t="n">
        <v>3065.624750704031</v>
      </c>
      <c r="AC104" t="n">
        <v>2773.045827128083</v>
      </c>
      <c r="AD104" t="n">
        <v>2240553.94272776</v>
      </c>
      <c r="AE104" t="n">
        <v>3065624.750704031</v>
      </c>
      <c r="AF104" t="n">
        <v>2.256486649367511e-06</v>
      </c>
      <c r="AG104" t="n">
        <v>66</v>
      </c>
      <c r="AH104" t="n">
        <v>2773045.827128083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1.7604</v>
      </c>
      <c r="E105" t="n">
        <v>56.81</v>
      </c>
      <c r="F105" t="n">
        <v>53.18</v>
      </c>
      <c r="G105" t="n">
        <v>145.04</v>
      </c>
      <c r="H105" t="n">
        <v>1.77</v>
      </c>
      <c r="I105" t="n">
        <v>22</v>
      </c>
      <c r="J105" t="n">
        <v>268.6</v>
      </c>
      <c r="K105" t="n">
        <v>56.94</v>
      </c>
      <c r="L105" t="n">
        <v>26.75</v>
      </c>
      <c r="M105" t="n">
        <v>20</v>
      </c>
      <c r="N105" t="n">
        <v>69.91</v>
      </c>
      <c r="O105" t="n">
        <v>33361.97</v>
      </c>
      <c r="P105" t="n">
        <v>758.46</v>
      </c>
      <c r="Q105" t="n">
        <v>1367.19</v>
      </c>
      <c r="R105" t="n">
        <v>126.18</v>
      </c>
      <c r="S105" t="n">
        <v>104.26</v>
      </c>
      <c r="T105" t="n">
        <v>10034.54</v>
      </c>
      <c r="U105" t="n">
        <v>0.83</v>
      </c>
      <c r="V105" t="n">
        <v>0.9</v>
      </c>
      <c r="W105" t="n">
        <v>20.68</v>
      </c>
      <c r="X105" t="n">
        <v>0.6</v>
      </c>
      <c r="Y105" t="n">
        <v>1</v>
      </c>
      <c r="Z105" t="n">
        <v>10</v>
      </c>
      <c r="AA105" t="n">
        <v>2240.039295872987</v>
      </c>
      <c r="AB105" t="n">
        <v>3064.920588172713</v>
      </c>
      <c r="AC105" t="n">
        <v>2772.408868880455</v>
      </c>
      <c r="AD105" t="n">
        <v>2240039.295872987</v>
      </c>
      <c r="AE105" t="n">
        <v>3064920.588172713</v>
      </c>
      <c r="AF105" t="n">
        <v>2.256358476311597e-06</v>
      </c>
      <c r="AG105" t="n">
        <v>66</v>
      </c>
      <c r="AH105" t="n">
        <v>2772408.868880455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1.7605</v>
      </c>
      <c r="E106" t="n">
        <v>56.8</v>
      </c>
      <c r="F106" t="n">
        <v>53.18</v>
      </c>
      <c r="G106" t="n">
        <v>145.03</v>
      </c>
      <c r="H106" t="n">
        <v>1.79</v>
      </c>
      <c r="I106" t="n">
        <v>22</v>
      </c>
      <c r="J106" t="n">
        <v>269.08</v>
      </c>
      <c r="K106" t="n">
        <v>56.94</v>
      </c>
      <c r="L106" t="n">
        <v>27</v>
      </c>
      <c r="M106" t="n">
        <v>20</v>
      </c>
      <c r="N106" t="n">
        <v>70.14</v>
      </c>
      <c r="O106" t="n">
        <v>33420.56</v>
      </c>
      <c r="P106" t="n">
        <v>756.64</v>
      </c>
      <c r="Q106" t="n">
        <v>1367.18</v>
      </c>
      <c r="R106" t="n">
        <v>126.25</v>
      </c>
      <c r="S106" t="n">
        <v>104.26</v>
      </c>
      <c r="T106" t="n">
        <v>10072.7</v>
      </c>
      <c r="U106" t="n">
        <v>0.83</v>
      </c>
      <c r="V106" t="n">
        <v>0.9</v>
      </c>
      <c r="W106" t="n">
        <v>20.67</v>
      </c>
      <c r="X106" t="n">
        <v>0.6</v>
      </c>
      <c r="Y106" t="n">
        <v>1</v>
      </c>
      <c r="Z106" t="n">
        <v>10</v>
      </c>
      <c r="AA106" t="n">
        <v>2237.449060563898</v>
      </c>
      <c r="AB106" t="n">
        <v>3061.376513949701</v>
      </c>
      <c r="AC106" t="n">
        <v>2769.203036127149</v>
      </c>
      <c r="AD106" t="n">
        <v>2237449.060563898</v>
      </c>
      <c r="AE106" t="n">
        <v>3061376.513949701</v>
      </c>
      <c r="AF106" t="n">
        <v>2.256486649367511e-06</v>
      </c>
      <c r="AG106" t="n">
        <v>66</v>
      </c>
      <c r="AH106" t="n">
        <v>2769203.036127149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1.7631</v>
      </c>
      <c r="E107" t="n">
        <v>56.72</v>
      </c>
      <c r="F107" t="n">
        <v>53.14</v>
      </c>
      <c r="G107" t="n">
        <v>151.82</v>
      </c>
      <c r="H107" t="n">
        <v>1.8</v>
      </c>
      <c r="I107" t="n">
        <v>21</v>
      </c>
      <c r="J107" t="n">
        <v>269.55</v>
      </c>
      <c r="K107" t="n">
        <v>56.94</v>
      </c>
      <c r="L107" t="n">
        <v>27.25</v>
      </c>
      <c r="M107" t="n">
        <v>19</v>
      </c>
      <c r="N107" t="n">
        <v>70.36</v>
      </c>
      <c r="O107" t="n">
        <v>33479.25</v>
      </c>
      <c r="P107" t="n">
        <v>755.4</v>
      </c>
      <c r="Q107" t="n">
        <v>1367.21</v>
      </c>
      <c r="R107" t="n">
        <v>124.64</v>
      </c>
      <c r="S107" t="n">
        <v>104.26</v>
      </c>
      <c r="T107" t="n">
        <v>9273.629999999999</v>
      </c>
      <c r="U107" t="n">
        <v>0.84</v>
      </c>
      <c r="V107" t="n">
        <v>0.9</v>
      </c>
      <c r="W107" t="n">
        <v>20.68</v>
      </c>
      <c r="X107" t="n">
        <v>0.5600000000000001</v>
      </c>
      <c r="Y107" t="n">
        <v>1</v>
      </c>
      <c r="Z107" t="n">
        <v>10</v>
      </c>
      <c r="AA107" t="n">
        <v>2233.014074344412</v>
      </c>
      <c r="AB107" t="n">
        <v>3055.308370146416</v>
      </c>
      <c r="AC107" t="n">
        <v>2763.714027451756</v>
      </c>
      <c r="AD107" t="n">
        <v>2233014.074344411</v>
      </c>
      <c r="AE107" t="n">
        <v>3055308.370146416</v>
      </c>
      <c r="AF107" t="n">
        <v>2.259819148821277e-06</v>
      </c>
      <c r="AG107" t="n">
        <v>66</v>
      </c>
      <c r="AH107" t="n">
        <v>2763714.027451756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1.763</v>
      </c>
      <c r="E108" t="n">
        <v>56.72</v>
      </c>
      <c r="F108" t="n">
        <v>53.14</v>
      </c>
      <c r="G108" t="n">
        <v>151.83</v>
      </c>
      <c r="H108" t="n">
        <v>1.81</v>
      </c>
      <c r="I108" t="n">
        <v>21</v>
      </c>
      <c r="J108" t="n">
        <v>270.03</v>
      </c>
      <c r="K108" t="n">
        <v>56.94</v>
      </c>
      <c r="L108" t="n">
        <v>27.5</v>
      </c>
      <c r="M108" t="n">
        <v>19</v>
      </c>
      <c r="N108" t="n">
        <v>70.59</v>
      </c>
      <c r="O108" t="n">
        <v>33538.02</v>
      </c>
      <c r="P108" t="n">
        <v>755.9400000000001</v>
      </c>
      <c r="Q108" t="n">
        <v>1367.25</v>
      </c>
      <c r="R108" t="n">
        <v>124.91</v>
      </c>
      <c r="S108" t="n">
        <v>104.26</v>
      </c>
      <c r="T108" t="n">
        <v>9405.76</v>
      </c>
      <c r="U108" t="n">
        <v>0.83</v>
      </c>
      <c r="V108" t="n">
        <v>0.9</v>
      </c>
      <c r="W108" t="n">
        <v>20.68</v>
      </c>
      <c r="X108" t="n">
        <v>0.5600000000000001</v>
      </c>
      <c r="Y108" t="n">
        <v>1</v>
      </c>
      <c r="Z108" t="n">
        <v>10</v>
      </c>
      <c r="AA108" t="n">
        <v>2233.844214433441</v>
      </c>
      <c r="AB108" t="n">
        <v>3056.444204439423</v>
      </c>
      <c r="AC108" t="n">
        <v>2764.741459313992</v>
      </c>
      <c r="AD108" t="n">
        <v>2233844.214433441</v>
      </c>
      <c r="AE108" t="n">
        <v>3056444.204439423</v>
      </c>
      <c r="AF108" t="n">
        <v>2.259690975765363e-06</v>
      </c>
      <c r="AG108" t="n">
        <v>66</v>
      </c>
      <c r="AH108" t="n">
        <v>2764741.459313992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1.763</v>
      </c>
      <c r="E109" t="n">
        <v>56.72</v>
      </c>
      <c r="F109" t="n">
        <v>53.14</v>
      </c>
      <c r="G109" t="n">
        <v>151.82</v>
      </c>
      <c r="H109" t="n">
        <v>1.83</v>
      </c>
      <c r="I109" t="n">
        <v>21</v>
      </c>
      <c r="J109" t="n">
        <v>270.51</v>
      </c>
      <c r="K109" t="n">
        <v>56.94</v>
      </c>
      <c r="L109" t="n">
        <v>27.75</v>
      </c>
      <c r="M109" t="n">
        <v>19</v>
      </c>
      <c r="N109" t="n">
        <v>70.81999999999999</v>
      </c>
      <c r="O109" t="n">
        <v>33596.87</v>
      </c>
      <c r="P109" t="n">
        <v>755.51</v>
      </c>
      <c r="Q109" t="n">
        <v>1367.22</v>
      </c>
      <c r="R109" t="n">
        <v>124.74</v>
      </c>
      <c r="S109" t="n">
        <v>104.26</v>
      </c>
      <c r="T109" t="n">
        <v>9320.459999999999</v>
      </c>
      <c r="U109" t="n">
        <v>0.84</v>
      </c>
      <c r="V109" t="n">
        <v>0.9</v>
      </c>
      <c r="W109" t="n">
        <v>20.68</v>
      </c>
      <c r="X109" t="n">
        <v>0.5600000000000001</v>
      </c>
      <c r="Y109" t="n">
        <v>1</v>
      </c>
      <c r="Z109" t="n">
        <v>10</v>
      </c>
      <c r="AA109" t="n">
        <v>2233.254300225641</v>
      </c>
      <c r="AB109" t="n">
        <v>3055.637057795132</v>
      </c>
      <c r="AC109" t="n">
        <v>2764.011345612595</v>
      </c>
      <c r="AD109" t="n">
        <v>2233254.300225641</v>
      </c>
      <c r="AE109" t="n">
        <v>3055637.057795132</v>
      </c>
      <c r="AF109" t="n">
        <v>2.259690975765363e-06</v>
      </c>
      <c r="AG109" t="n">
        <v>66</v>
      </c>
      <c r="AH109" t="n">
        <v>2764011.345612594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1.7625</v>
      </c>
      <c r="E110" t="n">
        <v>56.74</v>
      </c>
      <c r="F110" t="n">
        <v>53.15</v>
      </c>
      <c r="G110" t="n">
        <v>151.87</v>
      </c>
      <c r="H110" t="n">
        <v>1.84</v>
      </c>
      <c r="I110" t="n">
        <v>21</v>
      </c>
      <c r="J110" t="n">
        <v>270.99</v>
      </c>
      <c r="K110" t="n">
        <v>56.94</v>
      </c>
      <c r="L110" t="n">
        <v>28</v>
      </c>
      <c r="M110" t="n">
        <v>19</v>
      </c>
      <c r="N110" t="n">
        <v>71.04000000000001</v>
      </c>
      <c r="O110" t="n">
        <v>33655.82</v>
      </c>
      <c r="P110" t="n">
        <v>754.21</v>
      </c>
      <c r="Q110" t="n">
        <v>1367.36</v>
      </c>
      <c r="R110" t="n">
        <v>125.19</v>
      </c>
      <c r="S110" t="n">
        <v>104.26</v>
      </c>
      <c r="T110" t="n">
        <v>9548.049999999999</v>
      </c>
      <c r="U110" t="n">
        <v>0.83</v>
      </c>
      <c r="V110" t="n">
        <v>0.9</v>
      </c>
      <c r="W110" t="n">
        <v>20.68</v>
      </c>
      <c r="X110" t="n">
        <v>0.58</v>
      </c>
      <c r="Y110" t="n">
        <v>1</v>
      </c>
      <c r="Z110" t="n">
        <v>10</v>
      </c>
      <c r="AA110" t="n">
        <v>2232.018467236005</v>
      </c>
      <c r="AB110" t="n">
        <v>3053.946136577609</v>
      </c>
      <c r="AC110" t="n">
        <v>2762.481803542849</v>
      </c>
      <c r="AD110" t="n">
        <v>2232018.467236005</v>
      </c>
      <c r="AE110" t="n">
        <v>3053946.136577609</v>
      </c>
      <c r="AF110" t="n">
        <v>2.259050110485792e-06</v>
      </c>
      <c r="AG110" t="n">
        <v>66</v>
      </c>
      <c r="AH110" t="n">
        <v>2762481.803542849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1.7629</v>
      </c>
      <c r="E111" t="n">
        <v>56.72</v>
      </c>
      <c r="F111" t="n">
        <v>53.14</v>
      </c>
      <c r="G111" t="n">
        <v>151.84</v>
      </c>
      <c r="H111" t="n">
        <v>1.85</v>
      </c>
      <c r="I111" t="n">
        <v>21</v>
      </c>
      <c r="J111" t="n">
        <v>271.46</v>
      </c>
      <c r="K111" t="n">
        <v>56.94</v>
      </c>
      <c r="L111" t="n">
        <v>28.25</v>
      </c>
      <c r="M111" t="n">
        <v>19</v>
      </c>
      <c r="N111" t="n">
        <v>71.27</v>
      </c>
      <c r="O111" t="n">
        <v>33714.85</v>
      </c>
      <c r="P111" t="n">
        <v>751.8099999999999</v>
      </c>
      <c r="Q111" t="n">
        <v>1367.32</v>
      </c>
      <c r="R111" t="n">
        <v>124.95</v>
      </c>
      <c r="S111" t="n">
        <v>104.26</v>
      </c>
      <c r="T111" t="n">
        <v>9426</v>
      </c>
      <c r="U111" t="n">
        <v>0.83</v>
      </c>
      <c r="V111" t="n">
        <v>0.9</v>
      </c>
      <c r="W111" t="n">
        <v>20.68</v>
      </c>
      <c r="X111" t="n">
        <v>0.57</v>
      </c>
      <c r="Y111" t="n">
        <v>1</v>
      </c>
      <c r="Z111" t="n">
        <v>10</v>
      </c>
      <c r="AA111" t="n">
        <v>2228.267342605325</v>
      </c>
      <c r="AB111" t="n">
        <v>3048.813682369973</v>
      </c>
      <c r="AC111" t="n">
        <v>2757.839183561346</v>
      </c>
      <c r="AD111" t="n">
        <v>2228267.342605325</v>
      </c>
      <c r="AE111" t="n">
        <v>3048813.682369973</v>
      </c>
      <c r="AF111" t="n">
        <v>2.259562802709449e-06</v>
      </c>
      <c r="AG111" t="n">
        <v>66</v>
      </c>
      <c r="AH111" t="n">
        <v>2757839.183561346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1.7653</v>
      </c>
      <c r="E112" t="n">
        <v>56.65</v>
      </c>
      <c r="F112" t="n">
        <v>53.11</v>
      </c>
      <c r="G112" t="n">
        <v>159.32</v>
      </c>
      <c r="H112" t="n">
        <v>1.87</v>
      </c>
      <c r="I112" t="n">
        <v>20</v>
      </c>
      <c r="J112" t="n">
        <v>271.94</v>
      </c>
      <c r="K112" t="n">
        <v>56.94</v>
      </c>
      <c r="L112" t="n">
        <v>28.5</v>
      </c>
      <c r="M112" t="n">
        <v>18</v>
      </c>
      <c r="N112" t="n">
        <v>71.5</v>
      </c>
      <c r="O112" t="n">
        <v>33773.97</v>
      </c>
      <c r="P112" t="n">
        <v>752.67</v>
      </c>
      <c r="Q112" t="n">
        <v>1367.23</v>
      </c>
      <c r="R112" t="n">
        <v>123.66</v>
      </c>
      <c r="S112" t="n">
        <v>104.26</v>
      </c>
      <c r="T112" t="n">
        <v>8786.190000000001</v>
      </c>
      <c r="U112" t="n">
        <v>0.84</v>
      </c>
      <c r="V112" t="n">
        <v>0.9</v>
      </c>
      <c r="W112" t="n">
        <v>20.68</v>
      </c>
      <c r="X112" t="n">
        <v>0.53</v>
      </c>
      <c r="Y112" t="n">
        <v>1</v>
      </c>
      <c r="Z112" t="n">
        <v>10</v>
      </c>
      <c r="AA112" t="n">
        <v>2227.007685013788</v>
      </c>
      <c r="AB112" t="n">
        <v>3047.090163281061</v>
      </c>
      <c r="AC112" t="n">
        <v>2756.280154715305</v>
      </c>
      <c r="AD112" t="n">
        <v>2227007.685013788</v>
      </c>
      <c r="AE112" t="n">
        <v>3047090.163281061</v>
      </c>
      <c r="AF112" t="n">
        <v>2.262638956051387e-06</v>
      </c>
      <c r="AG112" t="n">
        <v>66</v>
      </c>
      <c r="AH112" t="n">
        <v>2756280.154715305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1.7654</v>
      </c>
      <c r="E113" t="n">
        <v>56.64</v>
      </c>
      <c r="F113" t="n">
        <v>53.11</v>
      </c>
      <c r="G113" t="n">
        <v>159.32</v>
      </c>
      <c r="H113" t="n">
        <v>1.88</v>
      </c>
      <c r="I113" t="n">
        <v>20</v>
      </c>
      <c r="J113" t="n">
        <v>272.43</v>
      </c>
      <c r="K113" t="n">
        <v>56.94</v>
      </c>
      <c r="L113" t="n">
        <v>28.75</v>
      </c>
      <c r="M113" t="n">
        <v>18</v>
      </c>
      <c r="N113" t="n">
        <v>71.73</v>
      </c>
      <c r="O113" t="n">
        <v>33833.3</v>
      </c>
      <c r="P113" t="n">
        <v>754.1</v>
      </c>
      <c r="Q113" t="n">
        <v>1367.14</v>
      </c>
      <c r="R113" t="n">
        <v>123.82</v>
      </c>
      <c r="S113" t="n">
        <v>104.26</v>
      </c>
      <c r="T113" t="n">
        <v>8867.24</v>
      </c>
      <c r="U113" t="n">
        <v>0.84</v>
      </c>
      <c r="V113" t="n">
        <v>0.9</v>
      </c>
      <c r="W113" t="n">
        <v>20.67</v>
      </c>
      <c r="X113" t="n">
        <v>0.53</v>
      </c>
      <c r="Y113" t="n">
        <v>1</v>
      </c>
      <c r="Z113" t="n">
        <v>10</v>
      </c>
      <c r="AA113" t="n">
        <v>2228.877969775529</v>
      </c>
      <c r="AB113" t="n">
        <v>3049.649169403214</v>
      </c>
      <c r="AC113" t="n">
        <v>2758.594932884748</v>
      </c>
      <c r="AD113" t="n">
        <v>2228877.969775529</v>
      </c>
      <c r="AE113" t="n">
        <v>3049649.169403214</v>
      </c>
      <c r="AF113" t="n">
        <v>2.262767129107301e-06</v>
      </c>
      <c r="AG113" t="n">
        <v>66</v>
      </c>
      <c r="AH113" t="n">
        <v>2758594.932884748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1.7653</v>
      </c>
      <c r="E114" t="n">
        <v>56.65</v>
      </c>
      <c r="F114" t="n">
        <v>53.11</v>
      </c>
      <c r="G114" t="n">
        <v>159.33</v>
      </c>
      <c r="H114" t="n">
        <v>1.89</v>
      </c>
      <c r="I114" t="n">
        <v>20</v>
      </c>
      <c r="J114" t="n">
        <v>272.91</v>
      </c>
      <c r="K114" t="n">
        <v>56.94</v>
      </c>
      <c r="L114" t="n">
        <v>29</v>
      </c>
      <c r="M114" t="n">
        <v>18</v>
      </c>
      <c r="N114" t="n">
        <v>71.95999999999999</v>
      </c>
      <c r="O114" t="n">
        <v>33892.61</v>
      </c>
      <c r="P114" t="n">
        <v>754.45</v>
      </c>
      <c r="Q114" t="n">
        <v>1367.15</v>
      </c>
      <c r="R114" t="n">
        <v>123.96</v>
      </c>
      <c r="S114" t="n">
        <v>104.26</v>
      </c>
      <c r="T114" t="n">
        <v>8934.040000000001</v>
      </c>
      <c r="U114" t="n">
        <v>0.84</v>
      </c>
      <c r="V114" t="n">
        <v>0.9</v>
      </c>
      <c r="W114" t="n">
        <v>20.67</v>
      </c>
      <c r="X114" t="n">
        <v>0.53</v>
      </c>
      <c r="Y114" t="n">
        <v>1</v>
      </c>
      <c r="Z114" t="n">
        <v>10</v>
      </c>
      <c r="AA114" t="n">
        <v>2229.446473825054</v>
      </c>
      <c r="AB114" t="n">
        <v>3050.427021724404</v>
      </c>
      <c r="AC114" t="n">
        <v>2759.298548072126</v>
      </c>
      <c r="AD114" t="n">
        <v>2229446.473825054</v>
      </c>
      <c r="AE114" t="n">
        <v>3050427.021724404</v>
      </c>
      <c r="AF114" t="n">
        <v>2.262638956051387e-06</v>
      </c>
      <c r="AG114" t="n">
        <v>66</v>
      </c>
      <c r="AH114" t="n">
        <v>2759298.548072126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1.765</v>
      </c>
      <c r="E115" t="n">
        <v>56.66</v>
      </c>
      <c r="F115" t="n">
        <v>53.12</v>
      </c>
      <c r="G115" t="n">
        <v>159.36</v>
      </c>
      <c r="H115" t="n">
        <v>1.9</v>
      </c>
      <c r="I115" t="n">
        <v>20</v>
      </c>
      <c r="J115" t="n">
        <v>273.39</v>
      </c>
      <c r="K115" t="n">
        <v>56.94</v>
      </c>
      <c r="L115" t="n">
        <v>29.25</v>
      </c>
      <c r="M115" t="n">
        <v>18</v>
      </c>
      <c r="N115" t="n">
        <v>72.19</v>
      </c>
      <c r="O115" t="n">
        <v>33952</v>
      </c>
      <c r="P115" t="n">
        <v>753.74</v>
      </c>
      <c r="Q115" t="n">
        <v>1367.23</v>
      </c>
      <c r="R115" t="n">
        <v>124.18</v>
      </c>
      <c r="S115" t="n">
        <v>104.26</v>
      </c>
      <c r="T115" t="n">
        <v>9046.74</v>
      </c>
      <c r="U115" t="n">
        <v>0.84</v>
      </c>
      <c r="V115" t="n">
        <v>0.9</v>
      </c>
      <c r="W115" t="n">
        <v>20.68</v>
      </c>
      <c r="X115" t="n">
        <v>0.54</v>
      </c>
      <c r="Y115" t="n">
        <v>1</v>
      </c>
      <c r="Z115" t="n">
        <v>10</v>
      </c>
      <c r="AA115" t="n">
        <v>2228.841784074096</v>
      </c>
      <c r="AB115" t="n">
        <v>3049.599658530114</v>
      </c>
      <c r="AC115" t="n">
        <v>2758.550147259887</v>
      </c>
      <c r="AD115" t="n">
        <v>2228841.784074096</v>
      </c>
      <c r="AE115" t="n">
        <v>3049599.658530114</v>
      </c>
      <c r="AF115" t="n">
        <v>2.262254436883644e-06</v>
      </c>
      <c r="AG115" t="n">
        <v>66</v>
      </c>
      <c r="AH115" t="n">
        <v>2758550.147259887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1.7653</v>
      </c>
      <c r="E116" t="n">
        <v>56.65</v>
      </c>
      <c r="F116" t="n">
        <v>53.11</v>
      </c>
      <c r="G116" t="n">
        <v>159.32</v>
      </c>
      <c r="H116" t="n">
        <v>1.92</v>
      </c>
      <c r="I116" t="n">
        <v>20</v>
      </c>
      <c r="J116" t="n">
        <v>273.87</v>
      </c>
      <c r="K116" t="n">
        <v>56.94</v>
      </c>
      <c r="L116" t="n">
        <v>29.5</v>
      </c>
      <c r="M116" t="n">
        <v>18</v>
      </c>
      <c r="N116" t="n">
        <v>72.43000000000001</v>
      </c>
      <c r="O116" t="n">
        <v>34011.48</v>
      </c>
      <c r="P116" t="n">
        <v>751.83</v>
      </c>
      <c r="Q116" t="n">
        <v>1367.23</v>
      </c>
      <c r="R116" t="n">
        <v>123.86</v>
      </c>
      <c r="S116" t="n">
        <v>104.26</v>
      </c>
      <c r="T116" t="n">
        <v>8886.809999999999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2225.856795911843</v>
      </c>
      <c r="AB116" t="n">
        <v>3045.515466038135</v>
      </c>
      <c r="AC116" t="n">
        <v>2754.855744367143</v>
      </c>
      <c r="AD116" t="n">
        <v>2225856.795911843</v>
      </c>
      <c r="AE116" t="n">
        <v>3045515.466038135</v>
      </c>
      <c r="AF116" t="n">
        <v>2.262638956051387e-06</v>
      </c>
      <c r="AG116" t="n">
        <v>66</v>
      </c>
      <c r="AH116" t="n">
        <v>2754855.744367143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1.7673</v>
      </c>
      <c r="E117" t="n">
        <v>56.58</v>
      </c>
      <c r="F117" t="n">
        <v>53.09</v>
      </c>
      <c r="G117" t="n">
        <v>167.65</v>
      </c>
      <c r="H117" t="n">
        <v>1.93</v>
      </c>
      <c r="I117" t="n">
        <v>19</v>
      </c>
      <c r="J117" t="n">
        <v>274.35</v>
      </c>
      <c r="K117" t="n">
        <v>56.94</v>
      </c>
      <c r="L117" t="n">
        <v>29.75</v>
      </c>
      <c r="M117" t="n">
        <v>17</v>
      </c>
      <c r="N117" t="n">
        <v>72.66</v>
      </c>
      <c r="O117" t="n">
        <v>34071.05</v>
      </c>
      <c r="P117" t="n">
        <v>747.95</v>
      </c>
      <c r="Q117" t="n">
        <v>1367.18</v>
      </c>
      <c r="R117" t="n">
        <v>123.16</v>
      </c>
      <c r="S117" t="n">
        <v>104.26</v>
      </c>
      <c r="T117" t="n">
        <v>8540.67</v>
      </c>
      <c r="U117" t="n">
        <v>0.85</v>
      </c>
      <c r="V117" t="n">
        <v>0.9</v>
      </c>
      <c r="W117" t="n">
        <v>20.68</v>
      </c>
      <c r="X117" t="n">
        <v>0.51</v>
      </c>
      <c r="Y117" t="n">
        <v>1</v>
      </c>
      <c r="Z117" t="n">
        <v>10</v>
      </c>
      <c r="AA117" t="n">
        <v>2218.570741585735</v>
      </c>
      <c r="AB117" t="n">
        <v>3035.546365071124</v>
      </c>
      <c r="AC117" t="n">
        <v>2745.838080404702</v>
      </c>
      <c r="AD117" t="n">
        <v>2218570.741585735</v>
      </c>
      <c r="AE117" t="n">
        <v>3035546.365071124</v>
      </c>
      <c r="AF117" t="n">
        <v>2.265202417169669e-06</v>
      </c>
      <c r="AG117" t="n">
        <v>66</v>
      </c>
      <c r="AH117" t="n">
        <v>2745838.080404702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1.7674</v>
      </c>
      <c r="E118" t="n">
        <v>56.58</v>
      </c>
      <c r="F118" t="n">
        <v>53.09</v>
      </c>
      <c r="G118" t="n">
        <v>167.64</v>
      </c>
      <c r="H118" t="n">
        <v>1.94</v>
      </c>
      <c r="I118" t="n">
        <v>19</v>
      </c>
      <c r="J118" t="n">
        <v>274.84</v>
      </c>
      <c r="K118" t="n">
        <v>56.94</v>
      </c>
      <c r="L118" t="n">
        <v>30</v>
      </c>
      <c r="M118" t="n">
        <v>17</v>
      </c>
      <c r="N118" t="n">
        <v>72.89</v>
      </c>
      <c r="O118" t="n">
        <v>34130.71</v>
      </c>
      <c r="P118" t="n">
        <v>748.83</v>
      </c>
      <c r="Q118" t="n">
        <v>1367.2</v>
      </c>
      <c r="R118" t="n">
        <v>123.23</v>
      </c>
      <c r="S118" t="n">
        <v>104.26</v>
      </c>
      <c r="T118" t="n">
        <v>8578.629999999999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2219.686724314111</v>
      </c>
      <c r="AB118" t="n">
        <v>3037.07330187377</v>
      </c>
      <c r="AC118" t="n">
        <v>2747.219288501973</v>
      </c>
      <c r="AD118" t="n">
        <v>2219686.72431411</v>
      </c>
      <c r="AE118" t="n">
        <v>3037073.30187377</v>
      </c>
      <c r="AF118" t="n">
        <v>2.265330590225583e-06</v>
      </c>
      <c r="AG118" t="n">
        <v>66</v>
      </c>
      <c r="AH118" t="n">
        <v>2747219.288501973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1.7669</v>
      </c>
      <c r="E119" t="n">
        <v>56.6</v>
      </c>
      <c r="F119" t="n">
        <v>53.1</v>
      </c>
      <c r="G119" t="n">
        <v>167.69</v>
      </c>
      <c r="H119" t="n">
        <v>1.96</v>
      </c>
      <c r="I119" t="n">
        <v>19</v>
      </c>
      <c r="J119" t="n">
        <v>275.32</v>
      </c>
      <c r="K119" t="n">
        <v>56.94</v>
      </c>
      <c r="L119" t="n">
        <v>30.25</v>
      </c>
      <c r="M119" t="n">
        <v>17</v>
      </c>
      <c r="N119" t="n">
        <v>73.13</v>
      </c>
      <c r="O119" t="n">
        <v>34190.46</v>
      </c>
      <c r="P119" t="n">
        <v>749.01</v>
      </c>
      <c r="Q119" t="n">
        <v>1367.19</v>
      </c>
      <c r="R119" t="n">
        <v>123.51</v>
      </c>
      <c r="S119" t="n">
        <v>104.26</v>
      </c>
      <c r="T119" t="n">
        <v>8718.57</v>
      </c>
      <c r="U119" t="n">
        <v>0.84</v>
      </c>
      <c r="V119" t="n">
        <v>0.9</v>
      </c>
      <c r="W119" t="n">
        <v>20.68</v>
      </c>
      <c r="X119" t="n">
        <v>0.53</v>
      </c>
      <c r="Y119" t="n">
        <v>1</v>
      </c>
      <c r="Z119" t="n">
        <v>10</v>
      </c>
      <c r="AA119" t="n">
        <v>2220.476050241295</v>
      </c>
      <c r="AB119" t="n">
        <v>3038.153292429947</v>
      </c>
      <c r="AC119" t="n">
        <v>2748.196206275245</v>
      </c>
      <c r="AD119" t="n">
        <v>2220476.050241295</v>
      </c>
      <c r="AE119" t="n">
        <v>3038153.292429947</v>
      </c>
      <c r="AF119" t="n">
        <v>2.264689724946012e-06</v>
      </c>
      <c r="AG119" t="n">
        <v>66</v>
      </c>
      <c r="AH119" t="n">
        <v>2748196.206275245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1.7673</v>
      </c>
      <c r="E120" t="n">
        <v>56.58</v>
      </c>
      <c r="F120" t="n">
        <v>53.09</v>
      </c>
      <c r="G120" t="n">
        <v>167.65</v>
      </c>
      <c r="H120" t="n">
        <v>1.97</v>
      </c>
      <c r="I120" t="n">
        <v>19</v>
      </c>
      <c r="J120" t="n">
        <v>275.81</v>
      </c>
      <c r="K120" t="n">
        <v>56.94</v>
      </c>
      <c r="L120" t="n">
        <v>30.5</v>
      </c>
      <c r="M120" t="n">
        <v>17</v>
      </c>
      <c r="N120" t="n">
        <v>73.36</v>
      </c>
      <c r="O120" t="n">
        <v>34250.31</v>
      </c>
      <c r="P120" t="n">
        <v>748.91</v>
      </c>
      <c r="Q120" t="n">
        <v>1367.18</v>
      </c>
      <c r="R120" t="n">
        <v>123.06</v>
      </c>
      <c r="S120" t="n">
        <v>104.26</v>
      </c>
      <c r="T120" t="n">
        <v>8493.379999999999</v>
      </c>
      <c r="U120" t="n">
        <v>0.85</v>
      </c>
      <c r="V120" t="n">
        <v>0.9</v>
      </c>
      <c r="W120" t="n">
        <v>20.68</v>
      </c>
      <c r="X120" t="n">
        <v>0.51</v>
      </c>
      <c r="Y120" t="n">
        <v>1</v>
      </c>
      <c r="Z120" t="n">
        <v>10</v>
      </c>
      <c r="AA120" t="n">
        <v>2219.884554929199</v>
      </c>
      <c r="AB120" t="n">
        <v>3037.343982449004</v>
      </c>
      <c r="AC120" t="n">
        <v>2747.464135703009</v>
      </c>
      <c r="AD120" t="n">
        <v>2219884.554929199</v>
      </c>
      <c r="AE120" t="n">
        <v>3037343.982449004</v>
      </c>
      <c r="AF120" t="n">
        <v>2.265202417169669e-06</v>
      </c>
      <c r="AG120" t="n">
        <v>66</v>
      </c>
      <c r="AH120" t="n">
        <v>2747464.135703009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1.7675</v>
      </c>
      <c r="E121" t="n">
        <v>56.58</v>
      </c>
      <c r="F121" t="n">
        <v>53.08</v>
      </c>
      <c r="G121" t="n">
        <v>167.63</v>
      </c>
      <c r="H121" t="n">
        <v>1.98</v>
      </c>
      <c r="I121" t="n">
        <v>19</v>
      </c>
      <c r="J121" t="n">
        <v>276.29</v>
      </c>
      <c r="K121" t="n">
        <v>56.94</v>
      </c>
      <c r="L121" t="n">
        <v>30.75</v>
      </c>
      <c r="M121" t="n">
        <v>17</v>
      </c>
      <c r="N121" t="n">
        <v>73.59999999999999</v>
      </c>
      <c r="O121" t="n">
        <v>34310.24</v>
      </c>
      <c r="P121" t="n">
        <v>747.42</v>
      </c>
      <c r="Q121" t="n">
        <v>1367.14</v>
      </c>
      <c r="R121" t="n">
        <v>123</v>
      </c>
      <c r="S121" t="n">
        <v>104.26</v>
      </c>
      <c r="T121" t="n">
        <v>8462.76</v>
      </c>
      <c r="U121" t="n">
        <v>0.85</v>
      </c>
      <c r="V121" t="n">
        <v>0.9</v>
      </c>
      <c r="W121" t="n">
        <v>20.68</v>
      </c>
      <c r="X121" t="n">
        <v>0.51</v>
      </c>
      <c r="Y121" t="n">
        <v>1</v>
      </c>
      <c r="Z121" t="n">
        <v>10</v>
      </c>
      <c r="AA121" t="n">
        <v>2217.567878154488</v>
      </c>
      <c r="AB121" t="n">
        <v>3034.174203081278</v>
      </c>
      <c r="AC121" t="n">
        <v>2744.596875629326</v>
      </c>
      <c r="AD121" t="n">
        <v>2217567.878154488</v>
      </c>
      <c r="AE121" t="n">
        <v>3034174.203081278</v>
      </c>
      <c r="AF121" t="n">
        <v>2.265458763281497e-06</v>
      </c>
      <c r="AG121" t="n">
        <v>66</v>
      </c>
      <c r="AH121" t="n">
        <v>2744596.875629326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1.7672</v>
      </c>
      <c r="E122" t="n">
        <v>56.59</v>
      </c>
      <c r="F122" t="n">
        <v>53.09</v>
      </c>
      <c r="G122" t="n">
        <v>167.66</v>
      </c>
      <c r="H122" t="n">
        <v>1.99</v>
      </c>
      <c r="I122" t="n">
        <v>19</v>
      </c>
      <c r="J122" t="n">
        <v>276.78</v>
      </c>
      <c r="K122" t="n">
        <v>56.94</v>
      </c>
      <c r="L122" t="n">
        <v>31</v>
      </c>
      <c r="M122" t="n">
        <v>17</v>
      </c>
      <c r="N122" t="n">
        <v>73.84</v>
      </c>
      <c r="O122" t="n">
        <v>34370.27</v>
      </c>
      <c r="P122" t="n">
        <v>746.92</v>
      </c>
      <c r="Q122" t="n">
        <v>1367.28</v>
      </c>
      <c r="R122" t="n">
        <v>123.26</v>
      </c>
      <c r="S122" t="n">
        <v>104.26</v>
      </c>
      <c r="T122" t="n">
        <v>8592.83</v>
      </c>
      <c r="U122" t="n">
        <v>0.85</v>
      </c>
      <c r="V122" t="n">
        <v>0.9</v>
      </c>
      <c r="W122" t="n">
        <v>20.67</v>
      </c>
      <c r="X122" t="n">
        <v>0.51</v>
      </c>
      <c r="Y122" t="n">
        <v>1</v>
      </c>
      <c r="Z122" t="n">
        <v>10</v>
      </c>
      <c r="AA122" t="n">
        <v>2217.2493376066</v>
      </c>
      <c r="AB122" t="n">
        <v>3033.738361850642</v>
      </c>
      <c r="AC122" t="n">
        <v>2744.202630474035</v>
      </c>
      <c r="AD122" t="n">
        <v>2217249.3376066</v>
      </c>
      <c r="AE122" t="n">
        <v>3033738.361850642</v>
      </c>
      <c r="AF122" t="n">
        <v>2.265074244113755e-06</v>
      </c>
      <c r="AG122" t="n">
        <v>66</v>
      </c>
      <c r="AH122" t="n">
        <v>2744202.630474035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1.7674</v>
      </c>
      <c r="E123" t="n">
        <v>56.58</v>
      </c>
      <c r="F123" t="n">
        <v>53.09</v>
      </c>
      <c r="G123" t="n">
        <v>167.64</v>
      </c>
      <c r="H123" t="n">
        <v>2.01</v>
      </c>
      <c r="I123" t="n">
        <v>19</v>
      </c>
      <c r="J123" t="n">
        <v>277.27</v>
      </c>
      <c r="K123" t="n">
        <v>56.94</v>
      </c>
      <c r="L123" t="n">
        <v>31.25</v>
      </c>
      <c r="M123" t="n">
        <v>17</v>
      </c>
      <c r="N123" t="n">
        <v>74.06999999999999</v>
      </c>
      <c r="O123" t="n">
        <v>34430.39</v>
      </c>
      <c r="P123" t="n">
        <v>745.0700000000001</v>
      </c>
      <c r="Q123" t="n">
        <v>1367.17</v>
      </c>
      <c r="R123" t="n">
        <v>123.17</v>
      </c>
      <c r="S123" t="n">
        <v>104.26</v>
      </c>
      <c r="T123" t="n">
        <v>8547.27</v>
      </c>
      <c r="U123" t="n">
        <v>0.85</v>
      </c>
      <c r="V123" t="n">
        <v>0.9</v>
      </c>
      <c r="W123" t="n">
        <v>20.67</v>
      </c>
      <c r="X123" t="n">
        <v>0.51</v>
      </c>
      <c r="Y123" t="n">
        <v>1</v>
      </c>
      <c r="Z123" t="n">
        <v>10</v>
      </c>
      <c r="AA123" t="n">
        <v>2214.541246534632</v>
      </c>
      <c r="AB123" t="n">
        <v>3030.033032173428</v>
      </c>
      <c r="AC123" t="n">
        <v>2740.850932260751</v>
      </c>
      <c r="AD123" t="n">
        <v>2214541.246534632</v>
      </c>
      <c r="AE123" t="n">
        <v>3030033.032173428</v>
      </c>
      <c r="AF123" t="n">
        <v>2.265330590225583e-06</v>
      </c>
      <c r="AG123" t="n">
        <v>66</v>
      </c>
      <c r="AH123" t="n">
        <v>2740850.932260751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1.7693</v>
      </c>
      <c r="E124" t="n">
        <v>56.52</v>
      </c>
      <c r="F124" t="n">
        <v>53.07</v>
      </c>
      <c r="G124" t="n">
        <v>176.9</v>
      </c>
      <c r="H124" t="n">
        <v>2.02</v>
      </c>
      <c r="I124" t="n">
        <v>18</v>
      </c>
      <c r="J124" t="n">
        <v>277.75</v>
      </c>
      <c r="K124" t="n">
        <v>56.94</v>
      </c>
      <c r="L124" t="n">
        <v>31.5</v>
      </c>
      <c r="M124" t="n">
        <v>16</v>
      </c>
      <c r="N124" t="n">
        <v>74.31</v>
      </c>
      <c r="O124" t="n">
        <v>34490.61</v>
      </c>
      <c r="P124" t="n">
        <v>744.78</v>
      </c>
      <c r="Q124" t="n">
        <v>1367.21</v>
      </c>
      <c r="R124" t="n">
        <v>122.18</v>
      </c>
      <c r="S124" t="n">
        <v>104.26</v>
      </c>
      <c r="T124" t="n">
        <v>8056.1</v>
      </c>
      <c r="U124" t="n">
        <v>0.85</v>
      </c>
      <c r="V124" t="n">
        <v>0.9</v>
      </c>
      <c r="W124" t="n">
        <v>20.68</v>
      </c>
      <c r="X124" t="n">
        <v>0.49</v>
      </c>
      <c r="Y124" t="n">
        <v>1</v>
      </c>
      <c r="Z124" t="n">
        <v>10</v>
      </c>
      <c r="AA124" t="n">
        <v>2212.271735513859</v>
      </c>
      <c r="AB124" t="n">
        <v>3026.927787071047</v>
      </c>
      <c r="AC124" t="n">
        <v>2738.042047392703</v>
      </c>
      <c r="AD124" t="n">
        <v>2212271.735513859</v>
      </c>
      <c r="AE124" t="n">
        <v>3026927.787071047</v>
      </c>
      <c r="AF124" t="n">
        <v>2.26776587828795e-06</v>
      </c>
      <c r="AG124" t="n">
        <v>66</v>
      </c>
      <c r="AH124" t="n">
        <v>2738042.047392703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1.7691</v>
      </c>
      <c r="E125" t="n">
        <v>56.52</v>
      </c>
      <c r="F125" t="n">
        <v>53.07</v>
      </c>
      <c r="G125" t="n">
        <v>176.91</v>
      </c>
      <c r="H125" t="n">
        <v>2.03</v>
      </c>
      <c r="I125" t="n">
        <v>18</v>
      </c>
      <c r="J125" t="n">
        <v>278.24</v>
      </c>
      <c r="K125" t="n">
        <v>56.94</v>
      </c>
      <c r="L125" t="n">
        <v>31.75</v>
      </c>
      <c r="M125" t="n">
        <v>16</v>
      </c>
      <c r="N125" t="n">
        <v>74.55</v>
      </c>
      <c r="O125" t="n">
        <v>34550.91</v>
      </c>
      <c r="P125" t="n">
        <v>746</v>
      </c>
      <c r="Q125" t="n">
        <v>1367.25</v>
      </c>
      <c r="R125" t="n">
        <v>122.72</v>
      </c>
      <c r="S125" t="n">
        <v>104.26</v>
      </c>
      <c r="T125" t="n">
        <v>8327.84</v>
      </c>
      <c r="U125" t="n">
        <v>0.85</v>
      </c>
      <c r="V125" t="n">
        <v>0.9</v>
      </c>
      <c r="W125" t="n">
        <v>20.67</v>
      </c>
      <c r="X125" t="n">
        <v>0.5</v>
      </c>
      <c r="Y125" t="n">
        <v>1</v>
      </c>
      <c r="Z125" t="n">
        <v>10</v>
      </c>
      <c r="AA125" t="n">
        <v>2214.115348786954</v>
      </c>
      <c r="AB125" t="n">
        <v>3029.450300085773</v>
      </c>
      <c r="AC125" t="n">
        <v>2740.323815305673</v>
      </c>
      <c r="AD125" t="n">
        <v>2214115.348786954</v>
      </c>
      <c r="AE125" t="n">
        <v>3029450.300085773</v>
      </c>
      <c r="AF125" t="n">
        <v>2.267509532176122e-06</v>
      </c>
      <c r="AG125" t="n">
        <v>66</v>
      </c>
      <c r="AH125" t="n">
        <v>2740323.815305673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1.769</v>
      </c>
      <c r="E126" t="n">
        <v>56.53</v>
      </c>
      <c r="F126" t="n">
        <v>53.08</v>
      </c>
      <c r="G126" t="n">
        <v>176.93</v>
      </c>
      <c r="H126" t="n">
        <v>2.04</v>
      </c>
      <c r="I126" t="n">
        <v>18</v>
      </c>
      <c r="J126" t="n">
        <v>278.73</v>
      </c>
      <c r="K126" t="n">
        <v>56.94</v>
      </c>
      <c r="L126" t="n">
        <v>32</v>
      </c>
      <c r="M126" t="n">
        <v>16</v>
      </c>
      <c r="N126" t="n">
        <v>74.79000000000001</v>
      </c>
      <c r="O126" t="n">
        <v>34611.32</v>
      </c>
      <c r="P126" t="n">
        <v>745.61</v>
      </c>
      <c r="Q126" t="n">
        <v>1367.2</v>
      </c>
      <c r="R126" t="n">
        <v>122.91</v>
      </c>
      <c r="S126" t="n">
        <v>104.26</v>
      </c>
      <c r="T126" t="n">
        <v>8423.610000000001</v>
      </c>
      <c r="U126" t="n">
        <v>0.85</v>
      </c>
      <c r="V126" t="n">
        <v>0.9</v>
      </c>
      <c r="W126" t="n">
        <v>20.67</v>
      </c>
      <c r="X126" t="n">
        <v>0.5</v>
      </c>
      <c r="Y126" t="n">
        <v>1</v>
      </c>
      <c r="Z126" t="n">
        <v>10</v>
      </c>
      <c r="AA126" t="n">
        <v>2213.771050650161</v>
      </c>
      <c r="AB126" t="n">
        <v>3028.979216185651</v>
      </c>
      <c r="AC126" t="n">
        <v>2739.897690991808</v>
      </c>
      <c r="AD126" t="n">
        <v>2213771.050650161</v>
      </c>
      <c r="AE126" t="n">
        <v>3028979.216185651</v>
      </c>
      <c r="AF126" t="n">
        <v>2.267381359120208e-06</v>
      </c>
      <c r="AG126" t="n">
        <v>66</v>
      </c>
      <c r="AH126" t="n">
        <v>2739897.690991808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1.7696</v>
      </c>
      <c r="E127" t="n">
        <v>56.51</v>
      </c>
      <c r="F127" t="n">
        <v>53.06</v>
      </c>
      <c r="G127" t="n">
        <v>176.87</v>
      </c>
      <c r="H127" t="n">
        <v>2.06</v>
      </c>
      <c r="I127" t="n">
        <v>18</v>
      </c>
      <c r="J127" t="n">
        <v>279.22</v>
      </c>
      <c r="K127" t="n">
        <v>56.94</v>
      </c>
      <c r="L127" t="n">
        <v>32.25</v>
      </c>
      <c r="M127" t="n">
        <v>16</v>
      </c>
      <c r="N127" t="n">
        <v>75.03</v>
      </c>
      <c r="O127" t="n">
        <v>34671.81</v>
      </c>
      <c r="P127" t="n">
        <v>745.25</v>
      </c>
      <c r="Q127" t="n">
        <v>1367.27</v>
      </c>
      <c r="R127" t="n">
        <v>122.38</v>
      </c>
      <c r="S127" t="n">
        <v>104.26</v>
      </c>
      <c r="T127" t="n">
        <v>8157.37</v>
      </c>
      <c r="U127" t="n">
        <v>0.85</v>
      </c>
      <c r="V127" t="n">
        <v>0.9</v>
      </c>
      <c r="W127" t="n">
        <v>20.67</v>
      </c>
      <c r="X127" t="n">
        <v>0.48</v>
      </c>
      <c r="Y127" t="n">
        <v>1</v>
      </c>
      <c r="Z127" t="n">
        <v>10</v>
      </c>
      <c r="AA127" t="n">
        <v>2212.549738594475</v>
      </c>
      <c r="AB127" t="n">
        <v>3027.308163150577</v>
      </c>
      <c r="AC127" t="n">
        <v>2738.386120913063</v>
      </c>
      <c r="AD127" t="n">
        <v>2212549.738594475</v>
      </c>
      <c r="AE127" t="n">
        <v>3027308.163150576</v>
      </c>
      <c r="AF127" t="n">
        <v>2.268150397455692e-06</v>
      </c>
      <c r="AG127" t="n">
        <v>66</v>
      </c>
      <c r="AH127" t="n">
        <v>2738386.120913063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1.7698</v>
      </c>
      <c r="E128" t="n">
        <v>56.5</v>
      </c>
      <c r="F128" t="n">
        <v>53.05</v>
      </c>
      <c r="G128" t="n">
        <v>176.84</v>
      </c>
      <c r="H128" t="n">
        <v>2.07</v>
      </c>
      <c r="I128" t="n">
        <v>18</v>
      </c>
      <c r="J128" t="n">
        <v>279.72</v>
      </c>
      <c r="K128" t="n">
        <v>56.94</v>
      </c>
      <c r="L128" t="n">
        <v>32.5</v>
      </c>
      <c r="M128" t="n">
        <v>16</v>
      </c>
      <c r="N128" t="n">
        <v>75.27</v>
      </c>
      <c r="O128" t="n">
        <v>34732.41</v>
      </c>
      <c r="P128" t="n">
        <v>744.05</v>
      </c>
      <c r="Q128" t="n">
        <v>1367.14</v>
      </c>
      <c r="R128" t="n">
        <v>122</v>
      </c>
      <c r="S128" t="n">
        <v>104.26</v>
      </c>
      <c r="T128" t="n">
        <v>7964.85</v>
      </c>
      <c r="U128" t="n">
        <v>0.85</v>
      </c>
      <c r="V128" t="n">
        <v>0.9</v>
      </c>
      <c r="W128" t="n">
        <v>20.67</v>
      </c>
      <c r="X128" t="n">
        <v>0.48</v>
      </c>
      <c r="Y128" t="n">
        <v>1</v>
      </c>
      <c r="Z128" t="n">
        <v>10</v>
      </c>
      <c r="AA128" t="n">
        <v>2210.633221901651</v>
      </c>
      <c r="AB128" t="n">
        <v>3024.685900460705</v>
      </c>
      <c r="AC128" t="n">
        <v>2736.014123293945</v>
      </c>
      <c r="AD128" t="n">
        <v>2210633.221901651</v>
      </c>
      <c r="AE128" t="n">
        <v>3024685.900460705</v>
      </c>
      <c r="AF128" t="n">
        <v>2.268406743567521e-06</v>
      </c>
      <c r="AG128" t="n">
        <v>66</v>
      </c>
      <c r="AH128" t="n">
        <v>2736014.123293945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1.7693</v>
      </c>
      <c r="E129" t="n">
        <v>56.52</v>
      </c>
      <c r="F129" t="n">
        <v>53.07</v>
      </c>
      <c r="G129" t="n">
        <v>176.89</v>
      </c>
      <c r="H129" t="n">
        <v>2.08</v>
      </c>
      <c r="I129" t="n">
        <v>18</v>
      </c>
      <c r="J129" t="n">
        <v>280.21</v>
      </c>
      <c r="K129" t="n">
        <v>56.94</v>
      </c>
      <c r="L129" t="n">
        <v>32.75</v>
      </c>
      <c r="M129" t="n">
        <v>16</v>
      </c>
      <c r="N129" t="n">
        <v>75.51000000000001</v>
      </c>
      <c r="O129" t="n">
        <v>34793.09</v>
      </c>
      <c r="P129" t="n">
        <v>743.37</v>
      </c>
      <c r="Q129" t="n">
        <v>1367.18</v>
      </c>
      <c r="R129" t="n">
        <v>122.4</v>
      </c>
      <c r="S129" t="n">
        <v>104.26</v>
      </c>
      <c r="T129" t="n">
        <v>8166.31</v>
      </c>
      <c r="U129" t="n">
        <v>0.85</v>
      </c>
      <c r="V129" t="n">
        <v>0.9</v>
      </c>
      <c r="W129" t="n">
        <v>20.68</v>
      </c>
      <c r="X129" t="n">
        <v>0.49</v>
      </c>
      <c r="Y129" t="n">
        <v>1</v>
      </c>
      <c r="Z129" t="n">
        <v>10</v>
      </c>
      <c r="AA129" t="n">
        <v>2210.344253438861</v>
      </c>
      <c r="AB129" t="n">
        <v>3024.290521061527</v>
      </c>
      <c r="AC129" t="n">
        <v>2735.656478349706</v>
      </c>
      <c r="AD129" t="n">
        <v>2210344.253438861</v>
      </c>
      <c r="AE129" t="n">
        <v>3024290.521061527</v>
      </c>
      <c r="AF129" t="n">
        <v>2.26776587828795e-06</v>
      </c>
      <c r="AG129" t="n">
        <v>66</v>
      </c>
      <c r="AH129" t="n">
        <v>2735656.478349706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1.769</v>
      </c>
      <c r="E130" t="n">
        <v>56.53</v>
      </c>
      <c r="F130" t="n">
        <v>53.08</v>
      </c>
      <c r="G130" t="n">
        <v>176.93</v>
      </c>
      <c r="H130" t="n">
        <v>2.09</v>
      </c>
      <c r="I130" t="n">
        <v>18</v>
      </c>
      <c r="J130" t="n">
        <v>280.7</v>
      </c>
      <c r="K130" t="n">
        <v>56.94</v>
      </c>
      <c r="L130" t="n">
        <v>33</v>
      </c>
      <c r="M130" t="n">
        <v>16</v>
      </c>
      <c r="N130" t="n">
        <v>75.76000000000001</v>
      </c>
      <c r="O130" t="n">
        <v>34853.88</v>
      </c>
      <c r="P130" t="n">
        <v>742.11</v>
      </c>
      <c r="Q130" t="n">
        <v>1367.18</v>
      </c>
      <c r="R130" t="n">
        <v>122.81</v>
      </c>
      <c r="S130" t="n">
        <v>104.26</v>
      </c>
      <c r="T130" t="n">
        <v>8368.98</v>
      </c>
      <c r="U130" t="n">
        <v>0.85</v>
      </c>
      <c r="V130" t="n">
        <v>0.9</v>
      </c>
      <c r="W130" t="n">
        <v>20.68</v>
      </c>
      <c r="X130" t="n">
        <v>0.5</v>
      </c>
      <c r="Y130" t="n">
        <v>1</v>
      </c>
      <c r="Z130" t="n">
        <v>10</v>
      </c>
      <c r="AA130" t="n">
        <v>2208.985709281062</v>
      </c>
      <c r="AB130" t="n">
        <v>3022.431701010088</v>
      </c>
      <c r="AC130" t="n">
        <v>2733.975061475106</v>
      </c>
      <c r="AD130" t="n">
        <v>2208985.709281062</v>
      </c>
      <c r="AE130" t="n">
        <v>3022431.701010088</v>
      </c>
      <c r="AF130" t="n">
        <v>2.267381359120208e-06</v>
      </c>
      <c r="AG130" t="n">
        <v>66</v>
      </c>
      <c r="AH130" t="n">
        <v>2733975.061475106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1.7712</v>
      </c>
      <c r="E131" t="n">
        <v>56.46</v>
      </c>
      <c r="F131" t="n">
        <v>53.05</v>
      </c>
      <c r="G131" t="n">
        <v>187.25</v>
      </c>
      <c r="H131" t="n">
        <v>2.11</v>
      </c>
      <c r="I131" t="n">
        <v>17</v>
      </c>
      <c r="J131" t="n">
        <v>281.19</v>
      </c>
      <c r="K131" t="n">
        <v>56.94</v>
      </c>
      <c r="L131" t="n">
        <v>33.25</v>
      </c>
      <c r="M131" t="n">
        <v>15</v>
      </c>
      <c r="N131" t="n">
        <v>76</v>
      </c>
      <c r="O131" t="n">
        <v>34914.76</v>
      </c>
      <c r="P131" t="n">
        <v>741.35</v>
      </c>
      <c r="Q131" t="n">
        <v>1367.26</v>
      </c>
      <c r="R131" t="n">
        <v>122</v>
      </c>
      <c r="S131" t="n">
        <v>104.26</v>
      </c>
      <c r="T131" t="n">
        <v>7968.83</v>
      </c>
      <c r="U131" t="n">
        <v>0.85</v>
      </c>
      <c r="V131" t="n">
        <v>0.9</v>
      </c>
      <c r="W131" t="n">
        <v>20.67</v>
      </c>
      <c r="X131" t="n">
        <v>0.48</v>
      </c>
      <c r="Y131" t="n">
        <v>1</v>
      </c>
      <c r="Z131" t="n">
        <v>10</v>
      </c>
      <c r="AA131" t="n">
        <v>2205.719291244813</v>
      </c>
      <c r="AB131" t="n">
        <v>3017.962443748699</v>
      </c>
      <c r="AC131" t="n">
        <v>2729.932343854101</v>
      </c>
      <c r="AD131" t="n">
        <v>2205719.291244813</v>
      </c>
      <c r="AE131" t="n">
        <v>3017962.443748699</v>
      </c>
      <c r="AF131" t="n">
        <v>2.270201166350318e-06</v>
      </c>
      <c r="AG131" t="n">
        <v>66</v>
      </c>
      <c r="AH131" t="n">
        <v>2729932.343854101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1.7721</v>
      </c>
      <c r="E132" t="n">
        <v>56.43</v>
      </c>
      <c r="F132" t="n">
        <v>53.02</v>
      </c>
      <c r="G132" t="n">
        <v>187.15</v>
      </c>
      <c r="H132" t="n">
        <v>2.12</v>
      </c>
      <c r="I132" t="n">
        <v>17</v>
      </c>
      <c r="J132" t="n">
        <v>281.69</v>
      </c>
      <c r="K132" t="n">
        <v>56.94</v>
      </c>
      <c r="L132" t="n">
        <v>33.5</v>
      </c>
      <c r="M132" t="n">
        <v>15</v>
      </c>
      <c r="N132" t="n">
        <v>76.25</v>
      </c>
      <c r="O132" t="n">
        <v>34975.73</v>
      </c>
      <c r="P132" t="n">
        <v>740.98</v>
      </c>
      <c r="Q132" t="n">
        <v>1367.18</v>
      </c>
      <c r="R132" t="n">
        <v>121.14</v>
      </c>
      <c r="S132" t="n">
        <v>104.26</v>
      </c>
      <c r="T132" t="n">
        <v>7540.8</v>
      </c>
      <c r="U132" t="n">
        <v>0.86</v>
      </c>
      <c r="V132" t="n">
        <v>0.9</v>
      </c>
      <c r="W132" t="n">
        <v>20.67</v>
      </c>
      <c r="X132" t="n">
        <v>0.45</v>
      </c>
      <c r="Y132" t="n">
        <v>1</v>
      </c>
      <c r="Z132" t="n">
        <v>10</v>
      </c>
      <c r="AA132" t="n">
        <v>2204.1260211504</v>
      </c>
      <c r="AB132" t="n">
        <v>3015.782461315406</v>
      </c>
      <c r="AC132" t="n">
        <v>2727.960415884618</v>
      </c>
      <c r="AD132" t="n">
        <v>2204126.0211504</v>
      </c>
      <c r="AE132" t="n">
        <v>3015782.461315406</v>
      </c>
      <c r="AF132" t="n">
        <v>2.271354723853545e-06</v>
      </c>
      <c r="AG132" t="n">
        <v>66</v>
      </c>
      <c r="AH132" t="n">
        <v>2727960.415884618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1.772</v>
      </c>
      <c r="E133" t="n">
        <v>56.43</v>
      </c>
      <c r="F133" t="n">
        <v>53.03</v>
      </c>
      <c r="G133" t="n">
        <v>187.15</v>
      </c>
      <c r="H133" t="n">
        <v>2.13</v>
      </c>
      <c r="I133" t="n">
        <v>17</v>
      </c>
      <c r="J133" t="n">
        <v>282.18</v>
      </c>
      <c r="K133" t="n">
        <v>56.94</v>
      </c>
      <c r="L133" t="n">
        <v>33.75</v>
      </c>
      <c r="M133" t="n">
        <v>15</v>
      </c>
      <c r="N133" t="n">
        <v>76.48999999999999</v>
      </c>
      <c r="O133" t="n">
        <v>35036.81</v>
      </c>
      <c r="P133" t="n">
        <v>741.04</v>
      </c>
      <c r="Q133" t="n">
        <v>1367.18</v>
      </c>
      <c r="R133" t="n">
        <v>121.22</v>
      </c>
      <c r="S133" t="n">
        <v>104.26</v>
      </c>
      <c r="T133" t="n">
        <v>7580.41</v>
      </c>
      <c r="U133" t="n">
        <v>0.86</v>
      </c>
      <c r="V133" t="n">
        <v>0.9</v>
      </c>
      <c r="W133" t="n">
        <v>20.67</v>
      </c>
      <c r="X133" t="n">
        <v>0.45</v>
      </c>
      <c r="Y133" t="n">
        <v>1</v>
      </c>
      <c r="Z133" t="n">
        <v>10</v>
      </c>
      <c r="AA133" t="n">
        <v>2204.395958721867</v>
      </c>
      <c r="AB133" t="n">
        <v>3016.151801809493</v>
      </c>
      <c r="AC133" t="n">
        <v>2728.294507040322</v>
      </c>
      <c r="AD133" t="n">
        <v>2204395.958721867</v>
      </c>
      <c r="AE133" t="n">
        <v>3016151.801809493</v>
      </c>
      <c r="AF133" t="n">
        <v>2.271226550797631e-06</v>
      </c>
      <c r="AG133" t="n">
        <v>66</v>
      </c>
      <c r="AH133" t="n">
        <v>2728294.507040322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1.772</v>
      </c>
      <c r="E134" t="n">
        <v>56.44</v>
      </c>
      <c r="F134" t="n">
        <v>53.03</v>
      </c>
      <c r="G134" t="n">
        <v>187.16</v>
      </c>
      <c r="H134" t="n">
        <v>2.14</v>
      </c>
      <c r="I134" t="n">
        <v>17</v>
      </c>
      <c r="J134" t="n">
        <v>282.68</v>
      </c>
      <c r="K134" t="n">
        <v>56.94</v>
      </c>
      <c r="L134" t="n">
        <v>34</v>
      </c>
      <c r="M134" t="n">
        <v>15</v>
      </c>
      <c r="N134" t="n">
        <v>76.73999999999999</v>
      </c>
      <c r="O134" t="n">
        <v>35097.98</v>
      </c>
      <c r="P134" t="n">
        <v>741</v>
      </c>
      <c r="Q134" t="n">
        <v>1367.18</v>
      </c>
      <c r="R134" t="n">
        <v>121.09</v>
      </c>
      <c r="S134" t="n">
        <v>104.26</v>
      </c>
      <c r="T134" t="n">
        <v>7513.89</v>
      </c>
      <c r="U134" t="n">
        <v>0.86</v>
      </c>
      <c r="V134" t="n">
        <v>0.9</v>
      </c>
      <c r="W134" t="n">
        <v>20.67</v>
      </c>
      <c r="X134" t="n">
        <v>0.45</v>
      </c>
      <c r="Y134" t="n">
        <v>1</v>
      </c>
      <c r="Z134" t="n">
        <v>10</v>
      </c>
      <c r="AA134" t="n">
        <v>2204.341361695864</v>
      </c>
      <c r="AB134" t="n">
        <v>3016.077099749864</v>
      </c>
      <c r="AC134" t="n">
        <v>2728.226934440419</v>
      </c>
      <c r="AD134" t="n">
        <v>2204341.361695864</v>
      </c>
      <c r="AE134" t="n">
        <v>3016077.099749865</v>
      </c>
      <c r="AF134" t="n">
        <v>2.271226550797631e-06</v>
      </c>
      <c r="AG134" t="n">
        <v>66</v>
      </c>
      <c r="AH134" t="n">
        <v>2728226.934440419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1.7718</v>
      </c>
      <c r="E135" t="n">
        <v>56.44</v>
      </c>
      <c r="F135" t="n">
        <v>53.03</v>
      </c>
      <c r="G135" t="n">
        <v>187.18</v>
      </c>
      <c r="H135" t="n">
        <v>2.15</v>
      </c>
      <c r="I135" t="n">
        <v>17</v>
      </c>
      <c r="J135" t="n">
        <v>283.18</v>
      </c>
      <c r="K135" t="n">
        <v>56.94</v>
      </c>
      <c r="L135" t="n">
        <v>34.25</v>
      </c>
      <c r="M135" t="n">
        <v>15</v>
      </c>
      <c r="N135" t="n">
        <v>76.98</v>
      </c>
      <c r="O135" t="n">
        <v>35159.25</v>
      </c>
      <c r="P135" t="n">
        <v>740.5700000000001</v>
      </c>
      <c r="Q135" t="n">
        <v>1367.17</v>
      </c>
      <c r="R135" t="n">
        <v>121.52</v>
      </c>
      <c r="S135" t="n">
        <v>104.26</v>
      </c>
      <c r="T135" t="n">
        <v>7732.95</v>
      </c>
      <c r="U135" t="n">
        <v>0.86</v>
      </c>
      <c r="V135" t="n">
        <v>0.9</v>
      </c>
      <c r="W135" t="n">
        <v>20.67</v>
      </c>
      <c r="X135" t="n">
        <v>0.46</v>
      </c>
      <c r="Y135" t="n">
        <v>1</v>
      </c>
      <c r="Z135" t="n">
        <v>10</v>
      </c>
      <c r="AA135" t="n">
        <v>2203.928888815684</v>
      </c>
      <c r="AB135" t="n">
        <v>3015.512736158183</v>
      </c>
      <c r="AC135" t="n">
        <v>2727.716432917839</v>
      </c>
      <c r="AD135" t="n">
        <v>2203928.888815684</v>
      </c>
      <c r="AE135" t="n">
        <v>3015512.736158183</v>
      </c>
      <c r="AF135" t="n">
        <v>2.270970204685803e-06</v>
      </c>
      <c r="AG135" t="n">
        <v>66</v>
      </c>
      <c r="AH135" t="n">
        <v>2727716.432917839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1.7721</v>
      </c>
      <c r="E136" t="n">
        <v>56.43</v>
      </c>
      <c r="F136" t="n">
        <v>53.02</v>
      </c>
      <c r="G136" t="n">
        <v>187.14</v>
      </c>
      <c r="H136" t="n">
        <v>2.17</v>
      </c>
      <c r="I136" t="n">
        <v>17</v>
      </c>
      <c r="J136" t="n">
        <v>283.67</v>
      </c>
      <c r="K136" t="n">
        <v>56.94</v>
      </c>
      <c r="L136" t="n">
        <v>34.5</v>
      </c>
      <c r="M136" t="n">
        <v>15</v>
      </c>
      <c r="N136" t="n">
        <v>77.23</v>
      </c>
      <c r="O136" t="n">
        <v>35220.61</v>
      </c>
      <c r="P136" t="n">
        <v>739.1900000000001</v>
      </c>
      <c r="Q136" t="n">
        <v>1367.15</v>
      </c>
      <c r="R136" t="n">
        <v>120.96</v>
      </c>
      <c r="S136" t="n">
        <v>104.26</v>
      </c>
      <c r="T136" t="n">
        <v>7452.74</v>
      </c>
      <c r="U136" t="n">
        <v>0.86</v>
      </c>
      <c r="V136" t="n">
        <v>0.9</v>
      </c>
      <c r="W136" t="n">
        <v>20.67</v>
      </c>
      <c r="X136" t="n">
        <v>0.45</v>
      </c>
      <c r="Y136" t="n">
        <v>1</v>
      </c>
      <c r="Z136" t="n">
        <v>10</v>
      </c>
      <c r="AA136" t="n">
        <v>2201.682942107994</v>
      </c>
      <c r="AB136" t="n">
        <v>3012.439732788546</v>
      </c>
      <c r="AC136" t="n">
        <v>2724.936712676812</v>
      </c>
      <c r="AD136" t="n">
        <v>2201682.942107994</v>
      </c>
      <c r="AE136" t="n">
        <v>3012439.732788546</v>
      </c>
      <c r="AF136" t="n">
        <v>2.271354723853545e-06</v>
      </c>
      <c r="AG136" t="n">
        <v>66</v>
      </c>
      <c r="AH136" t="n">
        <v>2724936.712676812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1.7717</v>
      </c>
      <c r="E137" t="n">
        <v>56.44</v>
      </c>
      <c r="F137" t="n">
        <v>53.03</v>
      </c>
      <c r="G137" t="n">
        <v>187.18</v>
      </c>
      <c r="H137" t="n">
        <v>2.18</v>
      </c>
      <c r="I137" t="n">
        <v>17</v>
      </c>
      <c r="J137" t="n">
        <v>284.17</v>
      </c>
      <c r="K137" t="n">
        <v>56.94</v>
      </c>
      <c r="L137" t="n">
        <v>34.75</v>
      </c>
      <c r="M137" t="n">
        <v>15</v>
      </c>
      <c r="N137" t="n">
        <v>77.48</v>
      </c>
      <c r="O137" t="n">
        <v>35282.08</v>
      </c>
      <c r="P137" t="n">
        <v>737.48</v>
      </c>
      <c r="Q137" t="n">
        <v>1367.2</v>
      </c>
      <c r="R137" t="n">
        <v>121.39</v>
      </c>
      <c r="S137" t="n">
        <v>104.26</v>
      </c>
      <c r="T137" t="n">
        <v>7667.48</v>
      </c>
      <c r="U137" t="n">
        <v>0.86</v>
      </c>
      <c r="V137" t="n">
        <v>0.9</v>
      </c>
      <c r="W137" t="n">
        <v>20.67</v>
      </c>
      <c r="X137" t="n">
        <v>0.46</v>
      </c>
      <c r="Y137" t="n">
        <v>1</v>
      </c>
      <c r="Z137" t="n">
        <v>10</v>
      </c>
      <c r="AA137" t="n">
        <v>2199.797791735882</v>
      </c>
      <c r="AB137" t="n">
        <v>3009.860386882457</v>
      </c>
      <c r="AC137" t="n">
        <v>2722.603535923866</v>
      </c>
      <c r="AD137" t="n">
        <v>2199797.791735882</v>
      </c>
      <c r="AE137" t="n">
        <v>3009860.386882457</v>
      </c>
      <c r="AF137" t="n">
        <v>2.270842031629889e-06</v>
      </c>
      <c r="AG137" t="n">
        <v>66</v>
      </c>
      <c r="AH137" t="n">
        <v>2722603.535923866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1.7717</v>
      </c>
      <c r="E138" t="n">
        <v>56.44</v>
      </c>
      <c r="F138" t="n">
        <v>53.03</v>
      </c>
      <c r="G138" t="n">
        <v>187.18</v>
      </c>
      <c r="H138" t="n">
        <v>2.19</v>
      </c>
      <c r="I138" t="n">
        <v>17</v>
      </c>
      <c r="J138" t="n">
        <v>284.67</v>
      </c>
      <c r="K138" t="n">
        <v>56.94</v>
      </c>
      <c r="L138" t="n">
        <v>35</v>
      </c>
      <c r="M138" t="n">
        <v>15</v>
      </c>
      <c r="N138" t="n">
        <v>77.73</v>
      </c>
      <c r="O138" t="n">
        <v>35343.65</v>
      </c>
      <c r="P138" t="n">
        <v>735.54</v>
      </c>
      <c r="Q138" t="n">
        <v>1367.17</v>
      </c>
      <c r="R138" t="n">
        <v>121.64</v>
      </c>
      <c r="S138" t="n">
        <v>104.26</v>
      </c>
      <c r="T138" t="n">
        <v>7793.17</v>
      </c>
      <c r="U138" t="n">
        <v>0.86</v>
      </c>
      <c r="V138" t="n">
        <v>0.9</v>
      </c>
      <c r="W138" t="n">
        <v>20.66</v>
      </c>
      <c r="X138" t="n">
        <v>0.46</v>
      </c>
      <c r="Y138" t="n">
        <v>1</v>
      </c>
      <c r="Z138" t="n">
        <v>10</v>
      </c>
      <c r="AA138" t="n">
        <v>2197.149387599265</v>
      </c>
      <c r="AB138" t="n">
        <v>3006.236723503393</v>
      </c>
      <c r="AC138" t="n">
        <v>2719.325709891857</v>
      </c>
      <c r="AD138" t="n">
        <v>2197149.387599265</v>
      </c>
      <c r="AE138" t="n">
        <v>3006236.723503394</v>
      </c>
      <c r="AF138" t="n">
        <v>2.270842031629889e-06</v>
      </c>
      <c r="AG138" t="n">
        <v>66</v>
      </c>
      <c r="AH138" t="n">
        <v>2719325.709891857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1.7738</v>
      </c>
      <c r="E139" t="n">
        <v>56.38</v>
      </c>
      <c r="F139" t="n">
        <v>53.01</v>
      </c>
      <c r="G139" t="n">
        <v>198.8</v>
      </c>
      <c r="H139" t="n">
        <v>2.2</v>
      </c>
      <c r="I139" t="n">
        <v>16</v>
      </c>
      <c r="J139" t="n">
        <v>285.17</v>
      </c>
      <c r="K139" t="n">
        <v>56.94</v>
      </c>
      <c r="L139" t="n">
        <v>35.25</v>
      </c>
      <c r="M139" t="n">
        <v>14</v>
      </c>
      <c r="N139" t="n">
        <v>77.98</v>
      </c>
      <c r="O139" t="n">
        <v>35405.32</v>
      </c>
      <c r="P139" t="n">
        <v>736.14</v>
      </c>
      <c r="Q139" t="n">
        <v>1367.27</v>
      </c>
      <c r="R139" t="n">
        <v>120.87</v>
      </c>
      <c r="S139" t="n">
        <v>104.26</v>
      </c>
      <c r="T139" t="n">
        <v>7411.45</v>
      </c>
      <c r="U139" t="n">
        <v>0.86</v>
      </c>
      <c r="V139" t="n">
        <v>0.9</v>
      </c>
      <c r="W139" t="n">
        <v>20.67</v>
      </c>
      <c r="X139" t="n">
        <v>0.44</v>
      </c>
      <c r="Y139" t="n">
        <v>1</v>
      </c>
      <c r="Z139" t="n">
        <v>10</v>
      </c>
      <c r="AA139" t="n">
        <v>2195.944310771413</v>
      </c>
      <c r="AB139" t="n">
        <v>3004.58788422329</v>
      </c>
      <c r="AC139" t="n">
        <v>2717.834233518485</v>
      </c>
      <c r="AD139" t="n">
        <v>2195944.310771413</v>
      </c>
      <c r="AE139" t="n">
        <v>3004587.88422329</v>
      </c>
      <c r="AF139" t="n">
        <v>2.273533665804085e-06</v>
      </c>
      <c r="AG139" t="n">
        <v>66</v>
      </c>
      <c r="AH139" t="n">
        <v>2717834.233518485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1.7739</v>
      </c>
      <c r="E140" t="n">
        <v>56.37</v>
      </c>
      <c r="F140" t="n">
        <v>53.01</v>
      </c>
      <c r="G140" t="n">
        <v>198.79</v>
      </c>
      <c r="H140" t="n">
        <v>2.21</v>
      </c>
      <c r="I140" t="n">
        <v>16</v>
      </c>
      <c r="J140" t="n">
        <v>285.67</v>
      </c>
      <c r="K140" t="n">
        <v>56.94</v>
      </c>
      <c r="L140" t="n">
        <v>35.5</v>
      </c>
      <c r="M140" t="n">
        <v>14</v>
      </c>
      <c r="N140" t="n">
        <v>78.23</v>
      </c>
      <c r="O140" t="n">
        <v>35467.08</v>
      </c>
      <c r="P140" t="n">
        <v>735.95</v>
      </c>
      <c r="Q140" t="n">
        <v>1367.16</v>
      </c>
      <c r="R140" t="n">
        <v>120.5</v>
      </c>
      <c r="S140" t="n">
        <v>104.26</v>
      </c>
      <c r="T140" t="n">
        <v>7225.26</v>
      </c>
      <c r="U140" t="n">
        <v>0.87</v>
      </c>
      <c r="V140" t="n">
        <v>0.9</v>
      </c>
      <c r="W140" t="n">
        <v>20.67</v>
      </c>
      <c r="X140" t="n">
        <v>0.43</v>
      </c>
      <c r="Y140" t="n">
        <v>1</v>
      </c>
      <c r="Z140" t="n">
        <v>10</v>
      </c>
      <c r="AA140" t="n">
        <v>2195.598573631547</v>
      </c>
      <c r="AB140" t="n">
        <v>3004.114831415678</v>
      </c>
      <c r="AC140" t="n">
        <v>2717.406328206899</v>
      </c>
      <c r="AD140" t="n">
        <v>2195598.573631547</v>
      </c>
      <c r="AE140" t="n">
        <v>3004114.831415678</v>
      </c>
      <c r="AF140" t="n">
        <v>2.273661838859998e-06</v>
      </c>
      <c r="AG140" t="n">
        <v>66</v>
      </c>
      <c r="AH140" t="n">
        <v>2717406.328206899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1.7738</v>
      </c>
      <c r="E141" t="n">
        <v>56.38</v>
      </c>
      <c r="F141" t="n">
        <v>53.01</v>
      </c>
      <c r="G141" t="n">
        <v>198.8</v>
      </c>
      <c r="H141" t="n">
        <v>2.22</v>
      </c>
      <c r="I141" t="n">
        <v>16</v>
      </c>
      <c r="J141" t="n">
        <v>286.17</v>
      </c>
      <c r="K141" t="n">
        <v>56.94</v>
      </c>
      <c r="L141" t="n">
        <v>35.75</v>
      </c>
      <c r="M141" t="n">
        <v>14</v>
      </c>
      <c r="N141" t="n">
        <v>78.48</v>
      </c>
      <c r="O141" t="n">
        <v>35528.95</v>
      </c>
      <c r="P141" t="n">
        <v>736.89</v>
      </c>
      <c r="Q141" t="n">
        <v>1367.21</v>
      </c>
      <c r="R141" t="n">
        <v>120.63</v>
      </c>
      <c r="S141" t="n">
        <v>104.26</v>
      </c>
      <c r="T141" t="n">
        <v>7291.99</v>
      </c>
      <c r="U141" t="n">
        <v>0.86</v>
      </c>
      <c r="V141" t="n">
        <v>0.9</v>
      </c>
      <c r="W141" t="n">
        <v>20.67</v>
      </c>
      <c r="X141" t="n">
        <v>0.44</v>
      </c>
      <c r="Y141" t="n">
        <v>1</v>
      </c>
      <c r="Z141" t="n">
        <v>10</v>
      </c>
      <c r="AA141" t="n">
        <v>2196.966966194227</v>
      </c>
      <c r="AB141" t="n">
        <v>3005.987126489156</v>
      </c>
      <c r="AC141" t="n">
        <v>2719.099934066347</v>
      </c>
      <c r="AD141" t="n">
        <v>2196966.966194227</v>
      </c>
      <c r="AE141" t="n">
        <v>3005987.126489156</v>
      </c>
      <c r="AF141" t="n">
        <v>2.273533665804085e-06</v>
      </c>
      <c r="AG141" t="n">
        <v>66</v>
      </c>
      <c r="AH141" t="n">
        <v>2719099.934066346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1.7742</v>
      </c>
      <c r="E142" t="n">
        <v>56.36</v>
      </c>
      <c r="F142" t="n">
        <v>53</v>
      </c>
      <c r="G142" t="n">
        <v>198.75</v>
      </c>
      <c r="H142" t="n">
        <v>2.24</v>
      </c>
      <c r="I142" t="n">
        <v>16</v>
      </c>
      <c r="J142" t="n">
        <v>286.68</v>
      </c>
      <c r="K142" t="n">
        <v>56.94</v>
      </c>
      <c r="L142" t="n">
        <v>36</v>
      </c>
      <c r="M142" t="n">
        <v>14</v>
      </c>
      <c r="N142" t="n">
        <v>78.73</v>
      </c>
      <c r="O142" t="n">
        <v>35591.05</v>
      </c>
      <c r="P142" t="n">
        <v>736.66</v>
      </c>
      <c r="Q142" t="n">
        <v>1367.22</v>
      </c>
      <c r="R142" t="n">
        <v>120.27</v>
      </c>
      <c r="S142" t="n">
        <v>104.26</v>
      </c>
      <c r="T142" t="n">
        <v>7112.03</v>
      </c>
      <c r="U142" t="n">
        <v>0.87</v>
      </c>
      <c r="V142" t="n">
        <v>0.9</v>
      </c>
      <c r="W142" t="n">
        <v>20.67</v>
      </c>
      <c r="X142" t="n">
        <v>0.42</v>
      </c>
      <c r="Y142" t="n">
        <v>1</v>
      </c>
      <c r="Z142" t="n">
        <v>10</v>
      </c>
      <c r="AA142" t="n">
        <v>2196.205851154092</v>
      </c>
      <c r="AB142" t="n">
        <v>3004.945735313217</v>
      </c>
      <c r="AC142" t="n">
        <v>2718.157931802638</v>
      </c>
      <c r="AD142" t="n">
        <v>2196205.851154092</v>
      </c>
      <c r="AE142" t="n">
        <v>3004945.735313218</v>
      </c>
      <c r="AF142" t="n">
        <v>2.27404635802774e-06</v>
      </c>
      <c r="AG142" t="n">
        <v>66</v>
      </c>
      <c r="AH142" t="n">
        <v>2718157.931802638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1.7739</v>
      </c>
      <c r="E143" t="n">
        <v>56.37</v>
      </c>
      <c r="F143" t="n">
        <v>53.01</v>
      </c>
      <c r="G143" t="n">
        <v>198.78</v>
      </c>
      <c r="H143" t="n">
        <v>2.25</v>
      </c>
      <c r="I143" t="n">
        <v>16</v>
      </c>
      <c r="J143" t="n">
        <v>287.18</v>
      </c>
      <c r="K143" t="n">
        <v>56.94</v>
      </c>
      <c r="L143" t="n">
        <v>36.25</v>
      </c>
      <c r="M143" t="n">
        <v>14</v>
      </c>
      <c r="N143" t="n">
        <v>78.98999999999999</v>
      </c>
      <c r="O143" t="n">
        <v>35653.12</v>
      </c>
      <c r="P143" t="n">
        <v>734.6900000000001</v>
      </c>
      <c r="Q143" t="n">
        <v>1367.23</v>
      </c>
      <c r="R143" t="n">
        <v>120.56</v>
      </c>
      <c r="S143" t="n">
        <v>104.26</v>
      </c>
      <c r="T143" t="n">
        <v>7258.43</v>
      </c>
      <c r="U143" t="n">
        <v>0.86</v>
      </c>
      <c r="V143" t="n">
        <v>0.9</v>
      </c>
      <c r="W143" t="n">
        <v>20.67</v>
      </c>
      <c r="X143" t="n">
        <v>0.43</v>
      </c>
      <c r="Y143" t="n">
        <v>1</v>
      </c>
      <c r="Z143" t="n">
        <v>10</v>
      </c>
      <c r="AA143" t="n">
        <v>2193.880609373417</v>
      </c>
      <c r="AB143" t="n">
        <v>3001.764236926471</v>
      </c>
      <c r="AC143" t="n">
        <v>2715.280071156662</v>
      </c>
      <c r="AD143" t="n">
        <v>2193880.609373417</v>
      </c>
      <c r="AE143" t="n">
        <v>3001764.236926471</v>
      </c>
      <c r="AF143" t="n">
        <v>2.273661838859998e-06</v>
      </c>
      <c r="AG143" t="n">
        <v>66</v>
      </c>
      <c r="AH143" t="n">
        <v>2715280.071156661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1.7742</v>
      </c>
      <c r="E144" t="n">
        <v>56.36</v>
      </c>
      <c r="F144" t="n">
        <v>53</v>
      </c>
      <c r="G144" t="n">
        <v>198.76</v>
      </c>
      <c r="H144" t="n">
        <v>2.26</v>
      </c>
      <c r="I144" t="n">
        <v>16</v>
      </c>
      <c r="J144" t="n">
        <v>287.68</v>
      </c>
      <c r="K144" t="n">
        <v>56.94</v>
      </c>
      <c r="L144" t="n">
        <v>36.5</v>
      </c>
      <c r="M144" t="n">
        <v>14</v>
      </c>
      <c r="N144" t="n">
        <v>79.23999999999999</v>
      </c>
      <c r="O144" t="n">
        <v>35715.3</v>
      </c>
      <c r="P144" t="n">
        <v>734.61</v>
      </c>
      <c r="Q144" t="n">
        <v>1367.17</v>
      </c>
      <c r="R144" t="n">
        <v>120.3</v>
      </c>
      <c r="S144" t="n">
        <v>104.26</v>
      </c>
      <c r="T144" t="n">
        <v>7125.84</v>
      </c>
      <c r="U144" t="n">
        <v>0.87</v>
      </c>
      <c r="V144" t="n">
        <v>0.9</v>
      </c>
      <c r="W144" t="n">
        <v>20.67</v>
      </c>
      <c r="X144" t="n">
        <v>0.43</v>
      </c>
      <c r="Y144" t="n">
        <v>1</v>
      </c>
      <c r="Z144" t="n">
        <v>10</v>
      </c>
      <c r="AA144" t="n">
        <v>2193.411223199767</v>
      </c>
      <c r="AB144" t="n">
        <v>3001.122002055827</v>
      </c>
      <c r="AC144" t="n">
        <v>2714.699130280689</v>
      </c>
      <c r="AD144" t="n">
        <v>2193411.223199768</v>
      </c>
      <c r="AE144" t="n">
        <v>3001122.002055827</v>
      </c>
      <c r="AF144" t="n">
        <v>2.27404635802774e-06</v>
      </c>
      <c r="AG144" t="n">
        <v>66</v>
      </c>
      <c r="AH144" t="n">
        <v>2714699.130280689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1.7742</v>
      </c>
      <c r="E145" t="n">
        <v>56.36</v>
      </c>
      <c r="F145" t="n">
        <v>53</v>
      </c>
      <c r="G145" t="n">
        <v>198.75</v>
      </c>
      <c r="H145" t="n">
        <v>2.27</v>
      </c>
      <c r="I145" t="n">
        <v>16</v>
      </c>
      <c r="J145" t="n">
        <v>288.19</v>
      </c>
      <c r="K145" t="n">
        <v>56.94</v>
      </c>
      <c r="L145" t="n">
        <v>36.75</v>
      </c>
      <c r="M145" t="n">
        <v>14</v>
      </c>
      <c r="N145" t="n">
        <v>79.5</v>
      </c>
      <c r="O145" t="n">
        <v>35777.58</v>
      </c>
      <c r="P145" t="n">
        <v>734.24</v>
      </c>
      <c r="Q145" t="n">
        <v>1367.16</v>
      </c>
      <c r="R145" t="n">
        <v>120.33</v>
      </c>
      <c r="S145" t="n">
        <v>104.26</v>
      </c>
      <c r="T145" t="n">
        <v>7138.77</v>
      </c>
      <c r="U145" t="n">
        <v>0.87</v>
      </c>
      <c r="V145" t="n">
        <v>0.9</v>
      </c>
      <c r="W145" t="n">
        <v>20.67</v>
      </c>
      <c r="X145" t="n">
        <v>0.43</v>
      </c>
      <c r="Y145" t="n">
        <v>1</v>
      </c>
      <c r="Z145" t="n">
        <v>10</v>
      </c>
      <c r="AA145" t="n">
        <v>2192.90682693484</v>
      </c>
      <c r="AB145" t="n">
        <v>3000.431864833761</v>
      </c>
      <c r="AC145" t="n">
        <v>2714.074858786484</v>
      </c>
      <c r="AD145" t="n">
        <v>2192906.826934841</v>
      </c>
      <c r="AE145" t="n">
        <v>3000431.864833761</v>
      </c>
      <c r="AF145" t="n">
        <v>2.27404635802774e-06</v>
      </c>
      <c r="AG145" t="n">
        <v>66</v>
      </c>
      <c r="AH145" t="n">
        <v>2714074.858786484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1.7736</v>
      </c>
      <c r="E146" t="n">
        <v>56.38</v>
      </c>
      <c r="F146" t="n">
        <v>53.02</v>
      </c>
      <c r="G146" t="n">
        <v>198.83</v>
      </c>
      <c r="H146" t="n">
        <v>2.28</v>
      </c>
      <c r="I146" t="n">
        <v>16</v>
      </c>
      <c r="J146" t="n">
        <v>288.7</v>
      </c>
      <c r="K146" t="n">
        <v>56.94</v>
      </c>
      <c r="L146" t="n">
        <v>37</v>
      </c>
      <c r="M146" t="n">
        <v>14</v>
      </c>
      <c r="N146" t="n">
        <v>79.75</v>
      </c>
      <c r="O146" t="n">
        <v>35839.97</v>
      </c>
      <c r="P146" t="n">
        <v>733.78</v>
      </c>
      <c r="Q146" t="n">
        <v>1367.19</v>
      </c>
      <c r="R146" t="n">
        <v>120.87</v>
      </c>
      <c r="S146" t="n">
        <v>104.26</v>
      </c>
      <c r="T146" t="n">
        <v>7409.98</v>
      </c>
      <c r="U146" t="n">
        <v>0.86</v>
      </c>
      <c r="V146" t="n">
        <v>0.9</v>
      </c>
      <c r="W146" t="n">
        <v>20.67</v>
      </c>
      <c r="X146" t="n">
        <v>0.45</v>
      </c>
      <c r="Y146" t="n">
        <v>1</v>
      </c>
      <c r="Z146" t="n">
        <v>10</v>
      </c>
      <c r="AA146" t="n">
        <v>2193.000096957894</v>
      </c>
      <c r="AB146" t="n">
        <v>3000.559480994085</v>
      </c>
      <c r="AC146" t="n">
        <v>2714.190295439577</v>
      </c>
      <c r="AD146" t="n">
        <v>2193000.096957894</v>
      </c>
      <c r="AE146" t="n">
        <v>3000559.480994085</v>
      </c>
      <c r="AF146" t="n">
        <v>2.273277319692256e-06</v>
      </c>
      <c r="AG146" t="n">
        <v>66</v>
      </c>
      <c r="AH146" t="n">
        <v>2714190.295439577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1.7737</v>
      </c>
      <c r="E147" t="n">
        <v>56.38</v>
      </c>
      <c r="F147" t="n">
        <v>53.02</v>
      </c>
      <c r="G147" t="n">
        <v>198.81</v>
      </c>
      <c r="H147" t="n">
        <v>2.29</v>
      </c>
      <c r="I147" t="n">
        <v>16</v>
      </c>
      <c r="J147" t="n">
        <v>289.2</v>
      </c>
      <c r="K147" t="n">
        <v>56.94</v>
      </c>
      <c r="L147" t="n">
        <v>37.25</v>
      </c>
      <c r="M147" t="n">
        <v>14</v>
      </c>
      <c r="N147" t="n">
        <v>80.01000000000001</v>
      </c>
      <c r="O147" t="n">
        <v>35902.46</v>
      </c>
      <c r="P147" t="n">
        <v>731.89</v>
      </c>
      <c r="Q147" t="n">
        <v>1367.21</v>
      </c>
      <c r="R147" t="n">
        <v>120.61</v>
      </c>
      <c r="S147" t="n">
        <v>104.26</v>
      </c>
      <c r="T147" t="n">
        <v>7281.74</v>
      </c>
      <c r="U147" t="n">
        <v>0.86</v>
      </c>
      <c r="V147" t="n">
        <v>0.9</v>
      </c>
      <c r="W147" t="n">
        <v>20.68</v>
      </c>
      <c r="X147" t="n">
        <v>0.44</v>
      </c>
      <c r="Y147" t="n">
        <v>1</v>
      </c>
      <c r="Z147" t="n">
        <v>10</v>
      </c>
      <c r="AA147" t="n">
        <v>2190.336337179238</v>
      </c>
      <c r="AB147" t="n">
        <v>2996.914807347969</v>
      </c>
      <c r="AC147" t="n">
        <v>2710.893464331028</v>
      </c>
      <c r="AD147" t="n">
        <v>2190336.337179238</v>
      </c>
      <c r="AE147" t="n">
        <v>2996914.807347969</v>
      </c>
      <c r="AF147" t="n">
        <v>2.27340549274817e-06</v>
      </c>
      <c r="AG147" t="n">
        <v>66</v>
      </c>
      <c r="AH147" t="n">
        <v>2710893.464331028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1.7765</v>
      </c>
      <c r="E148" t="n">
        <v>56.29</v>
      </c>
      <c r="F148" t="n">
        <v>52.97</v>
      </c>
      <c r="G148" t="n">
        <v>211.89</v>
      </c>
      <c r="H148" t="n">
        <v>2.31</v>
      </c>
      <c r="I148" t="n">
        <v>15</v>
      </c>
      <c r="J148" t="n">
        <v>289.71</v>
      </c>
      <c r="K148" t="n">
        <v>56.94</v>
      </c>
      <c r="L148" t="n">
        <v>37.5</v>
      </c>
      <c r="M148" t="n">
        <v>13</v>
      </c>
      <c r="N148" t="n">
        <v>80.27</v>
      </c>
      <c r="O148" t="n">
        <v>35965.05</v>
      </c>
      <c r="P148" t="n">
        <v>731.41</v>
      </c>
      <c r="Q148" t="n">
        <v>1367.19</v>
      </c>
      <c r="R148" t="n">
        <v>119.23</v>
      </c>
      <c r="S148" t="n">
        <v>104.26</v>
      </c>
      <c r="T148" t="n">
        <v>6595.35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2186.765445475568</v>
      </c>
      <c r="AB148" t="n">
        <v>2992.028955782383</v>
      </c>
      <c r="AC148" t="n">
        <v>2706.473911581525</v>
      </c>
      <c r="AD148" t="n">
        <v>2186765.445475568</v>
      </c>
      <c r="AE148" t="n">
        <v>2992028.955782383</v>
      </c>
      <c r="AF148" t="n">
        <v>2.276994338313765e-06</v>
      </c>
      <c r="AG148" t="n">
        <v>66</v>
      </c>
      <c r="AH148" t="n">
        <v>2706473.911581525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1.7765</v>
      </c>
      <c r="E149" t="n">
        <v>56.29</v>
      </c>
      <c r="F149" t="n">
        <v>52.97</v>
      </c>
      <c r="G149" t="n">
        <v>211.89</v>
      </c>
      <c r="H149" t="n">
        <v>2.32</v>
      </c>
      <c r="I149" t="n">
        <v>15</v>
      </c>
      <c r="J149" t="n">
        <v>290.22</v>
      </c>
      <c r="K149" t="n">
        <v>56.94</v>
      </c>
      <c r="L149" t="n">
        <v>37.75</v>
      </c>
      <c r="M149" t="n">
        <v>13</v>
      </c>
      <c r="N149" t="n">
        <v>80.52</v>
      </c>
      <c r="O149" t="n">
        <v>36027.75</v>
      </c>
      <c r="P149" t="n">
        <v>732.7</v>
      </c>
      <c r="Q149" t="n">
        <v>1367.21</v>
      </c>
      <c r="R149" t="n">
        <v>119.43</v>
      </c>
      <c r="S149" t="n">
        <v>104.26</v>
      </c>
      <c r="T149" t="n">
        <v>6698.2</v>
      </c>
      <c r="U149" t="n">
        <v>0.87</v>
      </c>
      <c r="V149" t="n">
        <v>0.9</v>
      </c>
      <c r="W149" t="n">
        <v>20.67</v>
      </c>
      <c r="X149" t="n">
        <v>0.4</v>
      </c>
      <c r="Y149" t="n">
        <v>1</v>
      </c>
      <c r="Z149" t="n">
        <v>10</v>
      </c>
      <c r="AA149" t="n">
        <v>2188.521739449705</v>
      </c>
      <c r="AB149" t="n">
        <v>2994.431994680021</v>
      </c>
      <c r="AC149" t="n">
        <v>2708.647607819458</v>
      </c>
      <c r="AD149" t="n">
        <v>2188521.739449705</v>
      </c>
      <c r="AE149" t="n">
        <v>2994431.99468002</v>
      </c>
      <c r="AF149" t="n">
        <v>2.276994338313765e-06</v>
      </c>
      <c r="AG149" t="n">
        <v>66</v>
      </c>
      <c r="AH149" t="n">
        <v>2708647.607819458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1.7767</v>
      </c>
      <c r="E150" t="n">
        <v>56.28</v>
      </c>
      <c r="F150" t="n">
        <v>52.96</v>
      </c>
      <c r="G150" t="n">
        <v>211.86</v>
      </c>
      <c r="H150" t="n">
        <v>2.33</v>
      </c>
      <c r="I150" t="n">
        <v>15</v>
      </c>
      <c r="J150" t="n">
        <v>290.73</v>
      </c>
      <c r="K150" t="n">
        <v>56.94</v>
      </c>
      <c r="L150" t="n">
        <v>38</v>
      </c>
      <c r="M150" t="n">
        <v>13</v>
      </c>
      <c r="N150" t="n">
        <v>80.78</v>
      </c>
      <c r="O150" t="n">
        <v>36090.56</v>
      </c>
      <c r="P150" t="n">
        <v>732.51</v>
      </c>
      <c r="Q150" t="n">
        <v>1367.26</v>
      </c>
      <c r="R150" t="n">
        <v>119</v>
      </c>
      <c r="S150" t="n">
        <v>104.26</v>
      </c>
      <c r="T150" t="n">
        <v>6483.14</v>
      </c>
      <c r="U150" t="n">
        <v>0.88</v>
      </c>
      <c r="V150" t="n">
        <v>0.9</v>
      </c>
      <c r="W150" t="n">
        <v>20.67</v>
      </c>
      <c r="X150" t="n">
        <v>0.39</v>
      </c>
      <c r="Y150" t="n">
        <v>1</v>
      </c>
      <c r="Z150" t="n">
        <v>10</v>
      </c>
      <c r="AA150" t="n">
        <v>2187.990298627603</v>
      </c>
      <c r="AB150" t="n">
        <v>2993.704853901706</v>
      </c>
      <c r="AC150" t="n">
        <v>2707.989864336478</v>
      </c>
      <c r="AD150" t="n">
        <v>2187990.298627603</v>
      </c>
      <c r="AE150" t="n">
        <v>2993704.853901706</v>
      </c>
      <c r="AF150" t="n">
        <v>2.277250684425593e-06</v>
      </c>
      <c r="AG150" t="n">
        <v>66</v>
      </c>
      <c r="AH150" t="n">
        <v>2707989.864336478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1.7767</v>
      </c>
      <c r="E151" t="n">
        <v>56.29</v>
      </c>
      <c r="F151" t="n">
        <v>52.97</v>
      </c>
      <c r="G151" t="n">
        <v>211.87</v>
      </c>
      <c r="H151" t="n">
        <v>2.34</v>
      </c>
      <c r="I151" t="n">
        <v>15</v>
      </c>
      <c r="J151" t="n">
        <v>291.24</v>
      </c>
      <c r="K151" t="n">
        <v>56.94</v>
      </c>
      <c r="L151" t="n">
        <v>38.25</v>
      </c>
      <c r="M151" t="n">
        <v>13</v>
      </c>
      <c r="N151" t="n">
        <v>81.04000000000001</v>
      </c>
      <c r="O151" t="n">
        <v>36153.47</v>
      </c>
      <c r="P151" t="n">
        <v>733.11</v>
      </c>
      <c r="Q151" t="n">
        <v>1367.23</v>
      </c>
      <c r="R151" t="n">
        <v>119.2</v>
      </c>
      <c r="S151" t="n">
        <v>104.26</v>
      </c>
      <c r="T151" t="n">
        <v>6581.08</v>
      </c>
      <c r="U151" t="n">
        <v>0.87</v>
      </c>
      <c r="V151" t="n">
        <v>0.9</v>
      </c>
      <c r="W151" t="n">
        <v>20.67</v>
      </c>
      <c r="X151" t="n">
        <v>0.39</v>
      </c>
      <c r="Y151" t="n">
        <v>1</v>
      </c>
      <c r="Z151" t="n">
        <v>10</v>
      </c>
      <c r="AA151" t="n">
        <v>2188.907629250185</v>
      </c>
      <c r="AB151" t="n">
        <v>2994.959986129293</v>
      </c>
      <c r="AC151" t="n">
        <v>2709.125208505853</v>
      </c>
      <c r="AD151" t="n">
        <v>2188907.629250185</v>
      </c>
      <c r="AE151" t="n">
        <v>2994959.986129293</v>
      </c>
      <c r="AF151" t="n">
        <v>2.277250684425593e-06</v>
      </c>
      <c r="AG151" t="n">
        <v>66</v>
      </c>
      <c r="AH151" t="n">
        <v>2709125.208505853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1.7763</v>
      </c>
      <c r="E152" t="n">
        <v>56.3</v>
      </c>
      <c r="F152" t="n">
        <v>52.98</v>
      </c>
      <c r="G152" t="n">
        <v>211.91</v>
      </c>
      <c r="H152" t="n">
        <v>2.35</v>
      </c>
      <c r="I152" t="n">
        <v>15</v>
      </c>
      <c r="J152" t="n">
        <v>291.75</v>
      </c>
      <c r="K152" t="n">
        <v>56.94</v>
      </c>
      <c r="L152" t="n">
        <v>38.5</v>
      </c>
      <c r="M152" t="n">
        <v>13</v>
      </c>
      <c r="N152" t="n">
        <v>81.31</v>
      </c>
      <c r="O152" t="n">
        <v>36216.49</v>
      </c>
      <c r="P152" t="n">
        <v>732.77</v>
      </c>
      <c r="Q152" t="n">
        <v>1367.22</v>
      </c>
      <c r="R152" t="n">
        <v>119.49</v>
      </c>
      <c r="S152" t="n">
        <v>104.26</v>
      </c>
      <c r="T152" t="n">
        <v>6726.01</v>
      </c>
      <c r="U152" t="n">
        <v>0.87</v>
      </c>
      <c r="V152" t="n">
        <v>0.9</v>
      </c>
      <c r="W152" t="n">
        <v>20.67</v>
      </c>
      <c r="X152" t="n">
        <v>0.4</v>
      </c>
      <c r="Y152" t="n">
        <v>1</v>
      </c>
      <c r="Z152" t="n">
        <v>10</v>
      </c>
      <c r="AA152" t="n">
        <v>2188.889905366719</v>
      </c>
      <c r="AB152" t="n">
        <v>2994.935735530013</v>
      </c>
      <c r="AC152" t="n">
        <v>2709.103272349732</v>
      </c>
      <c r="AD152" t="n">
        <v>2188889.905366719</v>
      </c>
      <c r="AE152" t="n">
        <v>2994935.735530013</v>
      </c>
      <c r="AF152" t="n">
        <v>2.276737992201936e-06</v>
      </c>
      <c r="AG152" t="n">
        <v>66</v>
      </c>
      <c r="AH152" t="n">
        <v>2709103.272349732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1.7763</v>
      </c>
      <c r="E153" t="n">
        <v>56.3</v>
      </c>
      <c r="F153" t="n">
        <v>52.98</v>
      </c>
      <c r="G153" t="n">
        <v>211.91</v>
      </c>
      <c r="H153" t="n">
        <v>2.36</v>
      </c>
      <c r="I153" t="n">
        <v>15</v>
      </c>
      <c r="J153" t="n">
        <v>292.26</v>
      </c>
      <c r="K153" t="n">
        <v>56.94</v>
      </c>
      <c r="L153" t="n">
        <v>38.75</v>
      </c>
      <c r="M153" t="n">
        <v>13</v>
      </c>
      <c r="N153" t="n">
        <v>81.56999999999999</v>
      </c>
      <c r="O153" t="n">
        <v>36279.61</v>
      </c>
      <c r="P153" t="n">
        <v>732.02</v>
      </c>
      <c r="Q153" t="n">
        <v>1367.15</v>
      </c>
      <c r="R153" t="n">
        <v>119.58</v>
      </c>
      <c r="S153" t="n">
        <v>104.26</v>
      </c>
      <c r="T153" t="n">
        <v>6770.48</v>
      </c>
      <c r="U153" t="n">
        <v>0.87</v>
      </c>
      <c r="V153" t="n">
        <v>0.9</v>
      </c>
      <c r="W153" t="n">
        <v>20.67</v>
      </c>
      <c r="X153" t="n">
        <v>0.4</v>
      </c>
      <c r="Y153" t="n">
        <v>1</v>
      </c>
      <c r="Z153" t="n">
        <v>10</v>
      </c>
      <c r="AA153" t="n">
        <v>2187.868689249517</v>
      </c>
      <c r="AB153" t="n">
        <v>2993.538462585581</v>
      </c>
      <c r="AC153" t="n">
        <v>2707.839353174033</v>
      </c>
      <c r="AD153" t="n">
        <v>2187868.689249517</v>
      </c>
      <c r="AE153" t="n">
        <v>2993538.462585581</v>
      </c>
      <c r="AF153" t="n">
        <v>2.276737992201936e-06</v>
      </c>
      <c r="AG153" t="n">
        <v>66</v>
      </c>
      <c r="AH153" t="n">
        <v>2707839.353174033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1.7766</v>
      </c>
      <c r="E154" t="n">
        <v>56.29</v>
      </c>
      <c r="F154" t="n">
        <v>52.97</v>
      </c>
      <c r="G154" t="n">
        <v>211.88</v>
      </c>
      <c r="H154" t="n">
        <v>2.37</v>
      </c>
      <c r="I154" t="n">
        <v>15</v>
      </c>
      <c r="J154" t="n">
        <v>292.77</v>
      </c>
      <c r="K154" t="n">
        <v>56.94</v>
      </c>
      <c r="L154" t="n">
        <v>39</v>
      </c>
      <c r="M154" t="n">
        <v>13</v>
      </c>
      <c r="N154" t="n">
        <v>81.83</v>
      </c>
      <c r="O154" t="n">
        <v>36342.85</v>
      </c>
      <c r="P154" t="n">
        <v>730.58</v>
      </c>
      <c r="Q154" t="n">
        <v>1367.23</v>
      </c>
      <c r="R154" t="n">
        <v>119.43</v>
      </c>
      <c r="S154" t="n">
        <v>104.26</v>
      </c>
      <c r="T154" t="n">
        <v>6698.57</v>
      </c>
      <c r="U154" t="n">
        <v>0.87</v>
      </c>
      <c r="V154" t="n">
        <v>0.9</v>
      </c>
      <c r="W154" t="n">
        <v>20.66</v>
      </c>
      <c r="X154" t="n">
        <v>0.39</v>
      </c>
      <c r="Y154" t="n">
        <v>1</v>
      </c>
      <c r="Z154" t="n">
        <v>10</v>
      </c>
      <c r="AA154" t="n">
        <v>2185.549459824803</v>
      </c>
      <c r="AB154" t="n">
        <v>2990.365190569507</v>
      </c>
      <c r="AC154" t="n">
        <v>2704.968933785457</v>
      </c>
      <c r="AD154" t="n">
        <v>2185549.459824803</v>
      </c>
      <c r="AE154" t="n">
        <v>2990365.190569507</v>
      </c>
      <c r="AF154" t="n">
        <v>2.277122511369678e-06</v>
      </c>
      <c r="AG154" t="n">
        <v>66</v>
      </c>
      <c r="AH154" t="n">
        <v>2704968.933785457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1.7764</v>
      </c>
      <c r="E155" t="n">
        <v>56.29</v>
      </c>
      <c r="F155" t="n">
        <v>52.97</v>
      </c>
      <c r="G155" t="n">
        <v>211.9</v>
      </c>
      <c r="H155" t="n">
        <v>2.38</v>
      </c>
      <c r="I155" t="n">
        <v>15</v>
      </c>
      <c r="J155" t="n">
        <v>293.29</v>
      </c>
      <c r="K155" t="n">
        <v>56.94</v>
      </c>
      <c r="L155" t="n">
        <v>39.25</v>
      </c>
      <c r="M155" t="n">
        <v>13</v>
      </c>
      <c r="N155" t="n">
        <v>82.09</v>
      </c>
      <c r="O155" t="n">
        <v>36406.19</v>
      </c>
      <c r="P155" t="n">
        <v>728.83</v>
      </c>
      <c r="Q155" t="n">
        <v>1367.14</v>
      </c>
      <c r="R155" t="n">
        <v>119.44</v>
      </c>
      <c r="S155" t="n">
        <v>104.26</v>
      </c>
      <c r="T155" t="n">
        <v>6703.38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2183.338700129863</v>
      </c>
      <c r="AB155" t="n">
        <v>2987.340331623055</v>
      </c>
      <c r="AC155" t="n">
        <v>2702.232763131438</v>
      </c>
      <c r="AD155" t="n">
        <v>2183338.700129863</v>
      </c>
      <c r="AE155" t="n">
        <v>2987340.331623055</v>
      </c>
      <c r="AF155" t="n">
        <v>2.276866165257851e-06</v>
      </c>
      <c r="AG155" t="n">
        <v>66</v>
      </c>
      <c r="AH155" t="n">
        <v>2702232.763131438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1.7767</v>
      </c>
      <c r="E156" t="n">
        <v>56.28</v>
      </c>
      <c r="F156" t="n">
        <v>52.97</v>
      </c>
      <c r="G156" t="n">
        <v>211.86</v>
      </c>
      <c r="H156" t="n">
        <v>2.39</v>
      </c>
      <c r="I156" t="n">
        <v>15</v>
      </c>
      <c r="J156" t="n">
        <v>293.8</v>
      </c>
      <c r="K156" t="n">
        <v>56.94</v>
      </c>
      <c r="L156" t="n">
        <v>39.5</v>
      </c>
      <c r="M156" t="n">
        <v>13</v>
      </c>
      <c r="N156" t="n">
        <v>82.36</v>
      </c>
      <c r="O156" t="n">
        <v>36469.64</v>
      </c>
      <c r="P156" t="n">
        <v>727.3099999999999</v>
      </c>
      <c r="Q156" t="n">
        <v>1367.23</v>
      </c>
      <c r="R156" t="n">
        <v>119.22</v>
      </c>
      <c r="S156" t="n">
        <v>104.26</v>
      </c>
      <c r="T156" t="n">
        <v>6588.82</v>
      </c>
      <c r="U156" t="n">
        <v>0.87</v>
      </c>
      <c r="V156" t="n">
        <v>0.9</v>
      </c>
      <c r="W156" t="n">
        <v>20.66</v>
      </c>
      <c r="X156" t="n">
        <v>0.39</v>
      </c>
      <c r="Y156" t="n">
        <v>1</v>
      </c>
      <c r="Z156" t="n">
        <v>10</v>
      </c>
      <c r="AA156" t="n">
        <v>2181.012002604441</v>
      </c>
      <c r="AB156" t="n">
        <v>2984.156841422122</v>
      </c>
      <c r="AC156" t="n">
        <v>2699.353100767226</v>
      </c>
      <c r="AD156" t="n">
        <v>2181012.002604441</v>
      </c>
      <c r="AE156" t="n">
        <v>2984156.841422122</v>
      </c>
      <c r="AF156" t="n">
        <v>2.277250684425593e-06</v>
      </c>
      <c r="AG156" t="n">
        <v>66</v>
      </c>
      <c r="AH156" t="n">
        <v>2699353.100767226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1.7765</v>
      </c>
      <c r="E157" t="n">
        <v>56.29</v>
      </c>
      <c r="F157" t="n">
        <v>52.97</v>
      </c>
      <c r="G157" t="n">
        <v>211.89</v>
      </c>
      <c r="H157" t="n">
        <v>2.41</v>
      </c>
      <c r="I157" t="n">
        <v>15</v>
      </c>
      <c r="J157" t="n">
        <v>294.32</v>
      </c>
      <c r="K157" t="n">
        <v>56.94</v>
      </c>
      <c r="L157" t="n">
        <v>39.75</v>
      </c>
      <c r="M157" t="n">
        <v>13</v>
      </c>
      <c r="N157" t="n">
        <v>82.62</v>
      </c>
      <c r="O157" t="n">
        <v>36533.2</v>
      </c>
      <c r="P157" t="n">
        <v>726.4400000000001</v>
      </c>
      <c r="Q157" t="n">
        <v>1367.17</v>
      </c>
      <c r="R157" t="n">
        <v>119.49</v>
      </c>
      <c r="S157" t="n">
        <v>104.26</v>
      </c>
      <c r="T157" t="n">
        <v>6725.05</v>
      </c>
      <c r="U157" t="n">
        <v>0.87</v>
      </c>
      <c r="V157" t="n">
        <v>0.9</v>
      </c>
      <c r="W157" t="n">
        <v>20.66</v>
      </c>
      <c r="X157" t="n">
        <v>0.4</v>
      </c>
      <c r="Y157" t="n">
        <v>1</v>
      </c>
      <c r="Z157" t="n">
        <v>10</v>
      </c>
      <c r="AA157" t="n">
        <v>2179.998948536447</v>
      </c>
      <c r="AB157" t="n">
        <v>2982.770736153501</v>
      </c>
      <c r="AC157" t="n">
        <v>2698.099283440031</v>
      </c>
      <c r="AD157" t="n">
        <v>2179998.948536447</v>
      </c>
      <c r="AE157" t="n">
        <v>2982770.736153501</v>
      </c>
      <c r="AF157" t="n">
        <v>2.276994338313765e-06</v>
      </c>
      <c r="AG157" t="n">
        <v>66</v>
      </c>
      <c r="AH157" t="n">
        <v>2698099.283440031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1.7789</v>
      </c>
      <c r="E158" t="n">
        <v>56.22</v>
      </c>
      <c r="F158" t="n">
        <v>52.94</v>
      </c>
      <c r="G158" t="n">
        <v>226.89</v>
      </c>
      <c r="H158" t="n">
        <v>2.42</v>
      </c>
      <c r="I158" t="n">
        <v>14</v>
      </c>
      <c r="J158" t="n">
        <v>294.83</v>
      </c>
      <c r="K158" t="n">
        <v>56.94</v>
      </c>
      <c r="L158" t="n">
        <v>40</v>
      </c>
      <c r="M158" t="n">
        <v>12</v>
      </c>
      <c r="N158" t="n">
        <v>82.89</v>
      </c>
      <c r="O158" t="n">
        <v>36596.87</v>
      </c>
      <c r="P158" t="n">
        <v>725.48</v>
      </c>
      <c r="Q158" t="n">
        <v>1367.14</v>
      </c>
      <c r="R158" t="n">
        <v>118.3</v>
      </c>
      <c r="S158" t="n">
        <v>104.26</v>
      </c>
      <c r="T158" t="n">
        <v>6135.72</v>
      </c>
      <c r="U158" t="n">
        <v>0.88</v>
      </c>
      <c r="V158" t="n">
        <v>0.91</v>
      </c>
      <c r="W158" t="n">
        <v>20.67</v>
      </c>
      <c r="X158" t="n">
        <v>0.37</v>
      </c>
      <c r="Y158" t="n">
        <v>1</v>
      </c>
      <c r="Z158" t="n">
        <v>10</v>
      </c>
      <c r="AA158" t="n">
        <v>2176.339513369106</v>
      </c>
      <c r="AB158" t="n">
        <v>2977.763735514661</v>
      </c>
      <c r="AC158" t="n">
        <v>2693.570143914792</v>
      </c>
      <c r="AD158" t="n">
        <v>2176339.513369106</v>
      </c>
      <c r="AE158" t="n">
        <v>2977763.735514661</v>
      </c>
      <c r="AF158" t="n">
        <v>2.280070491655703e-06</v>
      </c>
      <c r="AG158" t="n">
        <v>66</v>
      </c>
      <c r="AH158" t="n">
        <v>2693570.143914792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1.4078</v>
      </c>
      <c r="E2" t="n">
        <v>71.03</v>
      </c>
      <c r="F2" t="n">
        <v>62.99</v>
      </c>
      <c r="G2" t="n">
        <v>10.59</v>
      </c>
      <c r="H2" t="n">
        <v>0.22</v>
      </c>
      <c r="I2" t="n">
        <v>357</v>
      </c>
      <c r="J2" t="n">
        <v>80.84</v>
      </c>
      <c r="K2" t="n">
        <v>35.1</v>
      </c>
      <c r="L2" t="n">
        <v>1</v>
      </c>
      <c r="M2" t="n">
        <v>355</v>
      </c>
      <c r="N2" t="n">
        <v>9.74</v>
      </c>
      <c r="O2" t="n">
        <v>10204.21</v>
      </c>
      <c r="P2" t="n">
        <v>494.96</v>
      </c>
      <c r="Q2" t="n">
        <v>1368.98</v>
      </c>
      <c r="R2" t="n">
        <v>444.9</v>
      </c>
      <c r="S2" t="n">
        <v>104.26</v>
      </c>
      <c r="T2" t="n">
        <v>167719.11</v>
      </c>
      <c r="U2" t="n">
        <v>0.23</v>
      </c>
      <c r="V2" t="n">
        <v>0.76</v>
      </c>
      <c r="W2" t="n">
        <v>21.23</v>
      </c>
      <c r="X2" t="n">
        <v>10.38</v>
      </c>
      <c r="Y2" t="n">
        <v>1</v>
      </c>
      <c r="Z2" t="n">
        <v>10</v>
      </c>
      <c r="AA2" t="n">
        <v>2130.723289921022</v>
      </c>
      <c r="AB2" t="n">
        <v>2915.349606147244</v>
      </c>
      <c r="AC2" t="n">
        <v>2637.112731455421</v>
      </c>
      <c r="AD2" t="n">
        <v>2130723.289921022</v>
      </c>
      <c r="AE2" t="n">
        <v>2915349.606147244</v>
      </c>
      <c r="AF2" t="n">
        <v>2.91561135388035e-06</v>
      </c>
      <c r="AG2" t="n">
        <v>83</v>
      </c>
      <c r="AH2" t="n">
        <v>2637112.731455421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1.4906</v>
      </c>
      <c r="E3" t="n">
        <v>67.08</v>
      </c>
      <c r="F3" t="n">
        <v>60.49</v>
      </c>
      <c r="G3" t="n">
        <v>13.29</v>
      </c>
      <c r="H3" t="n">
        <v>0.27</v>
      </c>
      <c r="I3" t="n">
        <v>273</v>
      </c>
      <c r="J3" t="n">
        <v>81.14</v>
      </c>
      <c r="K3" t="n">
        <v>35.1</v>
      </c>
      <c r="L3" t="n">
        <v>1.25</v>
      </c>
      <c r="M3" t="n">
        <v>271</v>
      </c>
      <c r="N3" t="n">
        <v>9.789999999999999</v>
      </c>
      <c r="O3" t="n">
        <v>10241.25</v>
      </c>
      <c r="P3" t="n">
        <v>472.47</v>
      </c>
      <c r="Q3" t="n">
        <v>1368.66</v>
      </c>
      <c r="R3" t="n">
        <v>362.98</v>
      </c>
      <c r="S3" t="n">
        <v>104.26</v>
      </c>
      <c r="T3" t="n">
        <v>127183.71</v>
      </c>
      <c r="U3" t="n">
        <v>0.29</v>
      </c>
      <c r="V3" t="n">
        <v>0.79</v>
      </c>
      <c r="W3" t="n">
        <v>21.11</v>
      </c>
      <c r="X3" t="n">
        <v>7.89</v>
      </c>
      <c r="Y3" t="n">
        <v>1</v>
      </c>
      <c r="Z3" t="n">
        <v>10</v>
      </c>
      <c r="AA3" t="n">
        <v>1953.696929540798</v>
      </c>
      <c r="AB3" t="n">
        <v>2673.134330023193</v>
      </c>
      <c r="AC3" t="n">
        <v>2418.014141333374</v>
      </c>
      <c r="AD3" t="n">
        <v>1953696.929540798</v>
      </c>
      <c r="AE3" t="n">
        <v>2673134.330023193</v>
      </c>
      <c r="AF3" t="n">
        <v>3.087093538921757e-06</v>
      </c>
      <c r="AG3" t="n">
        <v>78</v>
      </c>
      <c r="AH3" t="n">
        <v>2418014.141333375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1.5479</v>
      </c>
      <c r="E4" t="n">
        <v>64.59999999999999</v>
      </c>
      <c r="F4" t="n">
        <v>58.92</v>
      </c>
      <c r="G4" t="n">
        <v>16.07</v>
      </c>
      <c r="H4" t="n">
        <v>0.32</v>
      </c>
      <c r="I4" t="n">
        <v>220</v>
      </c>
      <c r="J4" t="n">
        <v>81.44</v>
      </c>
      <c r="K4" t="n">
        <v>35.1</v>
      </c>
      <c r="L4" t="n">
        <v>1.5</v>
      </c>
      <c r="M4" t="n">
        <v>218</v>
      </c>
      <c r="N4" t="n">
        <v>9.84</v>
      </c>
      <c r="O4" t="n">
        <v>10278.32</v>
      </c>
      <c r="P4" t="n">
        <v>457.42</v>
      </c>
      <c r="Q4" t="n">
        <v>1367.94</v>
      </c>
      <c r="R4" t="n">
        <v>312.68</v>
      </c>
      <c r="S4" t="n">
        <v>104.26</v>
      </c>
      <c r="T4" t="n">
        <v>102298.72</v>
      </c>
      <c r="U4" t="n">
        <v>0.33</v>
      </c>
      <c r="V4" t="n">
        <v>0.8100000000000001</v>
      </c>
      <c r="W4" t="n">
        <v>21</v>
      </c>
      <c r="X4" t="n">
        <v>6.33</v>
      </c>
      <c r="Y4" t="n">
        <v>1</v>
      </c>
      <c r="Z4" t="n">
        <v>10</v>
      </c>
      <c r="AA4" t="n">
        <v>1845.613365926176</v>
      </c>
      <c r="AB4" t="n">
        <v>2525.249629975372</v>
      </c>
      <c r="AC4" t="n">
        <v>2284.243349500638</v>
      </c>
      <c r="AD4" t="n">
        <v>1845613.365926176</v>
      </c>
      <c r="AE4" t="n">
        <v>2525249.629975372</v>
      </c>
      <c r="AF4" t="n">
        <v>3.205764181468528e-06</v>
      </c>
      <c r="AG4" t="n">
        <v>75</v>
      </c>
      <c r="AH4" t="n">
        <v>2284243.349500638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1.5892</v>
      </c>
      <c r="E5" t="n">
        <v>62.92</v>
      </c>
      <c r="F5" t="n">
        <v>57.86</v>
      </c>
      <c r="G5" t="n">
        <v>18.87</v>
      </c>
      <c r="H5" t="n">
        <v>0.38</v>
      </c>
      <c r="I5" t="n">
        <v>184</v>
      </c>
      <c r="J5" t="n">
        <v>81.73999999999999</v>
      </c>
      <c r="K5" t="n">
        <v>35.1</v>
      </c>
      <c r="L5" t="n">
        <v>1.75</v>
      </c>
      <c r="M5" t="n">
        <v>182</v>
      </c>
      <c r="N5" t="n">
        <v>9.890000000000001</v>
      </c>
      <c r="O5" t="n">
        <v>10315.41</v>
      </c>
      <c r="P5" t="n">
        <v>446.18</v>
      </c>
      <c r="Q5" t="n">
        <v>1367.8</v>
      </c>
      <c r="R5" t="n">
        <v>278.38</v>
      </c>
      <c r="S5" t="n">
        <v>104.26</v>
      </c>
      <c r="T5" t="n">
        <v>85326.14</v>
      </c>
      <c r="U5" t="n">
        <v>0.37</v>
      </c>
      <c r="V5" t="n">
        <v>0.83</v>
      </c>
      <c r="W5" t="n">
        <v>20.94</v>
      </c>
      <c r="X5" t="n">
        <v>5.28</v>
      </c>
      <c r="Y5" t="n">
        <v>1</v>
      </c>
      <c r="Z5" t="n">
        <v>10</v>
      </c>
      <c r="AA5" t="n">
        <v>1772.710612987546</v>
      </c>
      <c r="AB5" t="n">
        <v>2425.500867162269</v>
      </c>
      <c r="AC5" t="n">
        <v>2194.014468612149</v>
      </c>
      <c r="AD5" t="n">
        <v>1772710.612987546</v>
      </c>
      <c r="AE5" t="n">
        <v>2425500.867162269</v>
      </c>
      <c r="AF5" t="n">
        <v>3.291298169901017e-06</v>
      </c>
      <c r="AG5" t="n">
        <v>73</v>
      </c>
      <c r="AH5" t="n">
        <v>2194014.468612149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1.6202</v>
      </c>
      <c r="E6" t="n">
        <v>61.72</v>
      </c>
      <c r="F6" t="n">
        <v>57.11</v>
      </c>
      <c r="G6" t="n">
        <v>21.69</v>
      </c>
      <c r="H6" t="n">
        <v>0.43</v>
      </c>
      <c r="I6" t="n">
        <v>158</v>
      </c>
      <c r="J6" t="n">
        <v>82.04000000000001</v>
      </c>
      <c r="K6" t="n">
        <v>35.1</v>
      </c>
      <c r="L6" t="n">
        <v>2</v>
      </c>
      <c r="M6" t="n">
        <v>156</v>
      </c>
      <c r="N6" t="n">
        <v>9.94</v>
      </c>
      <c r="O6" t="n">
        <v>10352.53</v>
      </c>
      <c r="P6" t="n">
        <v>437.4</v>
      </c>
      <c r="Q6" t="n">
        <v>1367.96</v>
      </c>
      <c r="R6" t="n">
        <v>253.64</v>
      </c>
      <c r="S6" t="n">
        <v>104.26</v>
      </c>
      <c r="T6" t="n">
        <v>73087.31</v>
      </c>
      <c r="U6" t="n">
        <v>0.41</v>
      </c>
      <c r="V6" t="n">
        <v>0.84</v>
      </c>
      <c r="W6" t="n">
        <v>20.9</v>
      </c>
      <c r="X6" t="n">
        <v>4.52</v>
      </c>
      <c r="Y6" t="n">
        <v>1</v>
      </c>
      <c r="Z6" t="n">
        <v>10</v>
      </c>
      <c r="AA6" t="n">
        <v>1724.336377145525</v>
      </c>
      <c r="AB6" t="n">
        <v>2359.31310356255</v>
      </c>
      <c r="AC6" t="n">
        <v>2134.143572275278</v>
      </c>
      <c r="AD6" t="n">
        <v>1724336.377145525</v>
      </c>
      <c r="AE6" t="n">
        <v>2359313.10356255</v>
      </c>
      <c r="AF6" t="n">
        <v>3.355500437247438e-06</v>
      </c>
      <c r="AG6" t="n">
        <v>72</v>
      </c>
      <c r="AH6" t="n">
        <v>2134143.572275278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1.6443</v>
      </c>
      <c r="E7" t="n">
        <v>60.82</v>
      </c>
      <c r="F7" t="n">
        <v>56.55</v>
      </c>
      <c r="G7" t="n">
        <v>24.59</v>
      </c>
      <c r="H7" t="n">
        <v>0.48</v>
      </c>
      <c r="I7" t="n">
        <v>138</v>
      </c>
      <c r="J7" t="n">
        <v>82.34</v>
      </c>
      <c r="K7" t="n">
        <v>35.1</v>
      </c>
      <c r="L7" t="n">
        <v>2.25</v>
      </c>
      <c r="M7" t="n">
        <v>136</v>
      </c>
      <c r="N7" t="n">
        <v>9.99</v>
      </c>
      <c r="O7" t="n">
        <v>10389.66</v>
      </c>
      <c r="P7" t="n">
        <v>429.99</v>
      </c>
      <c r="Q7" t="n">
        <v>1367.75</v>
      </c>
      <c r="R7" t="n">
        <v>234.81</v>
      </c>
      <c r="S7" t="n">
        <v>104.26</v>
      </c>
      <c r="T7" t="n">
        <v>63769.85</v>
      </c>
      <c r="U7" t="n">
        <v>0.44</v>
      </c>
      <c r="V7" t="n">
        <v>0.85</v>
      </c>
      <c r="W7" t="n">
        <v>20.88</v>
      </c>
      <c r="X7" t="n">
        <v>3.96</v>
      </c>
      <c r="Y7" t="n">
        <v>1</v>
      </c>
      <c r="Z7" t="n">
        <v>10</v>
      </c>
      <c r="AA7" t="n">
        <v>1684.934130052044</v>
      </c>
      <c r="AB7" t="n">
        <v>2305.40121078479</v>
      </c>
      <c r="AC7" t="n">
        <v>2085.37695487841</v>
      </c>
      <c r="AD7" t="n">
        <v>1684934.130052044</v>
      </c>
      <c r="AE7" t="n">
        <v>2305401.21078479</v>
      </c>
      <c r="AF7" t="n">
        <v>3.405412522507075e-06</v>
      </c>
      <c r="AG7" t="n">
        <v>71</v>
      </c>
      <c r="AH7" t="n">
        <v>2085376.95487841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1.6641</v>
      </c>
      <c r="E8" t="n">
        <v>60.09</v>
      </c>
      <c r="F8" t="n">
        <v>56.08</v>
      </c>
      <c r="G8" t="n">
        <v>27.36</v>
      </c>
      <c r="H8" t="n">
        <v>0.53</v>
      </c>
      <c r="I8" t="n">
        <v>123</v>
      </c>
      <c r="J8" t="n">
        <v>82.65000000000001</v>
      </c>
      <c r="K8" t="n">
        <v>35.1</v>
      </c>
      <c r="L8" t="n">
        <v>2.5</v>
      </c>
      <c r="M8" t="n">
        <v>121</v>
      </c>
      <c r="N8" t="n">
        <v>10.04</v>
      </c>
      <c r="O8" t="n">
        <v>10426.82</v>
      </c>
      <c r="P8" t="n">
        <v>423.62</v>
      </c>
      <c r="Q8" t="n">
        <v>1367.83</v>
      </c>
      <c r="R8" t="n">
        <v>220.14</v>
      </c>
      <c r="S8" t="n">
        <v>104.26</v>
      </c>
      <c r="T8" t="n">
        <v>56510.53</v>
      </c>
      <c r="U8" t="n">
        <v>0.47</v>
      </c>
      <c r="V8" t="n">
        <v>0.85</v>
      </c>
      <c r="W8" t="n">
        <v>20.85</v>
      </c>
      <c r="X8" t="n">
        <v>3.5</v>
      </c>
      <c r="Y8" t="n">
        <v>1</v>
      </c>
      <c r="Z8" t="n">
        <v>10</v>
      </c>
      <c r="AA8" t="n">
        <v>1651.048126583953</v>
      </c>
      <c r="AB8" t="n">
        <v>2259.036885894784</v>
      </c>
      <c r="AC8" t="n">
        <v>2043.437576083168</v>
      </c>
      <c r="AD8" t="n">
        <v>1651048.126583953</v>
      </c>
      <c r="AE8" t="n">
        <v>2259036.885894784</v>
      </c>
      <c r="AF8" t="n">
        <v>3.446419131973498e-06</v>
      </c>
      <c r="AG8" t="n">
        <v>70</v>
      </c>
      <c r="AH8" t="n">
        <v>2043437.576083168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1.6811</v>
      </c>
      <c r="E9" t="n">
        <v>59.49</v>
      </c>
      <c r="F9" t="n">
        <v>55.7</v>
      </c>
      <c r="G9" t="n">
        <v>30.38</v>
      </c>
      <c r="H9" t="n">
        <v>0.58</v>
      </c>
      <c r="I9" t="n">
        <v>110</v>
      </c>
      <c r="J9" t="n">
        <v>82.95</v>
      </c>
      <c r="K9" t="n">
        <v>35.1</v>
      </c>
      <c r="L9" t="n">
        <v>2.75</v>
      </c>
      <c r="M9" t="n">
        <v>108</v>
      </c>
      <c r="N9" t="n">
        <v>10.1</v>
      </c>
      <c r="O9" t="n">
        <v>10463.99</v>
      </c>
      <c r="P9" t="n">
        <v>417.49</v>
      </c>
      <c r="Q9" t="n">
        <v>1367.73</v>
      </c>
      <c r="R9" t="n">
        <v>208.26</v>
      </c>
      <c r="S9" t="n">
        <v>104.26</v>
      </c>
      <c r="T9" t="n">
        <v>50638.48</v>
      </c>
      <c r="U9" t="n">
        <v>0.5</v>
      </c>
      <c r="V9" t="n">
        <v>0.86</v>
      </c>
      <c r="W9" t="n">
        <v>20.81</v>
      </c>
      <c r="X9" t="n">
        <v>3.11</v>
      </c>
      <c r="Y9" t="n">
        <v>1</v>
      </c>
      <c r="Z9" t="n">
        <v>10</v>
      </c>
      <c r="AA9" t="n">
        <v>1620.280084433992</v>
      </c>
      <c r="AB9" t="n">
        <v>2216.938693234988</v>
      </c>
      <c r="AC9" t="n">
        <v>2005.357175845638</v>
      </c>
      <c r="AD9" t="n">
        <v>1620280.084433992</v>
      </c>
      <c r="AE9" t="n">
        <v>2216938.693234988</v>
      </c>
      <c r="AF9" t="n">
        <v>3.481626826969922e-06</v>
      </c>
      <c r="AG9" t="n">
        <v>69</v>
      </c>
      <c r="AH9" t="n">
        <v>2005357.175845638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1.6935</v>
      </c>
      <c r="E10" t="n">
        <v>59.05</v>
      </c>
      <c r="F10" t="n">
        <v>55.43</v>
      </c>
      <c r="G10" t="n">
        <v>33.26</v>
      </c>
      <c r="H10" t="n">
        <v>0.63</v>
      </c>
      <c r="I10" t="n">
        <v>100</v>
      </c>
      <c r="J10" t="n">
        <v>83.25</v>
      </c>
      <c r="K10" t="n">
        <v>35.1</v>
      </c>
      <c r="L10" t="n">
        <v>3</v>
      </c>
      <c r="M10" t="n">
        <v>98</v>
      </c>
      <c r="N10" t="n">
        <v>10.15</v>
      </c>
      <c r="O10" t="n">
        <v>10501.19</v>
      </c>
      <c r="P10" t="n">
        <v>412.52</v>
      </c>
      <c r="Q10" t="n">
        <v>1367.54</v>
      </c>
      <c r="R10" t="n">
        <v>199.07</v>
      </c>
      <c r="S10" t="n">
        <v>104.26</v>
      </c>
      <c r="T10" t="n">
        <v>46092.65</v>
      </c>
      <c r="U10" t="n">
        <v>0.52</v>
      </c>
      <c r="V10" t="n">
        <v>0.86</v>
      </c>
      <c r="W10" t="n">
        <v>20.81</v>
      </c>
      <c r="X10" t="n">
        <v>2.85</v>
      </c>
      <c r="Y10" t="n">
        <v>1</v>
      </c>
      <c r="Z10" t="n">
        <v>10</v>
      </c>
      <c r="AA10" t="n">
        <v>1604.339270958486</v>
      </c>
      <c r="AB10" t="n">
        <v>2195.127768978743</v>
      </c>
      <c r="AC10" t="n">
        <v>1985.627855588585</v>
      </c>
      <c r="AD10" t="n">
        <v>1604339.270958486</v>
      </c>
      <c r="AE10" t="n">
        <v>2195127.768978743</v>
      </c>
      <c r="AF10" t="n">
        <v>3.50730773390849e-06</v>
      </c>
      <c r="AG10" t="n">
        <v>69</v>
      </c>
      <c r="AH10" t="n">
        <v>1985627.855588585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1.7057</v>
      </c>
      <c r="E11" t="n">
        <v>58.63</v>
      </c>
      <c r="F11" t="n">
        <v>55.17</v>
      </c>
      <c r="G11" t="n">
        <v>36.37</v>
      </c>
      <c r="H11" t="n">
        <v>0.68</v>
      </c>
      <c r="I11" t="n">
        <v>91</v>
      </c>
      <c r="J11" t="n">
        <v>83.55</v>
      </c>
      <c r="K11" t="n">
        <v>35.1</v>
      </c>
      <c r="L11" t="n">
        <v>3.25</v>
      </c>
      <c r="M11" t="n">
        <v>89</v>
      </c>
      <c r="N11" t="n">
        <v>10.2</v>
      </c>
      <c r="O11" t="n">
        <v>10538.42</v>
      </c>
      <c r="P11" t="n">
        <v>407.35</v>
      </c>
      <c r="Q11" t="n">
        <v>1367.56</v>
      </c>
      <c r="R11" t="n">
        <v>190.56</v>
      </c>
      <c r="S11" t="n">
        <v>104.26</v>
      </c>
      <c r="T11" t="n">
        <v>41880.55</v>
      </c>
      <c r="U11" t="n">
        <v>0.55</v>
      </c>
      <c r="V11" t="n">
        <v>0.87</v>
      </c>
      <c r="W11" t="n">
        <v>20.79</v>
      </c>
      <c r="X11" t="n">
        <v>2.58</v>
      </c>
      <c r="Y11" t="n">
        <v>1</v>
      </c>
      <c r="Z11" t="n">
        <v>10</v>
      </c>
      <c r="AA11" t="n">
        <v>1579.065130648727</v>
      </c>
      <c r="AB11" t="n">
        <v>2160.546575190553</v>
      </c>
      <c r="AC11" t="n">
        <v>1954.347042400529</v>
      </c>
      <c r="AD11" t="n">
        <v>1579065.130648727</v>
      </c>
      <c r="AE11" t="n">
        <v>2160546.575190553</v>
      </c>
      <c r="AF11" t="n">
        <v>3.53257443267063e-06</v>
      </c>
      <c r="AG11" t="n">
        <v>68</v>
      </c>
      <c r="AH11" t="n">
        <v>1954347.042400529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1.7151</v>
      </c>
      <c r="E12" t="n">
        <v>58.3</v>
      </c>
      <c r="F12" t="n">
        <v>54.97</v>
      </c>
      <c r="G12" t="n">
        <v>39.26</v>
      </c>
      <c r="H12" t="n">
        <v>0.73</v>
      </c>
      <c r="I12" t="n">
        <v>84</v>
      </c>
      <c r="J12" t="n">
        <v>83.84999999999999</v>
      </c>
      <c r="K12" t="n">
        <v>35.1</v>
      </c>
      <c r="L12" t="n">
        <v>3.5</v>
      </c>
      <c r="M12" t="n">
        <v>82</v>
      </c>
      <c r="N12" t="n">
        <v>10.25</v>
      </c>
      <c r="O12" t="n">
        <v>10575.66</v>
      </c>
      <c r="P12" t="n">
        <v>402.68</v>
      </c>
      <c r="Q12" t="n">
        <v>1367.51</v>
      </c>
      <c r="R12" t="n">
        <v>184.34</v>
      </c>
      <c r="S12" t="n">
        <v>104.26</v>
      </c>
      <c r="T12" t="n">
        <v>38804.73</v>
      </c>
      <c r="U12" t="n">
        <v>0.57</v>
      </c>
      <c r="V12" t="n">
        <v>0.87</v>
      </c>
      <c r="W12" t="n">
        <v>20.77</v>
      </c>
      <c r="X12" t="n">
        <v>2.38</v>
      </c>
      <c r="Y12" t="n">
        <v>1</v>
      </c>
      <c r="Z12" t="n">
        <v>10</v>
      </c>
      <c r="AA12" t="n">
        <v>1566.064766859007</v>
      </c>
      <c r="AB12" t="n">
        <v>2142.758903917887</v>
      </c>
      <c r="AC12" t="n">
        <v>1938.257001508974</v>
      </c>
      <c r="AD12" t="n">
        <v>1566064.766859008</v>
      </c>
      <c r="AE12" t="n">
        <v>2142758.903917887</v>
      </c>
      <c r="AF12" t="n">
        <v>3.552042216962771e-06</v>
      </c>
      <c r="AG12" t="n">
        <v>68</v>
      </c>
      <c r="AH12" t="n">
        <v>1938257.001508974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1.7246</v>
      </c>
      <c r="E13" t="n">
        <v>57.99</v>
      </c>
      <c r="F13" t="n">
        <v>54.77</v>
      </c>
      <c r="G13" t="n">
        <v>42.68</v>
      </c>
      <c r="H13" t="n">
        <v>0.78</v>
      </c>
      <c r="I13" t="n">
        <v>77</v>
      </c>
      <c r="J13" t="n">
        <v>84.15000000000001</v>
      </c>
      <c r="K13" t="n">
        <v>35.1</v>
      </c>
      <c r="L13" t="n">
        <v>3.75</v>
      </c>
      <c r="M13" t="n">
        <v>75</v>
      </c>
      <c r="N13" t="n">
        <v>10.3</v>
      </c>
      <c r="O13" t="n">
        <v>10612.93</v>
      </c>
      <c r="P13" t="n">
        <v>397.81</v>
      </c>
      <c r="Q13" t="n">
        <v>1367.52</v>
      </c>
      <c r="R13" t="n">
        <v>177.46</v>
      </c>
      <c r="S13" t="n">
        <v>104.26</v>
      </c>
      <c r="T13" t="n">
        <v>35400.66</v>
      </c>
      <c r="U13" t="n">
        <v>0.59</v>
      </c>
      <c r="V13" t="n">
        <v>0.88</v>
      </c>
      <c r="W13" t="n">
        <v>20.77</v>
      </c>
      <c r="X13" t="n">
        <v>2.19</v>
      </c>
      <c r="Y13" t="n">
        <v>1</v>
      </c>
      <c r="Z13" t="n">
        <v>10</v>
      </c>
      <c r="AA13" t="n">
        <v>1552.872914165339</v>
      </c>
      <c r="AB13" t="n">
        <v>2124.709229078943</v>
      </c>
      <c r="AC13" t="n">
        <v>1921.92996230378</v>
      </c>
      <c r="AD13" t="n">
        <v>1552872.914165339</v>
      </c>
      <c r="AE13" t="n">
        <v>2124709.229078943</v>
      </c>
      <c r="AF13" t="n">
        <v>3.571717105343125e-06</v>
      </c>
      <c r="AG13" t="n">
        <v>68</v>
      </c>
      <c r="AH13" t="n">
        <v>1921929.96230378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1.7311</v>
      </c>
      <c r="E14" t="n">
        <v>57.77</v>
      </c>
      <c r="F14" t="n">
        <v>54.63</v>
      </c>
      <c r="G14" t="n">
        <v>45.53</v>
      </c>
      <c r="H14" t="n">
        <v>0.83</v>
      </c>
      <c r="I14" t="n">
        <v>72</v>
      </c>
      <c r="J14" t="n">
        <v>84.45999999999999</v>
      </c>
      <c r="K14" t="n">
        <v>35.1</v>
      </c>
      <c r="L14" t="n">
        <v>4</v>
      </c>
      <c r="M14" t="n">
        <v>70</v>
      </c>
      <c r="N14" t="n">
        <v>10.36</v>
      </c>
      <c r="O14" t="n">
        <v>10650.22</v>
      </c>
      <c r="P14" t="n">
        <v>394.04</v>
      </c>
      <c r="Q14" t="n">
        <v>1367.35</v>
      </c>
      <c r="R14" t="n">
        <v>173.26</v>
      </c>
      <c r="S14" t="n">
        <v>104.26</v>
      </c>
      <c r="T14" t="n">
        <v>33324.73</v>
      </c>
      <c r="U14" t="n">
        <v>0.6</v>
      </c>
      <c r="V14" t="n">
        <v>0.88</v>
      </c>
      <c r="W14" t="n">
        <v>20.76</v>
      </c>
      <c r="X14" t="n">
        <v>2.05</v>
      </c>
      <c r="Y14" t="n">
        <v>1</v>
      </c>
      <c r="Z14" t="n">
        <v>10</v>
      </c>
      <c r="AA14" t="n">
        <v>1533.842395868731</v>
      </c>
      <c r="AB14" t="n">
        <v>2098.670834378311</v>
      </c>
      <c r="AC14" t="n">
        <v>1898.37663544826</v>
      </c>
      <c r="AD14" t="n">
        <v>1533842.395868731</v>
      </c>
      <c r="AE14" t="n">
        <v>2098670.834378311</v>
      </c>
      <c r="AF14" t="n">
        <v>3.585178871077052e-06</v>
      </c>
      <c r="AG14" t="n">
        <v>67</v>
      </c>
      <c r="AH14" t="n">
        <v>1898376.63544826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1.739</v>
      </c>
      <c r="E15" t="n">
        <v>57.5</v>
      </c>
      <c r="F15" t="n">
        <v>54.46</v>
      </c>
      <c r="G15" t="n">
        <v>48.77</v>
      </c>
      <c r="H15" t="n">
        <v>0.88</v>
      </c>
      <c r="I15" t="n">
        <v>67</v>
      </c>
      <c r="J15" t="n">
        <v>84.76000000000001</v>
      </c>
      <c r="K15" t="n">
        <v>35.1</v>
      </c>
      <c r="L15" t="n">
        <v>4.25</v>
      </c>
      <c r="M15" t="n">
        <v>65</v>
      </c>
      <c r="N15" t="n">
        <v>10.41</v>
      </c>
      <c r="O15" t="n">
        <v>10687.53</v>
      </c>
      <c r="P15" t="n">
        <v>388.85</v>
      </c>
      <c r="Q15" t="n">
        <v>1367.43</v>
      </c>
      <c r="R15" t="n">
        <v>167.74</v>
      </c>
      <c r="S15" t="n">
        <v>104.26</v>
      </c>
      <c r="T15" t="n">
        <v>30589.29</v>
      </c>
      <c r="U15" t="n">
        <v>0.62</v>
      </c>
      <c r="V15" t="n">
        <v>0.88</v>
      </c>
      <c r="W15" t="n">
        <v>20.75</v>
      </c>
      <c r="X15" t="n">
        <v>1.88</v>
      </c>
      <c r="Y15" t="n">
        <v>1</v>
      </c>
      <c r="Z15" t="n">
        <v>10</v>
      </c>
      <c r="AA15" t="n">
        <v>1521.457334993953</v>
      </c>
      <c r="AB15" t="n">
        <v>2081.725047699116</v>
      </c>
      <c r="AC15" t="n">
        <v>1883.048130866167</v>
      </c>
      <c r="AD15" t="n">
        <v>1521457.334993953</v>
      </c>
      <c r="AE15" t="n">
        <v>2081725.047699116</v>
      </c>
      <c r="AF15" t="n">
        <v>3.601540094045979e-06</v>
      </c>
      <c r="AG15" t="n">
        <v>67</v>
      </c>
      <c r="AH15" t="n">
        <v>1883048.130866167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1.7441</v>
      </c>
      <c r="E16" t="n">
        <v>57.34</v>
      </c>
      <c r="F16" t="n">
        <v>54.36</v>
      </c>
      <c r="G16" t="n">
        <v>51.77</v>
      </c>
      <c r="H16" t="n">
        <v>0.93</v>
      </c>
      <c r="I16" t="n">
        <v>63</v>
      </c>
      <c r="J16" t="n">
        <v>85.06</v>
      </c>
      <c r="K16" t="n">
        <v>35.1</v>
      </c>
      <c r="L16" t="n">
        <v>4.5</v>
      </c>
      <c r="M16" t="n">
        <v>61</v>
      </c>
      <c r="N16" t="n">
        <v>10.46</v>
      </c>
      <c r="O16" t="n">
        <v>10724.86</v>
      </c>
      <c r="P16" t="n">
        <v>385.02</v>
      </c>
      <c r="Q16" t="n">
        <v>1367.33</v>
      </c>
      <c r="R16" t="n">
        <v>164.4</v>
      </c>
      <c r="S16" t="n">
        <v>104.26</v>
      </c>
      <c r="T16" t="n">
        <v>28943.09</v>
      </c>
      <c r="U16" t="n">
        <v>0.63</v>
      </c>
      <c r="V16" t="n">
        <v>0.88</v>
      </c>
      <c r="W16" t="n">
        <v>20.75</v>
      </c>
      <c r="X16" t="n">
        <v>1.78</v>
      </c>
      <c r="Y16" t="n">
        <v>1</v>
      </c>
      <c r="Z16" t="n">
        <v>10</v>
      </c>
      <c r="AA16" t="n">
        <v>1512.918350518599</v>
      </c>
      <c r="AB16" t="n">
        <v>2070.041632426529</v>
      </c>
      <c r="AC16" t="n">
        <v>1872.479764349419</v>
      </c>
      <c r="AD16" t="n">
        <v>1512918.350518599</v>
      </c>
      <c r="AE16" t="n">
        <v>2070041.632426529</v>
      </c>
      <c r="AF16" t="n">
        <v>3.612102402544906e-06</v>
      </c>
      <c r="AG16" t="n">
        <v>67</v>
      </c>
      <c r="AH16" t="n">
        <v>1872479.764349419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1.75</v>
      </c>
      <c r="E17" t="n">
        <v>57.14</v>
      </c>
      <c r="F17" t="n">
        <v>54.23</v>
      </c>
      <c r="G17" t="n">
        <v>55.15</v>
      </c>
      <c r="H17" t="n">
        <v>0.98</v>
      </c>
      <c r="I17" t="n">
        <v>59</v>
      </c>
      <c r="J17" t="n">
        <v>85.36</v>
      </c>
      <c r="K17" t="n">
        <v>35.1</v>
      </c>
      <c r="L17" t="n">
        <v>4.75</v>
      </c>
      <c r="M17" t="n">
        <v>57</v>
      </c>
      <c r="N17" t="n">
        <v>10.51</v>
      </c>
      <c r="O17" t="n">
        <v>10762.22</v>
      </c>
      <c r="P17" t="n">
        <v>380.94</v>
      </c>
      <c r="Q17" t="n">
        <v>1367.49</v>
      </c>
      <c r="R17" t="n">
        <v>160.17</v>
      </c>
      <c r="S17" t="n">
        <v>104.26</v>
      </c>
      <c r="T17" t="n">
        <v>26844.49</v>
      </c>
      <c r="U17" t="n">
        <v>0.65</v>
      </c>
      <c r="V17" t="n">
        <v>0.88</v>
      </c>
      <c r="W17" t="n">
        <v>20.74</v>
      </c>
      <c r="X17" t="n">
        <v>1.65</v>
      </c>
      <c r="Y17" t="n">
        <v>1</v>
      </c>
      <c r="Z17" t="n">
        <v>10</v>
      </c>
      <c r="AA17" t="n">
        <v>1503.496400323497</v>
      </c>
      <c r="AB17" t="n">
        <v>2057.150104502484</v>
      </c>
      <c r="AC17" t="n">
        <v>1860.818585757072</v>
      </c>
      <c r="AD17" t="n">
        <v>1503496.400323497</v>
      </c>
      <c r="AE17" t="n">
        <v>2057150.104502484</v>
      </c>
      <c r="AF17" t="n">
        <v>3.624321543749547e-06</v>
      </c>
      <c r="AG17" t="n">
        <v>67</v>
      </c>
      <c r="AH17" t="n">
        <v>1860818.585757072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1.7553</v>
      </c>
      <c r="E18" t="n">
        <v>56.97</v>
      </c>
      <c r="F18" t="n">
        <v>54.13</v>
      </c>
      <c r="G18" t="n">
        <v>59.05</v>
      </c>
      <c r="H18" t="n">
        <v>1.02</v>
      </c>
      <c r="I18" t="n">
        <v>55</v>
      </c>
      <c r="J18" t="n">
        <v>85.67</v>
      </c>
      <c r="K18" t="n">
        <v>35.1</v>
      </c>
      <c r="L18" t="n">
        <v>5</v>
      </c>
      <c r="M18" t="n">
        <v>53</v>
      </c>
      <c r="N18" t="n">
        <v>10.57</v>
      </c>
      <c r="O18" t="n">
        <v>10799.59</v>
      </c>
      <c r="P18" t="n">
        <v>376.77</v>
      </c>
      <c r="Q18" t="n">
        <v>1367.31</v>
      </c>
      <c r="R18" t="n">
        <v>157.07</v>
      </c>
      <c r="S18" t="n">
        <v>104.26</v>
      </c>
      <c r="T18" t="n">
        <v>25317.81</v>
      </c>
      <c r="U18" t="n">
        <v>0.66</v>
      </c>
      <c r="V18" t="n">
        <v>0.89</v>
      </c>
      <c r="W18" t="n">
        <v>20.73</v>
      </c>
      <c r="X18" t="n">
        <v>1.55</v>
      </c>
      <c r="Y18" t="n">
        <v>1</v>
      </c>
      <c r="Z18" t="n">
        <v>10</v>
      </c>
      <c r="AA18" t="n">
        <v>1485.040616461339</v>
      </c>
      <c r="AB18" t="n">
        <v>2031.89808681056</v>
      </c>
      <c r="AC18" t="n">
        <v>1837.976585192235</v>
      </c>
      <c r="AD18" t="n">
        <v>1485040.616461339</v>
      </c>
      <c r="AE18" t="n">
        <v>2031898.08681056</v>
      </c>
      <c r="AF18" t="n">
        <v>3.635298060424903e-06</v>
      </c>
      <c r="AG18" t="n">
        <v>66</v>
      </c>
      <c r="AH18" t="n">
        <v>1837976.585192235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1.7593</v>
      </c>
      <c r="E19" t="n">
        <v>56.84</v>
      </c>
      <c r="F19" t="n">
        <v>54.05</v>
      </c>
      <c r="G19" t="n">
        <v>62.37</v>
      </c>
      <c r="H19" t="n">
        <v>1.07</v>
      </c>
      <c r="I19" t="n">
        <v>52</v>
      </c>
      <c r="J19" t="n">
        <v>85.97</v>
      </c>
      <c r="K19" t="n">
        <v>35.1</v>
      </c>
      <c r="L19" t="n">
        <v>5.25</v>
      </c>
      <c r="M19" t="n">
        <v>50</v>
      </c>
      <c r="N19" t="n">
        <v>10.62</v>
      </c>
      <c r="O19" t="n">
        <v>10836.99</v>
      </c>
      <c r="P19" t="n">
        <v>372.36</v>
      </c>
      <c r="Q19" t="n">
        <v>1367.34</v>
      </c>
      <c r="R19" t="n">
        <v>154.12</v>
      </c>
      <c r="S19" t="n">
        <v>104.26</v>
      </c>
      <c r="T19" t="n">
        <v>23856.08</v>
      </c>
      <c r="U19" t="n">
        <v>0.68</v>
      </c>
      <c r="V19" t="n">
        <v>0.89</v>
      </c>
      <c r="W19" t="n">
        <v>20.74</v>
      </c>
      <c r="X19" t="n">
        <v>1.47</v>
      </c>
      <c r="Y19" t="n">
        <v>1</v>
      </c>
      <c r="Z19" t="n">
        <v>10</v>
      </c>
      <c r="AA19" t="n">
        <v>1476.519631590968</v>
      </c>
      <c r="AB19" t="n">
        <v>2020.239299391598</v>
      </c>
      <c r="AC19" t="n">
        <v>1827.430496081328</v>
      </c>
      <c r="AD19" t="n">
        <v>1476519.631590968</v>
      </c>
      <c r="AE19" t="n">
        <v>2020239.299391598</v>
      </c>
      <c r="AF19" t="n">
        <v>3.643582223953473e-06</v>
      </c>
      <c r="AG19" t="n">
        <v>66</v>
      </c>
      <c r="AH19" t="n">
        <v>1827430.496081328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1.7638</v>
      </c>
      <c r="E20" t="n">
        <v>56.69</v>
      </c>
      <c r="F20" t="n">
        <v>53.96</v>
      </c>
      <c r="G20" t="n">
        <v>66.06999999999999</v>
      </c>
      <c r="H20" t="n">
        <v>1.12</v>
      </c>
      <c r="I20" t="n">
        <v>49</v>
      </c>
      <c r="J20" t="n">
        <v>86.27</v>
      </c>
      <c r="K20" t="n">
        <v>35.1</v>
      </c>
      <c r="L20" t="n">
        <v>5.5</v>
      </c>
      <c r="M20" t="n">
        <v>47</v>
      </c>
      <c r="N20" t="n">
        <v>10.67</v>
      </c>
      <c r="O20" t="n">
        <v>10874.42</v>
      </c>
      <c r="P20" t="n">
        <v>368.15</v>
      </c>
      <c r="Q20" t="n">
        <v>1367.38</v>
      </c>
      <c r="R20" t="n">
        <v>151.62</v>
      </c>
      <c r="S20" t="n">
        <v>104.26</v>
      </c>
      <c r="T20" t="n">
        <v>22621.95</v>
      </c>
      <c r="U20" t="n">
        <v>0.6899999999999999</v>
      </c>
      <c r="V20" t="n">
        <v>0.89</v>
      </c>
      <c r="W20" t="n">
        <v>20.72</v>
      </c>
      <c r="X20" t="n">
        <v>1.38</v>
      </c>
      <c r="Y20" t="n">
        <v>1</v>
      </c>
      <c r="Z20" t="n">
        <v>10</v>
      </c>
      <c r="AA20" t="n">
        <v>1468.009887948532</v>
      </c>
      <c r="AB20" t="n">
        <v>2008.595892716622</v>
      </c>
      <c r="AC20" t="n">
        <v>1816.898319797788</v>
      </c>
      <c r="AD20" t="n">
        <v>1468009.887948532</v>
      </c>
      <c r="AE20" t="n">
        <v>2008595.892716622</v>
      </c>
      <c r="AF20" t="n">
        <v>3.652901907923115e-06</v>
      </c>
      <c r="AG20" t="n">
        <v>66</v>
      </c>
      <c r="AH20" t="n">
        <v>1816898.319797788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1.7665</v>
      </c>
      <c r="E21" t="n">
        <v>56.61</v>
      </c>
      <c r="F21" t="n">
        <v>53.91</v>
      </c>
      <c r="G21" t="n">
        <v>68.81999999999999</v>
      </c>
      <c r="H21" t="n">
        <v>1.16</v>
      </c>
      <c r="I21" t="n">
        <v>47</v>
      </c>
      <c r="J21" t="n">
        <v>86.58</v>
      </c>
      <c r="K21" t="n">
        <v>35.1</v>
      </c>
      <c r="L21" t="n">
        <v>5.75</v>
      </c>
      <c r="M21" t="n">
        <v>44</v>
      </c>
      <c r="N21" t="n">
        <v>10.73</v>
      </c>
      <c r="O21" t="n">
        <v>10911.86</v>
      </c>
      <c r="P21" t="n">
        <v>363.5</v>
      </c>
      <c r="Q21" t="n">
        <v>1367.33</v>
      </c>
      <c r="R21" t="n">
        <v>149.86</v>
      </c>
      <c r="S21" t="n">
        <v>104.26</v>
      </c>
      <c r="T21" t="n">
        <v>21751.06</v>
      </c>
      <c r="U21" t="n">
        <v>0.7</v>
      </c>
      <c r="V21" t="n">
        <v>0.89</v>
      </c>
      <c r="W21" t="n">
        <v>20.72</v>
      </c>
      <c r="X21" t="n">
        <v>1.33</v>
      </c>
      <c r="Y21" t="n">
        <v>1</v>
      </c>
      <c r="Z21" t="n">
        <v>10</v>
      </c>
      <c r="AA21" t="n">
        <v>1460.041757115251</v>
      </c>
      <c r="AB21" t="n">
        <v>1997.693544581404</v>
      </c>
      <c r="AC21" t="n">
        <v>1807.036476467054</v>
      </c>
      <c r="AD21" t="n">
        <v>1460041.757115251</v>
      </c>
      <c r="AE21" t="n">
        <v>1997693.544581404</v>
      </c>
      <c r="AF21" t="n">
        <v>3.6584937183049e-06</v>
      </c>
      <c r="AG21" t="n">
        <v>66</v>
      </c>
      <c r="AH21" t="n">
        <v>1807036.476467054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1.7711</v>
      </c>
      <c r="E22" t="n">
        <v>56.46</v>
      </c>
      <c r="F22" t="n">
        <v>53.81</v>
      </c>
      <c r="G22" t="n">
        <v>73.38</v>
      </c>
      <c r="H22" t="n">
        <v>1.21</v>
      </c>
      <c r="I22" t="n">
        <v>44</v>
      </c>
      <c r="J22" t="n">
        <v>86.88</v>
      </c>
      <c r="K22" t="n">
        <v>35.1</v>
      </c>
      <c r="L22" t="n">
        <v>6</v>
      </c>
      <c r="M22" t="n">
        <v>38</v>
      </c>
      <c r="N22" t="n">
        <v>10.78</v>
      </c>
      <c r="O22" t="n">
        <v>10949.33</v>
      </c>
      <c r="P22" t="n">
        <v>359.31</v>
      </c>
      <c r="Q22" t="n">
        <v>1367.35</v>
      </c>
      <c r="R22" t="n">
        <v>146.55</v>
      </c>
      <c r="S22" t="n">
        <v>104.26</v>
      </c>
      <c r="T22" t="n">
        <v>20109.94</v>
      </c>
      <c r="U22" t="n">
        <v>0.71</v>
      </c>
      <c r="V22" t="n">
        <v>0.89</v>
      </c>
      <c r="W22" t="n">
        <v>20.72</v>
      </c>
      <c r="X22" t="n">
        <v>1.23</v>
      </c>
      <c r="Y22" t="n">
        <v>1</v>
      </c>
      <c r="Z22" t="n">
        <v>10</v>
      </c>
      <c r="AA22" t="n">
        <v>1451.526697137667</v>
      </c>
      <c r="AB22" t="n">
        <v>1986.042863862141</v>
      </c>
      <c r="AC22" t="n">
        <v>1796.497720363804</v>
      </c>
      <c r="AD22" t="n">
        <v>1451526.697137667</v>
      </c>
      <c r="AE22" t="n">
        <v>1986042.863862141</v>
      </c>
      <c r="AF22" t="n">
        <v>3.668020506362756e-06</v>
      </c>
      <c r="AG22" t="n">
        <v>66</v>
      </c>
      <c r="AH22" t="n">
        <v>1796497.720363804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1.7727</v>
      </c>
      <c r="E23" t="n">
        <v>56.41</v>
      </c>
      <c r="F23" t="n">
        <v>53.78</v>
      </c>
      <c r="G23" t="n">
        <v>75.04000000000001</v>
      </c>
      <c r="H23" t="n">
        <v>1.26</v>
      </c>
      <c r="I23" t="n">
        <v>43</v>
      </c>
      <c r="J23" t="n">
        <v>87.19</v>
      </c>
      <c r="K23" t="n">
        <v>35.1</v>
      </c>
      <c r="L23" t="n">
        <v>6.25</v>
      </c>
      <c r="M23" t="n">
        <v>31</v>
      </c>
      <c r="N23" t="n">
        <v>10.83</v>
      </c>
      <c r="O23" t="n">
        <v>10986.82</v>
      </c>
      <c r="P23" t="n">
        <v>356.43</v>
      </c>
      <c r="Q23" t="n">
        <v>1367.54</v>
      </c>
      <c r="R23" t="n">
        <v>145.31</v>
      </c>
      <c r="S23" t="n">
        <v>104.26</v>
      </c>
      <c r="T23" t="n">
        <v>19494.95</v>
      </c>
      <c r="U23" t="n">
        <v>0.72</v>
      </c>
      <c r="V23" t="n">
        <v>0.89</v>
      </c>
      <c r="W23" t="n">
        <v>20.72</v>
      </c>
      <c r="X23" t="n">
        <v>1.2</v>
      </c>
      <c r="Y23" t="n">
        <v>1</v>
      </c>
      <c r="Z23" t="n">
        <v>10</v>
      </c>
      <c r="AA23" t="n">
        <v>1446.664133720778</v>
      </c>
      <c r="AB23" t="n">
        <v>1979.389690073995</v>
      </c>
      <c r="AC23" t="n">
        <v>1790.47951614421</v>
      </c>
      <c r="AD23" t="n">
        <v>1446664.133720778</v>
      </c>
      <c r="AE23" t="n">
        <v>1979389.690073995</v>
      </c>
      <c r="AF23" t="n">
        <v>3.671334171774184e-06</v>
      </c>
      <c r="AG23" t="n">
        <v>66</v>
      </c>
      <c r="AH23" t="n">
        <v>1790479.51614421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1.7748</v>
      </c>
      <c r="E24" t="n">
        <v>56.34</v>
      </c>
      <c r="F24" t="n">
        <v>53.75</v>
      </c>
      <c r="G24" t="n">
        <v>78.65000000000001</v>
      </c>
      <c r="H24" t="n">
        <v>1.3</v>
      </c>
      <c r="I24" t="n">
        <v>41</v>
      </c>
      <c r="J24" t="n">
        <v>87.48999999999999</v>
      </c>
      <c r="K24" t="n">
        <v>35.1</v>
      </c>
      <c r="L24" t="n">
        <v>6.5</v>
      </c>
      <c r="M24" t="n">
        <v>15</v>
      </c>
      <c r="N24" t="n">
        <v>10.89</v>
      </c>
      <c r="O24" t="n">
        <v>11024.33</v>
      </c>
      <c r="P24" t="n">
        <v>354.47</v>
      </c>
      <c r="Q24" t="n">
        <v>1367.33</v>
      </c>
      <c r="R24" t="n">
        <v>143.48</v>
      </c>
      <c r="S24" t="n">
        <v>104.26</v>
      </c>
      <c r="T24" t="n">
        <v>18592.62</v>
      </c>
      <c r="U24" t="n">
        <v>0.73</v>
      </c>
      <c r="V24" t="n">
        <v>0.89</v>
      </c>
      <c r="W24" t="n">
        <v>20.74</v>
      </c>
      <c r="X24" t="n">
        <v>1.17</v>
      </c>
      <c r="Y24" t="n">
        <v>1</v>
      </c>
      <c r="Z24" t="n">
        <v>10</v>
      </c>
      <c r="AA24" t="n">
        <v>1442.833966794868</v>
      </c>
      <c r="AB24" t="n">
        <v>1974.149086710925</v>
      </c>
      <c r="AC24" t="n">
        <v>1785.739068610879</v>
      </c>
      <c r="AD24" t="n">
        <v>1442833.966794868</v>
      </c>
      <c r="AE24" t="n">
        <v>1974149.086710925</v>
      </c>
      <c r="AF24" t="n">
        <v>3.675683357626684e-06</v>
      </c>
      <c r="AG24" t="n">
        <v>66</v>
      </c>
      <c r="AH24" t="n">
        <v>1785739.06861088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1.7749</v>
      </c>
      <c r="E25" t="n">
        <v>56.34</v>
      </c>
      <c r="F25" t="n">
        <v>53.74</v>
      </c>
      <c r="G25" t="n">
        <v>78.65000000000001</v>
      </c>
      <c r="H25" t="n">
        <v>1.35</v>
      </c>
      <c r="I25" t="n">
        <v>41</v>
      </c>
      <c r="J25" t="n">
        <v>87.79000000000001</v>
      </c>
      <c r="K25" t="n">
        <v>35.1</v>
      </c>
      <c r="L25" t="n">
        <v>6.75</v>
      </c>
      <c r="M25" t="n">
        <v>3</v>
      </c>
      <c r="N25" t="n">
        <v>10.94</v>
      </c>
      <c r="O25" t="n">
        <v>11061.87</v>
      </c>
      <c r="P25" t="n">
        <v>353.41</v>
      </c>
      <c r="Q25" t="n">
        <v>1367.41</v>
      </c>
      <c r="R25" t="n">
        <v>142.71</v>
      </c>
      <c r="S25" t="n">
        <v>104.26</v>
      </c>
      <c r="T25" t="n">
        <v>18205.32</v>
      </c>
      <c r="U25" t="n">
        <v>0.73</v>
      </c>
      <c r="V25" t="n">
        <v>0.89</v>
      </c>
      <c r="W25" t="n">
        <v>20.76</v>
      </c>
      <c r="X25" t="n">
        <v>1.16</v>
      </c>
      <c r="Y25" t="n">
        <v>1</v>
      </c>
      <c r="Z25" t="n">
        <v>10</v>
      </c>
      <c r="AA25" t="n">
        <v>1441.281143166484</v>
      </c>
      <c r="AB25" t="n">
        <v>1972.024444916828</v>
      </c>
      <c r="AC25" t="n">
        <v>1783.817199647657</v>
      </c>
      <c r="AD25" t="n">
        <v>1441281.143166484</v>
      </c>
      <c r="AE25" t="n">
        <v>1972024.444916828</v>
      </c>
      <c r="AF25" t="n">
        <v>3.675890461714898e-06</v>
      </c>
      <c r="AG25" t="n">
        <v>66</v>
      </c>
      <c r="AH25" t="n">
        <v>1783817.199647657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1.7746</v>
      </c>
      <c r="E26" t="n">
        <v>56.35</v>
      </c>
      <c r="F26" t="n">
        <v>53.75</v>
      </c>
      <c r="G26" t="n">
        <v>78.66</v>
      </c>
      <c r="H26" t="n">
        <v>1.39</v>
      </c>
      <c r="I26" t="n">
        <v>41</v>
      </c>
      <c r="J26" t="n">
        <v>88.09999999999999</v>
      </c>
      <c r="K26" t="n">
        <v>35.1</v>
      </c>
      <c r="L26" t="n">
        <v>7</v>
      </c>
      <c r="M26" t="n">
        <v>0</v>
      </c>
      <c r="N26" t="n">
        <v>11</v>
      </c>
      <c r="O26" t="n">
        <v>11099.43</v>
      </c>
      <c r="P26" t="n">
        <v>354.61</v>
      </c>
      <c r="Q26" t="n">
        <v>1367.58</v>
      </c>
      <c r="R26" t="n">
        <v>142.79</v>
      </c>
      <c r="S26" t="n">
        <v>104.26</v>
      </c>
      <c r="T26" t="n">
        <v>18246.53</v>
      </c>
      <c r="U26" t="n">
        <v>0.73</v>
      </c>
      <c r="V26" t="n">
        <v>0.89</v>
      </c>
      <c r="W26" t="n">
        <v>20.76</v>
      </c>
      <c r="X26" t="n">
        <v>1.17</v>
      </c>
      <c r="Y26" t="n">
        <v>1</v>
      </c>
      <c r="Z26" t="n">
        <v>10</v>
      </c>
      <c r="AA26" t="n">
        <v>1443.116951667854</v>
      </c>
      <c r="AB26" t="n">
        <v>1974.536279098557</v>
      </c>
      <c r="AC26" t="n">
        <v>1786.089307900464</v>
      </c>
      <c r="AD26" t="n">
        <v>1443116.951667854</v>
      </c>
      <c r="AE26" t="n">
        <v>1974536.279098557</v>
      </c>
      <c r="AF26" t="n">
        <v>3.675269149450255e-06</v>
      </c>
      <c r="AG26" t="n">
        <v>66</v>
      </c>
      <c r="AH26" t="n">
        <v>1786089.307900464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4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1.2797</v>
      </c>
      <c r="E2" t="n">
        <v>78.15000000000001</v>
      </c>
      <c r="F2" t="n">
        <v>65.98</v>
      </c>
      <c r="G2" t="n">
        <v>8.68</v>
      </c>
      <c r="H2" t="n">
        <v>0.16</v>
      </c>
      <c r="I2" t="n">
        <v>456</v>
      </c>
      <c r="J2" t="n">
        <v>107.41</v>
      </c>
      <c r="K2" t="n">
        <v>41.65</v>
      </c>
      <c r="L2" t="n">
        <v>1</v>
      </c>
      <c r="M2" t="n">
        <v>454</v>
      </c>
      <c r="N2" t="n">
        <v>14.77</v>
      </c>
      <c r="O2" t="n">
        <v>13481.73</v>
      </c>
      <c r="P2" t="n">
        <v>632.28</v>
      </c>
      <c r="Q2" t="n">
        <v>1369.46</v>
      </c>
      <c r="R2" t="n">
        <v>541.92</v>
      </c>
      <c r="S2" t="n">
        <v>104.26</v>
      </c>
      <c r="T2" t="n">
        <v>215737.9</v>
      </c>
      <c r="U2" t="n">
        <v>0.19</v>
      </c>
      <c r="V2" t="n">
        <v>0.73</v>
      </c>
      <c r="W2" t="n">
        <v>21.4</v>
      </c>
      <c r="X2" t="n">
        <v>13.35</v>
      </c>
      <c r="Y2" t="n">
        <v>1</v>
      </c>
      <c r="Z2" t="n">
        <v>10</v>
      </c>
      <c r="AA2" t="n">
        <v>2726.139059921617</v>
      </c>
      <c r="AB2" t="n">
        <v>3730.023730552151</v>
      </c>
      <c r="AC2" t="n">
        <v>3374.035500829298</v>
      </c>
      <c r="AD2" t="n">
        <v>2726139.059921618</v>
      </c>
      <c r="AE2" t="n">
        <v>3730023.730552151</v>
      </c>
      <c r="AF2" t="n">
        <v>2.295167293068904e-06</v>
      </c>
      <c r="AG2" t="n">
        <v>91</v>
      </c>
      <c r="AH2" t="n">
        <v>3374035.500829298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1.382</v>
      </c>
      <c r="E3" t="n">
        <v>72.36</v>
      </c>
      <c r="F3" t="n">
        <v>62.66</v>
      </c>
      <c r="G3" t="n">
        <v>10.9</v>
      </c>
      <c r="H3" t="n">
        <v>0.2</v>
      </c>
      <c r="I3" t="n">
        <v>345</v>
      </c>
      <c r="J3" t="n">
        <v>107.73</v>
      </c>
      <c r="K3" t="n">
        <v>41.65</v>
      </c>
      <c r="L3" t="n">
        <v>1.25</v>
      </c>
      <c r="M3" t="n">
        <v>343</v>
      </c>
      <c r="N3" t="n">
        <v>14.83</v>
      </c>
      <c r="O3" t="n">
        <v>13520.81</v>
      </c>
      <c r="P3" t="n">
        <v>598.6</v>
      </c>
      <c r="Q3" t="n">
        <v>1368.81</v>
      </c>
      <c r="R3" t="n">
        <v>433.51</v>
      </c>
      <c r="S3" t="n">
        <v>104.26</v>
      </c>
      <c r="T3" t="n">
        <v>162086.76</v>
      </c>
      <c r="U3" t="n">
        <v>0.24</v>
      </c>
      <c r="V3" t="n">
        <v>0.77</v>
      </c>
      <c r="W3" t="n">
        <v>21.23</v>
      </c>
      <c r="X3" t="n">
        <v>10.05</v>
      </c>
      <c r="Y3" t="n">
        <v>1</v>
      </c>
      <c r="Z3" t="n">
        <v>10</v>
      </c>
      <c r="AA3" t="n">
        <v>2432.265858475812</v>
      </c>
      <c r="AB3" t="n">
        <v>3327.933451563336</v>
      </c>
      <c r="AC3" t="n">
        <v>3010.32015372994</v>
      </c>
      <c r="AD3" t="n">
        <v>2432265.858475812</v>
      </c>
      <c r="AE3" t="n">
        <v>3327933.451563336</v>
      </c>
      <c r="AF3" t="n">
        <v>2.478644369009318e-06</v>
      </c>
      <c r="AG3" t="n">
        <v>84</v>
      </c>
      <c r="AH3" t="n">
        <v>3010320.15372994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1.4523</v>
      </c>
      <c r="E4" t="n">
        <v>68.84999999999999</v>
      </c>
      <c r="F4" t="n">
        <v>60.64</v>
      </c>
      <c r="G4" t="n">
        <v>13.09</v>
      </c>
      <c r="H4" t="n">
        <v>0.24</v>
      </c>
      <c r="I4" t="n">
        <v>278</v>
      </c>
      <c r="J4" t="n">
        <v>108.05</v>
      </c>
      <c r="K4" t="n">
        <v>41.65</v>
      </c>
      <c r="L4" t="n">
        <v>1.5</v>
      </c>
      <c r="M4" t="n">
        <v>276</v>
      </c>
      <c r="N4" t="n">
        <v>14.9</v>
      </c>
      <c r="O4" t="n">
        <v>13559.91</v>
      </c>
      <c r="P4" t="n">
        <v>577.4299999999999</v>
      </c>
      <c r="Q4" t="n">
        <v>1368.15</v>
      </c>
      <c r="R4" t="n">
        <v>368.81</v>
      </c>
      <c r="S4" t="n">
        <v>104.26</v>
      </c>
      <c r="T4" t="n">
        <v>130071.11</v>
      </c>
      <c r="U4" t="n">
        <v>0.28</v>
      </c>
      <c r="V4" t="n">
        <v>0.79</v>
      </c>
      <c r="W4" t="n">
        <v>21.09</v>
      </c>
      <c r="X4" t="n">
        <v>8.039999999999999</v>
      </c>
      <c r="Y4" t="n">
        <v>1</v>
      </c>
      <c r="Z4" t="n">
        <v>10</v>
      </c>
      <c r="AA4" t="n">
        <v>2262.192854324937</v>
      </c>
      <c r="AB4" t="n">
        <v>3095.232064192694</v>
      </c>
      <c r="AC4" t="n">
        <v>2799.827460171513</v>
      </c>
      <c r="AD4" t="n">
        <v>2262192.854324937</v>
      </c>
      <c r="AE4" t="n">
        <v>3095232.064192694</v>
      </c>
      <c r="AF4" t="n">
        <v>2.604728811224481e-06</v>
      </c>
      <c r="AG4" t="n">
        <v>80</v>
      </c>
      <c r="AH4" t="n">
        <v>2799827.460171513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1.5036</v>
      </c>
      <c r="E5" t="n">
        <v>66.51000000000001</v>
      </c>
      <c r="F5" t="n">
        <v>59.31</v>
      </c>
      <c r="G5" t="n">
        <v>15.34</v>
      </c>
      <c r="H5" t="n">
        <v>0.28</v>
      </c>
      <c r="I5" t="n">
        <v>232</v>
      </c>
      <c r="J5" t="n">
        <v>108.37</v>
      </c>
      <c r="K5" t="n">
        <v>41.65</v>
      </c>
      <c r="L5" t="n">
        <v>1.75</v>
      </c>
      <c r="M5" t="n">
        <v>230</v>
      </c>
      <c r="N5" t="n">
        <v>14.97</v>
      </c>
      <c r="O5" t="n">
        <v>13599.17</v>
      </c>
      <c r="P5" t="n">
        <v>562.95</v>
      </c>
      <c r="Q5" t="n">
        <v>1368.45</v>
      </c>
      <c r="R5" t="n">
        <v>324.61</v>
      </c>
      <c r="S5" t="n">
        <v>104.26</v>
      </c>
      <c r="T5" t="n">
        <v>108201.93</v>
      </c>
      <c r="U5" t="n">
        <v>0.32</v>
      </c>
      <c r="V5" t="n">
        <v>0.8100000000000001</v>
      </c>
      <c r="W5" t="n">
        <v>21.05</v>
      </c>
      <c r="X5" t="n">
        <v>6.72</v>
      </c>
      <c r="Y5" t="n">
        <v>1</v>
      </c>
      <c r="Z5" t="n">
        <v>10</v>
      </c>
      <c r="AA5" t="n">
        <v>2147.863979165846</v>
      </c>
      <c r="AB5" t="n">
        <v>2938.802253365852</v>
      </c>
      <c r="AC5" t="n">
        <v>2658.327090939483</v>
      </c>
      <c r="AD5" t="n">
        <v>2147863.979165846</v>
      </c>
      <c r="AE5" t="n">
        <v>2938802.253365852</v>
      </c>
      <c r="AF5" t="n">
        <v>2.696736377165276e-06</v>
      </c>
      <c r="AG5" t="n">
        <v>77</v>
      </c>
      <c r="AH5" t="n">
        <v>2658327.090939483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1.5443</v>
      </c>
      <c r="E6" t="n">
        <v>64.76000000000001</v>
      </c>
      <c r="F6" t="n">
        <v>58.3</v>
      </c>
      <c r="G6" t="n">
        <v>17.58</v>
      </c>
      <c r="H6" t="n">
        <v>0.32</v>
      </c>
      <c r="I6" t="n">
        <v>199</v>
      </c>
      <c r="J6" t="n">
        <v>108.68</v>
      </c>
      <c r="K6" t="n">
        <v>41.65</v>
      </c>
      <c r="L6" t="n">
        <v>2</v>
      </c>
      <c r="M6" t="n">
        <v>197</v>
      </c>
      <c r="N6" t="n">
        <v>15.03</v>
      </c>
      <c r="O6" t="n">
        <v>13638.32</v>
      </c>
      <c r="P6" t="n">
        <v>551.09</v>
      </c>
      <c r="Q6" t="n">
        <v>1367.83</v>
      </c>
      <c r="R6" t="n">
        <v>292.77</v>
      </c>
      <c r="S6" t="n">
        <v>104.26</v>
      </c>
      <c r="T6" t="n">
        <v>92448.31</v>
      </c>
      <c r="U6" t="n">
        <v>0.36</v>
      </c>
      <c r="V6" t="n">
        <v>0.82</v>
      </c>
      <c r="W6" t="n">
        <v>20.96</v>
      </c>
      <c r="X6" t="n">
        <v>5.7</v>
      </c>
      <c r="Y6" t="n">
        <v>1</v>
      </c>
      <c r="Z6" t="n">
        <v>10</v>
      </c>
      <c r="AA6" t="n">
        <v>2064.637110076592</v>
      </c>
      <c r="AB6" t="n">
        <v>2824.927579367607</v>
      </c>
      <c r="AC6" t="n">
        <v>2555.320456003521</v>
      </c>
      <c r="AD6" t="n">
        <v>2064637.110076592</v>
      </c>
      <c r="AE6" t="n">
        <v>2824927.579367607</v>
      </c>
      <c r="AF6" t="n">
        <v>2.769732633184581e-06</v>
      </c>
      <c r="AG6" t="n">
        <v>75</v>
      </c>
      <c r="AH6" t="n">
        <v>2555320.456003522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1.5748</v>
      </c>
      <c r="E7" t="n">
        <v>63.5</v>
      </c>
      <c r="F7" t="n">
        <v>57.6</v>
      </c>
      <c r="G7" t="n">
        <v>19.86</v>
      </c>
      <c r="H7" t="n">
        <v>0.36</v>
      </c>
      <c r="I7" t="n">
        <v>174</v>
      </c>
      <c r="J7" t="n">
        <v>109</v>
      </c>
      <c r="K7" t="n">
        <v>41.65</v>
      </c>
      <c r="L7" t="n">
        <v>2.25</v>
      </c>
      <c r="M7" t="n">
        <v>172</v>
      </c>
      <c r="N7" t="n">
        <v>15.1</v>
      </c>
      <c r="O7" t="n">
        <v>13677.51</v>
      </c>
      <c r="P7" t="n">
        <v>542.49</v>
      </c>
      <c r="Q7" t="n">
        <v>1368.05</v>
      </c>
      <c r="R7" t="n">
        <v>269.47</v>
      </c>
      <c r="S7" t="n">
        <v>104.26</v>
      </c>
      <c r="T7" t="n">
        <v>80919.14999999999</v>
      </c>
      <c r="U7" t="n">
        <v>0.39</v>
      </c>
      <c r="V7" t="n">
        <v>0.83</v>
      </c>
      <c r="W7" t="n">
        <v>20.93</v>
      </c>
      <c r="X7" t="n">
        <v>5.01</v>
      </c>
      <c r="Y7" t="n">
        <v>1</v>
      </c>
      <c r="Z7" t="n">
        <v>10</v>
      </c>
      <c r="AA7" t="n">
        <v>2010.121263573564</v>
      </c>
      <c r="AB7" t="n">
        <v>2750.336593112757</v>
      </c>
      <c r="AC7" t="n">
        <v>2487.848328787728</v>
      </c>
      <c r="AD7" t="n">
        <v>2010121.263573564</v>
      </c>
      <c r="AE7" t="n">
        <v>2750336.593112757</v>
      </c>
      <c r="AF7" t="n">
        <v>2.824434987203962e-06</v>
      </c>
      <c r="AG7" t="n">
        <v>74</v>
      </c>
      <c r="AH7" t="n">
        <v>2487848.328787728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1.6</v>
      </c>
      <c r="E8" t="n">
        <v>62.5</v>
      </c>
      <c r="F8" t="n">
        <v>57.02</v>
      </c>
      <c r="G8" t="n">
        <v>22.07</v>
      </c>
      <c r="H8" t="n">
        <v>0.4</v>
      </c>
      <c r="I8" t="n">
        <v>155</v>
      </c>
      <c r="J8" t="n">
        <v>109.32</v>
      </c>
      <c r="K8" t="n">
        <v>41.65</v>
      </c>
      <c r="L8" t="n">
        <v>2.5</v>
      </c>
      <c r="M8" t="n">
        <v>153</v>
      </c>
      <c r="N8" t="n">
        <v>15.17</v>
      </c>
      <c r="O8" t="n">
        <v>13716.72</v>
      </c>
      <c r="P8" t="n">
        <v>534.66</v>
      </c>
      <c r="Q8" t="n">
        <v>1367.73</v>
      </c>
      <c r="R8" t="n">
        <v>250.68</v>
      </c>
      <c r="S8" t="n">
        <v>104.26</v>
      </c>
      <c r="T8" t="n">
        <v>71623.34</v>
      </c>
      <c r="U8" t="n">
        <v>0.42</v>
      </c>
      <c r="V8" t="n">
        <v>0.84</v>
      </c>
      <c r="W8" t="n">
        <v>20.9</v>
      </c>
      <c r="X8" t="n">
        <v>4.43</v>
      </c>
      <c r="Y8" t="n">
        <v>1</v>
      </c>
      <c r="Z8" t="n">
        <v>10</v>
      </c>
      <c r="AA8" t="n">
        <v>1963.597657108573</v>
      </c>
      <c r="AB8" t="n">
        <v>2686.680942270696</v>
      </c>
      <c r="AC8" t="n">
        <v>2430.267883920766</v>
      </c>
      <c r="AD8" t="n">
        <v>1963597.657108573</v>
      </c>
      <c r="AE8" t="n">
        <v>2686680.942270696</v>
      </c>
      <c r="AF8" t="n">
        <v>2.869631686262597e-06</v>
      </c>
      <c r="AG8" t="n">
        <v>73</v>
      </c>
      <c r="AH8" t="n">
        <v>2430267.883920765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1.621</v>
      </c>
      <c r="E9" t="n">
        <v>61.69</v>
      </c>
      <c r="F9" t="n">
        <v>56.56</v>
      </c>
      <c r="G9" t="n">
        <v>24.42</v>
      </c>
      <c r="H9" t="n">
        <v>0.44</v>
      </c>
      <c r="I9" t="n">
        <v>139</v>
      </c>
      <c r="J9" t="n">
        <v>109.64</v>
      </c>
      <c r="K9" t="n">
        <v>41.65</v>
      </c>
      <c r="L9" t="n">
        <v>2.75</v>
      </c>
      <c r="M9" t="n">
        <v>137</v>
      </c>
      <c r="N9" t="n">
        <v>15.24</v>
      </c>
      <c r="O9" t="n">
        <v>13755.95</v>
      </c>
      <c r="P9" t="n">
        <v>528.6</v>
      </c>
      <c r="Q9" t="n">
        <v>1367.73</v>
      </c>
      <c r="R9" t="n">
        <v>235.83</v>
      </c>
      <c r="S9" t="n">
        <v>104.26</v>
      </c>
      <c r="T9" t="n">
        <v>64274.44</v>
      </c>
      <c r="U9" t="n">
        <v>0.44</v>
      </c>
      <c r="V9" t="n">
        <v>0.85</v>
      </c>
      <c r="W9" t="n">
        <v>20.87</v>
      </c>
      <c r="X9" t="n">
        <v>3.98</v>
      </c>
      <c r="Y9" t="n">
        <v>1</v>
      </c>
      <c r="Z9" t="n">
        <v>10</v>
      </c>
      <c r="AA9" t="n">
        <v>1924.985748435218</v>
      </c>
      <c r="AB9" t="n">
        <v>2633.850425386625</v>
      </c>
      <c r="AC9" t="n">
        <v>2382.479437420014</v>
      </c>
      <c r="AD9" t="n">
        <v>1924985.748435218</v>
      </c>
      <c r="AE9" t="n">
        <v>2633850.425386625</v>
      </c>
      <c r="AF9" t="n">
        <v>2.907295602144794e-06</v>
      </c>
      <c r="AG9" t="n">
        <v>72</v>
      </c>
      <c r="AH9" t="n">
        <v>2382479.437420014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1.6388</v>
      </c>
      <c r="E10" t="n">
        <v>61.02</v>
      </c>
      <c r="F10" t="n">
        <v>56.18</v>
      </c>
      <c r="G10" t="n">
        <v>26.75</v>
      </c>
      <c r="H10" t="n">
        <v>0.48</v>
      </c>
      <c r="I10" t="n">
        <v>126</v>
      </c>
      <c r="J10" t="n">
        <v>109.96</v>
      </c>
      <c r="K10" t="n">
        <v>41.65</v>
      </c>
      <c r="L10" t="n">
        <v>3</v>
      </c>
      <c r="M10" t="n">
        <v>124</v>
      </c>
      <c r="N10" t="n">
        <v>15.31</v>
      </c>
      <c r="O10" t="n">
        <v>13795.21</v>
      </c>
      <c r="P10" t="n">
        <v>522.96</v>
      </c>
      <c r="Q10" t="n">
        <v>1367.85</v>
      </c>
      <c r="R10" t="n">
        <v>223.39</v>
      </c>
      <c r="S10" t="n">
        <v>104.26</v>
      </c>
      <c r="T10" t="n">
        <v>58120.66</v>
      </c>
      <c r="U10" t="n">
        <v>0.47</v>
      </c>
      <c r="V10" t="n">
        <v>0.85</v>
      </c>
      <c r="W10" t="n">
        <v>20.85</v>
      </c>
      <c r="X10" t="n">
        <v>3.59</v>
      </c>
      <c r="Y10" t="n">
        <v>1</v>
      </c>
      <c r="Z10" t="n">
        <v>10</v>
      </c>
      <c r="AA10" t="n">
        <v>1890.714003225832</v>
      </c>
      <c r="AB10" t="n">
        <v>2586.958311628453</v>
      </c>
      <c r="AC10" t="n">
        <v>2340.062641185427</v>
      </c>
      <c r="AD10" t="n">
        <v>1890714.003225832</v>
      </c>
      <c r="AE10" t="n">
        <v>2586958.311628453</v>
      </c>
      <c r="AF10" t="n">
        <v>2.939220254654465e-06</v>
      </c>
      <c r="AG10" t="n">
        <v>71</v>
      </c>
      <c r="AH10" t="n">
        <v>2340062.641185427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1.6524</v>
      </c>
      <c r="E11" t="n">
        <v>60.52</v>
      </c>
      <c r="F11" t="n">
        <v>55.9</v>
      </c>
      <c r="G11" t="n">
        <v>28.92</v>
      </c>
      <c r="H11" t="n">
        <v>0.52</v>
      </c>
      <c r="I11" t="n">
        <v>116</v>
      </c>
      <c r="J11" t="n">
        <v>110.27</v>
      </c>
      <c r="K11" t="n">
        <v>41.65</v>
      </c>
      <c r="L11" t="n">
        <v>3.25</v>
      </c>
      <c r="M11" t="n">
        <v>114</v>
      </c>
      <c r="N11" t="n">
        <v>15.37</v>
      </c>
      <c r="O11" t="n">
        <v>13834.5</v>
      </c>
      <c r="P11" t="n">
        <v>518.16</v>
      </c>
      <c r="Q11" t="n">
        <v>1367.71</v>
      </c>
      <c r="R11" t="n">
        <v>214.3</v>
      </c>
      <c r="S11" t="n">
        <v>104.26</v>
      </c>
      <c r="T11" t="n">
        <v>53627.25</v>
      </c>
      <c r="U11" t="n">
        <v>0.49</v>
      </c>
      <c r="V11" t="n">
        <v>0.86</v>
      </c>
      <c r="W11" t="n">
        <v>20.84</v>
      </c>
      <c r="X11" t="n">
        <v>3.32</v>
      </c>
      <c r="Y11" t="n">
        <v>1</v>
      </c>
      <c r="Z11" t="n">
        <v>10</v>
      </c>
      <c r="AA11" t="n">
        <v>1871.570666136761</v>
      </c>
      <c r="AB11" t="n">
        <v>2560.765553278759</v>
      </c>
      <c r="AC11" t="n">
        <v>2316.369682930861</v>
      </c>
      <c r="AD11" t="n">
        <v>1871570.666136761</v>
      </c>
      <c r="AE11" t="n">
        <v>2560765.553278759</v>
      </c>
      <c r="AF11" t="n">
        <v>2.963612123987698e-06</v>
      </c>
      <c r="AG11" t="n">
        <v>71</v>
      </c>
      <c r="AH11" t="n">
        <v>2316369.682930861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1.6663</v>
      </c>
      <c r="E12" t="n">
        <v>60.01</v>
      </c>
      <c r="F12" t="n">
        <v>55.62</v>
      </c>
      <c r="G12" t="n">
        <v>31.48</v>
      </c>
      <c r="H12" t="n">
        <v>0.5600000000000001</v>
      </c>
      <c r="I12" t="n">
        <v>106</v>
      </c>
      <c r="J12" t="n">
        <v>110.59</v>
      </c>
      <c r="K12" t="n">
        <v>41.65</v>
      </c>
      <c r="L12" t="n">
        <v>3.5</v>
      </c>
      <c r="M12" t="n">
        <v>104</v>
      </c>
      <c r="N12" t="n">
        <v>15.44</v>
      </c>
      <c r="O12" t="n">
        <v>13873.81</v>
      </c>
      <c r="P12" t="n">
        <v>513.29</v>
      </c>
      <c r="Q12" t="n">
        <v>1367.64</v>
      </c>
      <c r="R12" t="n">
        <v>204.77</v>
      </c>
      <c r="S12" t="n">
        <v>104.26</v>
      </c>
      <c r="T12" t="n">
        <v>48910.99</v>
      </c>
      <c r="U12" t="n">
        <v>0.51</v>
      </c>
      <c r="V12" t="n">
        <v>0.86</v>
      </c>
      <c r="W12" t="n">
        <v>20.83</v>
      </c>
      <c r="X12" t="n">
        <v>3.04</v>
      </c>
      <c r="Y12" t="n">
        <v>1</v>
      </c>
      <c r="Z12" t="n">
        <v>10</v>
      </c>
      <c r="AA12" t="n">
        <v>1842.844311727689</v>
      </c>
      <c r="AB12" t="n">
        <v>2521.460887858952</v>
      </c>
      <c r="AC12" t="n">
        <v>2280.816199614276</v>
      </c>
      <c r="AD12" t="n">
        <v>1842844.311727689</v>
      </c>
      <c r="AE12" t="n">
        <v>2521460.887858952</v>
      </c>
      <c r="AF12" t="n">
        <v>2.988542049262104e-06</v>
      </c>
      <c r="AG12" t="n">
        <v>70</v>
      </c>
      <c r="AH12" t="n">
        <v>2280816.199614276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1.6769</v>
      </c>
      <c r="E13" t="n">
        <v>59.63</v>
      </c>
      <c r="F13" t="n">
        <v>55.4</v>
      </c>
      <c r="G13" t="n">
        <v>33.57</v>
      </c>
      <c r="H13" t="n">
        <v>0.6</v>
      </c>
      <c r="I13" t="n">
        <v>99</v>
      </c>
      <c r="J13" t="n">
        <v>110.91</v>
      </c>
      <c r="K13" t="n">
        <v>41.65</v>
      </c>
      <c r="L13" t="n">
        <v>3.75</v>
      </c>
      <c r="M13" t="n">
        <v>97</v>
      </c>
      <c r="N13" t="n">
        <v>15.51</v>
      </c>
      <c r="O13" t="n">
        <v>13913.15</v>
      </c>
      <c r="P13" t="n">
        <v>509.14</v>
      </c>
      <c r="Q13" t="n">
        <v>1367.63</v>
      </c>
      <c r="R13" t="n">
        <v>198.34</v>
      </c>
      <c r="S13" t="n">
        <v>104.26</v>
      </c>
      <c r="T13" t="n">
        <v>45732.76</v>
      </c>
      <c r="U13" t="n">
        <v>0.53</v>
      </c>
      <c r="V13" t="n">
        <v>0.87</v>
      </c>
      <c r="W13" t="n">
        <v>20.8</v>
      </c>
      <c r="X13" t="n">
        <v>2.81</v>
      </c>
      <c r="Y13" t="n">
        <v>1</v>
      </c>
      <c r="Z13" t="n">
        <v>10</v>
      </c>
      <c r="AA13" t="n">
        <v>1827.780686160891</v>
      </c>
      <c r="AB13" t="n">
        <v>2500.850170798202</v>
      </c>
      <c r="AC13" t="n">
        <v>2262.172540462481</v>
      </c>
      <c r="AD13" t="n">
        <v>1827780.686160891</v>
      </c>
      <c r="AE13" t="n">
        <v>2500850.170798202</v>
      </c>
      <c r="AF13" t="n">
        <v>3.007553359183594e-06</v>
      </c>
      <c r="AG13" t="n">
        <v>70</v>
      </c>
      <c r="AH13" t="n">
        <v>2262172.540462481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1.6867</v>
      </c>
      <c r="E14" t="n">
        <v>59.29</v>
      </c>
      <c r="F14" t="n">
        <v>55.21</v>
      </c>
      <c r="G14" t="n">
        <v>36</v>
      </c>
      <c r="H14" t="n">
        <v>0.63</v>
      </c>
      <c r="I14" t="n">
        <v>92</v>
      </c>
      <c r="J14" t="n">
        <v>111.23</v>
      </c>
      <c r="K14" t="n">
        <v>41.65</v>
      </c>
      <c r="L14" t="n">
        <v>4</v>
      </c>
      <c r="M14" t="n">
        <v>90</v>
      </c>
      <c r="N14" t="n">
        <v>15.58</v>
      </c>
      <c r="O14" t="n">
        <v>13952.52</v>
      </c>
      <c r="P14" t="n">
        <v>505.18</v>
      </c>
      <c r="Q14" t="n">
        <v>1367.53</v>
      </c>
      <c r="R14" t="n">
        <v>191.93</v>
      </c>
      <c r="S14" t="n">
        <v>104.26</v>
      </c>
      <c r="T14" t="n">
        <v>42563.02</v>
      </c>
      <c r="U14" t="n">
        <v>0.54</v>
      </c>
      <c r="V14" t="n">
        <v>0.87</v>
      </c>
      <c r="W14" t="n">
        <v>20.79</v>
      </c>
      <c r="X14" t="n">
        <v>2.62</v>
      </c>
      <c r="Y14" t="n">
        <v>1</v>
      </c>
      <c r="Z14" t="n">
        <v>10</v>
      </c>
      <c r="AA14" t="n">
        <v>1804.364048674219</v>
      </c>
      <c r="AB14" t="n">
        <v>2468.810494319801</v>
      </c>
      <c r="AC14" t="n">
        <v>2233.19068573921</v>
      </c>
      <c r="AD14" t="n">
        <v>1804364.048674219</v>
      </c>
      <c r="AE14" t="n">
        <v>2468810.494319801</v>
      </c>
      <c r="AF14" t="n">
        <v>3.025129853261952e-06</v>
      </c>
      <c r="AG14" t="n">
        <v>69</v>
      </c>
      <c r="AH14" t="n">
        <v>2233190.68573921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1.6958</v>
      </c>
      <c r="E15" t="n">
        <v>58.97</v>
      </c>
      <c r="F15" t="n">
        <v>55.02</v>
      </c>
      <c r="G15" t="n">
        <v>38.39</v>
      </c>
      <c r="H15" t="n">
        <v>0.67</v>
      </c>
      <c r="I15" t="n">
        <v>86</v>
      </c>
      <c r="J15" t="n">
        <v>111.55</v>
      </c>
      <c r="K15" t="n">
        <v>41.65</v>
      </c>
      <c r="L15" t="n">
        <v>4.25</v>
      </c>
      <c r="M15" t="n">
        <v>84</v>
      </c>
      <c r="N15" t="n">
        <v>15.65</v>
      </c>
      <c r="O15" t="n">
        <v>13991.91</v>
      </c>
      <c r="P15" t="n">
        <v>501.21</v>
      </c>
      <c r="Q15" t="n">
        <v>1367.63</v>
      </c>
      <c r="R15" t="n">
        <v>185.64</v>
      </c>
      <c r="S15" t="n">
        <v>104.26</v>
      </c>
      <c r="T15" t="n">
        <v>39444.63</v>
      </c>
      <c r="U15" t="n">
        <v>0.5600000000000001</v>
      </c>
      <c r="V15" t="n">
        <v>0.87</v>
      </c>
      <c r="W15" t="n">
        <v>20.79</v>
      </c>
      <c r="X15" t="n">
        <v>2.44</v>
      </c>
      <c r="Y15" t="n">
        <v>1</v>
      </c>
      <c r="Z15" t="n">
        <v>10</v>
      </c>
      <c r="AA15" t="n">
        <v>1791.1418798021</v>
      </c>
      <c r="AB15" t="n">
        <v>2450.719339548046</v>
      </c>
      <c r="AC15" t="n">
        <v>2216.826125387776</v>
      </c>
      <c r="AD15" t="n">
        <v>1791141.879802099</v>
      </c>
      <c r="AE15" t="n">
        <v>2450719.339548046</v>
      </c>
      <c r="AF15" t="n">
        <v>3.04145088347757e-06</v>
      </c>
      <c r="AG15" t="n">
        <v>69</v>
      </c>
      <c r="AH15" t="n">
        <v>2216826.125387776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1.7038</v>
      </c>
      <c r="E16" t="n">
        <v>58.69</v>
      </c>
      <c r="F16" t="n">
        <v>54.86</v>
      </c>
      <c r="G16" t="n">
        <v>40.64</v>
      </c>
      <c r="H16" t="n">
        <v>0.71</v>
      </c>
      <c r="I16" t="n">
        <v>81</v>
      </c>
      <c r="J16" t="n">
        <v>111.87</v>
      </c>
      <c r="K16" t="n">
        <v>41.65</v>
      </c>
      <c r="L16" t="n">
        <v>4.5</v>
      </c>
      <c r="M16" t="n">
        <v>79</v>
      </c>
      <c r="N16" t="n">
        <v>15.72</v>
      </c>
      <c r="O16" t="n">
        <v>14031.33</v>
      </c>
      <c r="P16" t="n">
        <v>497.54</v>
      </c>
      <c r="Q16" t="n">
        <v>1367.46</v>
      </c>
      <c r="R16" t="n">
        <v>180.52</v>
      </c>
      <c r="S16" t="n">
        <v>104.26</v>
      </c>
      <c r="T16" t="n">
        <v>36911.34</v>
      </c>
      <c r="U16" t="n">
        <v>0.58</v>
      </c>
      <c r="V16" t="n">
        <v>0.87</v>
      </c>
      <c r="W16" t="n">
        <v>20.78</v>
      </c>
      <c r="X16" t="n">
        <v>2.28</v>
      </c>
      <c r="Y16" t="n">
        <v>1</v>
      </c>
      <c r="Z16" t="n">
        <v>10</v>
      </c>
      <c r="AA16" t="n">
        <v>1769.848942732673</v>
      </c>
      <c r="AB16" t="n">
        <v>2421.585403671571</v>
      </c>
      <c r="AC16" t="n">
        <v>2190.472691461615</v>
      </c>
      <c r="AD16" t="n">
        <v>1769848.942732673</v>
      </c>
      <c r="AE16" t="n">
        <v>2421585.403671571</v>
      </c>
      <c r="AF16" t="n">
        <v>3.055799041908884e-06</v>
      </c>
      <c r="AG16" t="n">
        <v>68</v>
      </c>
      <c r="AH16" t="n">
        <v>2190472.691461615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1.7112</v>
      </c>
      <c r="E17" t="n">
        <v>58.44</v>
      </c>
      <c r="F17" t="n">
        <v>54.71</v>
      </c>
      <c r="G17" t="n">
        <v>43.2</v>
      </c>
      <c r="H17" t="n">
        <v>0.75</v>
      </c>
      <c r="I17" t="n">
        <v>76</v>
      </c>
      <c r="J17" t="n">
        <v>112.19</v>
      </c>
      <c r="K17" t="n">
        <v>41.65</v>
      </c>
      <c r="L17" t="n">
        <v>4.75</v>
      </c>
      <c r="M17" t="n">
        <v>74</v>
      </c>
      <c r="N17" t="n">
        <v>15.79</v>
      </c>
      <c r="O17" t="n">
        <v>14070.77</v>
      </c>
      <c r="P17" t="n">
        <v>493.95</v>
      </c>
      <c r="Q17" t="n">
        <v>1367.46</v>
      </c>
      <c r="R17" t="n">
        <v>175.86</v>
      </c>
      <c r="S17" t="n">
        <v>104.26</v>
      </c>
      <c r="T17" t="n">
        <v>34604.91</v>
      </c>
      <c r="U17" t="n">
        <v>0.59</v>
      </c>
      <c r="V17" t="n">
        <v>0.88</v>
      </c>
      <c r="W17" t="n">
        <v>20.77</v>
      </c>
      <c r="X17" t="n">
        <v>2.13</v>
      </c>
      <c r="Y17" t="n">
        <v>1</v>
      </c>
      <c r="Z17" t="n">
        <v>10</v>
      </c>
      <c r="AA17" t="n">
        <v>1758.823880650104</v>
      </c>
      <c r="AB17" t="n">
        <v>2406.500427338788</v>
      </c>
      <c r="AC17" t="n">
        <v>2176.827404098136</v>
      </c>
      <c r="AD17" t="n">
        <v>1758823.880650104</v>
      </c>
      <c r="AE17" t="n">
        <v>2406500.427338788</v>
      </c>
      <c r="AF17" t="n">
        <v>3.069071088457848e-06</v>
      </c>
      <c r="AG17" t="n">
        <v>68</v>
      </c>
      <c r="AH17" t="n">
        <v>2176827.404098136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1.7163</v>
      </c>
      <c r="E18" t="n">
        <v>58.27</v>
      </c>
      <c r="F18" t="n">
        <v>54.63</v>
      </c>
      <c r="G18" t="n">
        <v>45.53</v>
      </c>
      <c r="H18" t="n">
        <v>0.78</v>
      </c>
      <c r="I18" t="n">
        <v>72</v>
      </c>
      <c r="J18" t="n">
        <v>112.51</v>
      </c>
      <c r="K18" t="n">
        <v>41.65</v>
      </c>
      <c r="L18" t="n">
        <v>5</v>
      </c>
      <c r="M18" t="n">
        <v>70</v>
      </c>
      <c r="N18" t="n">
        <v>15.86</v>
      </c>
      <c r="O18" t="n">
        <v>14110.24</v>
      </c>
      <c r="P18" t="n">
        <v>491.44</v>
      </c>
      <c r="Q18" t="n">
        <v>1367.46</v>
      </c>
      <c r="R18" t="n">
        <v>173.54</v>
      </c>
      <c r="S18" t="n">
        <v>104.26</v>
      </c>
      <c r="T18" t="n">
        <v>33467.05</v>
      </c>
      <c r="U18" t="n">
        <v>0.6</v>
      </c>
      <c r="V18" t="n">
        <v>0.88</v>
      </c>
      <c r="W18" t="n">
        <v>20.75</v>
      </c>
      <c r="X18" t="n">
        <v>2.05</v>
      </c>
      <c r="Y18" t="n">
        <v>1</v>
      </c>
      <c r="Z18" t="n">
        <v>10</v>
      </c>
      <c r="AA18" t="n">
        <v>1751.404290210113</v>
      </c>
      <c r="AB18" t="n">
        <v>2396.348616369565</v>
      </c>
      <c r="AC18" t="n">
        <v>2167.64446771966</v>
      </c>
      <c r="AD18" t="n">
        <v>1751404.290210113</v>
      </c>
      <c r="AE18" t="n">
        <v>2396348.616369565</v>
      </c>
      <c r="AF18" t="n">
        <v>3.07821803945781e-06</v>
      </c>
      <c r="AG18" t="n">
        <v>68</v>
      </c>
      <c r="AH18" t="n">
        <v>2167644.46771966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1.7228</v>
      </c>
      <c r="E19" t="n">
        <v>58.05</v>
      </c>
      <c r="F19" t="n">
        <v>54.5</v>
      </c>
      <c r="G19" t="n">
        <v>48.09</v>
      </c>
      <c r="H19" t="n">
        <v>0.82</v>
      </c>
      <c r="I19" t="n">
        <v>68</v>
      </c>
      <c r="J19" t="n">
        <v>112.83</v>
      </c>
      <c r="K19" t="n">
        <v>41.65</v>
      </c>
      <c r="L19" t="n">
        <v>5.25</v>
      </c>
      <c r="M19" t="n">
        <v>66</v>
      </c>
      <c r="N19" t="n">
        <v>15.93</v>
      </c>
      <c r="O19" t="n">
        <v>14149.74</v>
      </c>
      <c r="P19" t="n">
        <v>487.5</v>
      </c>
      <c r="Q19" t="n">
        <v>1367.5</v>
      </c>
      <c r="R19" t="n">
        <v>168.98</v>
      </c>
      <c r="S19" t="n">
        <v>104.26</v>
      </c>
      <c r="T19" t="n">
        <v>31206.95</v>
      </c>
      <c r="U19" t="n">
        <v>0.62</v>
      </c>
      <c r="V19" t="n">
        <v>0.88</v>
      </c>
      <c r="W19" t="n">
        <v>20.75</v>
      </c>
      <c r="X19" t="n">
        <v>1.92</v>
      </c>
      <c r="Y19" t="n">
        <v>1</v>
      </c>
      <c r="Z19" t="n">
        <v>10</v>
      </c>
      <c r="AA19" t="n">
        <v>1740.763585276787</v>
      </c>
      <c r="AB19" t="n">
        <v>2381.789534445017</v>
      </c>
      <c r="AC19" t="n">
        <v>2154.474884140191</v>
      </c>
      <c r="AD19" t="n">
        <v>1740763.585276787</v>
      </c>
      <c r="AE19" t="n">
        <v>2381789.534445017</v>
      </c>
      <c r="AF19" t="n">
        <v>3.089875918183252e-06</v>
      </c>
      <c r="AG19" t="n">
        <v>68</v>
      </c>
      <c r="AH19" t="n">
        <v>2154474.884140191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1.7279</v>
      </c>
      <c r="E20" t="n">
        <v>57.87</v>
      </c>
      <c r="F20" t="n">
        <v>54.39</v>
      </c>
      <c r="G20" t="n">
        <v>50.21</v>
      </c>
      <c r="H20" t="n">
        <v>0.86</v>
      </c>
      <c r="I20" t="n">
        <v>65</v>
      </c>
      <c r="J20" t="n">
        <v>113.15</v>
      </c>
      <c r="K20" t="n">
        <v>41.65</v>
      </c>
      <c r="L20" t="n">
        <v>5.5</v>
      </c>
      <c r="M20" t="n">
        <v>63</v>
      </c>
      <c r="N20" t="n">
        <v>16</v>
      </c>
      <c r="O20" t="n">
        <v>14189.26</v>
      </c>
      <c r="P20" t="n">
        <v>484.74</v>
      </c>
      <c r="Q20" t="n">
        <v>1367.3</v>
      </c>
      <c r="R20" t="n">
        <v>165.48</v>
      </c>
      <c r="S20" t="n">
        <v>104.26</v>
      </c>
      <c r="T20" t="n">
        <v>29469.94</v>
      </c>
      <c r="U20" t="n">
        <v>0.63</v>
      </c>
      <c r="V20" t="n">
        <v>0.88</v>
      </c>
      <c r="W20" t="n">
        <v>20.75</v>
      </c>
      <c r="X20" t="n">
        <v>1.81</v>
      </c>
      <c r="Y20" t="n">
        <v>1</v>
      </c>
      <c r="Z20" t="n">
        <v>10</v>
      </c>
      <c r="AA20" t="n">
        <v>1723.292483778704</v>
      </c>
      <c r="AB20" t="n">
        <v>2357.88480260474</v>
      </c>
      <c r="AC20" t="n">
        <v>2132.851586356249</v>
      </c>
      <c r="AD20" t="n">
        <v>1723292.483778704</v>
      </c>
      <c r="AE20" t="n">
        <v>2357884.80260474</v>
      </c>
      <c r="AF20" t="n">
        <v>3.099022869183213e-06</v>
      </c>
      <c r="AG20" t="n">
        <v>67</v>
      </c>
      <c r="AH20" t="n">
        <v>2132851.586356249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1.7335</v>
      </c>
      <c r="E21" t="n">
        <v>57.69</v>
      </c>
      <c r="F21" t="n">
        <v>54.29</v>
      </c>
      <c r="G21" t="n">
        <v>53.4</v>
      </c>
      <c r="H21" t="n">
        <v>0.89</v>
      </c>
      <c r="I21" t="n">
        <v>61</v>
      </c>
      <c r="J21" t="n">
        <v>113.47</v>
      </c>
      <c r="K21" t="n">
        <v>41.65</v>
      </c>
      <c r="L21" t="n">
        <v>5.75</v>
      </c>
      <c r="M21" t="n">
        <v>59</v>
      </c>
      <c r="N21" t="n">
        <v>16.07</v>
      </c>
      <c r="O21" t="n">
        <v>14228.81</v>
      </c>
      <c r="P21" t="n">
        <v>481.57</v>
      </c>
      <c r="Q21" t="n">
        <v>1367.32</v>
      </c>
      <c r="R21" t="n">
        <v>162.28</v>
      </c>
      <c r="S21" t="n">
        <v>104.26</v>
      </c>
      <c r="T21" t="n">
        <v>27891.79</v>
      </c>
      <c r="U21" t="n">
        <v>0.64</v>
      </c>
      <c r="V21" t="n">
        <v>0.88</v>
      </c>
      <c r="W21" t="n">
        <v>20.74</v>
      </c>
      <c r="X21" t="n">
        <v>1.72</v>
      </c>
      <c r="Y21" t="n">
        <v>1</v>
      </c>
      <c r="Z21" t="n">
        <v>10</v>
      </c>
      <c r="AA21" t="n">
        <v>1714.643097442151</v>
      </c>
      <c r="AB21" t="n">
        <v>2346.050330635074</v>
      </c>
      <c r="AC21" t="n">
        <v>2122.146579781581</v>
      </c>
      <c r="AD21" t="n">
        <v>1714643.097442151</v>
      </c>
      <c r="AE21" t="n">
        <v>2346050.330635074</v>
      </c>
      <c r="AF21" t="n">
        <v>3.109066580085133e-06</v>
      </c>
      <c r="AG21" t="n">
        <v>67</v>
      </c>
      <c r="AH21" t="n">
        <v>2122146.579781581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1.7365</v>
      </c>
      <c r="E22" t="n">
        <v>57.59</v>
      </c>
      <c r="F22" t="n">
        <v>54.24</v>
      </c>
      <c r="G22" t="n">
        <v>55.16</v>
      </c>
      <c r="H22" t="n">
        <v>0.93</v>
      </c>
      <c r="I22" t="n">
        <v>59</v>
      </c>
      <c r="J22" t="n">
        <v>113.79</v>
      </c>
      <c r="K22" t="n">
        <v>41.65</v>
      </c>
      <c r="L22" t="n">
        <v>6</v>
      </c>
      <c r="M22" t="n">
        <v>57</v>
      </c>
      <c r="N22" t="n">
        <v>16.14</v>
      </c>
      <c r="O22" t="n">
        <v>14268.39</v>
      </c>
      <c r="P22" t="n">
        <v>478.77</v>
      </c>
      <c r="Q22" t="n">
        <v>1367.52</v>
      </c>
      <c r="R22" t="n">
        <v>160.17</v>
      </c>
      <c r="S22" t="n">
        <v>104.26</v>
      </c>
      <c r="T22" t="n">
        <v>26848.68</v>
      </c>
      <c r="U22" t="n">
        <v>0.65</v>
      </c>
      <c r="V22" t="n">
        <v>0.88</v>
      </c>
      <c r="W22" t="n">
        <v>20.75</v>
      </c>
      <c r="X22" t="n">
        <v>1.66</v>
      </c>
      <c r="Y22" t="n">
        <v>1</v>
      </c>
      <c r="Z22" t="n">
        <v>10</v>
      </c>
      <c r="AA22" t="n">
        <v>1708.524101299057</v>
      </c>
      <c r="AB22" t="n">
        <v>2337.678050161036</v>
      </c>
      <c r="AC22" t="n">
        <v>2114.573338005416</v>
      </c>
      <c r="AD22" t="n">
        <v>1708524.101299057</v>
      </c>
      <c r="AE22" t="n">
        <v>2337678.050161036</v>
      </c>
      <c r="AF22" t="n">
        <v>3.114447139496875e-06</v>
      </c>
      <c r="AG22" t="n">
        <v>67</v>
      </c>
      <c r="AH22" t="n">
        <v>2114573.338005416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1.7408</v>
      </c>
      <c r="E23" t="n">
        <v>57.44</v>
      </c>
      <c r="F23" t="n">
        <v>54.16</v>
      </c>
      <c r="G23" t="n">
        <v>58.03</v>
      </c>
      <c r="H23" t="n">
        <v>0.97</v>
      </c>
      <c r="I23" t="n">
        <v>56</v>
      </c>
      <c r="J23" t="n">
        <v>114.11</v>
      </c>
      <c r="K23" t="n">
        <v>41.65</v>
      </c>
      <c r="L23" t="n">
        <v>6.25</v>
      </c>
      <c r="M23" t="n">
        <v>54</v>
      </c>
      <c r="N23" t="n">
        <v>16.21</v>
      </c>
      <c r="O23" t="n">
        <v>14307.99</v>
      </c>
      <c r="P23" t="n">
        <v>475.66</v>
      </c>
      <c r="Q23" t="n">
        <v>1367.34</v>
      </c>
      <c r="R23" t="n">
        <v>158.03</v>
      </c>
      <c r="S23" t="n">
        <v>104.26</v>
      </c>
      <c r="T23" t="n">
        <v>25789.39</v>
      </c>
      <c r="U23" t="n">
        <v>0.66</v>
      </c>
      <c r="V23" t="n">
        <v>0.88</v>
      </c>
      <c r="W23" t="n">
        <v>20.74</v>
      </c>
      <c r="X23" t="n">
        <v>1.58</v>
      </c>
      <c r="Y23" t="n">
        <v>1</v>
      </c>
      <c r="Z23" t="n">
        <v>10</v>
      </c>
      <c r="AA23" t="n">
        <v>1700.984289449221</v>
      </c>
      <c r="AB23" t="n">
        <v>2327.361746955067</v>
      </c>
      <c r="AC23" t="n">
        <v>2105.241608298402</v>
      </c>
      <c r="AD23" t="n">
        <v>1700984.289449221</v>
      </c>
      <c r="AE23" t="n">
        <v>2327361.746955067</v>
      </c>
      <c r="AF23" t="n">
        <v>3.122159274653706e-06</v>
      </c>
      <c r="AG23" t="n">
        <v>67</v>
      </c>
      <c r="AH23" t="n">
        <v>2105241.608298402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1.7461</v>
      </c>
      <c r="E24" t="n">
        <v>57.27</v>
      </c>
      <c r="F24" t="n">
        <v>54.06</v>
      </c>
      <c r="G24" t="n">
        <v>61.2</v>
      </c>
      <c r="H24" t="n">
        <v>1</v>
      </c>
      <c r="I24" t="n">
        <v>53</v>
      </c>
      <c r="J24" t="n">
        <v>114.44</v>
      </c>
      <c r="K24" t="n">
        <v>41.65</v>
      </c>
      <c r="L24" t="n">
        <v>6.5</v>
      </c>
      <c r="M24" t="n">
        <v>51</v>
      </c>
      <c r="N24" t="n">
        <v>16.29</v>
      </c>
      <c r="O24" t="n">
        <v>14347.62</v>
      </c>
      <c r="P24" t="n">
        <v>471.96</v>
      </c>
      <c r="Q24" t="n">
        <v>1367.44</v>
      </c>
      <c r="R24" t="n">
        <v>154.79</v>
      </c>
      <c r="S24" t="n">
        <v>104.26</v>
      </c>
      <c r="T24" t="n">
        <v>24186.37</v>
      </c>
      <c r="U24" t="n">
        <v>0.67</v>
      </c>
      <c r="V24" t="n">
        <v>0.89</v>
      </c>
      <c r="W24" t="n">
        <v>20.72</v>
      </c>
      <c r="X24" t="n">
        <v>1.47</v>
      </c>
      <c r="Y24" t="n">
        <v>1</v>
      </c>
      <c r="Z24" t="n">
        <v>10</v>
      </c>
      <c r="AA24" t="n">
        <v>1691.91650766935</v>
      </c>
      <c r="AB24" t="n">
        <v>2314.95480788155</v>
      </c>
      <c r="AC24" t="n">
        <v>2094.018770076813</v>
      </c>
      <c r="AD24" t="n">
        <v>1691916.50766935</v>
      </c>
      <c r="AE24" t="n">
        <v>2314954.807881549</v>
      </c>
      <c r="AF24" t="n">
        <v>3.131664929614451e-06</v>
      </c>
      <c r="AG24" t="n">
        <v>67</v>
      </c>
      <c r="AH24" t="n">
        <v>2094018.770076813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1.7485</v>
      </c>
      <c r="E25" t="n">
        <v>57.19</v>
      </c>
      <c r="F25" t="n">
        <v>54.02</v>
      </c>
      <c r="G25" t="n">
        <v>63.55</v>
      </c>
      <c r="H25" t="n">
        <v>1.04</v>
      </c>
      <c r="I25" t="n">
        <v>51</v>
      </c>
      <c r="J25" t="n">
        <v>114.76</v>
      </c>
      <c r="K25" t="n">
        <v>41.65</v>
      </c>
      <c r="L25" t="n">
        <v>6.75</v>
      </c>
      <c r="M25" t="n">
        <v>49</v>
      </c>
      <c r="N25" t="n">
        <v>16.36</v>
      </c>
      <c r="O25" t="n">
        <v>14387.27</v>
      </c>
      <c r="P25" t="n">
        <v>469.32</v>
      </c>
      <c r="Q25" t="n">
        <v>1367.35</v>
      </c>
      <c r="R25" t="n">
        <v>153.4</v>
      </c>
      <c r="S25" t="n">
        <v>104.26</v>
      </c>
      <c r="T25" t="n">
        <v>23502.78</v>
      </c>
      <c r="U25" t="n">
        <v>0.68</v>
      </c>
      <c r="V25" t="n">
        <v>0.89</v>
      </c>
      <c r="W25" t="n">
        <v>20.73</v>
      </c>
      <c r="X25" t="n">
        <v>1.44</v>
      </c>
      <c r="Y25" t="n">
        <v>1</v>
      </c>
      <c r="Z25" t="n">
        <v>10</v>
      </c>
      <c r="AA25" t="n">
        <v>1686.532793098391</v>
      </c>
      <c r="AB25" t="n">
        <v>2307.588572092838</v>
      </c>
      <c r="AC25" t="n">
        <v>2087.355557493199</v>
      </c>
      <c r="AD25" t="n">
        <v>1686532.793098391</v>
      </c>
      <c r="AE25" t="n">
        <v>2307588.572092838</v>
      </c>
      <c r="AF25" t="n">
        <v>3.135969377143844e-06</v>
      </c>
      <c r="AG25" t="n">
        <v>67</v>
      </c>
      <c r="AH25" t="n">
        <v>2087355.557493199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1.7522</v>
      </c>
      <c r="E26" t="n">
        <v>57.07</v>
      </c>
      <c r="F26" t="n">
        <v>53.95</v>
      </c>
      <c r="G26" t="n">
        <v>66.06</v>
      </c>
      <c r="H26" t="n">
        <v>1.07</v>
      </c>
      <c r="I26" t="n">
        <v>49</v>
      </c>
      <c r="J26" t="n">
        <v>115.08</v>
      </c>
      <c r="K26" t="n">
        <v>41.65</v>
      </c>
      <c r="L26" t="n">
        <v>7</v>
      </c>
      <c r="M26" t="n">
        <v>47</v>
      </c>
      <c r="N26" t="n">
        <v>16.43</v>
      </c>
      <c r="O26" t="n">
        <v>14426.96</v>
      </c>
      <c r="P26" t="n">
        <v>466.4</v>
      </c>
      <c r="Q26" t="n">
        <v>1367.36</v>
      </c>
      <c r="R26" t="n">
        <v>151.2</v>
      </c>
      <c r="S26" t="n">
        <v>104.26</v>
      </c>
      <c r="T26" t="n">
        <v>22410.48</v>
      </c>
      <c r="U26" t="n">
        <v>0.6899999999999999</v>
      </c>
      <c r="V26" t="n">
        <v>0.89</v>
      </c>
      <c r="W26" t="n">
        <v>20.72</v>
      </c>
      <c r="X26" t="n">
        <v>1.37</v>
      </c>
      <c r="Y26" t="n">
        <v>1</v>
      </c>
      <c r="Z26" t="n">
        <v>10</v>
      </c>
      <c r="AA26" t="n">
        <v>1679.788482792332</v>
      </c>
      <c r="AB26" t="n">
        <v>2298.360709194117</v>
      </c>
      <c r="AC26" t="n">
        <v>2079.008388878146</v>
      </c>
      <c r="AD26" t="n">
        <v>1679788.482792332</v>
      </c>
      <c r="AE26" t="n">
        <v>2298360.709194117</v>
      </c>
      <c r="AF26" t="n">
        <v>3.142605400418327e-06</v>
      </c>
      <c r="AG26" t="n">
        <v>67</v>
      </c>
      <c r="AH26" t="n">
        <v>2079008.388878145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1.7546</v>
      </c>
      <c r="E27" t="n">
        <v>56.99</v>
      </c>
      <c r="F27" t="n">
        <v>53.91</v>
      </c>
      <c r="G27" t="n">
        <v>68.81999999999999</v>
      </c>
      <c r="H27" t="n">
        <v>1.11</v>
      </c>
      <c r="I27" t="n">
        <v>47</v>
      </c>
      <c r="J27" t="n">
        <v>115.4</v>
      </c>
      <c r="K27" t="n">
        <v>41.65</v>
      </c>
      <c r="L27" t="n">
        <v>7.25</v>
      </c>
      <c r="M27" t="n">
        <v>45</v>
      </c>
      <c r="N27" t="n">
        <v>16.5</v>
      </c>
      <c r="O27" t="n">
        <v>14466.67</v>
      </c>
      <c r="P27" t="n">
        <v>463.88</v>
      </c>
      <c r="Q27" t="n">
        <v>1367.39</v>
      </c>
      <c r="R27" t="n">
        <v>149.8</v>
      </c>
      <c r="S27" t="n">
        <v>104.26</v>
      </c>
      <c r="T27" t="n">
        <v>21723.49</v>
      </c>
      <c r="U27" t="n">
        <v>0.7</v>
      </c>
      <c r="V27" t="n">
        <v>0.89</v>
      </c>
      <c r="W27" t="n">
        <v>20.72</v>
      </c>
      <c r="X27" t="n">
        <v>1.33</v>
      </c>
      <c r="Y27" t="n">
        <v>1</v>
      </c>
      <c r="Z27" t="n">
        <v>10</v>
      </c>
      <c r="AA27" t="n">
        <v>1665.02244526229</v>
      </c>
      <c r="AB27" t="n">
        <v>2278.157165213913</v>
      </c>
      <c r="AC27" t="n">
        <v>2060.73304277956</v>
      </c>
      <c r="AD27" t="n">
        <v>1665022.44526229</v>
      </c>
      <c r="AE27" t="n">
        <v>2278157.165213913</v>
      </c>
      <c r="AF27" t="n">
        <v>3.146909847947721e-06</v>
      </c>
      <c r="AG27" t="n">
        <v>66</v>
      </c>
      <c r="AH27" t="n">
        <v>2060733.04277956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1.7582</v>
      </c>
      <c r="E28" t="n">
        <v>56.88</v>
      </c>
      <c r="F28" t="n">
        <v>53.84</v>
      </c>
      <c r="G28" t="n">
        <v>71.79000000000001</v>
      </c>
      <c r="H28" t="n">
        <v>1.14</v>
      </c>
      <c r="I28" t="n">
        <v>45</v>
      </c>
      <c r="J28" t="n">
        <v>115.72</v>
      </c>
      <c r="K28" t="n">
        <v>41.65</v>
      </c>
      <c r="L28" t="n">
        <v>7.5</v>
      </c>
      <c r="M28" t="n">
        <v>43</v>
      </c>
      <c r="N28" t="n">
        <v>16.57</v>
      </c>
      <c r="O28" t="n">
        <v>14506.4</v>
      </c>
      <c r="P28" t="n">
        <v>460.65</v>
      </c>
      <c r="Q28" t="n">
        <v>1367.26</v>
      </c>
      <c r="R28" t="n">
        <v>147.15</v>
      </c>
      <c r="S28" t="n">
        <v>104.26</v>
      </c>
      <c r="T28" t="n">
        <v>20407.96</v>
      </c>
      <c r="U28" t="n">
        <v>0.71</v>
      </c>
      <c r="V28" t="n">
        <v>0.89</v>
      </c>
      <c r="W28" t="n">
        <v>20.73</v>
      </c>
      <c r="X28" t="n">
        <v>1.26</v>
      </c>
      <c r="Y28" t="n">
        <v>1</v>
      </c>
      <c r="Z28" t="n">
        <v>10</v>
      </c>
      <c r="AA28" t="n">
        <v>1657.958480247641</v>
      </c>
      <c r="AB28" t="n">
        <v>2268.491936640728</v>
      </c>
      <c r="AC28" t="n">
        <v>2051.990250056167</v>
      </c>
      <c r="AD28" t="n">
        <v>1657958.480247641</v>
      </c>
      <c r="AE28" t="n">
        <v>2268491.936640728</v>
      </c>
      <c r="AF28" t="n">
        <v>3.153366519241812e-06</v>
      </c>
      <c r="AG28" t="n">
        <v>66</v>
      </c>
      <c r="AH28" t="n">
        <v>2051990.250056167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1.7589</v>
      </c>
      <c r="E29" t="n">
        <v>56.85</v>
      </c>
      <c r="F29" t="n">
        <v>53.84</v>
      </c>
      <c r="G29" t="n">
        <v>73.42</v>
      </c>
      <c r="H29" t="n">
        <v>1.18</v>
      </c>
      <c r="I29" t="n">
        <v>44</v>
      </c>
      <c r="J29" t="n">
        <v>116.05</v>
      </c>
      <c r="K29" t="n">
        <v>41.65</v>
      </c>
      <c r="L29" t="n">
        <v>7.75</v>
      </c>
      <c r="M29" t="n">
        <v>42</v>
      </c>
      <c r="N29" t="n">
        <v>16.65</v>
      </c>
      <c r="O29" t="n">
        <v>14546.17</v>
      </c>
      <c r="P29" t="n">
        <v>458.36</v>
      </c>
      <c r="Q29" t="n">
        <v>1367.26</v>
      </c>
      <c r="R29" t="n">
        <v>147.42</v>
      </c>
      <c r="S29" t="n">
        <v>104.26</v>
      </c>
      <c r="T29" t="n">
        <v>20548.62</v>
      </c>
      <c r="U29" t="n">
        <v>0.71</v>
      </c>
      <c r="V29" t="n">
        <v>0.89</v>
      </c>
      <c r="W29" t="n">
        <v>20.72</v>
      </c>
      <c r="X29" t="n">
        <v>1.26</v>
      </c>
      <c r="Y29" t="n">
        <v>1</v>
      </c>
      <c r="Z29" t="n">
        <v>10</v>
      </c>
      <c r="AA29" t="n">
        <v>1654.401751682042</v>
      </c>
      <c r="AB29" t="n">
        <v>2263.625463705486</v>
      </c>
      <c r="AC29" t="n">
        <v>2047.588226467726</v>
      </c>
      <c r="AD29" t="n">
        <v>1654401.751682042</v>
      </c>
      <c r="AE29" t="n">
        <v>2263625.463705486</v>
      </c>
      <c r="AF29" t="n">
        <v>3.154621983104551e-06</v>
      </c>
      <c r="AG29" t="n">
        <v>66</v>
      </c>
      <c r="AH29" t="n">
        <v>2047588.226467726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1.7634</v>
      </c>
      <c r="E30" t="n">
        <v>56.71</v>
      </c>
      <c r="F30" t="n">
        <v>53.74</v>
      </c>
      <c r="G30" t="n">
        <v>76.77</v>
      </c>
      <c r="H30" t="n">
        <v>1.21</v>
      </c>
      <c r="I30" t="n">
        <v>42</v>
      </c>
      <c r="J30" t="n">
        <v>116.37</v>
      </c>
      <c r="K30" t="n">
        <v>41.65</v>
      </c>
      <c r="L30" t="n">
        <v>8</v>
      </c>
      <c r="M30" t="n">
        <v>40</v>
      </c>
      <c r="N30" t="n">
        <v>16.72</v>
      </c>
      <c r="O30" t="n">
        <v>14585.96</v>
      </c>
      <c r="P30" t="n">
        <v>455.12</v>
      </c>
      <c r="Q30" t="n">
        <v>1367.33</v>
      </c>
      <c r="R30" t="n">
        <v>144.24</v>
      </c>
      <c r="S30" t="n">
        <v>104.26</v>
      </c>
      <c r="T30" t="n">
        <v>18965.03</v>
      </c>
      <c r="U30" t="n">
        <v>0.72</v>
      </c>
      <c r="V30" t="n">
        <v>0.89</v>
      </c>
      <c r="W30" t="n">
        <v>20.71</v>
      </c>
      <c r="X30" t="n">
        <v>1.16</v>
      </c>
      <c r="Y30" t="n">
        <v>1</v>
      </c>
      <c r="Z30" t="n">
        <v>10</v>
      </c>
      <c r="AA30" t="n">
        <v>1646.628281401678</v>
      </c>
      <c r="AB30" t="n">
        <v>2252.989458726587</v>
      </c>
      <c r="AC30" t="n">
        <v>2037.967306876286</v>
      </c>
      <c r="AD30" t="n">
        <v>1646628.281401678</v>
      </c>
      <c r="AE30" t="n">
        <v>2252989.458726587</v>
      </c>
      <c r="AF30" t="n">
        <v>3.162692822222166e-06</v>
      </c>
      <c r="AG30" t="n">
        <v>66</v>
      </c>
      <c r="AH30" t="n">
        <v>2037967.306876286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1.7648</v>
      </c>
      <c r="E31" t="n">
        <v>56.66</v>
      </c>
      <c r="F31" t="n">
        <v>53.72</v>
      </c>
      <c r="G31" t="n">
        <v>78.61</v>
      </c>
      <c r="H31" t="n">
        <v>1.25</v>
      </c>
      <c r="I31" t="n">
        <v>41</v>
      </c>
      <c r="J31" t="n">
        <v>116.69</v>
      </c>
      <c r="K31" t="n">
        <v>41.65</v>
      </c>
      <c r="L31" t="n">
        <v>8.25</v>
      </c>
      <c r="M31" t="n">
        <v>39</v>
      </c>
      <c r="N31" t="n">
        <v>16.79</v>
      </c>
      <c r="O31" t="n">
        <v>14625.77</v>
      </c>
      <c r="P31" t="n">
        <v>452.4</v>
      </c>
      <c r="Q31" t="n">
        <v>1367.25</v>
      </c>
      <c r="R31" t="n">
        <v>143.54</v>
      </c>
      <c r="S31" t="n">
        <v>104.26</v>
      </c>
      <c r="T31" t="n">
        <v>18619.4</v>
      </c>
      <c r="U31" t="n">
        <v>0.73</v>
      </c>
      <c r="V31" t="n">
        <v>0.89</v>
      </c>
      <c r="W31" t="n">
        <v>20.71</v>
      </c>
      <c r="X31" t="n">
        <v>1.14</v>
      </c>
      <c r="Y31" t="n">
        <v>1</v>
      </c>
      <c r="Z31" t="n">
        <v>10</v>
      </c>
      <c r="AA31" t="n">
        <v>1641.952040867556</v>
      </c>
      <c r="AB31" t="n">
        <v>2246.591220126628</v>
      </c>
      <c r="AC31" t="n">
        <v>2032.179707188323</v>
      </c>
      <c r="AD31" t="n">
        <v>1641952.040867555</v>
      </c>
      <c r="AE31" t="n">
        <v>2246591.220126628</v>
      </c>
      <c r="AF31" t="n">
        <v>3.165203749947645e-06</v>
      </c>
      <c r="AG31" t="n">
        <v>66</v>
      </c>
      <c r="AH31" t="n">
        <v>2032179.707188323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1.7684</v>
      </c>
      <c r="E32" t="n">
        <v>56.55</v>
      </c>
      <c r="F32" t="n">
        <v>53.65</v>
      </c>
      <c r="G32" t="n">
        <v>82.53</v>
      </c>
      <c r="H32" t="n">
        <v>1.28</v>
      </c>
      <c r="I32" t="n">
        <v>39</v>
      </c>
      <c r="J32" t="n">
        <v>117.01</v>
      </c>
      <c r="K32" t="n">
        <v>41.65</v>
      </c>
      <c r="L32" t="n">
        <v>8.5</v>
      </c>
      <c r="M32" t="n">
        <v>37</v>
      </c>
      <c r="N32" t="n">
        <v>16.86</v>
      </c>
      <c r="O32" t="n">
        <v>14665.62</v>
      </c>
      <c r="P32" t="n">
        <v>449.56</v>
      </c>
      <c r="Q32" t="n">
        <v>1367.38</v>
      </c>
      <c r="R32" t="n">
        <v>141.21</v>
      </c>
      <c r="S32" t="n">
        <v>104.26</v>
      </c>
      <c r="T32" t="n">
        <v>17467.4</v>
      </c>
      <c r="U32" t="n">
        <v>0.74</v>
      </c>
      <c r="V32" t="n">
        <v>0.89</v>
      </c>
      <c r="W32" t="n">
        <v>20.71</v>
      </c>
      <c r="X32" t="n">
        <v>1.07</v>
      </c>
      <c r="Y32" t="n">
        <v>1</v>
      </c>
      <c r="Z32" t="n">
        <v>10</v>
      </c>
      <c r="AA32" t="n">
        <v>1635.509190259853</v>
      </c>
      <c r="AB32" t="n">
        <v>2237.775827686662</v>
      </c>
      <c r="AC32" t="n">
        <v>2024.205643430346</v>
      </c>
      <c r="AD32" t="n">
        <v>1635509.190259853</v>
      </c>
      <c r="AE32" t="n">
        <v>2237775.827686661</v>
      </c>
      <c r="AF32" t="n">
        <v>3.171660421241736e-06</v>
      </c>
      <c r="AG32" t="n">
        <v>66</v>
      </c>
      <c r="AH32" t="n">
        <v>2024205.643430346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1.7702</v>
      </c>
      <c r="E33" t="n">
        <v>56.49</v>
      </c>
      <c r="F33" t="n">
        <v>53.61</v>
      </c>
      <c r="G33" t="n">
        <v>84.65000000000001</v>
      </c>
      <c r="H33" t="n">
        <v>1.32</v>
      </c>
      <c r="I33" t="n">
        <v>38</v>
      </c>
      <c r="J33" t="n">
        <v>117.34</v>
      </c>
      <c r="K33" t="n">
        <v>41.65</v>
      </c>
      <c r="L33" t="n">
        <v>8.75</v>
      </c>
      <c r="M33" t="n">
        <v>36</v>
      </c>
      <c r="N33" t="n">
        <v>16.94</v>
      </c>
      <c r="O33" t="n">
        <v>14705.49</v>
      </c>
      <c r="P33" t="n">
        <v>446.43</v>
      </c>
      <c r="Q33" t="n">
        <v>1367.24</v>
      </c>
      <c r="R33" t="n">
        <v>140.33</v>
      </c>
      <c r="S33" t="n">
        <v>104.26</v>
      </c>
      <c r="T33" t="n">
        <v>17029.73</v>
      </c>
      <c r="U33" t="n">
        <v>0.74</v>
      </c>
      <c r="V33" t="n">
        <v>0.89</v>
      </c>
      <c r="W33" t="n">
        <v>20.7</v>
      </c>
      <c r="X33" t="n">
        <v>1.03</v>
      </c>
      <c r="Y33" t="n">
        <v>1</v>
      </c>
      <c r="Z33" t="n">
        <v>10</v>
      </c>
      <c r="AA33" t="n">
        <v>1629.925138016868</v>
      </c>
      <c r="AB33" t="n">
        <v>2230.135481056811</v>
      </c>
      <c r="AC33" t="n">
        <v>2017.294480759555</v>
      </c>
      <c r="AD33" t="n">
        <v>1629925.138016868</v>
      </c>
      <c r="AE33" t="n">
        <v>2230135.481056811</v>
      </c>
      <c r="AF33" t="n">
        <v>3.174888756888781e-06</v>
      </c>
      <c r="AG33" t="n">
        <v>66</v>
      </c>
      <c r="AH33" t="n">
        <v>2017294.480759555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1.7709</v>
      </c>
      <c r="E34" t="n">
        <v>56.47</v>
      </c>
      <c r="F34" t="n">
        <v>53.61</v>
      </c>
      <c r="G34" t="n">
        <v>86.94</v>
      </c>
      <c r="H34" t="n">
        <v>1.35</v>
      </c>
      <c r="I34" t="n">
        <v>37</v>
      </c>
      <c r="J34" t="n">
        <v>117.66</v>
      </c>
      <c r="K34" t="n">
        <v>41.65</v>
      </c>
      <c r="L34" t="n">
        <v>9</v>
      </c>
      <c r="M34" t="n">
        <v>35</v>
      </c>
      <c r="N34" t="n">
        <v>17.01</v>
      </c>
      <c r="O34" t="n">
        <v>14745.39</v>
      </c>
      <c r="P34" t="n">
        <v>444.33</v>
      </c>
      <c r="Q34" t="n">
        <v>1367.26</v>
      </c>
      <c r="R34" t="n">
        <v>140.36</v>
      </c>
      <c r="S34" t="n">
        <v>104.26</v>
      </c>
      <c r="T34" t="n">
        <v>17048.91</v>
      </c>
      <c r="U34" t="n">
        <v>0.74</v>
      </c>
      <c r="V34" t="n">
        <v>0.89</v>
      </c>
      <c r="W34" t="n">
        <v>20.7</v>
      </c>
      <c r="X34" t="n">
        <v>1.03</v>
      </c>
      <c r="Y34" t="n">
        <v>1</v>
      </c>
      <c r="Z34" t="n">
        <v>10</v>
      </c>
      <c r="AA34" t="n">
        <v>1626.663088569358</v>
      </c>
      <c r="AB34" t="n">
        <v>2225.672201091264</v>
      </c>
      <c r="AC34" t="n">
        <v>2013.257169969666</v>
      </c>
      <c r="AD34" t="n">
        <v>1626663.088569358</v>
      </c>
      <c r="AE34" t="n">
        <v>2225672.201091263</v>
      </c>
      <c r="AF34" t="n">
        <v>3.176144220751521e-06</v>
      </c>
      <c r="AG34" t="n">
        <v>66</v>
      </c>
      <c r="AH34" t="n">
        <v>2013257.169969666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1.7723</v>
      </c>
      <c r="E35" t="n">
        <v>56.42</v>
      </c>
      <c r="F35" t="n">
        <v>53.59</v>
      </c>
      <c r="G35" t="n">
        <v>89.31</v>
      </c>
      <c r="H35" t="n">
        <v>1.38</v>
      </c>
      <c r="I35" t="n">
        <v>36</v>
      </c>
      <c r="J35" t="n">
        <v>117.98</v>
      </c>
      <c r="K35" t="n">
        <v>41.65</v>
      </c>
      <c r="L35" t="n">
        <v>9.25</v>
      </c>
      <c r="M35" t="n">
        <v>34</v>
      </c>
      <c r="N35" t="n">
        <v>17.08</v>
      </c>
      <c r="O35" t="n">
        <v>14785.31</v>
      </c>
      <c r="P35" t="n">
        <v>440.92</v>
      </c>
      <c r="Q35" t="n">
        <v>1367.25</v>
      </c>
      <c r="R35" t="n">
        <v>139.5</v>
      </c>
      <c r="S35" t="n">
        <v>104.26</v>
      </c>
      <c r="T35" t="n">
        <v>16627.47</v>
      </c>
      <c r="U35" t="n">
        <v>0.75</v>
      </c>
      <c r="V35" t="n">
        <v>0.89</v>
      </c>
      <c r="W35" t="n">
        <v>20.7</v>
      </c>
      <c r="X35" t="n">
        <v>1.01</v>
      </c>
      <c r="Y35" t="n">
        <v>1</v>
      </c>
      <c r="Z35" t="n">
        <v>10</v>
      </c>
      <c r="AA35" t="n">
        <v>1621.080768804916</v>
      </c>
      <c r="AB35" t="n">
        <v>2218.034224914987</v>
      </c>
      <c r="AC35" t="n">
        <v>2006.348151519686</v>
      </c>
      <c r="AD35" t="n">
        <v>1621080.768804916</v>
      </c>
      <c r="AE35" t="n">
        <v>2218034.224914987</v>
      </c>
      <c r="AF35" t="n">
        <v>3.178655148477001e-06</v>
      </c>
      <c r="AG35" t="n">
        <v>66</v>
      </c>
      <c r="AH35" t="n">
        <v>2006348.151519686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1.776</v>
      </c>
      <c r="E36" t="n">
        <v>56.31</v>
      </c>
      <c r="F36" t="n">
        <v>53.51</v>
      </c>
      <c r="G36" t="n">
        <v>94.44</v>
      </c>
      <c r="H36" t="n">
        <v>1.42</v>
      </c>
      <c r="I36" t="n">
        <v>34</v>
      </c>
      <c r="J36" t="n">
        <v>118.31</v>
      </c>
      <c r="K36" t="n">
        <v>41.65</v>
      </c>
      <c r="L36" t="n">
        <v>9.5</v>
      </c>
      <c r="M36" t="n">
        <v>32</v>
      </c>
      <c r="N36" t="n">
        <v>17.16</v>
      </c>
      <c r="O36" t="n">
        <v>14825.26</v>
      </c>
      <c r="P36" t="n">
        <v>436.99</v>
      </c>
      <c r="Q36" t="n">
        <v>1367.31</v>
      </c>
      <c r="R36" t="n">
        <v>136.96</v>
      </c>
      <c r="S36" t="n">
        <v>104.26</v>
      </c>
      <c r="T36" t="n">
        <v>15367.98</v>
      </c>
      <c r="U36" t="n">
        <v>0.76</v>
      </c>
      <c r="V36" t="n">
        <v>0.9</v>
      </c>
      <c r="W36" t="n">
        <v>20.7</v>
      </c>
      <c r="X36" t="n">
        <v>0.9399999999999999</v>
      </c>
      <c r="Y36" t="n">
        <v>1</v>
      </c>
      <c r="Z36" t="n">
        <v>10</v>
      </c>
      <c r="AA36" t="n">
        <v>1613.095882085486</v>
      </c>
      <c r="AB36" t="n">
        <v>2207.108950637123</v>
      </c>
      <c r="AC36" t="n">
        <v>1996.465570085183</v>
      </c>
      <c r="AD36" t="n">
        <v>1613095.882085486</v>
      </c>
      <c r="AE36" t="n">
        <v>2207108.950637123</v>
      </c>
      <c r="AF36" t="n">
        <v>3.185291171751483e-06</v>
      </c>
      <c r="AG36" t="n">
        <v>66</v>
      </c>
      <c r="AH36" t="n">
        <v>1996465.570085183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1.7769</v>
      </c>
      <c r="E37" t="n">
        <v>56.28</v>
      </c>
      <c r="F37" t="n">
        <v>53.51</v>
      </c>
      <c r="G37" t="n">
        <v>97.29000000000001</v>
      </c>
      <c r="H37" t="n">
        <v>1.45</v>
      </c>
      <c r="I37" t="n">
        <v>33</v>
      </c>
      <c r="J37" t="n">
        <v>118.63</v>
      </c>
      <c r="K37" t="n">
        <v>41.65</v>
      </c>
      <c r="L37" t="n">
        <v>9.75</v>
      </c>
      <c r="M37" t="n">
        <v>31</v>
      </c>
      <c r="N37" t="n">
        <v>17.23</v>
      </c>
      <c r="O37" t="n">
        <v>14865.24</v>
      </c>
      <c r="P37" t="n">
        <v>435.46</v>
      </c>
      <c r="Q37" t="n">
        <v>1367.22</v>
      </c>
      <c r="R37" t="n">
        <v>136.86</v>
      </c>
      <c r="S37" t="n">
        <v>104.26</v>
      </c>
      <c r="T37" t="n">
        <v>15320.77</v>
      </c>
      <c r="U37" t="n">
        <v>0.76</v>
      </c>
      <c r="V37" t="n">
        <v>0.9</v>
      </c>
      <c r="W37" t="n">
        <v>20.7</v>
      </c>
      <c r="X37" t="n">
        <v>0.93</v>
      </c>
      <c r="Y37" t="n">
        <v>1</v>
      </c>
      <c r="Z37" t="n">
        <v>10</v>
      </c>
      <c r="AA37" t="n">
        <v>1610.517063693645</v>
      </c>
      <c r="AB37" t="n">
        <v>2203.580497543967</v>
      </c>
      <c r="AC37" t="n">
        <v>1993.273867603023</v>
      </c>
      <c r="AD37" t="n">
        <v>1610517.063693644</v>
      </c>
      <c r="AE37" t="n">
        <v>2203580.497543967</v>
      </c>
      <c r="AF37" t="n">
        <v>3.186905339575006e-06</v>
      </c>
      <c r="AG37" t="n">
        <v>66</v>
      </c>
      <c r="AH37" t="n">
        <v>1993273.867603023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1.779</v>
      </c>
      <c r="E38" t="n">
        <v>56.21</v>
      </c>
      <c r="F38" t="n">
        <v>53.47</v>
      </c>
      <c r="G38" t="n">
        <v>100.25</v>
      </c>
      <c r="H38" t="n">
        <v>1.48</v>
      </c>
      <c r="I38" t="n">
        <v>32</v>
      </c>
      <c r="J38" t="n">
        <v>118.96</v>
      </c>
      <c r="K38" t="n">
        <v>41.65</v>
      </c>
      <c r="L38" t="n">
        <v>10</v>
      </c>
      <c r="M38" t="n">
        <v>30</v>
      </c>
      <c r="N38" t="n">
        <v>17.31</v>
      </c>
      <c r="O38" t="n">
        <v>14905.25</v>
      </c>
      <c r="P38" t="n">
        <v>432.51</v>
      </c>
      <c r="Q38" t="n">
        <v>1367.24</v>
      </c>
      <c r="R38" t="n">
        <v>135.67</v>
      </c>
      <c r="S38" t="n">
        <v>104.26</v>
      </c>
      <c r="T38" t="n">
        <v>14730.25</v>
      </c>
      <c r="U38" t="n">
        <v>0.77</v>
      </c>
      <c r="V38" t="n">
        <v>0.9</v>
      </c>
      <c r="W38" t="n">
        <v>20.69</v>
      </c>
      <c r="X38" t="n">
        <v>0.89</v>
      </c>
      <c r="Y38" t="n">
        <v>1</v>
      </c>
      <c r="Z38" t="n">
        <v>10</v>
      </c>
      <c r="AA38" t="n">
        <v>1605.065857034389</v>
      </c>
      <c r="AB38" t="n">
        <v>2196.121916102509</v>
      </c>
      <c r="AC38" t="n">
        <v>1986.527122706153</v>
      </c>
      <c r="AD38" t="n">
        <v>1605065.857034389</v>
      </c>
      <c r="AE38" t="n">
        <v>2196121.916102509</v>
      </c>
      <c r="AF38" t="n">
        <v>3.190671731163225e-06</v>
      </c>
      <c r="AG38" t="n">
        <v>66</v>
      </c>
      <c r="AH38" t="n">
        <v>1986527.122706152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1.7805</v>
      </c>
      <c r="E39" t="n">
        <v>56.17</v>
      </c>
      <c r="F39" t="n">
        <v>53.44</v>
      </c>
      <c r="G39" t="n">
        <v>103.43</v>
      </c>
      <c r="H39" t="n">
        <v>1.52</v>
      </c>
      <c r="I39" t="n">
        <v>31</v>
      </c>
      <c r="J39" t="n">
        <v>119.28</v>
      </c>
      <c r="K39" t="n">
        <v>41.65</v>
      </c>
      <c r="L39" t="n">
        <v>10.25</v>
      </c>
      <c r="M39" t="n">
        <v>27</v>
      </c>
      <c r="N39" t="n">
        <v>17.38</v>
      </c>
      <c r="O39" t="n">
        <v>14945.29</v>
      </c>
      <c r="P39" t="n">
        <v>428.87</v>
      </c>
      <c r="Q39" t="n">
        <v>1367.21</v>
      </c>
      <c r="R39" t="n">
        <v>134.5</v>
      </c>
      <c r="S39" t="n">
        <v>104.26</v>
      </c>
      <c r="T39" t="n">
        <v>14149.3</v>
      </c>
      <c r="U39" t="n">
        <v>0.78</v>
      </c>
      <c r="V39" t="n">
        <v>0.9</v>
      </c>
      <c r="W39" t="n">
        <v>20.7</v>
      </c>
      <c r="X39" t="n">
        <v>0.86</v>
      </c>
      <c r="Y39" t="n">
        <v>1</v>
      </c>
      <c r="Z39" t="n">
        <v>10</v>
      </c>
      <c r="AA39" t="n">
        <v>1599.087520283497</v>
      </c>
      <c r="AB39" t="n">
        <v>2187.942092014335</v>
      </c>
      <c r="AC39" t="n">
        <v>1979.127969548499</v>
      </c>
      <c r="AD39" t="n">
        <v>1599087.520283497</v>
      </c>
      <c r="AE39" t="n">
        <v>2187942.092014335</v>
      </c>
      <c r="AF39" t="n">
        <v>3.193362010869097e-06</v>
      </c>
      <c r="AG39" t="n">
        <v>66</v>
      </c>
      <c r="AH39" t="n">
        <v>1979127.969548499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1.7802</v>
      </c>
      <c r="E40" t="n">
        <v>56.17</v>
      </c>
      <c r="F40" t="n">
        <v>53.45</v>
      </c>
      <c r="G40" t="n">
        <v>103.45</v>
      </c>
      <c r="H40" t="n">
        <v>1.55</v>
      </c>
      <c r="I40" t="n">
        <v>31</v>
      </c>
      <c r="J40" t="n">
        <v>119.61</v>
      </c>
      <c r="K40" t="n">
        <v>41.65</v>
      </c>
      <c r="L40" t="n">
        <v>10.5</v>
      </c>
      <c r="M40" t="n">
        <v>25</v>
      </c>
      <c r="N40" t="n">
        <v>17.46</v>
      </c>
      <c r="O40" t="n">
        <v>14985.35</v>
      </c>
      <c r="P40" t="n">
        <v>426.7</v>
      </c>
      <c r="Q40" t="n">
        <v>1367.28</v>
      </c>
      <c r="R40" t="n">
        <v>134.78</v>
      </c>
      <c r="S40" t="n">
        <v>104.26</v>
      </c>
      <c r="T40" t="n">
        <v>14292.98</v>
      </c>
      <c r="U40" t="n">
        <v>0.77</v>
      </c>
      <c r="V40" t="n">
        <v>0.9</v>
      </c>
      <c r="W40" t="n">
        <v>20.7</v>
      </c>
      <c r="X40" t="n">
        <v>0.87</v>
      </c>
      <c r="Y40" t="n">
        <v>1</v>
      </c>
      <c r="Z40" t="n">
        <v>10</v>
      </c>
      <c r="AA40" t="n">
        <v>1596.373731437553</v>
      </c>
      <c r="AB40" t="n">
        <v>2184.2289663914</v>
      </c>
      <c r="AC40" t="n">
        <v>1975.769219423612</v>
      </c>
      <c r="AD40" t="n">
        <v>1596373.731437553</v>
      </c>
      <c r="AE40" t="n">
        <v>2184228.9663914</v>
      </c>
      <c r="AF40" t="n">
        <v>3.192823954927922e-06</v>
      </c>
      <c r="AG40" t="n">
        <v>66</v>
      </c>
      <c r="AH40" t="n">
        <v>1975769.219423612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1.7819</v>
      </c>
      <c r="E41" t="n">
        <v>56.12</v>
      </c>
      <c r="F41" t="n">
        <v>53.42</v>
      </c>
      <c r="G41" t="n">
        <v>106.83</v>
      </c>
      <c r="H41" t="n">
        <v>1.58</v>
      </c>
      <c r="I41" t="n">
        <v>30</v>
      </c>
      <c r="J41" t="n">
        <v>119.93</v>
      </c>
      <c r="K41" t="n">
        <v>41.65</v>
      </c>
      <c r="L41" t="n">
        <v>10.75</v>
      </c>
      <c r="M41" t="n">
        <v>19</v>
      </c>
      <c r="N41" t="n">
        <v>17.53</v>
      </c>
      <c r="O41" t="n">
        <v>15025.44</v>
      </c>
      <c r="P41" t="n">
        <v>424.34</v>
      </c>
      <c r="Q41" t="n">
        <v>1367.23</v>
      </c>
      <c r="R41" t="n">
        <v>133.54</v>
      </c>
      <c r="S41" t="n">
        <v>104.26</v>
      </c>
      <c r="T41" t="n">
        <v>13676.09</v>
      </c>
      <c r="U41" t="n">
        <v>0.78</v>
      </c>
      <c r="V41" t="n">
        <v>0.9</v>
      </c>
      <c r="W41" t="n">
        <v>20.7</v>
      </c>
      <c r="X41" t="n">
        <v>0.84</v>
      </c>
      <c r="Y41" t="n">
        <v>1</v>
      </c>
      <c r="Z41" t="n">
        <v>10</v>
      </c>
      <c r="AA41" t="n">
        <v>1582.453673127064</v>
      </c>
      <c r="AB41" t="n">
        <v>2165.182928501358</v>
      </c>
      <c r="AC41" t="n">
        <v>1958.540908658514</v>
      </c>
      <c r="AD41" t="n">
        <v>1582453.673127064</v>
      </c>
      <c r="AE41" t="n">
        <v>2165182.928501358</v>
      </c>
      <c r="AF41" t="n">
        <v>3.195872938594576e-06</v>
      </c>
      <c r="AG41" t="n">
        <v>65</v>
      </c>
      <c r="AH41" t="n">
        <v>1958540.908658514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1.7839</v>
      </c>
      <c r="E42" t="n">
        <v>56.06</v>
      </c>
      <c r="F42" t="n">
        <v>53.38</v>
      </c>
      <c r="G42" t="n">
        <v>110.44</v>
      </c>
      <c r="H42" t="n">
        <v>1.61</v>
      </c>
      <c r="I42" t="n">
        <v>29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422.95</v>
      </c>
      <c r="Q42" t="n">
        <v>1367.33</v>
      </c>
      <c r="R42" t="n">
        <v>132.07</v>
      </c>
      <c r="S42" t="n">
        <v>104.26</v>
      </c>
      <c r="T42" t="n">
        <v>12945.17</v>
      </c>
      <c r="U42" t="n">
        <v>0.79</v>
      </c>
      <c r="V42" t="n">
        <v>0.9</v>
      </c>
      <c r="W42" t="n">
        <v>20.7</v>
      </c>
      <c r="X42" t="n">
        <v>0.8</v>
      </c>
      <c r="Y42" t="n">
        <v>1</v>
      </c>
      <c r="Z42" t="n">
        <v>10</v>
      </c>
      <c r="AA42" t="n">
        <v>1579.208015828586</v>
      </c>
      <c r="AB42" t="n">
        <v>2160.742076997286</v>
      </c>
      <c r="AC42" t="n">
        <v>1954.523885789217</v>
      </c>
      <c r="AD42" t="n">
        <v>1579208.015828586</v>
      </c>
      <c r="AE42" t="n">
        <v>2160742.076997286</v>
      </c>
      <c r="AF42" t="n">
        <v>3.199459978202405e-06</v>
      </c>
      <c r="AG42" t="n">
        <v>65</v>
      </c>
      <c r="AH42" t="n">
        <v>1954523.885789216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1.7833</v>
      </c>
      <c r="E43" t="n">
        <v>56.08</v>
      </c>
      <c r="F43" t="n">
        <v>53.4</v>
      </c>
      <c r="G43" t="n">
        <v>110.48</v>
      </c>
      <c r="H43" t="n">
        <v>1.65</v>
      </c>
      <c r="I43" t="n">
        <v>29</v>
      </c>
      <c r="J43" t="n">
        <v>120.58</v>
      </c>
      <c r="K43" t="n">
        <v>41.65</v>
      </c>
      <c r="L43" t="n">
        <v>11.25</v>
      </c>
      <c r="M43" t="n">
        <v>9</v>
      </c>
      <c r="N43" t="n">
        <v>17.68</v>
      </c>
      <c r="O43" t="n">
        <v>15105.7</v>
      </c>
      <c r="P43" t="n">
        <v>423.91</v>
      </c>
      <c r="Q43" t="n">
        <v>1367.32</v>
      </c>
      <c r="R43" t="n">
        <v>132.44</v>
      </c>
      <c r="S43" t="n">
        <v>104.26</v>
      </c>
      <c r="T43" t="n">
        <v>13131.04</v>
      </c>
      <c r="U43" t="n">
        <v>0.79</v>
      </c>
      <c r="V43" t="n">
        <v>0.9</v>
      </c>
      <c r="W43" t="n">
        <v>20.71</v>
      </c>
      <c r="X43" t="n">
        <v>0.82</v>
      </c>
      <c r="Y43" t="n">
        <v>1</v>
      </c>
      <c r="Z43" t="n">
        <v>10</v>
      </c>
      <c r="AA43" t="n">
        <v>1580.974675421657</v>
      </c>
      <c r="AB43" t="n">
        <v>2163.159298592047</v>
      </c>
      <c r="AC43" t="n">
        <v>1956.710411147565</v>
      </c>
      <c r="AD43" t="n">
        <v>1580974.675421657</v>
      </c>
      <c r="AE43" t="n">
        <v>2163159.298592047</v>
      </c>
      <c r="AF43" t="n">
        <v>3.198383866320056e-06</v>
      </c>
      <c r="AG43" t="n">
        <v>65</v>
      </c>
      <c r="AH43" t="n">
        <v>1956710.411147565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1.7829</v>
      </c>
      <c r="E44" t="n">
        <v>56.09</v>
      </c>
      <c r="F44" t="n">
        <v>53.41</v>
      </c>
      <c r="G44" t="n">
        <v>110.5</v>
      </c>
      <c r="H44" t="n">
        <v>1.68</v>
      </c>
      <c r="I44" t="n">
        <v>29</v>
      </c>
      <c r="J44" t="n">
        <v>120.91</v>
      </c>
      <c r="K44" t="n">
        <v>41.65</v>
      </c>
      <c r="L44" t="n">
        <v>11.5</v>
      </c>
      <c r="M44" t="n">
        <v>3</v>
      </c>
      <c r="N44" t="n">
        <v>17.76</v>
      </c>
      <c r="O44" t="n">
        <v>15145.88</v>
      </c>
      <c r="P44" t="n">
        <v>424.34</v>
      </c>
      <c r="Q44" t="n">
        <v>1367.31</v>
      </c>
      <c r="R44" t="n">
        <v>132.54</v>
      </c>
      <c r="S44" t="n">
        <v>104.26</v>
      </c>
      <c r="T44" t="n">
        <v>13183.02</v>
      </c>
      <c r="U44" t="n">
        <v>0.79</v>
      </c>
      <c r="V44" t="n">
        <v>0.9</v>
      </c>
      <c r="W44" t="n">
        <v>20.72</v>
      </c>
      <c r="X44" t="n">
        <v>0.83</v>
      </c>
      <c r="Y44" t="n">
        <v>1</v>
      </c>
      <c r="Z44" t="n">
        <v>10</v>
      </c>
      <c r="AA44" t="n">
        <v>1581.844359814238</v>
      </c>
      <c r="AB44" t="n">
        <v>2164.349239145743</v>
      </c>
      <c r="AC44" t="n">
        <v>1957.786785444908</v>
      </c>
      <c r="AD44" t="n">
        <v>1581844.359814238</v>
      </c>
      <c r="AE44" t="n">
        <v>2164349.239145743</v>
      </c>
      <c r="AF44" t="n">
        <v>3.19766645839849e-06</v>
      </c>
      <c r="AG44" t="n">
        <v>65</v>
      </c>
      <c r="AH44" t="n">
        <v>1957786.785444909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1.7831</v>
      </c>
      <c r="E45" t="n">
        <v>56.08</v>
      </c>
      <c r="F45" t="n">
        <v>53.4</v>
      </c>
      <c r="G45" t="n">
        <v>110.49</v>
      </c>
      <c r="H45" t="n">
        <v>1.71</v>
      </c>
      <c r="I45" t="n">
        <v>29</v>
      </c>
      <c r="J45" t="n">
        <v>121.23</v>
      </c>
      <c r="K45" t="n">
        <v>41.65</v>
      </c>
      <c r="L45" t="n">
        <v>11.75</v>
      </c>
      <c r="M45" t="n">
        <v>0</v>
      </c>
      <c r="N45" t="n">
        <v>17.83</v>
      </c>
      <c r="O45" t="n">
        <v>15186.08</v>
      </c>
      <c r="P45" t="n">
        <v>425.15</v>
      </c>
      <c r="Q45" t="n">
        <v>1367.38</v>
      </c>
      <c r="R45" t="n">
        <v>132.41</v>
      </c>
      <c r="S45" t="n">
        <v>104.26</v>
      </c>
      <c r="T45" t="n">
        <v>13113.91</v>
      </c>
      <c r="U45" t="n">
        <v>0.79</v>
      </c>
      <c r="V45" t="n">
        <v>0.9</v>
      </c>
      <c r="W45" t="n">
        <v>20.72</v>
      </c>
      <c r="X45" t="n">
        <v>0.83</v>
      </c>
      <c r="Y45" t="n">
        <v>1</v>
      </c>
      <c r="Z45" t="n">
        <v>10</v>
      </c>
      <c r="AA45" t="n">
        <v>1582.76401153104</v>
      </c>
      <c r="AB45" t="n">
        <v>2165.607547196843</v>
      </c>
      <c r="AC45" t="n">
        <v>1958.925002341657</v>
      </c>
      <c r="AD45" t="n">
        <v>1582764.01153104</v>
      </c>
      <c r="AE45" t="n">
        <v>2165607.547196843</v>
      </c>
      <c r="AF45" t="n">
        <v>3.198025162359273e-06</v>
      </c>
      <c r="AG45" t="n">
        <v>65</v>
      </c>
      <c r="AH45" t="n">
        <v>1958925.002341657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1.5043</v>
      </c>
      <c r="E2" t="n">
        <v>66.47</v>
      </c>
      <c r="F2" t="n">
        <v>60.76</v>
      </c>
      <c r="G2" t="n">
        <v>12.93</v>
      </c>
      <c r="H2" t="n">
        <v>0.28</v>
      </c>
      <c r="I2" t="n">
        <v>282</v>
      </c>
      <c r="J2" t="n">
        <v>61.76</v>
      </c>
      <c r="K2" t="n">
        <v>28.92</v>
      </c>
      <c r="L2" t="n">
        <v>1</v>
      </c>
      <c r="M2" t="n">
        <v>280</v>
      </c>
      <c r="N2" t="n">
        <v>6.84</v>
      </c>
      <c r="O2" t="n">
        <v>7851.41</v>
      </c>
      <c r="P2" t="n">
        <v>390.59</v>
      </c>
      <c r="Q2" t="n">
        <v>1368.2</v>
      </c>
      <c r="R2" t="n">
        <v>372.55</v>
      </c>
      <c r="S2" t="n">
        <v>104.26</v>
      </c>
      <c r="T2" t="n">
        <v>131919.95</v>
      </c>
      <c r="U2" t="n">
        <v>0.28</v>
      </c>
      <c r="V2" t="n">
        <v>0.79</v>
      </c>
      <c r="W2" t="n">
        <v>21.1</v>
      </c>
      <c r="X2" t="n">
        <v>8.16</v>
      </c>
      <c r="Y2" t="n">
        <v>1</v>
      </c>
      <c r="Z2" t="n">
        <v>10</v>
      </c>
      <c r="AA2" t="n">
        <v>1738.811254652439</v>
      </c>
      <c r="AB2" t="n">
        <v>2379.118269554036</v>
      </c>
      <c r="AC2" t="n">
        <v>2152.058561021262</v>
      </c>
      <c r="AD2" t="n">
        <v>1738811.254652439</v>
      </c>
      <c r="AE2" t="n">
        <v>2379118.269554036</v>
      </c>
      <c r="AF2" t="n">
        <v>3.568342252508077e-06</v>
      </c>
      <c r="AG2" t="n">
        <v>77</v>
      </c>
      <c r="AH2" t="n">
        <v>2152058.561021261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1.5719</v>
      </c>
      <c r="E3" t="n">
        <v>63.62</v>
      </c>
      <c r="F3" t="n">
        <v>58.82</v>
      </c>
      <c r="G3" t="n">
        <v>16.34</v>
      </c>
      <c r="H3" t="n">
        <v>0.35</v>
      </c>
      <c r="I3" t="n">
        <v>216</v>
      </c>
      <c r="J3" t="n">
        <v>62.05</v>
      </c>
      <c r="K3" t="n">
        <v>28.92</v>
      </c>
      <c r="L3" t="n">
        <v>1.25</v>
      </c>
      <c r="M3" t="n">
        <v>214</v>
      </c>
      <c r="N3" t="n">
        <v>6.88</v>
      </c>
      <c r="O3" t="n">
        <v>7887.12</v>
      </c>
      <c r="P3" t="n">
        <v>374.02</v>
      </c>
      <c r="Q3" t="n">
        <v>1368.06</v>
      </c>
      <c r="R3" t="n">
        <v>309.12</v>
      </c>
      <c r="S3" t="n">
        <v>104.26</v>
      </c>
      <c r="T3" t="n">
        <v>100537.3</v>
      </c>
      <c r="U3" t="n">
        <v>0.34</v>
      </c>
      <c r="V3" t="n">
        <v>0.82</v>
      </c>
      <c r="W3" t="n">
        <v>21.01</v>
      </c>
      <c r="X3" t="n">
        <v>6.23</v>
      </c>
      <c r="Y3" t="n">
        <v>1</v>
      </c>
      <c r="Z3" t="n">
        <v>10</v>
      </c>
      <c r="AA3" t="n">
        <v>1629.574421599237</v>
      </c>
      <c r="AB3" t="n">
        <v>2229.655615381691</v>
      </c>
      <c r="AC3" t="n">
        <v>2016.860412790973</v>
      </c>
      <c r="AD3" t="n">
        <v>1629574.421599237</v>
      </c>
      <c r="AE3" t="n">
        <v>2229655.615381692</v>
      </c>
      <c r="AF3" t="n">
        <v>3.728695863004353e-06</v>
      </c>
      <c r="AG3" t="n">
        <v>74</v>
      </c>
      <c r="AH3" t="n">
        <v>2016860.412790973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1.6164</v>
      </c>
      <c r="E4" t="n">
        <v>61.87</v>
      </c>
      <c r="F4" t="n">
        <v>57.64</v>
      </c>
      <c r="G4" t="n">
        <v>19.76</v>
      </c>
      <c r="H4" t="n">
        <v>0.42</v>
      </c>
      <c r="I4" t="n">
        <v>175</v>
      </c>
      <c r="J4" t="n">
        <v>62.34</v>
      </c>
      <c r="K4" t="n">
        <v>28.92</v>
      </c>
      <c r="L4" t="n">
        <v>1.5</v>
      </c>
      <c r="M4" t="n">
        <v>173</v>
      </c>
      <c r="N4" t="n">
        <v>6.92</v>
      </c>
      <c r="O4" t="n">
        <v>7922.85</v>
      </c>
      <c r="P4" t="n">
        <v>362.67</v>
      </c>
      <c r="Q4" t="n">
        <v>1367.81</v>
      </c>
      <c r="R4" t="n">
        <v>270.2</v>
      </c>
      <c r="S4" t="n">
        <v>104.26</v>
      </c>
      <c r="T4" t="n">
        <v>81279.89</v>
      </c>
      <c r="U4" t="n">
        <v>0.39</v>
      </c>
      <c r="V4" t="n">
        <v>0.83</v>
      </c>
      <c r="W4" t="n">
        <v>20.95</v>
      </c>
      <c r="X4" t="n">
        <v>5.05</v>
      </c>
      <c r="Y4" t="n">
        <v>1</v>
      </c>
      <c r="Z4" t="n">
        <v>10</v>
      </c>
      <c r="AA4" t="n">
        <v>1561.054504423188</v>
      </c>
      <c r="AB4" t="n">
        <v>2135.90364181602</v>
      </c>
      <c r="AC4" t="n">
        <v>1932.055996000687</v>
      </c>
      <c r="AD4" t="n">
        <v>1561054.504423188</v>
      </c>
      <c r="AE4" t="n">
        <v>2135903.64181602</v>
      </c>
      <c r="AF4" t="n">
        <v>3.834254082931634e-06</v>
      </c>
      <c r="AG4" t="n">
        <v>72</v>
      </c>
      <c r="AH4" t="n">
        <v>1932055.996000687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1.6511</v>
      </c>
      <c r="E5" t="n">
        <v>60.57</v>
      </c>
      <c r="F5" t="n">
        <v>56.74</v>
      </c>
      <c r="G5" t="n">
        <v>23.32</v>
      </c>
      <c r="H5" t="n">
        <v>0.49</v>
      </c>
      <c r="I5" t="n">
        <v>146</v>
      </c>
      <c r="J5" t="n">
        <v>62.63</v>
      </c>
      <c r="K5" t="n">
        <v>28.92</v>
      </c>
      <c r="L5" t="n">
        <v>1.75</v>
      </c>
      <c r="M5" t="n">
        <v>144</v>
      </c>
      <c r="N5" t="n">
        <v>6.96</v>
      </c>
      <c r="O5" t="n">
        <v>7958.6</v>
      </c>
      <c r="P5" t="n">
        <v>352.59</v>
      </c>
      <c r="Q5" t="n">
        <v>1367.79</v>
      </c>
      <c r="R5" t="n">
        <v>242.02</v>
      </c>
      <c r="S5" t="n">
        <v>104.26</v>
      </c>
      <c r="T5" t="n">
        <v>67334.08</v>
      </c>
      <c r="U5" t="n">
        <v>0.43</v>
      </c>
      <c r="V5" t="n">
        <v>0.84</v>
      </c>
      <c r="W5" t="n">
        <v>20.87</v>
      </c>
      <c r="X5" t="n">
        <v>4.15</v>
      </c>
      <c r="Y5" t="n">
        <v>1</v>
      </c>
      <c r="Z5" t="n">
        <v>10</v>
      </c>
      <c r="AA5" t="n">
        <v>1513.037048463354</v>
      </c>
      <c r="AB5" t="n">
        <v>2070.204040191126</v>
      </c>
      <c r="AC5" t="n">
        <v>1872.626672144904</v>
      </c>
      <c r="AD5" t="n">
        <v>1513037.048463354</v>
      </c>
      <c r="AE5" t="n">
        <v>2070204.040191127</v>
      </c>
      <c r="AF5" t="n">
        <v>3.916565773526615e-06</v>
      </c>
      <c r="AG5" t="n">
        <v>71</v>
      </c>
      <c r="AH5" t="n">
        <v>1872626.672144904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1.6758</v>
      </c>
      <c r="E6" t="n">
        <v>59.67</v>
      </c>
      <c r="F6" t="n">
        <v>56.14</v>
      </c>
      <c r="G6" t="n">
        <v>26.95</v>
      </c>
      <c r="H6" t="n">
        <v>0.55</v>
      </c>
      <c r="I6" t="n">
        <v>125</v>
      </c>
      <c r="J6" t="n">
        <v>62.92</v>
      </c>
      <c r="K6" t="n">
        <v>28.92</v>
      </c>
      <c r="L6" t="n">
        <v>2</v>
      </c>
      <c r="M6" t="n">
        <v>123</v>
      </c>
      <c r="N6" t="n">
        <v>7</v>
      </c>
      <c r="O6" t="n">
        <v>7994.37</v>
      </c>
      <c r="P6" t="n">
        <v>344.79</v>
      </c>
      <c r="Q6" t="n">
        <v>1367.66</v>
      </c>
      <c r="R6" t="n">
        <v>222.38</v>
      </c>
      <c r="S6" t="n">
        <v>104.26</v>
      </c>
      <c r="T6" t="n">
        <v>57619.96</v>
      </c>
      <c r="U6" t="n">
        <v>0.47</v>
      </c>
      <c r="V6" t="n">
        <v>0.85</v>
      </c>
      <c r="W6" t="n">
        <v>20.84</v>
      </c>
      <c r="X6" t="n">
        <v>3.56</v>
      </c>
      <c r="Y6" t="n">
        <v>1</v>
      </c>
      <c r="Z6" t="n">
        <v>10</v>
      </c>
      <c r="AA6" t="n">
        <v>1476.47016267385</v>
      </c>
      <c r="AB6" t="n">
        <v>2020.171613836781</v>
      </c>
      <c r="AC6" t="n">
        <v>1827.369270340866</v>
      </c>
      <c r="AD6" t="n">
        <v>1476470.16267385</v>
      </c>
      <c r="AE6" t="n">
        <v>2020171.613836782</v>
      </c>
      <c r="AF6" t="n">
        <v>3.975156515823331e-06</v>
      </c>
      <c r="AG6" t="n">
        <v>70</v>
      </c>
      <c r="AH6" t="n">
        <v>1827369.270340866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1.6949</v>
      </c>
      <c r="E7" t="n">
        <v>59</v>
      </c>
      <c r="F7" t="n">
        <v>55.69</v>
      </c>
      <c r="G7" t="n">
        <v>30.65</v>
      </c>
      <c r="H7" t="n">
        <v>0.62</v>
      </c>
      <c r="I7" t="n">
        <v>109</v>
      </c>
      <c r="J7" t="n">
        <v>63.21</v>
      </c>
      <c r="K7" t="n">
        <v>28.92</v>
      </c>
      <c r="L7" t="n">
        <v>2.25</v>
      </c>
      <c r="M7" t="n">
        <v>107</v>
      </c>
      <c r="N7" t="n">
        <v>7.04</v>
      </c>
      <c r="O7" t="n">
        <v>8030.17</v>
      </c>
      <c r="P7" t="n">
        <v>337.47</v>
      </c>
      <c r="Q7" t="n">
        <v>1367.47</v>
      </c>
      <c r="R7" t="n">
        <v>207.47</v>
      </c>
      <c r="S7" t="n">
        <v>104.26</v>
      </c>
      <c r="T7" t="n">
        <v>50246.45</v>
      </c>
      <c r="U7" t="n">
        <v>0.5</v>
      </c>
      <c r="V7" t="n">
        <v>0.86</v>
      </c>
      <c r="W7" t="n">
        <v>20.83</v>
      </c>
      <c r="X7" t="n">
        <v>3.11</v>
      </c>
      <c r="Y7" t="n">
        <v>1</v>
      </c>
      <c r="Z7" t="n">
        <v>10</v>
      </c>
      <c r="AA7" t="n">
        <v>1444.858312013912</v>
      </c>
      <c r="AB7" t="n">
        <v>1976.918885147431</v>
      </c>
      <c r="AC7" t="n">
        <v>1788.244521372041</v>
      </c>
      <c r="AD7" t="n">
        <v>1444858.312013912</v>
      </c>
      <c r="AE7" t="n">
        <v>1976918.885147431</v>
      </c>
      <c r="AF7" t="n">
        <v>4.020463527073018e-06</v>
      </c>
      <c r="AG7" t="n">
        <v>69</v>
      </c>
      <c r="AH7" t="n">
        <v>1788244.521372041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1.7118</v>
      </c>
      <c r="E8" t="n">
        <v>58.42</v>
      </c>
      <c r="F8" t="n">
        <v>55.29</v>
      </c>
      <c r="G8" t="n">
        <v>34.56</v>
      </c>
      <c r="H8" t="n">
        <v>0.6899999999999999</v>
      </c>
      <c r="I8" t="n">
        <v>96</v>
      </c>
      <c r="J8" t="n">
        <v>63.5</v>
      </c>
      <c r="K8" t="n">
        <v>28.92</v>
      </c>
      <c r="L8" t="n">
        <v>2.5</v>
      </c>
      <c r="M8" t="n">
        <v>94</v>
      </c>
      <c r="N8" t="n">
        <v>7.08</v>
      </c>
      <c r="O8" t="n">
        <v>8065.98</v>
      </c>
      <c r="P8" t="n">
        <v>330.69</v>
      </c>
      <c r="Q8" t="n">
        <v>1367.59</v>
      </c>
      <c r="R8" t="n">
        <v>194.61</v>
      </c>
      <c r="S8" t="n">
        <v>104.26</v>
      </c>
      <c r="T8" t="n">
        <v>43879.75</v>
      </c>
      <c r="U8" t="n">
        <v>0.54</v>
      </c>
      <c r="V8" t="n">
        <v>0.87</v>
      </c>
      <c r="W8" t="n">
        <v>20.8</v>
      </c>
      <c r="X8" t="n">
        <v>2.71</v>
      </c>
      <c r="Y8" t="n">
        <v>1</v>
      </c>
      <c r="Z8" t="n">
        <v>10</v>
      </c>
      <c r="AA8" t="n">
        <v>1415.786026189882</v>
      </c>
      <c r="AB8" t="n">
        <v>1937.140901104262</v>
      </c>
      <c r="AC8" t="n">
        <v>1752.262892297201</v>
      </c>
      <c r="AD8" t="n">
        <v>1415786.026189882</v>
      </c>
      <c r="AE8" t="n">
        <v>1937140.901104262</v>
      </c>
      <c r="AF8" t="n">
        <v>4.060551929697087e-06</v>
      </c>
      <c r="AG8" t="n">
        <v>68</v>
      </c>
      <c r="AH8" t="n">
        <v>1752262.892297201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1.7235</v>
      </c>
      <c r="E9" t="n">
        <v>58.02</v>
      </c>
      <c r="F9" t="n">
        <v>55.03</v>
      </c>
      <c r="G9" t="n">
        <v>38.39</v>
      </c>
      <c r="H9" t="n">
        <v>0.75</v>
      </c>
      <c r="I9" t="n">
        <v>86</v>
      </c>
      <c r="J9" t="n">
        <v>63.79</v>
      </c>
      <c r="K9" t="n">
        <v>28.92</v>
      </c>
      <c r="L9" t="n">
        <v>2.75</v>
      </c>
      <c r="M9" t="n">
        <v>84</v>
      </c>
      <c r="N9" t="n">
        <v>7.12</v>
      </c>
      <c r="O9" t="n">
        <v>8101.81</v>
      </c>
      <c r="P9" t="n">
        <v>324.54</v>
      </c>
      <c r="Q9" t="n">
        <v>1367.5</v>
      </c>
      <c r="R9" t="n">
        <v>185.76</v>
      </c>
      <c r="S9" t="n">
        <v>104.26</v>
      </c>
      <c r="T9" t="n">
        <v>39508.21</v>
      </c>
      <c r="U9" t="n">
        <v>0.5600000000000001</v>
      </c>
      <c r="V9" t="n">
        <v>0.87</v>
      </c>
      <c r="W9" t="n">
        <v>20.8</v>
      </c>
      <c r="X9" t="n">
        <v>2.45</v>
      </c>
      <c r="Y9" t="n">
        <v>1</v>
      </c>
      <c r="Z9" t="n">
        <v>10</v>
      </c>
      <c r="AA9" t="n">
        <v>1400.411182621134</v>
      </c>
      <c r="AB9" t="n">
        <v>1916.104361843273</v>
      </c>
      <c r="AC9" t="n">
        <v>1733.234050818313</v>
      </c>
      <c r="AD9" t="n">
        <v>1400411.182621134</v>
      </c>
      <c r="AE9" t="n">
        <v>1916104.361843274</v>
      </c>
      <c r="AF9" t="n">
        <v>4.088305439206057e-06</v>
      </c>
      <c r="AG9" t="n">
        <v>68</v>
      </c>
      <c r="AH9" t="n">
        <v>1733234.050818313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1.7351</v>
      </c>
      <c r="E10" t="n">
        <v>57.64</v>
      </c>
      <c r="F10" t="n">
        <v>54.77</v>
      </c>
      <c r="G10" t="n">
        <v>42.68</v>
      </c>
      <c r="H10" t="n">
        <v>0.8100000000000001</v>
      </c>
      <c r="I10" t="n">
        <v>77</v>
      </c>
      <c r="J10" t="n">
        <v>64.08</v>
      </c>
      <c r="K10" t="n">
        <v>28.92</v>
      </c>
      <c r="L10" t="n">
        <v>3</v>
      </c>
      <c r="M10" t="n">
        <v>75</v>
      </c>
      <c r="N10" t="n">
        <v>7.16</v>
      </c>
      <c r="O10" t="n">
        <v>8137.65</v>
      </c>
      <c r="P10" t="n">
        <v>318.23</v>
      </c>
      <c r="Q10" t="n">
        <v>1367.38</v>
      </c>
      <c r="R10" t="n">
        <v>177.82</v>
      </c>
      <c r="S10" t="n">
        <v>104.26</v>
      </c>
      <c r="T10" t="n">
        <v>35580.83</v>
      </c>
      <c r="U10" t="n">
        <v>0.59</v>
      </c>
      <c r="V10" t="n">
        <v>0.88</v>
      </c>
      <c r="W10" t="n">
        <v>20.77</v>
      </c>
      <c r="X10" t="n">
        <v>2.19</v>
      </c>
      <c r="Y10" t="n">
        <v>1</v>
      </c>
      <c r="Z10" t="n">
        <v>10</v>
      </c>
      <c r="AA10" t="n">
        <v>1375.712062496534</v>
      </c>
      <c r="AB10" t="n">
        <v>1882.309936040519</v>
      </c>
      <c r="AC10" t="n">
        <v>1702.6649175834</v>
      </c>
      <c r="AD10" t="n">
        <v>1375712.062496534</v>
      </c>
      <c r="AE10" t="n">
        <v>1882309.93604052</v>
      </c>
      <c r="AF10" t="n">
        <v>4.115821739232045e-06</v>
      </c>
      <c r="AG10" t="n">
        <v>67</v>
      </c>
      <c r="AH10" t="n">
        <v>1702664.917583399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1.745</v>
      </c>
      <c r="E11" t="n">
        <v>57.31</v>
      </c>
      <c r="F11" t="n">
        <v>54.54</v>
      </c>
      <c r="G11" t="n">
        <v>46.75</v>
      </c>
      <c r="H11" t="n">
        <v>0.88</v>
      </c>
      <c r="I11" t="n">
        <v>70</v>
      </c>
      <c r="J11" t="n">
        <v>64.38</v>
      </c>
      <c r="K11" t="n">
        <v>28.92</v>
      </c>
      <c r="L11" t="n">
        <v>3.25</v>
      </c>
      <c r="M11" t="n">
        <v>68</v>
      </c>
      <c r="N11" t="n">
        <v>7.2</v>
      </c>
      <c r="O11" t="n">
        <v>8173.52</v>
      </c>
      <c r="P11" t="n">
        <v>312.06</v>
      </c>
      <c r="Q11" t="n">
        <v>1367.37</v>
      </c>
      <c r="R11" t="n">
        <v>169.95</v>
      </c>
      <c r="S11" t="n">
        <v>104.26</v>
      </c>
      <c r="T11" t="n">
        <v>31681.06</v>
      </c>
      <c r="U11" t="n">
        <v>0.61</v>
      </c>
      <c r="V11" t="n">
        <v>0.88</v>
      </c>
      <c r="W11" t="n">
        <v>20.76</v>
      </c>
      <c r="X11" t="n">
        <v>1.96</v>
      </c>
      <c r="Y11" t="n">
        <v>1</v>
      </c>
      <c r="Z11" t="n">
        <v>10</v>
      </c>
      <c r="AA11" t="n">
        <v>1361.642720530615</v>
      </c>
      <c r="AB11" t="n">
        <v>1863.059641667188</v>
      </c>
      <c r="AC11" t="n">
        <v>1685.251844287101</v>
      </c>
      <c r="AD11" t="n">
        <v>1361642.720530615</v>
      </c>
      <c r="AE11" t="n">
        <v>1863059.641667188</v>
      </c>
      <c r="AF11" t="n">
        <v>4.139305478047328e-06</v>
      </c>
      <c r="AG11" t="n">
        <v>67</v>
      </c>
      <c r="AH11" t="n">
        <v>1685251.844287101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1.7524</v>
      </c>
      <c r="E12" t="n">
        <v>57.06</v>
      </c>
      <c r="F12" t="n">
        <v>54.38</v>
      </c>
      <c r="G12" t="n">
        <v>50.98</v>
      </c>
      <c r="H12" t="n">
        <v>0.9399999999999999</v>
      </c>
      <c r="I12" t="n">
        <v>64</v>
      </c>
      <c r="J12" t="n">
        <v>64.67</v>
      </c>
      <c r="K12" t="n">
        <v>28.92</v>
      </c>
      <c r="L12" t="n">
        <v>3.5</v>
      </c>
      <c r="M12" t="n">
        <v>60</v>
      </c>
      <c r="N12" t="n">
        <v>7.24</v>
      </c>
      <c r="O12" t="n">
        <v>8209.41</v>
      </c>
      <c r="P12" t="n">
        <v>306.4</v>
      </c>
      <c r="Q12" t="n">
        <v>1367.4</v>
      </c>
      <c r="R12" t="n">
        <v>164.7</v>
      </c>
      <c r="S12" t="n">
        <v>104.26</v>
      </c>
      <c r="T12" t="n">
        <v>29084.01</v>
      </c>
      <c r="U12" t="n">
        <v>0.63</v>
      </c>
      <c r="V12" t="n">
        <v>0.88</v>
      </c>
      <c r="W12" t="n">
        <v>20.76</v>
      </c>
      <c r="X12" t="n">
        <v>1.8</v>
      </c>
      <c r="Y12" t="n">
        <v>1</v>
      </c>
      <c r="Z12" t="n">
        <v>10</v>
      </c>
      <c r="AA12" t="n">
        <v>1349.849161144776</v>
      </c>
      <c r="AB12" t="n">
        <v>1846.923173420364</v>
      </c>
      <c r="AC12" t="n">
        <v>1670.655417922078</v>
      </c>
      <c r="AD12" t="n">
        <v>1349849.161144776</v>
      </c>
      <c r="AE12" t="n">
        <v>1846923.173420364</v>
      </c>
      <c r="AF12" t="n">
        <v>4.156858979788044e-06</v>
      </c>
      <c r="AG12" t="n">
        <v>67</v>
      </c>
      <c r="AH12" t="n">
        <v>1670655.417922078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1.7586</v>
      </c>
      <c r="E13" t="n">
        <v>56.86</v>
      </c>
      <c r="F13" t="n">
        <v>54.25</v>
      </c>
      <c r="G13" t="n">
        <v>55.17</v>
      </c>
      <c r="H13" t="n">
        <v>1.01</v>
      </c>
      <c r="I13" t="n">
        <v>59</v>
      </c>
      <c r="J13" t="n">
        <v>64.95999999999999</v>
      </c>
      <c r="K13" t="n">
        <v>28.92</v>
      </c>
      <c r="L13" t="n">
        <v>3.75</v>
      </c>
      <c r="M13" t="n">
        <v>45</v>
      </c>
      <c r="N13" t="n">
        <v>7.28</v>
      </c>
      <c r="O13" t="n">
        <v>8245.32</v>
      </c>
      <c r="P13" t="n">
        <v>301.18</v>
      </c>
      <c r="Q13" t="n">
        <v>1367.4</v>
      </c>
      <c r="R13" t="n">
        <v>160.39</v>
      </c>
      <c r="S13" t="n">
        <v>104.26</v>
      </c>
      <c r="T13" t="n">
        <v>26957.23</v>
      </c>
      <c r="U13" t="n">
        <v>0.65</v>
      </c>
      <c r="V13" t="n">
        <v>0.88</v>
      </c>
      <c r="W13" t="n">
        <v>20.75</v>
      </c>
      <c r="X13" t="n">
        <v>1.67</v>
      </c>
      <c r="Y13" t="n">
        <v>1</v>
      </c>
      <c r="Z13" t="n">
        <v>10</v>
      </c>
      <c r="AA13" t="n">
        <v>1330.057836222539</v>
      </c>
      <c r="AB13" t="n">
        <v>1819.843809530126</v>
      </c>
      <c r="AC13" t="n">
        <v>1646.160470515399</v>
      </c>
      <c r="AD13" t="n">
        <v>1330057.836222539</v>
      </c>
      <c r="AE13" t="n">
        <v>1819843.809530126</v>
      </c>
      <c r="AF13" t="n">
        <v>4.171565967732969e-06</v>
      </c>
      <c r="AG13" t="n">
        <v>66</v>
      </c>
      <c r="AH13" t="n">
        <v>1646160.470515399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1.7607</v>
      </c>
      <c r="E14" t="n">
        <v>56.79</v>
      </c>
      <c r="F14" t="n">
        <v>54.21</v>
      </c>
      <c r="G14" t="n">
        <v>57.06</v>
      </c>
      <c r="H14" t="n">
        <v>1.07</v>
      </c>
      <c r="I14" t="n">
        <v>57</v>
      </c>
      <c r="J14" t="n">
        <v>65.25</v>
      </c>
      <c r="K14" t="n">
        <v>28.92</v>
      </c>
      <c r="L14" t="n">
        <v>4</v>
      </c>
      <c r="M14" t="n">
        <v>16</v>
      </c>
      <c r="N14" t="n">
        <v>7.33</v>
      </c>
      <c r="O14" t="n">
        <v>8281.25</v>
      </c>
      <c r="P14" t="n">
        <v>299.82</v>
      </c>
      <c r="Q14" t="n">
        <v>1367.64</v>
      </c>
      <c r="R14" t="n">
        <v>157.84</v>
      </c>
      <c r="S14" t="n">
        <v>104.26</v>
      </c>
      <c r="T14" t="n">
        <v>25692.84</v>
      </c>
      <c r="U14" t="n">
        <v>0.66</v>
      </c>
      <c r="V14" t="n">
        <v>0.88</v>
      </c>
      <c r="W14" t="n">
        <v>20.78</v>
      </c>
      <c r="X14" t="n">
        <v>1.63</v>
      </c>
      <c r="Y14" t="n">
        <v>1</v>
      </c>
      <c r="Z14" t="n">
        <v>10</v>
      </c>
      <c r="AA14" t="n">
        <v>1327.121166143543</v>
      </c>
      <c r="AB14" t="n">
        <v>1815.825727971304</v>
      </c>
      <c r="AC14" t="n">
        <v>1642.525869021137</v>
      </c>
      <c r="AD14" t="n">
        <v>1327121.166143543</v>
      </c>
      <c r="AE14" t="n">
        <v>1815825.727971304</v>
      </c>
      <c r="AF14" t="n">
        <v>4.176547366875605e-06</v>
      </c>
      <c r="AG14" t="n">
        <v>66</v>
      </c>
      <c r="AH14" t="n">
        <v>1642525.869021137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1.7604</v>
      </c>
      <c r="E15" t="n">
        <v>56.81</v>
      </c>
      <c r="F15" t="n">
        <v>54.23</v>
      </c>
      <c r="G15" t="n">
        <v>58.11</v>
      </c>
      <c r="H15" t="n">
        <v>1.13</v>
      </c>
      <c r="I15" t="n">
        <v>56</v>
      </c>
      <c r="J15" t="n">
        <v>65.54000000000001</v>
      </c>
      <c r="K15" t="n">
        <v>28.92</v>
      </c>
      <c r="L15" t="n">
        <v>4.25</v>
      </c>
      <c r="M15" t="n">
        <v>5</v>
      </c>
      <c r="N15" t="n">
        <v>7.37</v>
      </c>
      <c r="O15" t="n">
        <v>8317.200000000001</v>
      </c>
      <c r="P15" t="n">
        <v>299.93</v>
      </c>
      <c r="Q15" t="n">
        <v>1367.51</v>
      </c>
      <c r="R15" t="n">
        <v>157.96</v>
      </c>
      <c r="S15" t="n">
        <v>104.26</v>
      </c>
      <c r="T15" t="n">
        <v>25756.93</v>
      </c>
      <c r="U15" t="n">
        <v>0.66</v>
      </c>
      <c r="V15" t="n">
        <v>0.88</v>
      </c>
      <c r="W15" t="n">
        <v>20.81</v>
      </c>
      <c r="X15" t="n">
        <v>1.65</v>
      </c>
      <c r="Y15" t="n">
        <v>1</v>
      </c>
      <c r="Z15" t="n">
        <v>10</v>
      </c>
      <c r="AA15" t="n">
        <v>1327.502787387549</v>
      </c>
      <c r="AB15" t="n">
        <v>1816.347878993294</v>
      </c>
      <c r="AC15" t="n">
        <v>1642.998186682432</v>
      </c>
      <c r="AD15" t="n">
        <v>1327502.787387549</v>
      </c>
      <c r="AE15" t="n">
        <v>1816347.878993294</v>
      </c>
      <c r="AF15" t="n">
        <v>4.175835738426657e-06</v>
      </c>
      <c r="AG15" t="n">
        <v>66</v>
      </c>
      <c r="AH15" t="n">
        <v>1642998.186682432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1.7606</v>
      </c>
      <c r="E16" t="n">
        <v>56.8</v>
      </c>
      <c r="F16" t="n">
        <v>54.22</v>
      </c>
      <c r="G16" t="n">
        <v>58.1</v>
      </c>
      <c r="H16" t="n">
        <v>1.19</v>
      </c>
      <c r="I16" t="n">
        <v>56</v>
      </c>
      <c r="J16" t="n">
        <v>65.83</v>
      </c>
      <c r="K16" t="n">
        <v>28.92</v>
      </c>
      <c r="L16" t="n">
        <v>4.5</v>
      </c>
      <c r="M16" t="n">
        <v>0</v>
      </c>
      <c r="N16" t="n">
        <v>7.41</v>
      </c>
      <c r="O16" t="n">
        <v>8353.17</v>
      </c>
      <c r="P16" t="n">
        <v>300.93</v>
      </c>
      <c r="Q16" t="n">
        <v>1367.79</v>
      </c>
      <c r="R16" t="n">
        <v>157.74</v>
      </c>
      <c r="S16" t="n">
        <v>104.26</v>
      </c>
      <c r="T16" t="n">
        <v>25644.24</v>
      </c>
      <c r="U16" t="n">
        <v>0.66</v>
      </c>
      <c r="V16" t="n">
        <v>0.88</v>
      </c>
      <c r="W16" t="n">
        <v>20.8</v>
      </c>
      <c r="X16" t="n">
        <v>1.64</v>
      </c>
      <c r="Y16" t="n">
        <v>1</v>
      </c>
      <c r="Z16" t="n">
        <v>10</v>
      </c>
      <c r="AA16" t="n">
        <v>1328.74113946375</v>
      </c>
      <c r="AB16" t="n">
        <v>1818.042246936189</v>
      </c>
      <c r="AC16" t="n">
        <v>1644.530846526918</v>
      </c>
      <c r="AD16" t="n">
        <v>1328741.13946375</v>
      </c>
      <c r="AE16" t="n">
        <v>1818042.246936189</v>
      </c>
      <c r="AF16" t="n">
        <v>4.176310157392621e-06</v>
      </c>
      <c r="AG16" t="n">
        <v>66</v>
      </c>
      <c r="AH16" t="n">
        <v>1644530.846526918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1.0201</v>
      </c>
      <c r="E2" t="n">
        <v>98.03</v>
      </c>
      <c r="F2" t="n">
        <v>72.75</v>
      </c>
      <c r="G2" t="n">
        <v>6.46</v>
      </c>
      <c r="H2" t="n">
        <v>0.11</v>
      </c>
      <c r="I2" t="n">
        <v>676</v>
      </c>
      <c r="J2" t="n">
        <v>167.88</v>
      </c>
      <c r="K2" t="n">
        <v>51.39</v>
      </c>
      <c r="L2" t="n">
        <v>1</v>
      </c>
      <c r="M2" t="n">
        <v>674</v>
      </c>
      <c r="N2" t="n">
        <v>30.49</v>
      </c>
      <c r="O2" t="n">
        <v>20939.59</v>
      </c>
      <c r="P2" t="n">
        <v>935.52</v>
      </c>
      <c r="Q2" t="n">
        <v>1370.2</v>
      </c>
      <c r="R2" t="n">
        <v>762.02</v>
      </c>
      <c r="S2" t="n">
        <v>104.26</v>
      </c>
      <c r="T2" t="n">
        <v>324684.03</v>
      </c>
      <c r="U2" t="n">
        <v>0.14</v>
      </c>
      <c r="V2" t="n">
        <v>0.66</v>
      </c>
      <c r="W2" t="n">
        <v>21.8</v>
      </c>
      <c r="X2" t="n">
        <v>20.11</v>
      </c>
      <c r="Y2" t="n">
        <v>1</v>
      </c>
      <c r="Z2" t="n">
        <v>10</v>
      </c>
      <c r="AA2" t="n">
        <v>4464.959672781241</v>
      </c>
      <c r="AB2" t="n">
        <v>6109.154804418247</v>
      </c>
      <c r="AC2" t="n">
        <v>5526.105644136959</v>
      </c>
      <c r="AD2" t="n">
        <v>4464959.672781241</v>
      </c>
      <c r="AE2" t="n">
        <v>6109154.804418247</v>
      </c>
      <c r="AF2" t="n">
        <v>1.477043212023061e-06</v>
      </c>
      <c r="AG2" t="n">
        <v>114</v>
      </c>
      <c r="AH2" t="n">
        <v>5526105.644136959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1.1552</v>
      </c>
      <c r="E3" t="n">
        <v>86.56</v>
      </c>
      <c r="F3" t="n">
        <v>67.28</v>
      </c>
      <c r="G3" t="n">
        <v>8.09</v>
      </c>
      <c r="H3" t="n">
        <v>0.13</v>
      </c>
      <c r="I3" t="n">
        <v>499</v>
      </c>
      <c r="J3" t="n">
        <v>168.25</v>
      </c>
      <c r="K3" t="n">
        <v>51.39</v>
      </c>
      <c r="L3" t="n">
        <v>1.25</v>
      </c>
      <c r="M3" t="n">
        <v>497</v>
      </c>
      <c r="N3" t="n">
        <v>30.6</v>
      </c>
      <c r="O3" t="n">
        <v>20984.25</v>
      </c>
      <c r="P3" t="n">
        <v>864.63</v>
      </c>
      <c r="Q3" t="n">
        <v>1369.48</v>
      </c>
      <c r="R3" t="n">
        <v>584.5599999999999</v>
      </c>
      <c r="S3" t="n">
        <v>104.26</v>
      </c>
      <c r="T3" t="n">
        <v>236840.35</v>
      </c>
      <c r="U3" t="n">
        <v>0.18</v>
      </c>
      <c r="V3" t="n">
        <v>0.71</v>
      </c>
      <c r="W3" t="n">
        <v>21.47</v>
      </c>
      <c r="X3" t="n">
        <v>14.66</v>
      </c>
      <c r="Y3" t="n">
        <v>1</v>
      </c>
      <c r="Z3" t="n">
        <v>10</v>
      </c>
      <c r="AA3" t="n">
        <v>3722.848170733757</v>
      </c>
      <c r="AB3" t="n">
        <v>5093.765107667999</v>
      </c>
      <c r="AC3" t="n">
        <v>4607.623314936202</v>
      </c>
      <c r="AD3" t="n">
        <v>3722848.170733757</v>
      </c>
      <c r="AE3" t="n">
        <v>5093765.107667999</v>
      </c>
      <c r="AF3" t="n">
        <v>1.6726598554348e-06</v>
      </c>
      <c r="AG3" t="n">
        <v>101</v>
      </c>
      <c r="AH3" t="n">
        <v>4607623.314936202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1.2504</v>
      </c>
      <c r="E4" t="n">
        <v>79.97</v>
      </c>
      <c r="F4" t="n">
        <v>64.18000000000001</v>
      </c>
      <c r="G4" t="n">
        <v>9.720000000000001</v>
      </c>
      <c r="H4" t="n">
        <v>0.16</v>
      </c>
      <c r="I4" t="n">
        <v>396</v>
      </c>
      <c r="J4" t="n">
        <v>168.61</v>
      </c>
      <c r="K4" t="n">
        <v>51.39</v>
      </c>
      <c r="L4" t="n">
        <v>1.5</v>
      </c>
      <c r="M4" t="n">
        <v>394</v>
      </c>
      <c r="N4" t="n">
        <v>30.71</v>
      </c>
      <c r="O4" t="n">
        <v>21028.94</v>
      </c>
      <c r="P4" t="n">
        <v>823.99</v>
      </c>
      <c r="Q4" t="n">
        <v>1368.79</v>
      </c>
      <c r="R4" t="n">
        <v>483.31</v>
      </c>
      <c r="S4" t="n">
        <v>104.26</v>
      </c>
      <c r="T4" t="n">
        <v>186729.36</v>
      </c>
      <c r="U4" t="n">
        <v>0.22</v>
      </c>
      <c r="V4" t="n">
        <v>0.75</v>
      </c>
      <c r="W4" t="n">
        <v>21.3</v>
      </c>
      <c r="X4" t="n">
        <v>11.57</v>
      </c>
      <c r="Y4" t="n">
        <v>1</v>
      </c>
      <c r="Z4" t="n">
        <v>10</v>
      </c>
      <c r="AA4" t="n">
        <v>3318.61619470849</v>
      </c>
      <c r="AB4" t="n">
        <v>4540.677084614036</v>
      </c>
      <c r="AC4" t="n">
        <v>4107.321236538616</v>
      </c>
      <c r="AD4" t="n">
        <v>3318616.19470849</v>
      </c>
      <c r="AE4" t="n">
        <v>4540677.084614037</v>
      </c>
      <c r="AF4" t="n">
        <v>1.810503707787115e-06</v>
      </c>
      <c r="AG4" t="n">
        <v>93</v>
      </c>
      <c r="AH4" t="n">
        <v>4107321.236538616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1.3225</v>
      </c>
      <c r="E5" t="n">
        <v>75.61</v>
      </c>
      <c r="F5" t="n">
        <v>62.12</v>
      </c>
      <c r="G5" t="n">
        <v>11.36</v>
      </c>
      <c r="H5" t="n">
        <v>0.18</v>
      </c>
      <c r="I5" t="n">
        <v>328</v>
      </c>
      <c r="J5" t="n">
        <v>168.97</v>
      </c>
      <c r="K5" t="n">
        <v>51.39</v>
      </c>
      <c r="L5" t="n">
        <v>1.75</v>
      </c>
      <c r="M5" t="n">
        <v>326</v>
      </c>
      <c r="N5" t="n">
        <v>30.83</v>
      </c>
      <c r="O5" t="n">
        <v>21073.68</v>
      </c>
      <c r="P5" t="n">
        <v>796.66</v>
      </c>
      <c r="Q5" t="n">
        <v>1368.76</v>
      </c>
      <c r="R5" t="n">
        <v>416.48</v>
      </c>
      <c r="S5" t="n">
        <v>104.26</v>
      </c>
      <c r="T5" t="n">
        <v>153657.18</v>
      </c>
      <c r="U5" t="n">
        <v>0.25</v>
      </c>
      <c r="V5" t="n">
        <v>0.77</v>
      </c>
      <c r="W5" t="n">
        <v>21.19</v>
      </c>
      <c r="X5" t="n">
        <v>9.52</v>
      </c>
      <c r="Y5" t="n">
        <v>1</v>
      </c>
      <c r="Z5" t="n">
        <v>10</v>
      </c>
      <c r="AA5" t="n">
        <v>3063.814647466396</v>
      </c>
      <c r="AB5" t="n">
        <v>4192.046366626473</v>
      </c>
      <c r="AC5" t="n">
        <v>3791.963344969513</v>
      </c>
      <c r="AD5" t="n">
        <v>3063814.647466396</v>
      </c>
      <c r="AE5" t="n">
        <v>4192046.366626474</v>
      </c>
      <c r="AF5" t="n">
        <v>1.914900154789234e-06</v>
      </c>
      <c r="AG5" t="n">
        <v>88</v>
      </c>
      <c r="AH5" t="n">
        <v>3791963.344969513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1.3783</v>
      </c>
      <c r="E6" t="n">
        <v>72.55</v>
      </c>
      <c r="F6" t="n">
        <v>60.69</v>
      </c>
      <c r="G6" t="n">
        <v>13.01</v>
      </c>
      <c r="H6" t="n">
        <v>0.21</v>
      </c>
      <c r="I6" t="n">
        <v>280</v>
      </c>
      <c r="J6" t="n">
        <v>169.33</v>
      </c>
      <c r="K6" t="n">
        <v>51.39</v>
      </c>
      <c r="L6" t="n">
        <v>2</v>
      </c>
      <c r="M6" t="n">
        <v>278</v>
      </c>
      <c r="N6" t="n">
        <v>30.94</v>
      </c>
      <c r="O6" t="n">
        <v>21118.46</v>
      </c>
      <c r="P6" t="n">
        <v>777.29</v>
      </c>
      <c r="Q6" t="n">
        <v>1368.42</v>
      </c>
      <c r="R6" t="n">
        <v>369.59</v>
      </c>
      <c r="S6" t="n">
        <v>104.26</v>
      </c>
      <c r="T6" t="n">
        <v>130450.96</v>
      </c>
      <c r="U6" t="n">
        <v>0.28</v>
      </c>
      <c r="V6" t="n">
        <v>0.79</v>
      </c>
      <c r="W6" t="n">
        <v>21.12</v>
      </c>
      <c r="X6" t="n">
        <v>8.09</v>
      </c>
      <c r="Y6" t="n">
        <v>1</v>
      </c>
      <c r="Z6" t="n">
        <v>10</v>
      </c>
      <c r="AA6" t="n">
        <v>2885.125809659635</v>
      </c>
      <c r="AB6" t="n">
        <v>3947.556415544093</v>
      </c>
      <c r="AC6" t="n">
        <v>3570.807171674643</v>
      </c>
      <c r="AD6" t="n">
        <v>2885125.809659635</v>
      </c>
      <c r="AE6" t="n">
        <v>3947556.415544094</v>
      </c>
      <c r="AF6" t="n">
        <v>1.995695185894898e-06</v>
      </c>
      <c r="AG6" t="n">
        <v>84</v>
      </c>
      <c r="AH6" t="n">
        <v>3570807.171674643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1.4211</v>
      </c>
      <c r="E7" t="n">
        <v>70.37</v>
      </c>
      <c r="F7" t="n">
        <v>59.69</v>
      </c>
      <c r="G7" t="n">
        <v>14.62</v>
      </c>
      <c r="H7" t="n">
        <v>0.24</v>
      </c>
      <c r="I7" t="n">
        <v>245</v>
      </c>
      <c r="J7" t="n">
        <v>169.7</v>
      </c>
      <c r="K7" t="n">
        <v>51.39</v>
      </c>
      <c r="L7" t="n">
        <v>2.25</v>
      </c>
      <c r="M7" t="n">
        <v>243</v>
      </c>
      <c r="N7" t="n">
        <v>31.05</v>
      </c>
      <c r="O7" t="n">
        <v>21163.27</v>
      </c>
      <c r="P7" t="n">
        <v>763.48</v>
      </c>
      <c r="Q7" t="n">
        <v>1368.18</v>
      </c>
      <c r="R7" t="n">
        <v>336.96</v>
      </c>
      <c r="S7" t="n">
        <v>104.26</v>
      </c>
      <c r="T7" t="n">
        <v>114310.16</v>
      </c>
      <c r="U7" t="n">
        <v>0.31</v>
      </c>
      <c r="V7" t="n">
        <v>0.8</v>
      </c>
      <c r="W7" t="n">
        <v>21.06</v>
      </c>
      <c r="X7" t="n">
        <v>7.09</v>
      </c>
      <c r="Y7" t="n">
        <v>1</v>
      </c>
      <c r="Z7" t="n">
        <v>10</v>
      </c>
      <c r="AA7" t="n">
        <v>2768.825816153325</v>
      </c>
      <c r="AB7" t="n">
        <v>3788.429633635151</v>
      </c>
      <c r="AC7" t="n">
        <v>3426.867226495255</v>
      </c>
      <c r="AD7" t="n">
        <v>2768825.816153325</v>
      </c>
      <c r="AE7" t="n">
        <v>3788429.633635151</v>
      </c>
      <c r="AF7" t="n">
        <v>2.057667001868417e-06</v>
      </c>
      <c r="AG7" t="n">
        <v>82</v>
      </c>
      <c r="AH7" t="n">
        <v>3426867.226495255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1.4586</v>
      </c>
      <c r="E8" t="n">
        <v>68.56</v>
      </c>
      <c r="F8" t="n">
        <v>58.83</v>
      </c>
      <c r="G8" t="n">
        <v>16.27</v>
      </c>
      <c r="H8" t="n">
        <v>0.26</v>
      </c>
      <c r="I8" t="n">
        <v>217</v>
      </c>
      <c r="J8" t="n">
        <v>170.06</v>
      </c>
      <c r="K8" t="n">
        <v>51.39</v>
      </c>
      <c r="L8" t="n">
        <v>2.5</v>
      </c>
      <c r="M8" t="n">
        <v>215</v>
      </c>
      <c r="N8" t="n">
        <v>31.17</v>
      </c>
      <c r="O8" t="n">
        <v>21208.12</v>
      </c>
      <c r="P8" t="n">
        <v>751.41</v>
      </c>
      <c r="Q8" t="n">
        <v>1368.13</v>
      </c>
      <c r="R8" t="n">
        <v>309.6</v>
      </c>
      <c r="S8" t="n">
        <v>104.26</v>
      </c>
      <c r="T8" t="n">
        <v>100769.58</v>
      </c>
      <c r="U8" t="n">
        <v>0.34</v>
      </c>
      <c r="V8" t="n">
        <v>0.8100000000000001</v>
      </c>
      <c r="W8" t="n">
        <v>21</v>
      </c>
      <c r="X8" t="n">
        <v>6.24</v>
      </c>
      <c r="Y8" t="n">
        <v>1</v>
      </c>
      <c r="Z8" t="n">
        <v>10</v>
      </c>
      <c r="AA8" t="n">
        <v>2669.386324080614</v>
      </c>
      <c r="AB8" t="n">
        <v>3652.372133620486</v>
      </c>
      <c r="AC8" t="n">
        <v>3303.794863324093</v>
      </c>
      <c r="AD8" t="n">
        <v>2669386.324080613</v>
      </c>
      <c r="AE8" t="n">
        <v>3652372.133620486</v>
      </c>
      <c r="AF8" t="n">
        <v>2.111964737826523e-06</v>
      </c>
      <c r="AG8" t="n">
        <v>80</v>
      </c>
      <c r="AH8" t="n">
        <v>3303794.863324093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1.4888</v>
      </c>
      <c r="E9" t="n">
        <v>67.17</v>
      </c>
      <c r="F9" t="n">
        <v>58.19</v>
      </c>
      <c r="G9" t="n">
        <v>17.9</v>
      </c>
      <c r="H9" t="n">
        <v>0.29</v>
      </c>
      <c r="I9" t="n">
        <v>195</v>
      </c>
      <c r="J9" t="n">
        <v>170.42</v>
      </c>
      <c r="K9" t="n">
        <v>51.39</v>
      </c>
      <c r="L9" t="n">
        <v>2.75</v>
      </c>
      <c r="M9" t="n">
        <v>193</v>
      </c>
      <c r="N9" t="n">
        <v>31.28</v>
      </c>
      <c r="O9" t="n">
        <v>21253.01</v>
      </c>
      <c r="P9" t="n">
        <v>742.05</v>
      </c>
      <c r="Q9" t="n">
        <v>1368</v>
      </c>
      <c r="R9" t="n">
        <v>288.36</v>
      </c>
      <c r="S9" t="n">
        <v>104.26</v>
      </c>
      <c r="T9" t="n">
        <v>90263.63</v>
      </c>
      <c r="U9" t="n">
        <v>0.36</v>
      </c>
      <c r="V9" t="n">
        <v>0.82</v>
      </c>
      <c r="W9" t="n">
        <v>20.98</v>
      </c>
      <c r="X9" t="n">
        <v>5.6</v>
      </c>
      <c r="Y9" t="n">
        <v>1</v>
      </c>
      <c r="Z9" t="n">
        <v>10</v>
      </c>
      <c r="AA9" t="n">
        <v>2589.552335273334</v>
      </c>
      <c r="AB9" t="n">
        <v>3543.139748107345</v>
      </c>
      <c r="AC9" t="n">
        <v>3204.987463375714</v>
      </c>
      <c r="AD9" t="n">
        <v>2589552.335273334</v>
      </c>
      <c r="AE9" t="n">
        <v>3543139.748107345</v>
      </c>
      <c r="AF9" t="n">
        <v>2.155692514518119e-06</v>
      </c>
      <c r="AG9" t="n">
        <v>78</v>
      </c>
      <c r="AH9" t="n">
        <v>3204987.463375715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1.5144</v>
      </c>
      <c r="E10" t="n">
        <v>66.03</v>
      </c>
      <c r="F10" t="n">
        <v>57.66</v>
      </c>
      <c r="G10" t="n">
        <v>19.55</v>
      </c>
      <c r="H10" t="n">
        <v>0.31</v>
      </c>
      <c r="I10" t="n">
        <v>177</v>
      </c>
      <c r="J10" t="n">
        <v>170.79</v>
      </c>
      <c r="K10" t="n">
        <v>51.39</v>
      </c>
      <c r="L10" t="n">
        <v>3</v>
      </c>
      <c r="M10" t="n">
        <v>175</v>
      </c>
      <c r="N10" t="n">
        <v>31.4</v>
      </c>
      <c r="O10" t="n">
        <v>21297.94</v>
      </c>
      <c r="P10" t="n">
        <v>734.22</v>
      </c>
      <c r="Q10" t="n">
        <v>1367.96</v>
      </c>
      <c r="R10" t="n">
        <v>271.54</v>
      </c>
      <c r="S10" t="n">
        <v>104.26</v>
      </c>
      <c r="T10" t="n">
        <v>81940.45</v>
      </c>
      <c r="U10" t="n">
        <v>0.38</v>
      </c>
      <c r="V10" t="n">
        <v>0.83</v>
      </c>
      <c r="W10" t="n">
        <v>20.93</v>
      </c>
      <c r="X10" t="n">
        <v>5.07</v>
      </c>
      <c r="Y10" t="n">
        <v>1</v>
      </c>
      <c r="Z10" t="n">
        <v>10</v>
      </c>
      <c r="AA10" t="n">
        <v>2530.877632630663</v>
      </c>
      <c r="AB10" t="n">
        <v>3462.858431406447</v>
      </c>
      <c r="AC10" t="n">
        <v>3132.368082865219</v>
      </c>
      <c r="AD10" t="n">
        <v>2530877.632630663</v>
      </c>
      <c r="AE10" t="n">
        <v>3462858.431406447</v>
      </c>
      <c r="AF10" t="n">
        <v>2.192759768932187e-06</v>
      </c>
      <c r="AG10" t="n">
        <v>77</v>
      </c>
      <c r="AH10" t="n">
        <v>3132368.082865219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1.5361</v>
      </c>
      <c r="E11" t="n">
        <v>65.09999999999999</v>
      </c>
      <c r="F11" t="n">
        <v>57.24</v>
      </c>
      <c r="G11" t="n">
        <v>21.2</v>
      </c>
      <c r="H11" t="n">
        <v>0.34</v>
      </c>
      <c r="I11" t="n">
        <v>162</v>
      </c>
      <c r="J11" t="n">
        <v>171.15</v>
      </c>
      <c r="K11" t="n">
        <v>51.39</v>
      </c>
      <c r="L11" t="n">
        <v>3.25</v>
      </c>
      <c r="M11" t="n">
        <v>160</v>
      </c>
      <c r="N11" t="n">
        <v>31.51</v>
      </c>
      <c r="O11" t="n">
        <v>21342.91</v>
      </c>
      <c r="P11" t="n">
        <v>727.73</v>
      </c>
      <c r="Q11" t="n">
        <v>1367.78</v>
      </c>
      <c r="R11" t="n">
        <v>257.51</v>
      </c>
      <c r="S11" t="n">
        <v>104.26</v>
      </c>
      <c r="T11" t="n">
        <v>74999</v>
      </c>
      <c r="U11" t="n">
        <v>0.4</v>
      </c>
      <c r="V11" t="n">
        <v>0.84</v>
      </c>
      <c r="W11" t="n">
        <v>20.92</v>
      </c>
      <c r="X11" t="n">
        <v>4.65</v>
      </c>
      <c r="Y11" t="n">
        <v>1</v>
      </c>
      <c r="Z11" t="n">
        <v>10</v>
      </c>
      <c r="AA11" t="n">
        <v>2481.455571434775</v>
      </c>
      <c r="AB11" t="n">
        <v>3395.236986930771</v>
      </c>
      <c r="AC11" t="n">
        <v>3071.20033414301</v>
      </c>
      <c r="AD11" t="n">
        <v>2481455.571434775</v>
      </c>
      <c r="AE11" t="n">
        <v>3395236.986930771</v>
      </c>
      <c r="AF11" t="n">
        <v>2.224180058806611e-06</v>
      </c>
      <c r="AG11" t="n">
        <v>76</v>
      </c>
      <c r="AH11" t="n">
        <v>3071200.33414301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1.5559</v>
      </c>
      <c r="E12" t="n">
        <v>64.27</v>
      </c>
      <c r="F12" t="n">
        <v>56.85</v>
      </c>
      <c r="G12" t="n">
        <v>22.89</v>
      </c>
      <c r="H12" t="n">
        <v>0.36</v>
      </c>
      <c r="I12" t="n">
        <v>149</v>
      </c>
      <c r="J12" t="n">
        <v>171.52</v>
      </c>
      <c r="K12" t="n">
        <v>51.39</v>
      </c>
      <c r="L12" t="n">
        <v>3.5</v>
      </c>
      <c r="M12" t="n">
        <v>147</v>
      </c>
      <c r="N12" t="n">
        <v>31.63</v>
      </c>
      <c r="O12" t="n">
        <v>21387.92</v>
      </c>
      <c r="P12" t="n">
        <v>721.6799999999999</v>
      </c>
      <c r="Q12" t="n">
        <v>1367.99</v>
      </c>
      <c r="R12" t="n">
        <v>244.87</v>
      </c>
      <c r="S12" t="n">
        <v>104.26</v>
      </c>
      <c r="T12" t="n">
        <v>68746.59</v>
      </c>
      <c r="U12" t="n">
        <v>0.43</v>
      </c>
      <c r="V12" t="n">
        <v>0.84</v>
      </c>
      <c r="W12" t="n">
        <v>20.89</v>
      </c>
      <c r="X12" t="n">
        <v>4.26</v>
      </c>
      <c r="Y12" t="n">
        <v>1</v>
      </c>
      <c r="Z12" t="n">
        <v>10</v>
      </c>
      <c r="AA12" t="n">
        <v>2436.197754110685</v>
      </c>
      <c r="AB12" t="n">
        <v>3333.313244633962</v>
      </c>
      <c r="AC12" t="n">
        <v>3015.186506900493</v>
      </c>
      <c r="AD12" t="n">
        <v>2436197.754110685</v>
      </c>
      <c r="AE12" t="n">
        <v>3333313.244633962</v>
      </c>
      <c r="AF12" t="n">
        <v>2.252849263392492e-06</v>
      </c>
      <c r="AG12" t="n">
        <v>75</v>
      </c>
      <c r="AH12" t="n">
        <v>3015186.506900493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1.5728</v>
      </c>
      <c r="E13" t="n">
        <v>63.58</v>
      </c>
      <c r="F13" t="n">
        <v>56.53</v>
      </c>
      <c r="G13" t="n">
        <v>24.58</v>
      </c>
      <c r="H13" t="n">
        <v>0.39</v>
      </c>
      <c r="I13" t="n">
        <v>138</v>
      </c>
      <c r="J13" t="n">
        <v>171.88</v>
      </c>
      <c r="K13" t="n">
        <v>51.39</v>
      </c>
      <c r="L13" t="n">
        <v>3.75</v>
      </c>
      <c r="M13" t="n">
        <v>136</v>
      </c>
      <c r="N13" t="n">
        <v>31.74</v>
      </c>
      <c r="O13" t="n">
        <v>21432.96</v>
      </c>
      <c r="P13" t="n">
        <v>716.45</v>
      </c>
      <c r="Q13" t="n">
        <v>1367.64</v>
      </c>
      <c r="R13" t="n">
        <v>234.6</v>
      </c>
      <c r="S13" t="n">
        <v>104.26</v>
      </c>
      <c r="T13" t="n">
        <v>63665.1</v>
      </c>
      <c r="U13" t="n">
        <v>0.44</v>
      </c>
      <c r="V13" t="n">
        <v>0.85</v>
      </c>
      <c r="W13" t="n">
        <v>20.88</v>
      </c>
      <c r="X13" t="n">
        <v>3.94</v>
      </c>
      <c r="Y13" t="n">
        <v>1</v>
      </c>
      <c r="Z13" t="n">
        <v>10</v>
      </c>
      <c r="AA13" t="n">
        <v>2396.865702383539</v>
      </c>
      <c r="AB13" t="n">
        <v>3279.497396253222</v>
      </c>
      <c r="AC13" t="n">
        <v>2966.506767558194</v>
      </c>
      <c r="AD13" t="n">
        <v>2396865.702383539</v>
      </c>
      <c r="AE13" t="n">
        <v>3279497.396253222</v>
      </c>
      <c r="AF13" t="n">
        <v>2.277319443064278e-06</v>
      </c>
      <c r="AG13" t="n">
        <v>74</v>
      </c>
      <c r="AH13" t="n">
        <v>2966506.767558194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1.5869</v>
      </c>
      <c r="E14" t="n">
        <v>63.02</v>
      </c>
      <c r="F14" t="n">
        <v>56.27</v>
      </c>
      <c r="G14" t="n">
        <v>26.17</v>
      </c>
      <c r="H14" t="n">
        <v>0.41</v>
      </c>
      <c r="I14" t="n">
        <v>129</v>
      </c>
      <c r="J14" t="n">
        <v>172.25</v>
      </c>
      <c r="K14" t="n">
        <v>51.39</v>
      </c>
      <c r="L14" t="n">
        <v>4</v>
      </c>
      <c r="M14" t="n">
        <v>127</v>
      </c>
      <c r="N14" t="n">
        <v>31.86</v>
      </c>
      <c r="O14" t="n">
        <v>21478.05</v>
      </c>
      <c r="P14" t="n">
        <v>712.0599999999999</v>
      </c>
      <c r="Q14" t="n">
        <v>1367.84</v>
      </c>
      <c r="R14" t="n">
        <v>226.25</v>
      </c>
      <c r="S14" t="n">
        <v>104.26</v>
      </c>
      <c r="T14" t="n">
        <v>59538.12</v>
      </c>
      <c r="U14" t="n">
        <v>0.46</v>
      </c>
      <c r="V14" t="n">
        <v>0.85</v>
      </c>
      <c r="W14" t="n">
        <v>20.86</v>
      </c>
      <c r="X14" t="n">
        <v>3.68</v>
      </c>
      <c r="Y14" t="n">
        <v>1</v>
      </c>
      <c r="Z14" t="n">
        <v>10</v>
      </c>
      <c r="AA14" t="n">
        <v>2362.935320307845</v>
      </c>
      <c r="AB14" t="n">
        <v>3233.072350594442</v>
      </c>
      <c r="AC14" t="n">
        <v>2924.51246309913</v>
      </c>
      <c r="AD14" t="n">
        <v>2362935.320307845</v>
      </c>
      <c r="AE14" t="n">
        <v>3233072.350594442</v>
      </c>
      <c r="AF14" t="n">
        <v>2.297735391784527e-06</v>
      </c>
      <c r="AG14" t="n">
        <v>73</v>
      </c>
      <c r="AH14" t="n">
        <v>2924512.46309913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1.5998</v>
      </c>
      <c r="E15" t="n">
        <v>62.51</v>
      </c>
      <c r="F15" t="n">
        <v>56.04</v>
      </c>
      <c r="G15" t="n">
        <v>27.79</v>
      </c>
      <c r="H15" t="n">
        <v>0.44</v>
      </c>
      <c r="I15" t="n">
        <v>121</v>
      </c>
      <c r="J15" t="n">
        <v>172.61</v>
      </c>
      <c r="K15" t="n">
        <v>51.39</v>
      </c>
      <c r="L15" t="n">
        <v>4.25</v>
      </c>
      <c r="M15" t="n">
        <v>119</v>
      </c>
      <c r="N15" t="n">
        <v>31.97</v>
      </c>
      <c r="O15" t="n">
        <v>21523.17</v>
      </c>
      <c r="P15" t="n">
        <v>707.74</v>
      </c>
      <c r="Q15" t="n">
        <v>1367.58</v>
      </c>
      <c r="R15" t="n">
        <v>218.17</v>
      </c>
      <c r="S15" t="n">
        <v>104.26</v>
      </c>
      <c r="T15" t="n">
        <v>55537.11</v>
      </c>
      <c r="U15" t="n">
        <v>0.48</v>
      </c>
      <c r="V15" t="n">
        <v>0.86</v>
      </c>
      <c r="W15" t="n">
        <v>20.86</v>
      </c>
      <c r="X15" t="n">
        <v>3.45</v>
      </c>
      <c r="Y15" t="n">
        <v>1</v>
      </c>
      <c r="Z15" t="n">
        <v>10</v>
      </c>
      <c r="AA15" t="n">
        <v>2340.858426700653</v>
      </c>
      <c r="AB15" t="n">
        <v>3202.865770797273</v>
      </c>
      <c r="AC15" t="n">
        <v>2897.188756882603</v>
      </c>
      <c r="AD15" t="n">
        <v>2340858.426700653</v>
      </c>
      <c r="AE15" t="n">
        <v>3202865.770797273</v>
      </c>
      <c r="AF15" t="n">
        <v>2.316413812954115e-06</v>
      </c>
      <c r="AG15" t="n">
        <v>73</v>
      </c>
      <c r="AH15" t="n">
        <v>2897188.756882603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1.6109</v>
      </c>
      <c r="E16" t="n">
        <v>62.08</v>
      </c>
      <c r="F16" t="n">
        <v>55.84</v>
      </c>
      <c r="G16" t="n">
        <v>29.39</v>
      </c>
      <c r="H16" t="n">
        <v>0.46</v>
      </c>
      <c r="I16" t="n">
        <v>114</v>
      </c>
      <c r="J16" t="n">
        <v>172.98</v>
      </c>
      <c r="K16" t="n">
        <v>51.39</v>
      </c>
      <c r="L16" t="n">
        <v>4.5</v>
      </c>
      <c r="M16" t="n">
        <v>112</v>
      </c>
      <c r="N16" t="n">
        <v>32.09</v>
      </c>
      <c r="O16" t="n">
        <v>21568.34</v>
      </c>
      <c r="P16" t="n">
        <v>704.55</v>
      </c>
      <c r="Q16" t="n">
        <v>1367.73</v>
      </c>
      <c r="R16" t="n">
        <v>212.39</v>
      </c>
      <c r="S16" t="n">
        <v>104.26</v>
      </c>
      <c r="T16" t="n">
        <v>52680.51</v>
      </c>
      <c r="U16" t="n">
        <v>0.49</v>
      </c>
      <c r="V16" t="n">
        <v>0.86</v>
      </c>
      <c r="W16" t="n">
        <v>20.83</v>
      </c>
      <c r="X16" t="n">
        <v>3.25</v>
      </c>
      <c r="Y16" t="n">
        <v>1</v>
      </c>
      <c r="Z16" t="n">
        <v>10</v>
      </c>
      <c r="AA16" t="n">
        <v>2313.106665717538</v>
      </c>
      <c r="AB16" t="n">
        <v>3164.894587098887</v>
      </c>
      <c r="AC16" t="n">
        <v>2862.841489663501</v>
      </c>
      <c r="AD16" t="n">
        <v>2313106.665717538</v>
      </c>
      <c r="AE16" t="n">
        <v>3164894.587098887</v>
      </c>
      <c r="AF16" t="n">
        <v>2.332485942797715e-06</v>
      </c>
      <c r="AG16" t="n">
        <v>72</v>
      </c>
      <c r="AH16" t="n">
        <v>2862841.489663501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1.6232</v>
      </c>
      <c r="E17" t="n">
        <v>61.61</v>
      </c>
      <c r="F17" t="n">
        <v>55.61</v>
      </c>
      <c r="G17" t="n">
        <v>31.18</v>
      </c>
      <c r="H17" t="n">
        <v>0.49</v>
      </c>
      <c r="I17" t="n">
        <v>107</v>
      </c>
      <c r="J17" t="n">
        <v>173.35</v>
      </c>
      <c r="K17" t="n">
        <v>51.39</v>
      </c>
      <c r="L17" t="n">
        <v>4.75</v>
      </c>
      <c r="M17" t="n">
        <v>105</v>
      </c>
      <c r="N17" t="n">
        <v>32.2</v>
      </c>
      <c r="O17" t="n">
        <v>21613.54</v>
      </c>
      <c r="P17" t="n">
        <v>700.3</v>
      </c>
      <c r="Q17" t="n">
        <v>1367.5</v>
      </c>
      <c r="R17" t="n">
        <v>204.85</v>
      </c>
      <c r="S17" t="n">
        <v>104.26</v>
      </c>
      <c r="T17" t="n">
        <v>48946.42</v>
      </c>
      <c r="U17" t="n">
        <v>0.51</v>
      </c>
      <c r="V17" t="n">
        <v>0.86</v>
      </c>
      <c r="W17" t="n">
        <v>20.82</v>
      </c>
      <c r="X17" t="n">
        <v>3.02</v>
      </c>
      <c r="Y17" t="n">
        <v>1</v>
      </c>
      <c r="Z17" t="n">
        <v>10</v>
      </c>
      <c r="AA17" t="n">
        <v>2292.364006280648</v>
      </c>
      <c r="AB17" t="n">
        <v>3136.513565355783</v>
      </c>
      <c r="AC17" t="n">
        <v>2837.169112802546</v>
      </c>
      <c r="AD17" t="n">
        <v>2292364.006280648</v>
      </c>
      <c r="AE17" t="n">
        <v>3136513.565355783</v>
      </c>
      <c r="AF17" t="n">
        <v>2.350295600191974e-06</v>
      </c>
      <c r="AG17" t="n">
        <v>72</v>
      </c>
      <c r="AH17" t="n">
        <v>2837169.112802546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1.6329</v>
      </c>
      <c r="E18" t="n">
        <v>61.24</v>
      </c>
      <c r="F18" t="n">
        <v>55.44</v>
      </c>
      <c r="G18" t="n">
        <v>32.94</v>
      </c>
      <c r="H18" t="n">
        <v>0.51</v>
      </c>
      <c r="I18" t="n">
        <v>101</v>
      </c>
      <c r="J18" t="n">
        <v>173.71</v>
      </c>
      <c r="K18" t="n">
        <v>51.39</v>
      </c>
      <c r="L18" t="n">
        <v>5</v>
      </c>
      <c r="M18" t="n">
        <v>99</v>
      </c>
      <c r="N18" t="n">
        <v>32.32</v>
      </c>
      <c r="O18" t="n">
        <v>21658.78</v>
      </c>
      <c r="P18" t="n">
        <v>697.17</v>
      </c>
      <c r="Q18" t="n">
        <v>1367.64</v>
      </c>
      <c r="R18" t="n">
        <v>200.02</v>
      </c>
      <c r="S18" t="n">
        <v>104.26</v>
      </c>
      <c r="T18" t="n">
        <v>46563.23</v>
      </c>
      <c r="U18" t="n">
        <v>0.52</v>
      </c>
      <c r="V18" t="n">
        <v>0.86</v>
      </c>
      <c r="W18" t="n">
        <v>20.8</v>
      </c>
      <c r="X18" t="n">
        <v>2.86</v>
      </c>
      <c r="Y18" t="n">
        <v>1</v>
      </c>
      <c r="Z18" t="n">
        <v>10</v>
      </c>
      <c r="AA18" t="n">
        <v>2266.855456690364</v>
      </c>
      <c r="AB18" t="n">
        <v>3101.611642448572</v>
      </c>
      <c r="AC18" t="n">
        <v>2805.598180432443</v>
      </c>
      <c r="AD18" t="n">
        <v>2266855.456690364</v>
      </c>
      <c r="AE18" t="n">
        <v>3101611.642448572</v>
      </c>
      <c r="AF18" t="n">
        <v>2.364340614559805e-06</v>
      </c>
      <c r="AG18" t="n">
        <v>71</v>
      </c>
      <c r="AH18" t="n">
        <v>2805598.180432443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1.6418</v>
      </c>
      <c r="E19" t="n">
        <v>60.91</v>
      </c>
      <c r="F19" t="n">
        <v>55.28</v>
      </c>
      <c r="G19" t="n">
        <v>34.55</v>
      </c>
      <c r="H19" t="n">
        <v>0.53</v>
      </c>
      <c r="I19" t="n">
        <v>96</v>
      </c>
      <c r="J19" t="n">
        <v>174.08</v>
      </c>
      <c r="K19" t="n">
        <v>51.39</v>
      </c>
      <c r="L19" t="n">
        <v>5.25</v>
      </c>
      <c r="M19" t="n">
        <v>94</v>
      </c>
      <c r="N19" t="n">
        <v>32.44</v>
      </c>
      <c r="O19" t="n">
        <v>21704.07</v>
      </c>
      <c r="P19" t="n">
        <v>693.97</v>
      </c>
      <c r="Q19" t="n">
        <v>1367.58</v>
      </c>
      <c r="R19" t="n">
        <v>194.47</v>
      </c>
      <c r="S19" t="n">
        <v>104.26</v>
      </c>
      <c r="T19" t="n">
        <v>43812.42</v>
      </c>
      <c r="U19" t="n">
        <v>0.54</v>
      </c>
      <c r="V19" t="n">
        <v>0.87</v>
      </c>
      <c r="W19" t="n">
        <v>20.8</v>
      </c>
      <c r="X19" t="n">
        <v>2.7</v>
      </c>
      <c r="Y19" t="n">
        <v>1</v>
      </c>
      <c r="Z19" t="n">
        <v>10</v>
      </c>
      <c r="AA19" t="n">
        <v>2252.0921366981</v>
      </c>
      <c r="AB19" t="n">
        <v>3081.411816723444</v>
      </c>
      <c r="AC19" t="n">
        <v>2787.326197723889</v>
      </c>
      <c r="AD19" t="n">
        <v>2252092.1366981</v>
      </c>
      <c r="AE19" t="n">
        <v>3081411.816723444</v>
      </c>
      <c r="AF19" t="n">
        <v>2.377227277227195e-06</v>
      </c>
      <c r="AG19" t="n">
        <v>71</v>
      </c>
      <c r="AH19" t="n">
        <v>2787326.197723889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1.6498</v>
      </c>
      <c r="E20" t="n">
        <v>60.61</v>
      </c>
      <c r="F20" t="n">
        <v>55.16</v>
      </c>
      <c r="G20" t="n">
        <v>36.37</v>
      </c>
      <c r="H20" t="n">
        <v>0.5600000000000001</v>
      </c>
      <c r="I20" t="n">
        <v>91</v>
      </c>
      <c r="J20" t="n">
        <v>174.45</v>
      </c>
      <c r="K20" t="n">
        <v>51.39</v>
      </c>
      <c r="L20" t="n">
        <v>5.5</v>
      </c>
      <c r="M20" t="n">
        <v>89</v>
      </c>
      <c r="N20" t="n">
        <v>32.56</v>
      </c>
      <c r="O20" t="n">
        <v>21749.39</v>
      </c>
      <c r="P20" t="n">
        <v>691.0599999999999</v>
      </c>
      <c r="Q20" t="n">
        <v>1367.49</v>
      </c>
      <c r="R20" t="n">
        <v>190.19</v>
      </c>
      <c r="S20" t="n">
        <v>104.26</v>
      </c>
      <c r="T20" t="n">
        <v>41698.32</v>
      </c>
      <c r="U20" t="n">
        <v>0.55</v>
      </c>
      <c r="V20" t="n">
        <v>0.87</v>
      </c>
      <c r="W20" t="n">
        <v>20.79</v>
      </c>
      <c r="X20" t="n">
        <v>2.57</v>
      </c>
      <c r="Y20" t="n">
        <v>1</v>
      </c>
      <c r="Z20" t="n">
        <v>10</v>
      </c>
      <c r="AA20" t="n">
        <v>2239.136730320626</v>
      </c>
      <c r="AB20" t="n">
        <v>3063.685658165591</v>
      </c>
      <c r="AC20" t="n">
        <v>2771.291798859978</v>
      </c>
      <c r="AD20" t="n">
        <v>2239136.730320626</v>
      </c>
      <c r="AE20" t="n">
        <v>3063685.658165591</v>
      </c>
      <c r="AF20" t="n">
        <v>2.388810794231591e-06</v>
      </c>
      <c r="AG20" t="n">
        <v>71</v>
      </c>
      <c r="AH20" t="n">
        <v>2771291.798859979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1.6565</v>
      </c>
      <c r="E21" t="n">
        <v>60.37</v>
      </c>
      <c r="F21" t="n">
        <v>55.05</v>
      </c>
      <c r="G21" t="n">
        <v>37.96</v>
      </c>
      <c r="H21" t="n">
        <v>0.58</v>
      </c>
      <c r="I21" t="n">
        <v>87</v>
      </c>
      <c r="J21" t="n">
        <v>174.82</v>
      </c>
      <c r="K21" t="n">
        <v>51.39</v>
      </c>
      <c r="L21" t="n">
        <v>5.75</v>
      </c>
      <c r="M21" t="n">
        <v>85</v>
      </c>
      <c r="N21" t="n">
        <v>32.67</v>
      </c>
      <c r="O21" t="n">
        <v>21794.75</v>
      </c>
      <c r="P21" t="n">
        <v>688.59</v>
      </c>
      <c r="Q21" t="n">
        <v>1367.52</v>
      </c>
      <c r="R21" t="n">
        <v>186.83</v>
      </c>
      <c r="S21" t="n">
        <v>104.26</v>
      </c>
      <c r="T21" t="n">
        <v>40034.29</v>
      </c>
      <c r="U21" t="n">
        <v>0.5600000000000001</v>
      </c>
      <c r="V21" t="n">
        <v>0.87</v>
      </c>
      <c r="W21" t="n">
        <v>20.78</v>
      </c>
      <c r="X21" t="n">
        <v>2.46</v>
      </c>
      <c r="Y21" t="n">
        <v>1</v>
      </c>
      <c r="Z21" t="n">
        <v>10</v>
      </c>
      <c r="AA21" t="n">
        <v>2218.434773977728</v>
      </c>
      <c r="AB21" t="n">
        <v>3035.36032819138</v>
      </c>
      <c r="AC21" t="n">
        <v>2745.669798623657</v>
      </c>
      <c r="AD21" t="n">
        <v>2218434.773977728</v>
      </c>
      <c r="AE21" t="n">
        <v>3035360.32819138</v>
      </c>
      <c r="AF21" t="n">
        <v>2.398511989722773e-06</v>
      </c>
      <c r="AG21" t="n">
        <v>70</v>
      </c>
      <c r="AH21" t="n">
        <v>2745669.798623657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1.6632</v>
      </c>
      <c r="E22" t="n">
        <v>60.13</v>
      </c>
      <c r="F22" t="n">
        <v>54.94</v>
      </c>
      <c r="G22" t="n">
        <v>39.72</v>
      </c>
      <c r="H22" t="n">
        <v>0.61</v>
      </c>
      <c r="I22" t="n">
        <v>83</v>
      </c>
      <c r="J22" t="n">
        <v>175.18</v>
      </c>
      <c r="K22" t="n">
        <v>51.39</v>
      </c>
      <c r="L22" t="n">
        <v>6</v>
      </c>
      <c r="M22" t="n">
        <v>81</v>
      </c>
      <c r="N22" t="n">
        <v>32.79</v>
      </c>
      <c r="O22" t="n">
        <v>21840.16</v>
      </c>
      <c r="P22" t="n">
        <v>686.2</v>
      </c>
      <c r="Q22" t="n">
        <v>1367.47</v>
      </c>
      <c r="R22" t="n">
        <v>183.21</v>
      </c>
      <c r="S22" t="n">
        <v>104.26</v>
      </c>
      <c r="T22" t="n">
        <v>38244.75</v>
      </c>
      <c r="U22" t="n">
        <v>0.57</v>
      </c>
      <c r="V22" t="n">
        <v>0.87</v>
      </c>
      <c r="W22" t="n">
        <v>20.78</v>
      </c>
      <c r="X22" t="n">
        <v>2.36</v>
      </c>
      <c r="Y22" t="n">
        <v>1</v>
      </c>
      <c r="Z22" t="n">
        <v>10</v>
      </c>
      <c r="AA22" t="n">
        <v>2207.746316295289</v>
      </c>
      <c r="AB22" t="n">
        <v>3020.735908848792</v>
      </c>
      <c r="AC22" t="n">
        <v>2732.441113337625</v>
      </c>
      <c r="AD22" t="n">
        <v>2207746.316295289</v>
      </c>
      <c r="AE22" t="n">
        <v>3020735.908848792</v>
      </c>
      <c r="AF22" t="n">
        <v>2.408213185213955e-06</v>
      </c>
      <c r="AG22" t="n">
        <v>70</v>
      </c>
      <c r="AH22" t="n">
        <v>2732441.113337625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1.6681</v>
      </c>
      <c r="E23" t="n">
        <v>59.95</v>
      </c>
      <c r="F23" t="n">
        <v>54.86</v>
      </c>
      <c r="G23" t="n">
        <v>41.15</v>
      </c>
      <c r="H23" t="n">
        <v>0.63</v>
      </c>
      <c r="I23" t="n">
        <v>80</v>
      </c>
      <c r="J23" t="n">
        <v>175.55</v>
      </c>
      <c r="K23" t="n">
        <v>51.39</v>
      </c>
      <c r="L23" t="n">
        <v>6.25</v>
      </c>
      <c r="M23" t="n">
        <v>78</v>
      </c>
      <c r="N23" t="n">
        <v>32.91</v>
      </c>
      <c r="O23" t="n">
        <v>21885.6</v>
      </c>
      <c r="P23" t="n">
        <v>684.3200000000001</v>
      </c>
      <c r="Q23" t="n">
        <v>1367.39</v>
      </c>
      <c r="R23" t="n">
        <v>180.42</v>
      </c>
      <c r="S23" t="n">
        <v>104.26</v>
      </c>
      <c r="T23" t="n">
        <v>36864.29</v>
      </c>
      <c r="U23" t="n">
        <v>0.58</v>
      </c>
      <c r="V23" t="n">
        <v>0.87</v>
      </c>
      <c r="W23" t="n">
        <v>20.78</v>
      </c>
      <c r="X23" t="n">
        <v>2.28</v>
      </c>
      <c r="Y23" t="n">
        <v>1</v>
      </c>
      <c r="Z23" t="n">
        <v>10</v>
      </c>
      <c r="AA23" t="n">
        <v>2199.796466005473</v>
      </c>
      <c r="AB23" t="n">
        <v>3009.858572959624</v>
      </c>
      <c r="AC23" t="n">
        <v>2722.601895119282</v>
      </c>
      <c r="AD23" t="n">
        <v>2199796.466005473</v>
      </c>
      <c r="AE23" t="n">
        <v>3009858.572959624</v>
      </c>
      <c r="AF23" t="n">
        <v>2.415308089379147e-06</v>
      </c>
      <c r="AG23" t="n">
        <v>70</v>
      </c>
      <c r="AH23" t="n">
        <v>2722601.895119282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1.6732</v>
      </c>
      <c r="E24" t="n">
        <v>59.77</v>
      </c>
      <c r="F24" t="n">
        <v>54.78</v>
      </c>
      <c r="G24" t="n">
        <v>42.69</v>
      </c>
      <c r="H24" t="n">
        <v>0.66</v>
      </c>
      <c r="I24" t="n">
        <v>77</v>
      </c>
      <c r="J24" t="n">
        <v>175.92</v>
      </c>
      <c r="K24" t="n">
        <v>51.39</v>
      </c>
      <c r="L24" t="n">
        <v>6.5</v>
      </c>
      <c r="M24" t="n">
        <v>75</v>
      </c>
      <c r="N24" t="n">
        <v>33.03</v>
      </c>
      <c r="O24" t="n">
        <v>21931.08</v>
      </c>
      <c r="P24" t="n">
        <v>681.61</v>
      </c>
      <c r="Q24" t="n">
        <v>1367.6</v>
      </c>
      <c r="R24" t="n">
        <v>178.43</v>
      </c>
      <c r="S24" t="n">
        <v>104.26</v>
      </c>
      <c r="T24" t="n">
        <v>35888.37</v>
      </c>
      <c r="U24" t="n">
        <v>0.58</v>
      </c>
      <c r="V24" t="n">
        <v>0.87</v>
      </c>
      <c r="W24" t="n">
        <v>20.76</v>
      </c>
      <c r="X24" t="n">
        <v>2.2</v>
      </c>
      <c r="Y24" t="n">
        <v>1</v>
      </c>
      <c r="Z24" t="n">
        <v>10</v>
      </c>
      <c r="AA24" t="n">
        <v>2190.513581276115</v>
      </c>
      <c r="AB24" t="n">
        <v>2997.157320540774</v>
      </c>
      <c r="AC24" t="n">
        <v>2711.112832405081</v>
      </c>
      <c r="AD24" t="n">
        <v>2190513.581276115</v>
      </c>
      <c r="AE24" t="n">
        <v>2997157.320540774</v>
      </c>
      <c r="AF24" t="n">
        <v>2.42269258146945e-06</v>
      </c>
      <c r="AG24" t="n">
        <v>70</v>
      </c>
      <c r="AH24" t="n">
        <v>2711112.832405081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1.6813</v>
      </c>
      <c r="E25" t="n">
        <v>59.48</v>
      </c>
      <c r="F25" t="n">
        <v>54.63</v>
      </c>
      <c r="G25" t="n">
        <v>44.9</v>
      </c>
      <c r="H25" t="n">
        <v>0.68</v>
      </c>
      <c r="I25" t="n">
        <v>73</v>
      </c>
      <c r="J25" t="n">
        <v>176.29</v>
      </c>
      <c r="K25" t="n">
        <v>51.39</v>
      </c>
      <c r="L25" t="n">
        <v>6.75</v>
      </c>
      <c r="M25" t="n">
        <v>71</v>
      </c>
      <c r="N25" t="n">
        <v>33.15</v>
      </c>
      <c r="O25" t="n">
        <v>21976.61</v>
      </c>
      <c r="P25" t="n">
        <v>678.5599999999999</v>
      </c>
      <c r="Q25" t="n">
        <v>1367.45</v>
      </c>
      <c r="R25" t="n">
        <v>173.35</v>
      </c>
      <c r="S25" t="n">
        <v>104.26</v>
      </c>
      <c r="T25" t="n">
        <v>33366.37</v>
      </c>
      <c r="U25" t="n">
        <v>0.6</v>
      </c>
      <c r="V25" t="n">
        <v>0.88</v>
      </c>
      <c r="W25" t="n">
        <v>20.76</v>
      </c>
      <c r="X25" t="n">
        <v>2.05</v>
      </c>
      <c r="Y25" t="n">
        <v>1</v>
      </c>
      <c r="Z25" t="n">
        <v>10</v>
      </c>
      <c r="AA25" t="n">
        <v>2167.66488321102</v>
      </c>
      <c r="AB25" t="n">
        <v>2965.894723834695</v>
      </c>
      <c r="AC25" t="n">
        <v>2682.833894051299</v>
      </c>
      <c r="AD25" t="n">
        <v>2167664.88321102</v>
      </c>
      <c r="AE25" t="n">
        <v>2965894.723834694</v>
      </c>
      <c r="AF25" t="n">
        <v>2.434420892436401e-06</v>
      </c>
      <c r="AG25" t="n">
        <v>69</v>
      </c>
      <c r="AH25" t="n">
        <v>2682833.894051299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1.6846</v>
      </c>
      <c r="E26" t="n">
        <v>59.36</v>
      </c>
      <c r="F26" t="n">
        <v>54.58</v>
      </c>
      <c r="G26" t="n">
        <v>46.13</v>
      </c>
      <c r="H26" t="n">
        <v>0.7</v>
      </c>
      <c r="I26" t="n">
        <v>71</v>
      </c>
      <c r="J26" t="n">
        <v>176.66</v>
      </c>
      <c r="K26" t="n">
        <v>51.39</v>
      </c>
      <c r="L26" t="n">
        <v>7</v>
      </c>
      <c r="M26" t="n">
        <v>69</v>
      </c>
      <c r="N26" t="n">
        <v>33.27</v>
      </c>
      <c r="O26" t="n">
        <v>22022.17</v>
      </c>
      <c r="P26" t="n">
        <v>677.39</v>
      </c>
      <c r="Q26" t="n">
        <v>1367.46</v>
      </c>
      <c r="R26" t="n">
        <v>171.59</v>
      </c>
      <c r="S26" t="n">
        <v>104.26</v>
      </c>
      <c r="T26" t="n">
        <v>32496.39</v>
      </c>
      <c r="U26" t="n">
        <v>0.61</v>
      </c>
      <c r="V26" t="n">
        <v>0.88</v>
      </c>
      <c r="W26" t="n">
        <v>20.76</v>
      </c>
      <c r="X26" t="n">
        <v>2</v>
      </c>
      <c r="Y26" t="n">
        <v>1</v>
      </c>
      <c r="Z26" t="n">
        <v>10</v>
      </c>
      <c r="AA26" t="n">
        <v>2162.597047117022</v>
      </c>
      <c r="AB26" t="n">
        <v>2958.960686913736</v>
      </c>
      <c r="AC26" t="n">
        <v>2676.561631882096</v>
      </c>
      <c r="AD26" t="n">
        <v>2162597.047117022</v>
      </c>
      <c r="AE26" t="n">
        <v>2958960.686913736</v>
      </c>
      <c r="AF26" t="n">
        <v>2.439199093200714e-06</v>
      </c>
      <c r="AG26" t="n">
        <v>69</v>
      </c>
      <c r="AH26" t="n">
        <v>2676561.631882096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1.6898</v>
      </c>
      <c r="E27" t="n">
        <v>59.18</v>
      </c>
      <c r="F27" t="n">
        <v>54.5</v>
      </c>
      <c r="G27" t="n">
        <v>48.09</v>
      </c>
      <c r="H27" t="n">
        <v>0.73</v>
      </c>
      <c r="I27" t="n">
        <v>68</v>
      </c>
      <c r="J27" t="n">
        <v>177.03</v>
      </c>
      <c r="K27" t="n">
        <v>51.39</v>
      </c>
      <c r="L27" t="n">
        <v>7.25</v>
      </c>
      <c r="M27" t="n">
        <v>66</v>
      </c>
      <c r="N27" t="n">
        <v>33.39</v>
      </c>
      <c r="O27" t="n">
        <v>22067.77</v>
      </c>
      <c r="P27" t="n">
        <v>674.79</v>
      </c>
      <c r="Q27" t="n">
        <v>1367.38</v>
      </c>
      <c r="R27" t="n">
        <v>168.84</v>
      </c>
      <c r="S27" t="n">
        <v>104.26</v>
      </c>
      <c r="T27" t="n">
        <v>31134.04</v>
      </c>
      <c r="U27" t="n">
        <v>0.62</v>
      </c>
      <c r="V27" t="n">
        <v>0.88</v>
      </c>
      <c r="W27" t="n">
        <v>20.76</v>
      </c>
      <c r="X27" t="n">
        <v>1.92</v>
      </c>
      <c r="Y27" t="n">
        <v>1</v>
      </c>
      <c r="Z27" t="n">
        <v>10</v>
      </c>
      <c r="AA27" t="n">
        <v>2153.557592638817</v>
      </c>
      <c r="AB27" t="n">
        <v>2946.59250650407</v>
      </c>
      <c r="AC27" t="n">
        <v>2665.373853251878</v>
      </c>
      <c r="AD27" t="n">
        <v>2153557.592638817</v>
      </c>
      <c r="AE27" t="n">
        <v>2946592.50650407</v>
      </c>
      <c r="AF27" t="n">
        <v>2.446728379253572e-06</v>
      </c>
      <c r="AG27" t="n">
        <v>69</v>
      </c>
      <c r="AH27" t="n">
        <v>2665373.853251878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1.6936</v>
      </c>
      <c r="E28" t="n">
        <v>59.04</v>
      </c>
      <c r="F28" t="n">
        <v>54.44</v>
      </c>
      <c r="G28" t="n">
        <v>49.49</v>
      </c>
      <c r="H28" t="n">
        <v>0.75</v>
      </c>
      <c r="I28" t="n">
        <v>66</v>
      </c>
      <c r="J28" t="n">
        <v>177.4</v>
      </c>
      <c r="K28" t="n">
        <v>51.39</v>
      </c>
      <c r="L28" t="n">
        <v>7.5</v>
      </c>
      <c r="M28" t="n">
        <v>64</v>
      </c>
      <c r="N28" t="n">
        <v>33.51</v>
      </c>
      <c r="O28" t="n">
        <v>22113.42</v>
      </c>
      <c r="P28" t="n">
        <v>672.95</v>
      </c>
      <c r="Q28" t="n">
        <v>1367.38</v>
      </c>
      <c r="R28" t="n">
        <v>167.21</v>
      </c>
      <c r="S28" t="n">
        <v>104.26</v>
      </c>
      <c r="T28" t="n">
        <v>30333.33</v>
      </c>
      <c r="U28" t="n">
        <v>0.62</v>
      </c>
      <c r="V28" t="n">
        <v>0.88</v>
      </c>
      <c r="W28" t="n">
        <v>20.74</v>
      </c>
      <c r="X28" t="n">
        <v>1.86</v>
      </c>
      <c r="Y28" t="n">
        <v>1</v>
      </c>
      <c r="Z28" t="n">
        <v>10</v>
      </c>
      <c r="AA28" t="n">
        <v>2147.058263658644</v>
      </c>
      <c r="AB28" t="n">
        <v>2937.699837863238</v>
      </c>
      <c r="AC28" t="n">
        <v>2657.329888425189</v>
      </c>
      <c r="AD28" t="n">
        <v>2147058.263658644</v>
      </c>
      <c r="AE28" t="n">
        <v>2937699.837863239</v>
      </c>
      <c r="AF28" t="n">
        <v>2.45223054983066e-06</v>
      </c>
      <c r="AG28" t="n">
        <v>69</v>
      </c>
      <c r="AH28" t="n">
        <v>2657329.888425189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1.6983</v>
      </c>
      <c r="E29" t="n">
        <v>58.88</v>
      </c>
      <c r="F29" t="n">
        <v>54.37</v>
      </c>
      <c r="G29" t="n">
        <v>51.78</v>
      </c>
      <c r="H29" t="n">
        <v>0.77</v>
      </c>
      <c r="I29" t="n">
        <v>63</v>
      </c>
      <c r="J29" t="n">
        <v>177.77</v>
      </c>
      <c r="K29" t="n">
        <v>51.39</v>
      </c>
      <c r="L29" t="n">
        <v>7.75</v>
      </c>
      <c r="M29" t="n">
        <v>61</v>
      </c>
      <c r="N29" t="n">
        <v>33.63</v>
      </c>
      <c r="O29" t="n">
        <v>22159.1</v>
      </c>
      <c r="P29" t="n">
        <v>671.09</v>
      </c>
      <c r="Q29" t="n">
        <v>1367.24</v>
      </c>
      <c r="R29" t="n">
        <v>164.66</v>
      </c>
      <c r="S29" t="n">
        <v>104.26</v>
      </c>
      <c r="T29" t="n">
        <v>29070.4</v>
      </c>
      <c r="U29" t="n">
        <v>0.63</v>
      </c>
      <c r="V29" t="n">
        <v>0.88</v>
      </c>
      <c r="W29" t="n">
        <v>20.75</v>
      </c>
      <c r="X29" t="n">
        <v>1.8</v>
      </c>
      <c r="Y29" t="n">
        <v>1</v>
      </c>
      <c r="Z29" t="n">
        <v>10</v>
      </c>
      <c r="AA29" t="n">
        <v>2139.691207276156</v>
      </c>
      <c r="AB29" t="n">
        <v>2927.61990630913</v>
      </c>
      <c r="AC29" t="n">
        <v>2648.211971391331</v>
      </c>
      <c r="AD29" t="n">
        <v>2139691.207276156</v>
      </c>
      <c r="AE29" t="n">
        <v>2927619.90630913</v>
      </c>
      <c r="AF29" t="n">
        <v>2.459035866070742e-06</v>
      </c>
      <c r="AG29" t="n">
        <v>69</v>
      </c>
      <c r="AH29" t="n">
        <v>2648211.971391331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1.7023</v>
      </c>
      <c r="E30" t="n">
        <v>58.74</v>
      </c>
      <c r="F30" t="n">
        <v>54.3</v>
      </c>
      <c r="G30" t="n">
        <v>53.41</v>
      </c>
      <c r="H30" t="n">
        <v>0.8</v>
      </c>
      <c r="I30" t="n">
        <v>61</v>
      </c>
      <c r="J30" t="n">
        <v>178.14</v>
      </c>
      <c r="K30" t="n">
        <v>51.39</v>
      </c>
      <c r="L30" t="n">
        <v>8</v>
      </c>
      <c r="M30" t="n">
        <v>59</v>
      </c>
      <c r="N30" t="n">
        <v>33.75</v>
      </c>
      <c r="O30" t="n">
        <v>22204.83</v>
      </c>
      <c r="P30" t="n">
        <v>669.25</v>
      </c>
      <c r="Q30" t="n">
        <v>1367.43</v>
      </c>
      <c r="R30" t="n">
        <v>162.48</v>
      </c>
      <c r="S30" t="n">
        <v>104.26</v>
      </c>
      <c r="T30" t="n">
        <v>27993.62</v>
      </c>
      <c r="U30" t="n">
        <v>0.64</v>
      </c>
      <c r="V30" t="n">
        <v>0.88</v>
      </c>
      <c r="W30" t="n">
        <v>20.75</v>
      </c>
      <c r="X30" t="n">
        <v>1.72</v>
      </c>
      <c r="Y30" t="n">
        <v>1</v>
      </c>
      <c r="Z30" t="n">
        <v>10</v>
      </c>
      <c r="AA30" t="n">
        <v>2123.18199062845</v>
      </c>
      <c r="AB30" t="n">
        <v>2905.031267756503</v>
      </c>
      <c r="AC30" t="n">
        <v>2627.779160798814</v>
      </c>
      <c r="AD30" t="n">
        <v>2123181.99062845</v>
      </c>
      <c r="AE30" t="n">
        <v>2905031.267756503</v>
      </c>
      <c r="AF30" t="n">
        <v>2.464827624572941e-06</v>
      </c>
      <c r="AG30" t="n">
        <v>68</v>
      </c>
      <c r="AH30" t="n">
        <v>2627779.160798814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1.7064</v>
      </c>
      <c r="E31" t="n">
        <v>58.6</v>
      </c>
      <c r="F31" t="n">
        <v>54.23</v>
      </c>
      <c r="G31" t="n">
        <v>55.15</v>
      </c>
      <c r="H31" t="n">
        <v>0.82</v>
      </c>
      <c r="I31" t="n">
        <v>59</v>
      </c>
      <c r="J31" t="n">
        <v>178.51</v>
      </c>
      <c r="K31" t="n">
        <v>51.39</v>
      </c>
      <c r="L31" t="n">
        <v>8.25</v>
      </c>
      <c r="M31" t="n">
        <v>57</v>
      </c>
      <c r="N31" t="n">
        <v>33.87</v>
      </c>
      <c r="O31" t="n">
        <v>22250.6</v>
      </c>
      <c r="P31" t="n">
        <v>666.78</v>
      </c>
      <c r="Q31" t="n">
        <v>1367.42</v>
      </c>
      <c r="R31" t="n">
        <v>160.2</v>
      </c>
      <c r="S31" t="n">
        <v>104.26</v>
      </c>
      <c r="T31" t="n">
        <v>26859.1</v>
      </c>
      <c r="U31" t="n">
        <v>0.65</v>
      </c>
      <c r="V31" t="n">
        <v>0.88</v>
      </c>
      <c r="W31" t="n">
        <v>20.74</v>
      </c>
      <c r="X31" t="n">
        <v>1.65</v>
      </c>
      <c r="Y31" t="n">
        <v>1</v>
      </c>
      <c r="Z31" t="n">
        <v>10</v>
      </c>
      <c r="AA31" t="n">
        <v>2115.535735725594</v>
      </c>
      <c r="AB31" t="n">
        <v>2894.569324469456</v>
      </c>
      <c r="AC31" t="n">
        <v>2618.315690695653</v>
      </c>
      <c r="AD31" t="n">
        <v>2115535.735725594</v>
      </c>
      <c r="AE31" t="n">
        <v>2894569.324469456</v>
      </c>
      <c r="AF31" t="n">
        <v>2.470764177037694e-06</v>
      </c>
      <c r="AG31" t="n">
        <v>68</v>
      </c>
      <c r="AH31" t="n">
        <v>2618315.690695653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1.711</v>
      </c>
      <c r="E32" t="n">
        <v>58.45</v>
      </c>
      <c r="F32" t="n">
        <v>54.14</v>
      </c>
      <c r="G32" t="n">
        <v>56.99</v>
      </c>
      <c r="H32" t="n">
        <v>0.84</v>
      </c>
      <c r="I32" t="n">
        <v>57</v>
      </c>
      <c r="J32" t="n">
        <v>178.88</v>
      </c>
      <c r="K32" t="n">
        <v>51.39</v>
      </c>
      <c r="L32" t="n">
        <v>8.5</v>
      </c>
      <c r="M32" t="n">
        <v>55</v>
      </c>
      <c r="N32" t="n">
        <v>33.99</v>
      </c>
      <c r="O32" t="n">
        <v>22296.41</v>
      </c>
      <c r="P32" t="n">
        <v>664.91</v>
      </c>
      <c r="Q32" t="n">
        <v>1367.33</v>
      </c>
      <c r="R32" t="n">
        <v>157.21</v>
      </c>
      <c r="S32" t="n">
        <v>104.26</v>
      </c>
      <c r="T32" t="n">
        <v>25373.94</v>
      </c>
      <c r="U32" t="n">
        <v>0.66</v>
      </c>
      <c r="V32" t="n">
        <v>0.89</v>
      </c>
      <c r="W32" t="n">
        <v>20.74</v>
      </c>
      <c r="X32" t="n">
        <v>1.56</v>
      </c>
      <c r="Y32" t="n">
        <v>1</v>
      </c>
      <c r="Z32" t="n">
        <v>10</v>
      </c>
      <c r="AA32" t="n">
        <v>2108.168641454959</v>
      </c>
      <c r="AB32" t="n">
        <v>2884.489341075112</v>
      </c>
      <c r="AC32" t="n">
        <v>2609.19772676912</v>
      </c>
      <c r="AD32" t="n">
        <v>2108168.641454959</v>
      </c>
      <c r="AE32" t="n">
        <v>2884489.341075112</v>
      </c>
      <c r="AF32" t="n">
        <v>2.477424699315221e-06</v>
      </c>
      <c r="AG32" t="n">
        <v>68</v>
      </c>
      <c r="AH32" t="n">
        <v>2609197.72676912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1.7109</v>
      </c>
      <c r="E33" t="n">
        <v>58.45</v>
      </c>
      <c r="F33" t="n">
        <v>54.18</v>
      </c>
      <c r="G33" t="n">
        <v>58.05</v>
      </c>
      <c r="H33" t="n">
        <v>0.87</v>
      </c>
      <c r="I33" t="n">
        <v>56</v>
      </c>
      <c r="J33" t="n">
        <v>179.26</v>
      </c>
      <c r="K33" t="n">
        <v>51.39</v>
      </c>
      <c r="L33" t="n">
        <v>8.75</v>
      </c>
      <c r="M33" t="n">
        <v>54</v>
      </c>
      <c r="N33" t="n">
        <v>34.11</v>
      </c>
      <c r="O33" t="n">
        <v>22342.26</v>
      </c>
      <c r="P33" t="n">
        <v>664.16</v>
      </c>
      <c r="Q33" t="n">
        <v>1367.41</v>
      </c>
      <c r="R33" t="n">
        <v>158.38</v>
      </c>
      <c r="S33" t="n">
        <v>104.26</v>
      </c>
      <c r="T33" t="n">
        <v>25965.78</v>
      </c>
      <c r="U33" t="n">
        <v>0.66</v>
      </c>
      <c r="V33" t="n">
        <v>0.88</v>
      </c>
      <c r="W33" t="n">
        <v>20.74</v>
      </c>
      <c r="X33" t="n">
        <v>1.6</v>
      </c>
      <c r="Y33" t="n">
        <v>1</v>
      </c>
      <c r="Z33" t="n">
        <v>10</v>
      </c>
      <c r="AA33" t="n">
        <v>2107.562263722125</v>
      </c>
      <c r="AB33" t="n">
        <v>2883.659668309551</v>
      </c>
      <c r="AC33" t="n">
        <v>2608.447236807851</v>
      </c>
      <c r="AD33" t="n">
        <v>2107562.263722125</v>
      </c>
      <c r="AE33" t="n">
        <v>2883659.668309551</v>
      </c>
      <c r="AF33" t="n">
        <v>2.477279905352667e-06</v>
      </c>
      <c r="AG33" t="n">
        <v>68</v>
      </c>
      <c r="AH33" t="n">
        <v>2608447.236807851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1.7159</v>
      </c>
      <c r="E34" t="n">
        <v>58.28</v>
      </c>
      <c r="F34" t="n">
        <v>54.08</v>
      </c>
      <c r="G34" t="n">
        <v>60.09</v>
      </c>
      <c r="H34" t="n">
        <v>0.89</v>
      </c>
      <c r="I34" t="n">
        <v>54</v>
      </c>
      <c r="J34" t="n">
        <v>179.63</v>
      </c>
      <c r="K34" t="n">
        <v>51.39</v>
      </c>
      <c r="L34" t="n">
        <v>9</v>
      </c>
      <c r="M34" t="n">
        <v>52</v>
      </c>
      <c r="N34" t="n">
        <v>34.24</v>
      </c>
      <c r="O34" t="n">
        <v>22388.15</v>
      </c>
      <c r="P34" t="n">
        <v>661.54</v>
      </c>
      <c r="Q34" t="n">
        <v>1367.35</v>
      </c>
      <c r="R34" t="n">
        <v>155.48</v>
      </c>
      <c r="S34" t="n">
        <v>104.26</v>
      </c>
      <c r="T34" t="n">
        <v>24524.44</v>
      </c>
      <c r="U34" t="n">
        <v>0.67</v>
      </c>
      <c r="V34" t="n">
        <v>0.89</v>
      </c>
      <c r="W34" t="n">
        <v>20.72</v>
      </c>
      <c r="X34" t="n">
        <v>1.5</v>
      </c>
      <c r="Y34" t="n">
        <v>1</v>
      </c>
      <c r="Z34" t="n">
        <v>10</v>
      </c>
      <c r="AA34" t="n">
        <v>2098.752662428692</v>
      </c>
      <c r="AB34" t="n">
        <v>2871.605983167698</v>
      </c>
      <c r="AC34" t="n">
        <v>2597.543938458483</v>
      </c>
      <c r="AD34" t="n">
        <v>2098752.662428692</v>
      </c>
      <c r="AE34" t="n">
        <v>2871605.983167698</v>
      </c>
      <c r="AF34" t="n">
        <v>2.484519603480414e-06</v>
      </c>
      <c r="AG34" t="n">
        <v>68</v>
      </c>
      <c r="AH34" t="n">
        <v>2597543.938458483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1.7174</v>
      </c>
      <c r="E35" t="n">
        <v>58.23</v>
      </c>
      <c r="F35" t="n">
        <v>54.06</v>
      </c>
      <c r="G35" t="n">
        <v>61.2</v>
      </c>
      <c r="H35" t="n">
        <v>0.91</v>
      </c>
      <c r="I35" t="n">
        <v>53</v>
      </c>
      <c r="J35" t="n">
        <v>180</v>
      </c>
      <c r="K35" t="n">
        <v>51.39</v>
      </c>
      <c r="L35" t="n">
        <v>9.25</v>
      </c>
      <c r="M35" t="n">
        <v>51</v>
      </c>
      <c r="N35" t="n">
        <v>34.36</v>
      </c>
      <c r="O35" t="n">
        <v>22434.08</v>
      </c>
      <c r="P35" t="n">
        <v>660.1799999999999</v>
      </c>
      <c r="Q35" t="n">
        <v>1367.22</v>
      </c>
      <c r="R35" t="n">
        <v>154.67</v>
      </c>
      <c r="S35" t="n">
        <v>104.26</v>
      </c>
      <c r="T35" t="n">
        <v>24126.2</v>
      </c>
      <c r="U35" t="n">
        <v>0.67</v>
      </c>
      <c r="V35" t="n">
        <v>0.89</v>
      </c>
      <c r="W35" t="n">
        <v>20.73</v>
      </c>
      <c r="X35" t="n">
        <v>1.48</v>
      </c>
      <c r="Y35" t="n">
        <v>1</v>
      </c>
      <c r="Z35" t="n">
        <v>10</v>
      </c>
      <c r="AA35" t="n">
        <v>2095.403482851816</v>
      </c>
      <c r="AB35" t="n">
        <v>2867.023487915241</v>
      </c>
      <c r="AC35" t="n">
        <v>2593.398790121348</v>
      </c>
      <c r="AD35" t="n">
        <v>2095403.482851816</v>
      </c>
      <c r="AE35" t="n">
        <v>2867023.487915241</v>
      </c>
      <c r="AF35" t="n">
        <v>2.486691512918738e-06</v>
      </c>
      <c r="AG35" t="n">
        <v>68</v>
      </c>
      <c r="AH35" t="n">
        <v>2593398.790121348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1.7202</v>
      </c>
      <c r="E36" t="n">
        <v>58.13</v>
      </c>
      <c r="F36" t="n">
        <v>54.03</v>
      </c>
      <c r="G36" t="n">
        <v>63.57</v>
      </c>
      <c r="H36" t="n">
        <v>0.93</v>
      </c>
      <c r="I36" t="n">
        <v>51</v>
      </c>
      <c r="J36" t="n">
        <v>180.37</v>
      </c>
      <c r="K36" t="n">
        <v>51.39</v>
      </c>
      <c r="L36" t="n">
        <v>9.5</v>
      </c>
      <c r="M36" t="n">
        <v>49</v>
      </c>
      <c r="N36" t="n">
        <v>34.48</v>
      </c>
      <c r="O36" t="n">
        <v>22480.05</v>
      </c>
      <c r="P36" t="n">
        <v>658.36</v>
      </c>
      <c r="Q36" t="n">
        <v>1367.38</v>
      </c>
      <c r="R36" t="n">
        <v>153.36</v>
      </c>
      <c r="S36" t="n">
        <v>104.26</v>
      </c>
      <c r="T36" t="n">
        <v>23483.26</v>
      </c>
      <c r="U36" t="n">
        <v>0.68</v>
      </c>
      <c r="V36" t="n">
        <v>0.89</v>
      </c>
      <c r="W36" t="n">
        <v>20.74</v>
      </c>
      <c r="X36" t="n">
        <v>1.45</v>
      </c>
      <c r="Y36" t="n">
        <v>1</v>
      </c>
      <c r="Z36" t="n">
        <v>10</v>
      </c>
      <c r="AA36" t="n">
        <v>2090.245184365924</v>
      </c>
      <c r="AB36" t="n">
        <v>2859.965676358775</v>
      </c>
      <c r="AC36" t="n">
        <v>2587.01456619413</v>
      </c>
      <c r="AD36" t="n">
        <v>2090245.184365924</v>
      </c>
      <c r="AE36" t="n">
        <v>2859965.676358775</v>
      </c>
      <c r="AF36" t="n">
        <v>2.490745743870277e-06</v>
      </c>
      <c r="AG36" t="n">
        <v>68</v>
      </c>
      <c r="AH36" t="n">
        <v>2587014.56619413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1.7219</v>
      </c>
      <c r="E37" t="n">
        <v>58.07</v>
      </c>
      <c r="F37" t="n">
        <v>54.01</v>
      </c>
      <c r="G37" t="n">
        <v>64.81</v>
      </c>
      <c r="H37" t="n">
        <v>0.96</v>
      </c>
      <c r="I37" t="n">
        <v>50</v>
      </c>
      <c r="J37" t="n">
        <v>180.75</v>
      </c>
      <c r="K37" t="n">
        <v>51.39</v>
      </c>
      <c r="L37" t="n">
        <v>9.75</v>
      </c>
      <c r="M37" t="n">
        <v>48</v>
      </c>
      <c r="N37" t="n">
        <v>34.6</v>
      </c>
      <c r="O37" t="n">
        <v>22526.07</v>
      </c>
      <c r="P37" t="n">
        <v>657.65</v>
      </c>
      <c r="Q37" t="n">
        <v>1367.4</v>
      </c>
      <c r="R37" t="n">
        <v>152.69</v>
      </c>
      <c r="S37" t="n">
        <v>104.26</v>
      </c>
      <c r="T37" t="n">
        <v>23152.02</v>
      </c>
      <c r="U37" t="n">
        <v>0.68</v>
      </c>
      <c r="V37" t="n">
        <v>0.89</v>
      </c>
      <c r="W37" t="n">
        <v>20.73</v>
      </c>
      <c r="X37" t="n">
        <v>1.43</v>
      </c>
      <c r="Y37" t="n">
        <v>1</v>
      </c>
      <c r="Z37" t="n">
        <v>10</v>
      </c>
      <c r="AA37" t="n">
        <v>2087.659978716776</v>
      </c>
      <c r="AB37" t="n">
        <v>2856.428483938388</v>
      </c>
      <c r="AC37" t="n">
        <v>2583.814958453864</v>
      </c>
      <c r="AD37" t="n">
        <v>2087659.978716776</v>
      </c>
      <c r="AE37" t="n">
        <v>2856428.483938388</v>
      </c>
      <c r="AF37" t="n">
        <v>2.493207241233711e-06</v>
      </c>
      <c r="AG37" t="n">
        <v>68</v>
      </c>
      <c r="AH37" t="n">
        <v>2583814.958453864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1.7264</v>
      </c>
      <c r="E38" t="n">
        <v>57.92</v>
      </c>
      <c r="F38" t="n">
        <v>53.92</v>
      </c>
      <c r="G38" t="n">
        <v>67.41</v>
      </c>
      <c r="H38" t="n">
        <v>0.98</v>
      </c>
      <c r="I38" t="n">
        <v>48</v>
      </c>
      <c r="J38" t="n">
        <v>181.12</v>
      </c>
      <c r="K38" t="n">
        <v>51.39</v>
      </c>
      <c r="L38" t="n">
        <v>10</v>
      </c>
      <c r="M38" t="n">
        <v>46</v>
      </c>
      <c r="N38" t="n">
        <v>34.73</v>
      </c>
      <c r="O38" t="n">
        <v>22572.13</v>
      </c>
      <c r="P38" t="n">
        <v>655.21</v>
      </c>
      <c r="Q38" t="n">
        <v>1367.27</v>
      </c>
      <c r="R38" t="n">
        <v>150.26</v>
      </c>
      <c r="S38" t="n">
        <v>104.26</v>
      </c>
      <c r="T38" t="n">
        <v>21945.21</v>
      </c>
      <c r="U38" t="n">
        <v>0.6899999999999999</v>
      </c>
      <c r="V38" t="n">
        <v>0.89</v>
      </c>
      <c r="W38" t="n">
        <v>20.72</v>
      </c>
      <c r="X38" t="n">
        <v>1.35</v>
      </c>
      <c r="Y38" t="n">
        <v>1</v>
      </c>
      <c r="Z38" t="n">
        <v>10</v>
      </c>
      <c r="AA38" t="n">
        <v>2079.716556423219</v>
      </c>
      <c r="AB38" t="n">
        <v>2845.559943117282</v>
      </c>
      <c r="AC38" t="n">
        <v>2573.983695914632</v>
      </c>
      <c r="AD38" t="n">
        <v>2079716.556423218</v>
      </c>
      <c r="AE38" t="n">
        <v>2845559.943117282</v>
      </c>
      <c r="AF38" t="n">
        <v>2.499722969548684e-06</v>
      </c>
      <c r="AG38" t="n">
        <v>68</v>
      </c>
      <c r="AH38" t="n">
        <v>2573983.695914632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1.7285</v>
      </c>
      <c r="E39" t="n">
        <v>57.85</v>
      </c>
      <c r="F39" t="n">
        <v>53.89</v>
      </c>
      <c r="G39" t="n">
        <v>68.79000000000001</v>
      </c>
      <c r="H39" t="n">
        <v>1</v>
      </c>
      <c r="I39" t="n">
        <v>47</v>
      </c>
      <c r="J39" t="n">
        <v>181.49</v>
      </c>
      <c r="K39" t="n">
        <v>51.39</v>
      </c>
      <c r="L39" t="n">
        <v>10.25</v>
      </c>
      <c r="M39" t="n">
        <v>45</v>
      </c>
      <c r="N39" t="n">
        <v>34.85</v>
      </c>
      <c r="O39" t="n">
        <v>22618.23</v>
      </c>
      <c r="P39" t="n">
        <v>653.21</v>
      </c>
      <c r="Q39" t="n">
        <v>1367.47</v>
      </c>
      <c r="R39" t="n">
        <v>149.3</v>
      </c>
      <c r="S39" t="n">
        <v>104.26</v>
      </c>
      <c r="T39" t="n">
        <v>21472.94</v>
      </c>
      <c r="U39" t="n">
        <v>0.7</v>
      </c>
      <c r="V39" t="n">
        <v>0.89</v>
      </c>
      <c r="W39" t="n">
        <v>20.71</v>
      </c>
      <c r="X39" t="n">
        <v>1.31</v>
      </c>
      <c r="Y39" t="n">
        <v>1</v>
      </c>
      <c r="Z39" t="n">
        <v>10</v>
      </c>
      <c r="AA39" t="n">
        <v>2065.118913292603</v>
      </c>
      <c r="AB39" t="n">
        <v>2825.586803783411</v>
      </c>
      <c r="AC39" t="n">
        <v>2555.916764966308</v>
      </c>
      <c r="AD39" t="n">
        <v>2065118.913292603</v>
      </c>
      <c r="AE39" t="n">
        <v>2825586.803783411</v>
      </c>
      <c r="AF39" t="n">
        <v>2.502763642762338e-06</v>
      </c>
      <c r="AG39" t="n">
        <v>67</v>
      </c>
      <c r="AH39" t="n">
        <v>2555916.764966308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1.7296</v>
      </c>
      <c r="E40" t="n">
        <v>57.82</v>
      </c>
      <c r="F40" t="n">
        <v>53.88</v>
      </c>
      <c r="G40" t="n">
        <v>70.28</v>
      </c>
      <c r="H40" t="n">
        <v>1.02</v>
      </c>
      <c r="I40" t="n">
        <v>46</v>
      </c>
      <c r="J40" t="n">
        <v>181.87</v>
      </c>
      <c r="K40" t="n">
        <v>51.39</v>
      </c>
      <c r="L40" t="n">
        <v>10.5</v>
      </c>
      <c r="M40" t="n">
        <v>44</v>
      </c>
      <c r="N40" t="n">
        <v>34.98</v>
      </c>
      <c r="O40" t="n">
        <v>22664.49</v>
      </c>
      <c r="P40" t="n">
        <v>652.26</v>
      </c>
      <c r="Q40" t="n">
        <v>1367.29</v>
      </c>
      <c r="R40" t="n">
        <v>148.88</v>
      </c>
      <c r="S40" t="n">
        <v>104.26</v>
      </c>
      <c r="T40" t="n">
        <v>21268.54</v>
      </c>
      <c r="U40" t="n">
        <v>0.7</v>
      </c>
      <c r="V40" t="n">
        <v>0.89</v>
      </c>
      <c r="W40" t="n">
        <v>20.72</v>
      </c>
      <c r="X40" t="n">
        <v>1.31</v>
      </c>
      <c r="Y40" t="n">
        <v>1</v>
      </c>
      <c r="Z40" t="n">
        <v>10</v>
      </c>
      <c r="AA40" t="n">
        <v>2062.804179286421</v>
      </c>
      <c r="AB40" t="n">
        <v>2822.419682597295</v>
      </c>
      <c r="AC40" t="n">
        <v>2553.051909381113</v>
      </c>
      <c r="AD40" t="n">
        <v>2062804.17928642</v>
      </c>
      <c r="AE40" t="n">
        <v>2822419.682597295</v>
      </c>
      <c r="AF40" t="n">
        <v>2.504356376350443e-06</v>
      </c>
      <c r="AG40" t="n">
        <v>67</v>
      </c>
      <c r="AH40" t="n">
        <v>2553051.909381113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1.7321</v>
      </c>
      <c r="E41" t="n">
        <v>57.73</v>
      </c>
      <c r="F41" t="n">
        <v>53.84</v>
      </c>
      <c r="G41" t="n">
        <v>71.78</v>
      </c>
      <c r="H41" t="n">
        <v>1.05</v>
      </c>
      <c r="I41" t="n">
        <v>45</v>
      </c>
      <c r="J41" t="n">
        <v>182.24</v>
      </c>
      <c r="K41" t="n">
        <v>51.39</v>
      </c>
      <c r="L41" t="n">
        <v>10.75</v>
      </c>
      <c r="M41" t="n">
        <v>43</v>
      </c>
      <c r="N41" t="n">
        <v>35.1</v>
      </c>
      <c r="O41" t="n">
        <v>22710.68</v>
      </c>
      <c r="P41" t="n">
        <v>650.5</v>
      </c>
      <c r="Q41" t="n">
        <v>1367.27</v>
      </c>
      <c r="R41" t="n">
        <v>147.42</v>
      </c>
      <c r="S41" t="n">
        <v>104.26</v>
      </c>
      <c r="T41" t="n">
        <v>20542.58</v>
      </c>
      <c r="U41" t="n">
        <v>0.71</v>
      </c>
      <c r="V41" t="n">
        <v>0.89</v>
      </c>
      <c r="W41" t="n">
        <v>20.72</v>
      </c>
      <c r="X41" t="n">
        <v>1.26</v>
      </c>
      <c r="Y41" t="n">
        <v>1</v>
      </c>
      <c r="Z41" t="n">
        <v>10</v>
      </c>
      <c r="AA41" t="n">
        <v>2057.953945297591</v>
      </c>
      <c r="AB41" t="n">
        <v>2815.783378476557</v>
      </c>
      <c r="AC41" t="n">
        <v>2547.048964811547</v>
      </c>
      <c r="AD41" t="n">
        <v>2057953.945297591</v>
      </c>
      <c r="AE41" t="n">
        <v>2815783.378476557</v>
      </c>
      <c r="AF41" t="n">
        <v>2.507976225414316e-06</v>
      </c>
      <c r="AG41" t="n">
        <v>67</v>
      </c>
      <c r="AH41" t="n">
        <v>2547048.964811547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1.7333</v>
      </c>
      <c r="E42" t="n">
        <v>57.69</v>
      </c>
      <c r="F42" t="n">
        <v>53.83</v>
      </c>
      <c r="G42" t="n">
        <v>73.40000000000001</v>
      </c>
      <c r="H42" t="n">
        <v>1.07</v>
      </c>
      <c r="I42" t="n">
        <v>44</v>
      </c>
      <c r="J42" t="n">
        <v>182.62</v>
      </c>
      <c r="K42" t="n">
        <v>51.39</v>
      </c>
      <c r="L42" t="n">
        <v>11</v>
      </c>
      <c r="M42" t="n">
        <v>42</v>
      </c>
      <c r="N42" t="n">
        <v>35.22</v>
      </c>
      <c r="O42" t="n">
        <v>22756.91</v>
      </c>
      <c r="P42" t="n">
        <v>648.92</v>
      </c>
      <c r="Q42" t="n">
        <v>1367.34</v>
      </c>
      <c r="R42" t="n">
        <v>147.14</v>
      </c>
      <c r="S42" t="n">
        <v>104.26</v>
      </c>
      <c r="T42" t="n">
        <v>20408.23</v>
      </c>
      <c r="U42" t="n">
        <v>0.71</v>
      </c>
      <c r="V42" t="n">
        <v>0.89</v>
      </c>
      <c r="W42" t="n">
        <v>20.72</v>
      </c>
      <c r="X42" t="n">
        <v>1.25</v>
      </c>
      <c r="Y42" t="n">
        <v>1</v>
      </c>
      <c r="Z42" t="n">
        <v>10</v>
      </c>
      <c r="AA42" t="n">
        <v>2054.688834653825</v>
      </c>
      <c r="AB42" t="n">
        <v>2811.315910047241</v>
      </c>
      <c r="AC42" t="n">
        <v>2543.007865298993</v>
      </c>
      <c r="AD42" t="n">
        <v>2054688.834653825</v>
      </c>
      <c r="AE42" t="n">
        <v>2811315.910047241</v>
      </c>
      <c r="AF42" t="n">
        <v>2.509713752964976e-06</v>
      </c>
      <c r="AG42" t="n">
        <v>67</v>
      </c>
      <c r="AH42" t="n">
        <v>2543007.865298993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1.7357</v>
      </c>
      <c r="E43" t="n">
        <v>57.61</v>
      </c>
      <c r="F43" t="n">
        <v>53.78</v>
      </c>
      <c r="G43" t="n">
        <v>75.05</v>
      </c>
      <c r="H43" t="n">
        <v>1.09</v>
      </c>
      <c r="I43" t="n">
        <v>43</v>
      </c>
      <c r="J43" t="n">
        <v>182.99</v>
      </c>
      <c r="K43" t="n">
        <v>51.39</v>
      </c>
      <c r="L43" t="n">
        <v>11.25</v>
      </c>
      <c r="M43" t="n">
        <v>41</v>
      </c>
      <c r="N43" t="n">
        <v>35.35</v>
      </c>
      <c r="O43" t="n">
        <v>22803.18</v>
      </c>
      <c r="P43" t="n">
        <v>647.09</v>
      </c>
      <c r="Q43" t="n">
        <v>1367.34</v>
      </c>
      <c r="R43" t="n">
        <v>145.47</v>
      </c>
      <c r="S43" t="n">
        <v>104.26</v>
      </c>
      <c r="T43" t="n">
        <v>19577.07</v>
      </c>
      <c r="U43" t="n">
        <v>0.72</v>
      </c>
      <c r="V43" t="n">
        <v>0.89</v>
      </c>
      <c r="W43" t="n">
        <v>20.72</v>
      </c>
      <c r="X43" t="n">
        <v>1.21</v>
      </c>
      <c r="Y43" t="n">
        <v>1</v>
      </c>
      <c r="Z43" t="n">
        <v>10</v>
      </c>
      <c r="AA43" t="n">
        <v>2049.752166128982</v>
      </c>
      <c r="AB43" t="n">
        <v>2804.561342381107</v>
      </c>
      <c r="AC43" t="n">
        <v>2536.897944090819</v>
      </c>
      <c r="AD43" t="n">
        <v>2049752.166128982</v>
      </c>
      <c r="AE43" t="n">
        <v>2804561.342381107</v>
      </c>
      <c r="AF43" t="n">
        <v>2.513188808066295e-06</v>
      </c>
      <c r="AG43" t="n">
        <v>67</v>
      </c>
      <c r="AH43" t="n">
        <v>2536897.944090819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1.738</v>
      </c>
      <c r="E44" t="n">
        <v>57.54</v>
      </c>
      <c r="F44" t="n">
        <v>53.74</v>
      </c>
      <c r="G44" t="n">
        <v>76.77</v>
      </c>
      <c r="H44" t="n">
        <v>1.11</v>
      </c>
      <c r="I44" t="n">
        <v>42</v>
      </c>
      <c r="J44" t="n">
        <v>183.37</v>
      </c>
      <c r="K44" t="n">
        <v>51.39</v>
      </c>
      <c r="L44" t="n">
        <v>11.5</v>
      </c>
      <c r="M44" t="n">
        <v>40</v>
      </c>
      <c r="N44" t="n">
        <v>35.48</v>
      </c>
      <c r="O44" t="n">
        <v>22849.49</v>
      </c>
      <c r="P44" t="n">
        <v>645.1900000000001</v>
      </c>
      <c r="Q44" t="n">
        <v>1367.25</v>
      </c>
      <c r="R44" t="n">
        <v>144.45</v>
      </c>
      <c r="S44" t="n">
        <v>104.26</v>
      </c>
      <c r="T44" t="n">
        <v>19071.76</v>
      </c>
      <c r="U44" t="n">
        <v>0.72</v>
      </c>
      <c r="V44" t="n">
        <v>0.89</v>
      </c>
      <c r="W44" t="n">
        <v>20.71</v>
      </c>
      <c r="X44" t="n">
        <v>1.16</v>
      </c>
      <c r="Y44" t="n">
        <v>1</v>
      </c>
      <c r="Z44" t="n">
        <v>10</v>
      </c>
      <c r="AA44" t="n">
        <v>2044.902488019268</v>
      </c>
      <c r="AB44" t="n">
        <v>2797.925798838698</v>
      </c>
      <c r="AC44" t="n">
        <v>2530.895687511054</v>
      </c>
      <c r="AD44" t="n">
        <v>2044902.488019268</v>
      </c>
      <c r="AE44" t="n">
        <v>2797925.798838697</v>
      </c>
      <c r="AF44" t="n">
        <v>2.516519069205059e-06</v>
      </c>
      <c r="AG44" t="n">
        <v>67</v>
      </c>
      <c r="AH44" t="n">
        <v>2530895.687511054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1.7397</v>
      </c>
      <c r="E45" t="n">
        <v>57.48</v>
      </c>
      <c r="F45" t="n">
        <v>53.72</v>
      </c>
      <c r="G45" t="n">
        <v>78.61</v>
      </c>
      <c r="H45" t="n">
        <v>1.13</v>
      </c>
      <c r="I45" t="n">
        <v>41</v>
      </c>
      <c r="J45" t="n">
        <v>183.74</v>
      </c>
      <c r="K45" t="n">
        <v>51.39</v>
      </c>
      <c r="L45" t="n">
        <v>11.75</v>
      </c>
      <c r="M45" t="n">
        <v>39</v>
      </c>
      <c r="N45" t="n">
        <v>35.6</v>
      </c>
      <c r="O45" t="n">
        <v>22895.85</v>
      </c>
      <c r="P45" t="n">
        <v>644.15</v>
      </c>
      <c r="Q45" t="n">
        <v>1367.34</v>
      </c>
      <c r="R45" t="n">
        <v>143.49</v>
      </c>
      <c r="S45" t="n">
        <v>104.26</v>
      </c>
      <c r="T45" t="n">
        <v>18593.79</v>
      </c>
      <c r="U45" t="n">
        <v>0.73</v>
      </c>
      <c r="V45" t="n">
        <v>0.89</v>
      </c>
      <c r="W45" t="n">
        <v>20.71</v>
      </c>
      <c r="X45" t="n">
        <v>1.14</v>
      </c>
      <c r="Y45" t="n">
        <v>1</v>
      </c>
      <c r="Z45" t="n">
        <v>10</v>
      </c>
      <c r="AA45" t="n">
        <v>2041.919667457359</v>
      </c>
      <c r="AB45" t="n">
        <v>2793.844572153138</v>
      </c>
      <c r="AC45" t="n">
        <v>2527.203967372326</v>
      </c>
      <c r="AD45" t="n">
        <v>2041919.667457359</v>
      </c>
      <c r="AE45" t="n">
        <v>2793844.572153138</v>
      </c>
      <c r="AF45" t="n">
        <v>2.518980566568492e-06</v>
      </c>
      <c r="AG45" t="n">
        <v>67</v>
      </c>
      <c r="AH45" t="n">
        <v>2527203.967372326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1.7416</v>
      </c>
      <c r="E46" t="n">
        <v>57.42</v>
      </c>
      <c r="F46" t="n">
        <v>53.69</v>
      </c>
      <c r="G46" t="n">
        <v>80.54000000000001</v>
      </c>
      <c r="H46" t="n">
        <v>1.16</v>
      </c>
      <c r="I46" t="n">
        <v>40</v>
      </c>
      <c r="J46" t="n">
        <v>184.12</v>
      </c>
      <c r="K46" t="n">
        <v>51.39</v>
      </c>
      <c r="L46" t="n">
        <v>12</v>
      </c>
      <c r="M46" t="n">
        <v>38</v>
      </c>
      <c r="N46" t="n">
        <v>35.73</v>
      </c>
      <c r="O46" t="n">
        <v>22942.24</v>
      </c>
      <c r="P46" t="n">
        <v>642.97</v>
      </c>
      <c r="Q46" t="n">
        <v>1367.28</v>
      </c>
      <c r="R46" t="n">
        <v>142.91</v>
      </c>
      <c r="S46" t="n">
        <v>104.26</v>
      </c>
      <c r="T46" t="n">
        <v>18309.89</v>
      </c>
      <c r="U46" t="n">
        <v>0.73</v>
      </c>
      <c r="V46" t="n">
        <v>0.89</v>
      </c>
      <c r="W46" t="n">
        <v>20.7</v>
      </c>
      <c r="X46" t="n">
        <v>1.11</v>
      </c>
      <c r="Y46" t="n">
        <v>1</v>
      </c>
      <c r="Z46" t="n">
        <v>10</v>
      </c>
      <c r="AA46" t="n">
        <v>2038.498879676535</v>
      </c>
      <c r="AB46" t="n">
        <v>2789.164099396908</v>
      </c>
      <c r="AC46" t="n">
        <v>2522.970192366866</v>
      </c>
      <c r="AD46" t="n">
        <v>2038498.879676535</v>
      </c>
      <c r="AE46" t="n">
        <v>2789164.099396908</v>
      </c>
      <c r="AF46" t="n">
        <v>2.521731651857037e-06</v>
      </c>
      <c r="AG46" t="n">
        <v>67</v>
      </c>
      <c r="AH46" t="n">
        <v>2522970.192366866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1.7429</v>
      </c>
      <c r="E47" t="n">
        <v>57.38</v>
      </c>
      <c r="F47" t="n">
        <v>53.68</v>
      </c>
      <c r="G47" t="n">
        <v>82.59</v>
      </c>
      <c r="H47" t="n">
        <v>1.18</v>
      </c>
      <c r="I47" t="n">
        <v>39</v>
      </c>
      <c r="J47" t="n">
        <v>184.5</v>
      </c>
      <c r="K47" t="n">
        <v>51.39</v>
      </c>
      <c r="L47" t="n">
        <v>12.25</v>
      </c>
      <c r="M47" t="n">
        <v>37</v>
      </c>
      <c r="N47" t="n">
        <v>35.85</v>
      </c>
      <c r="O47" t="n">
        <v>22988.69</v>
      </c>
      <c r="P47" t="n">
        <v>641.8</v>
      </c>
      <c r="Q47" t="n">
        <v>1367.24</v>
      </c>
      <c r="R47" t="n">
        <v>142.5</v>
      </c>
      <c r="S47" t="n">
        <v>104.26</v>
      </c>
      <c r="T47" t="n">
        <v>18113.02</v>
      </c>
      <c r="U47" t="n">
        <v>0.73</v>
      </c>
      <c r="V47" t="n">
        <v>0.89</v>
      </c>
      <c r="W47" t="n">
        <v>20.71</v>
      </c>
      <c r="X47" t="n">
        <v>1.11</v>
      </c>
      <c r="Y47" t="n">
        <v>1</v>
      </c>
      <c r="Z47" t="n">
        <v>10</v>
      </c>
      <c r="AA47" t="n">
        <v>2035.754910247415</v>
      </c>
      <c r="AB47" t="n">
        <v>2785.409679368599</v>
      </c>
      <c r="AC47" t="n">
        <v>2519.574088916696</v>
      </c>
      <c r="AD47" t="n">
        <v>2035754.910247415</v>
      </c>
      <c r="AE47" t="n">
        <v>2785409.679368598</v>
      </c>
      <c r="AF47" t="n">
        <v>2.523613973370251e-06</v>
      </c>
      <c r="AG47" t="n">
        <v>67</v>
      </c>
      <c r="AH47" t="n">
        <v>2519574.088916697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1.7456</v>
      </c>
      <c r="E48" t="n">
        <v>57.29</v>
      </c>
      <c r="F48" t="n">
        <v>53.62</v>
      </c>
      <c r="G48" t="n">
        <v>84.67</v>
      </c>
      <c r="H48" t="n">
        <v>1.2</v>
      </c>
      <c r="I48" t="n">
        <v>38</v>
      </c>
      <c r="J48" t="n">
        <v>184.87</v>
      </c>
      <c r="K48" t="n">
        <v>51.39</v>
      </c>
      <c r="L48" t="n">
        <v>12.5</v>
      </c>
      <c r="M48" t="n">
        <v>36</v>
      </c>
      <c r="N48" t="n">
        <v>35.98</v>
      </c>
      <c r="O48" t="n">
        <v>23035.17</v>
      </c>
      <c r="P48" t="n">
        <v>639.58</v>
      </c>
      <c r="Q48" t="n">
        <v>1367.31</v>
      </c>
      <c r="R48" t="n">
        <v>140.32</v>
      </c>
      <c r="S48" t="n">
        <v>104.26</v>
      </c>
      <c r="T48" t="n">
        <v>17027.3</v>
      </c>
      <c r="U48" t="n">
        <v>0.74</v>
      </c>
      <c r="V48" t="n">
        <v>0.89</v>
      </c>
      <c r="W48" t="n">
        <v>20.71</v>
      </c>
      <c r="X48" t="n">
        <v>1.05</v>
      </c>
      <c r="Y48" t="n">
        <v>1</v>
      </c>
      <c r="Z48" t="n">
        <v>10</v>
      </c>
      <c r="AA48" t="n">
        <v>2030.004548985773</v>
      </c>
      <c r="AB48" t="n">
        <v>2777.541781402386</v>
      </c>
      <c r="AC48" t="n">
        <v>2512.457092089715</v>
      </c>
      <c r="AD48" t="n">
        <v>2030004.548985773</v>
      </c>
      <c r="AE48" t="n">
        <v>2777541.781402386</v>
      </c>
      <c r="AF48" t="n">
        <v>2.527523410359235e-06</v>
      </c>
      <c r="AG48" t="n">
        <v>67</v>
      </c>
      <c r="AH48" t="n">
        <v>2512457.092089715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1.7478</v>
      </c>
      <c r="E49" t="n">
        <v>57.22</v>
      </c>
      <c r="F49" t="n">
        <v>53.59</v>
      </c>
      <c r="G49" t="n">
        <v>86.90000000000001</v>
      </c>
      <c r="H49" t="n">
        <v>1.22</v>
      </c>
      <c r="I49" t="n">
        <v>37</v>
      </c>
      <c r="J49" t="n">
        <v>185.25</v>
      </c>
      <c r="K49" t="n">
        <v>51.39</v>
      </c>
      <c r="L49" t="n">
        <v>12.75</v>
      </c>
      <c r="M49" t="n">
        <v>35</v>
      </c>
      <c r="N49" t="n">
        <v>36.11</v>
      </c>
      <c r="O49" t="n">
        <v>23081.7</v>
      </c>
      <c r="P49" t="n">
        <v>637.79</v>
      </c>
      <c r="Q49" t="n">
        <v>1367.3</v>
      </c>
      <c r="R49" t="n">
        <v>139.58</v>
      </c>
      <c r="S49" t="n">
        <v>104.26</v>
      </c>
      <c r="T49" t="n">
        <v>16660.55</v>
      </c>
      <c r="U49" t="n">
        <v>0.75</v>
      </c>
      <c r="V49" t="n">
        <v>0.89</v>
      </c>
      <c r="W49" t="n">
        <v>20.7</v>
      </c>
      <c r="X49" t="n">
        <v>1.01</v>
      </c>
      <c r="Y49" t="n">
        <v>1</v>
      </c>
      <c r="Z49" t="n">
        <v>10</v>
      </c>
      <c r="AA49" t="n">
        <v>2025.529235956717</v>
      </c>
      <c r="AB49" t="n">
        <v>2771.418460679155</v>
      </c>
      <c r="AC49" t="n">
        <v>2506.918172502176</v>
      </c>
      <c r="AD49" t="n">
        <v>2025529.235956717</v>
      </c>
      <c r="AE49" t="n">
        <v>2771418.460679155</v>
      </c>
      <c r="AF49" t="n">
        <v>2.530708877535444e-06</v>
      </c>
      <c r="AG49" t="n">
        <v>67</v>
      </c>
      <c r="AH49" t="n">
        <v>2506918.172502176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1.7496</v>
      </c>
      <c r="E50" t="n">
        <v>57.16</v>
      </c>
      <c r="F50" t="n">
        <v>53.56</v>
      </c>
      <c r="G50" t="n">
        <v>89.27</v>
      </c>
      <c r="H50" t="n">
        <v>1.24</v>
      </c>
      <c r="I50" t="n">
        <v>36</v>
      </c>
      <c r="J50" t="n">
        <v>185.63</v>
      </c>
      <c r="K50" t="n">
        <v>51.39</v>
      </c>
      <c r="L50" t="n">
        <v>13</v>
      </c>
      <c r="M50" t="n">
        <v>34</v>
      </c>
      <c r="N50" t="n">
        <v>36.24</v>
      </c>
      <c r="O50" t="n">
        <v>23128.27</v>
      </c>
      <c r="P50" t="n">
        <v>635.6900000000001</v>
      </c>
      <c r="Q50" t="n">
        <v>1367.24</v>
      </c>
      <c r="R50" t="n">
        <v>138.69</v>
      </c>
      <c r="S50" t="n">
        <v>104.26</v>
      </c>
      <c r="T50" t="n">
        <v>16221.74</v>
      </c>
      <c r="U50" t="n">
        <v>0.75</v>
      </c>
      <c r="V50" t="n">
        <v>0.89</v>
      </c>
      <c r="W50" t="n">
        <v>20.7</v>
      </c>
      <c r="X50" t="n">
        <v>0.99</v>
      </c>
      <c r="Y50" t="n">
        <v>1</v>
      </c>
      <c r="Z50" t="n">
        <v>10</v>
      </c>
      <c r="AA50" t="n">
        <v>2020.948237080291</v>
      </c>
      <c r="AB50" t="n">
        <v>2765.150535917021</v>
      </c>
      <c r="AC50" t="n">
        <v>2501.248449682253</v>
      </c>
      <c r="AD50" t="n">
        <v>2020948.237080291</v>
      </c>
      <c r="AE50" t="n">
        <v>2765150.535917021</v>
      </c>
      <c r="AF50" t="n">
        <v>2.533315168861433e-06</v>
      </c>
      <c r="AG50" t="n">
        <v>67</v>
      </c>
      <c r="AH50" t="n">
        <v>2501248.449682252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1.7492</v>
      </c>
      <c r="E51" t="n">
        <v>57.17</v>
      </c>
      <c r="F51" t="n">
        <v>53.58</v>
      </c>
      <c r="G51" t="n">
        <v>89.3</v>
      </c>
      <c r="H51" t="n">
        <v>1.26</v>
      </c>
      <c r="I51" t="n">
        <v>36</v>
      </c>
      <c r="J51" t="n">
        <v>186.01</v>
      </c>
      <c r="K51" t="n">
        <v>51.39</v>
      </c>
      <c r="L51" t="n">
        <v>13.25</v>
      </c>
      <c r="M51" t="n">
        <v>34</v>
      </c>
      <c r="N51" t="n">
        <v>36.36</v>
      </c>
      <c r="O51" t="n">
        <v>23174.88</v>
      </c>
      <c r="P51" t="n">
        <v>634.98</v>
      </c>
      <c r="Q51" t="n">
        <v>1367.34</v>
      </c>
      <c r="R51" t="n">
        <v>139.15</v>
      </c>
      <c r="S51" t="n">
        <v>104.26</v>
      </c>
      <c r="T51" t="n">
        <v>16452.66</v>
      </c>
      <c r="U51" t="n">
        <v>0.75</v>
      </c>
      <c r="V51" t="n">
        <v>0.89</v>
      </c>
      <c r="W51" t="n">
        <v>20.7</v>
      </c>
      <c r="X51" t="n">
        <v>1</v>
      </c>
      <c r="Y51" t="n">
        <v>1</v>
      </c>
      <c r="Z51" t="n">
        <v>10</v>
      </c>
      <c r="AA51" t="n">
        <v>2020.458958200437</v>
      </c>
      <c r="AB51" t="n">
        <v>2764.481082968144</v>
      </c>
      <c r="AC51" t="n">
        <v>2500.642888383233</v>
      </c>
      <c r="AD51" t="n">
        <v>2020458.958200437</v>
      </c>
      <c r="AE51" t="n">
        <v>2764481.082968144</v>
      </c>
      <c r="AF51" t="n">
        <v>2.532735993011213e-06</v>
      </c>
      <c r="AG51" t="n">
        <v>67</v>
      </c>
      <c r="AH51" t="n">
        <v>2500642.888383233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1.7501</v>
      </c>
      <c r="E52" t="n">
        <v>57.14</v>
      </c>
      <c r="F52" t="n">
        <v>53.58</v>
      </c>
      <c r="G52" t="n">
        <v>91.86</v>
      </c>
      <c r="H52" t="n">
        <v>1.29</v>
      </c>
      <c r="I52" t="n">
        <v>35</v>
      </c>
      <c r="J52" t="n">
        <v>186.38</v>
      </c>
      <c r="K52" t="n">
        <v>51.39</v>
      </c>
      <c r="L52" t="n">
        <v>13.5</v>
      </c>
      <c r="M52" t="n">
        <v>33</v>
      </c>
      <c r="N52" t="n">
        <v>36.49</v>
      </c>
      <c r="O52" t="n">
        <v>23221.54</v>
      </c>
      <c r="P52" t="n">
        <v>634.14</v>
      </c>
      <c r="Q52" t="n">
        <v>1367.29</v>
      </c>
      <c r="R52" t="n">
        <v>139.02</v>
      </c>
      <c r="S52" t="n">
        <v>104.26</v>
      </c>
      <c r="T52" t="n">
        <v>16391.32</v>
      </c>
      <c r="U52" t="n">
        <v>0.75</v>
      </c>
      <c r="V52" t="n">
        <v>0.89</v>
      </c>
      <c r="W52" t="n">
        <v>20.71</v>
      </c>
      <c r="X52" t="n">
        <v>1</v>
      </c>
      <c r="Y52" t="n">
        <v>1</v>
      </c>
      <c r="Z52" t="n">
        <v>10</v>
      </c>
      <c r="AA52" t="n">
        <v>2018.597471592005</v>
      </c>
      <c r="AB52" t="n">
        <v>2761.934114867495</v>
      </c>
      <c r="AC52" t="n">
        <v>2498.338999343418</v>
      </c>
      <c r="AD52" t="n">
        <v>2018597.471592005</v>
      </c>
      <c r="AE52" t="n">
        <v>2761934.114867495</v>
      </c>
      <c r="AF52" t="n">
        <v>2.534039138674207e-06</v>
      </c>
      <c r="AG52" t="n">
        <v>67</v>
      </c>
      <c r="AH52" t="n">
        <v>2498338.999343418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1.7533</v>
      </c>
      <c r="E53" t="n">
        <v>57.04</v>
      </c>
      <c r="F53" t="n">
        <v>53.51</v>
      </c>
      <c r="G53" t="n">
        <v>94.43000000000001</v>
      </c>
      <c r="H53" t="n">
        <v>1.31</v>
      </c>
      <c r="I53" t="n">
        <v>34</v>
      </c>
      <c r="J53" t="n">
        <v>186.76</v>
      </c>
      <c r="K53" t="n">
        <v>51.39</v>
      </c>
      <c r="L53" t="n">
        <v>13.75</v>
      </c>
      <c r="M53" t="n">
        <v>32</v>
      </c>
      <c r="N53" t="n">
        <v>36.62</v>
      </c>
      <c r="O53" t="n">
        <v>23268.24</v>
      </c>
      <c r="P53" t="n">
        <v>631.41</v>
      </c>
      <c r="Q53" t="n">
        <v>1367.33</v>
      </c>
      <c r="R53" t="n">
        <v>136.92</v>
      </c>
      <c r="S53" t="n">
        <v>104.26</v>
      </c>
      <c r="T53" t="n">
        <v>15347.2</v>
      </c>
      <c r="U53" t="n">
        <v>0.76</v>
      </c>
      <c r="V53" t="n">
        <v>0.9</v>
      </c>
      <c r="W53" t="n">
        <v>20.7</v>
      </c>
      <c r="X53" t="n">
        <v>0.93</v>
      </c>
      <c r="Y53" t="n">
        <v>1</v>
      </c>
      <c r="Z53" t="n">
        <v>10</v>
      </c>
      <c r="AA53" t="n">
        <v>2011.717079136768</v>
      </c>
      <c r="AB53" t="n">
        <v>2752.520058368748</v>
      </c>
      <c r="AC53" t="n">
        <v>2489.823407184199</v>
      </c>
      <c r="AD53" t="n">
        <v>2011717.079136768</v>
      </c>
      <c r="AE53" t="n">
        <v>2752520.058368748</v>
      </c>
      <c r="AF53" t="n">
        <v>2.538672545475966e-06</v>
      </c>
      <c r="AG53" t="n">
        <v>67</v>
      </c>
      <c r="AH53" t="n">
        <v>2489823.407184199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1.7528</v>
      </c>
      <c r="E54" t="n">
        <v>57.05</v>
      </c>
      <c r="F54" t="n">
        <v>53.53</v>
      </c>
      <c r="G54" t="n">
        <v>94.45999999999999</v>
      </c>
      <c r="H54" t="n">
        <v>1.33</v>
      </c>
      <c r="I54" t="n">
        <v>34</v>
      </c>
      <c r="J54" t="n">
        <v>187.14</v>
      </c>
      <c r="K54" t="n">
        <v>51.39</v>
      </c>
      <c r="L54" t="n">
        <v>14</v>
      </c>
      <c r="M54" t="n">
        <v>32</v>
      </c>
      <c r="N54" t="n">
        <v>36.75</v>
      </c>
      <c r="O54" t="n">
        <v>23314.98</v>
      </c>
      <c r="P54" t="n">
        <v>630.8099999999999</v>
      </c>
      <c r="Q54" t="n">
        <v>1367.23</v>
      </c>
      <c r="R54" t="n">
        <v>137.5</v>
      </c>
      <c r="S54" t="n">
        <v>104.26</v>
      </c>
      <c r="T54" t="n">
        <v>15635.39</v>
      </c>
      <c r="U54" t="n">
        <v>0.76</v>
      </c>
      <c r="V54" t="n">
        <v>0.9</v>
      </c>
      <c r="W54" t="n">
        <v>20.7</v>
      </c>
      <c r="X54" t="n">
        <v>0.95</v>
      </c>
      <c r="Y54" t="n">
        <v>1</v>
      </c>
      <c r="Z54" t="n">
        <v>10</v>
      </c>
      <c r="AA54" t="n">
        <v>2011.455711010957</v>
      </c>
      <c r="AB54" t="n">
        <v>2752.162442968264</v>
      </c>
      <c r="AC54" t="n">
        <v>2489.499922095622</v>
      </c>
      <c r="AD54" t="n">
        <v>2011455.711010957</v>
      </c>
      <c r="AE54" t="n">
        <v>2752162.442968264</v>
      </c>
      <c r="AF54" t="n">
        <v>2.537948575663191e-06</v>
      </c>
      <c r="AG54" t="n">
        <v>67</v>
      </c>
      <c r="AH54" t="n">
        <v>2489499.922095621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1.7552</v>
      </c>
      <c r="E55" t="n">
        <v>56.98</v>
      </c>
      <c r="F55" t="n">
        <v>53.48</v>
      </c>
      <c r="G55" t="n">
        <v>97.23999999999999</v>
      </c>
      <c r="H55" t="n">
        <v>1.35</v>
      </c>
      <c r="I55" t="n">
        <v>33</v>
      </c>
      <c r="J55" t="n">
        <v>187.52</v>
      </c>
      <c r="K55" t="n">
        <v>51.39</v>
      </c>
      <c r="L55" t="n">
        <v>14.25</v>
      </c>
      <c r="M55" t="n">
        <v>31</v>
      </c>
      <c r="N55" t="n">
        <v>36.88</v>
      </c>
      <c r="O55" t="n">
        <v>23361.77</v>
      </c>
      <c r="P55" t="n">
        <v>629.88</v>
      </c>
      <c r="Q55" t="n">
        <v>1367.19</v>
      </c>
      <c r="R55" t="n">
        <v>136.06</v>
      </c>
      <c r="S55" t="n">
        <v>104.26</v>
      </c>
      <c r="T55" t="n">
        <v>14922.39</v>
      </c>
      <c r="U55" t="n">
        <v>0.77</v>
      </c>
      <c r="V55" t="n">
        <v>0.9</v>
      </c>
      <c r="W55" t="n">
        <v>20.69</v>
      </c>
      <c r="X55" t="n">
        <v>0.91</v>
      </c>
      <c r="Y55" t="n">
        <v>1</v>
      </c>
      <c r="Z55" t="n">
        <v>10</v>
      </c>
      <c r="AA55" t="n">
        <v>1998.063791801096</v>
      </c>
      <c r="AB55" t="n">
        <v>2733.839028295556</v>
      </c>
      <c r="AC55" t="n">
        <v>2472.925268402202</v>
      </c>
      <c r="AD55" t="n">
        <v>1998063.791801096</v>
      </c>
      <c r="AE55" t="n">
        <v>2733839.028295556</v>
      </c>
      <c r="AF55" t="n">
        <v>2.54142363076451e-06</v>
      </c>
      <c r="AG55" t="n">
        <v>66</v>
      </c>
      <c r="AH55" t="n">
        <v>2472925.268402202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1.7571</v>
      </c>
      <c r="E56" t="n">
        <v>56.91</v>
      </c>
      <c r="F56" t="n">
        <v>53.46</v>
      </c>
      <c r="G56" t="n">
        <v>100.23</v>
      </c>
      <c r="H56" t="n">
        <v>1.37</v>
      </c>
      <c r="I56" t="n">
        <v>32</v>
      </c>
      <c r="J56" t="n">
        <v>187.9</v>
      </c>
      <c r="K56" t="n">
        <v>51.39</v>
      </c>
      <c r="L56" t="n">
        <v>14.5</v>
      </c>
      <c r="M56" t="n">
        <v>30</v>
      </c>
      <c r="N56" t="n">
        <v>37.01</v>
      </c>
      <c r="O56" t="n">
        <v>23408.6</v>
      </c>
      <c r="P56" t="n">
        <v>627.7</v>
      </c>
      <c r="Q56" t="n">
        <v>1367.28</v>
      </c>
      <c r="R56" t="n">
        <v>135.31</v>
      </c>
      <c r="S56" t="n">
        <v>104.26</v>
      </c>
      <c r="T56" t="n">
        <v>14549.99</v>
      </c>
      <c r="U56" t="n">
        <v>0.77</v>
      </c>
      <c r="V56" t="n">
        <v>0.9</v>
      </c>
      <c r="W56" t="n">
        <v>20.69</v>
      </c>
      <c r="X56" t="n">
        <v>0.88</v>
      </c>
      <c r="Y56" t="n">
        <v>1</v>
      </c>
      <c r="Z56" t="n">
        <v>10</v>
      </c>
      <c r="AA56" t="n">
        <v>1993.423488570985</v>
      </c>
      <c r="AB56" t="n">
        <v>2727.489960700386</v>
      </c>
      <c r="AC56" t="n">
        <v>2467.182146907343</v>
      </c>
      <c r="AD56" t="n">
        <v>1993423.488570985</v>
      </c>
      <c r="AE56" t="n">
        <v>2727489.960700386</v>
      </c>
      <c r="AF56" t="n">
        <v>2.544174716053054e-06</v>
      </c>
      <c r="AG56" t="n">
        <v>66</v>
      </c>
      <c r="AH56" t="n">
        <v>2467182.146907343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1.7569</v>
      </c>
      <c r="E57" t="n">
        <v>56.92</v>
      </c>
      <c r="F57" t="n">
        <v>53.46</v>
      </c>
      <c r="G57" t="n">
        <v>100.24</v>
      </c>
      <c r="H57" t="n">
        <v>1.39</v>
      </c>
      <c r="I57" t="n">
        <v>32</v>
      </c>
      <c r="J57" t="n">
        <v>188.28</v>
      </c>
      <c r="K57" t="n">
        <v>51.39</v>
      </c>
      <c r="L57" t="n">
        <v>14.75</v>
      </c>
      <c r="M57" t="n">
        <v>30</v>
      </c>
      <c r="N57" t="n">
        <v>37.14</v>
      </c>
      <c r="O57" t="n">
        <v>23455.48</v>
      </c>
      <c r="P57" t="n">
        <v>626.3</v>
      </c>
      <c r="Q57" t="n">
        <v>1367.28</v>
      </c>
      <c r="R57" t="n">
        <v>135.22</v>
      </c>
      <c r="S57" t="n">
        <v>104.26</v>
      </c>
      <c r="T57" t="n">
        <v>14505.81</v>
      </c>
      <c r="U57" t="n">
        <v>0.77</v>
      </c>
      <c r="V57" t="n">
        <v>0.9</v>
      </c>
      <c r="W57" t="n">
        <v>20.7</v>
      </c>
      <c r="X57" t="n">
        <v>0.89</v>
      </c>
      <c r="Y57" t="n">
        <v>1</v>
      </c>
      <c r="Z57" t="n">
        <v>10</v>
      </c>
      <c r="AA57" t="n">
        <v>1991.649294850253</v>
      </c>
      <c r="AB57" t="n">
        <v>2725.062430579778</v>
      </c>
      <c r="AC57" t="n">
        <v>2464.986296854386</v>
      </c>
      <c r="AD57" t="n">
        <v>1991649.294850253</v>
      </c>
      <c r="AE57" t="n">
        <v>2725062.430579778</v>
      </c>
      <c r="AF57" t="n">
        <v>2.543885128127944e-06</v>
      </c>
      <c r="AG57" t="n">
        <v>66</v>
      </c>
      <c r="AH57" t="n">
        <v>2464986.296854386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1.7586</v>
      </c>
      <c r="E58" t="n">
        <v>56.86</v>
      </c>
      <c r="F58" t="n">
        <v>53.44</v>
      </c>
      <c r="G58" t="n">
        <v>103.43</v>
      </c>
      <c r="H58" t="n">
        <v>1.41</v>
      </c>
      <c r="I58" t="n">
        <v>31</v>
      </c>
      <c r="J58" t="n">
        <v>188.66</v>
      </c>
      <c r="K58" t="n">
        <v>51.39</v>
      </c>
      <c r="L58" t="n">
        <v>15</v>
      </c>
      <c r="M58" t="n">
        <v>29</v>
      </c>
      <c r="N58" t="n">
        <v>37.27</v>
      </c>
      <c r="O58" t="n">
        <v>23502.4</v>
      </c>
      <c r="P58" t="n">
        <v>625.67</v>
      </c>
      <c r="Q58" t="n">
        <v>1367.25</v>
      </c>
      <c r="R58" t="n">
        <v>134.63</v>
      </c>
      <c r="S58" t="n">
        <v>104.26</v>
      </c>
      <c r="T58" t="n">
        <v>14216.62</v>
      </c>
      <c r="U58" t="n">
        <v>0.77</v>
      </c>
      <c r="V58" t="n">
        <v>0.9</v>
      </c>
      <c r="W58" t="n">
        <v>20.69</v>
      </c>
      <c r="X58" t="n">
        <v>0.86</v>
      </c>
      <c r="Y58" t="n">
        <v>1</v>
      </c>
      <c r="Z58" t="n">
        <v>10</v>
      </c>
      <c r="AA58" t="n">
        <v>1989.304411019492</v>
      </c>
      <c r="AB58" t="n">
        <v>2721.854057073558</v>
      </c>
      <c r="AC58" t="n">
        <v>2462.084126012619</v>
      </c>
      <c r="AD58" t="n">
        <v>1989304.411019492</v>
      </c>
      <c r="AE58" t="n">
        <v>2721854.057073558</v>
      </c>
      <c r="AF58" t="n">
        <v>2.546346625491379e-06</v>
      </c>
      <c r="AG58" t="n">
        <v>66</v>
      </c>
      <c r="AH58" t="n">
        <v>2462084.126012619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1.7591</v>
      </c>
      <c r="E59" t="n">
        <v>56.85</v>
      </c>
      <c r="F59" t="n">
        <v>53.42</v>
      </c>
      <c r="G59" t="n">
        <v>103.4</v>
      </c>
      <c r="H59" t="n">
        <v>1.43</v>
      </c>
      <c r="I59" t="n">
        <v>31</v>
      </c>
      <c r="J59" t="n">
        <v>189.04</v>
      </c>
      <c r="K59" t="n">
        <v>51.39</v>
      </c>
      <c r="L59" t="n">
        <v>15.25</v>
      </c>
      <c r="M59" t="n">
        <v>29</v>
      </c>
      <c r="N59" t="n">
        <v>37.4</v>
      </c>
      <c r="O59" t="n">
        <v>23549.36</v>
      </c>
      <c r="P59" t="n">
        <v>623.89</v>
      </c>
      <c r="Q59" t="n">
        <v>1367.19</v>
      </c>
      <c r="R59" t="n">
        <v>134.24</v>
      </c>
      <c r="S59" t="n">
        <v>104.26</v>
      </c>
      <c r="T59" t="n">
        <v>14021.58</v>
      </c>
      <c r="U59" t="n">
        <v>0.78</v>
      </c>
      <c r="V59" t="n">
        <v>0.9</v>
      </c>
      <c r="W59" t="n">
        <v>20.69</v>
      </c>
      <c r="X59" t="n">
        <v>0.85</v>
      </c>
      <c r="Y59" t="n">
        <v>1</v>
      </c>
      <c r="Z59" t="n">
        <v>10</v>
      </c>
      <c r="AA59" t="n">
        <v>1986.296079966009</v>
      </c>
      <c r="AB59" t="n">
        <v>2717.737925807982</v>
      </c>
      <c r="AC59" t="n">
        <v>2458.360832538004</v>
      </c>
      <c r="AD59" t="n">
        <v>1986296.079966009</v>
      </c>
      <c r="AE59" t="n">
        <v>2717737.925807982</v>
      </c>
      <c r="AF59" t="n">
        <v>2.547070595304154e-06</v>
      </c>
      <c r="AG59" t="n">
        <v>66</v>
      </c>
      <c r="AH59" t="n">
        <v>2458360.832538004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1.7605</v>
      </c>
      <c r="E60" t="n">
        <v>56.8</v>
      </c>
      <c r="F60" t="n">
        <v>53.41</v>
      </c>
      <c r="G60" t="n">
        <v>106.83</v>
      </c>
      <c r="H60" t="n">
        <v>1.45</v>
      </c>
      <c r="I60" t="n">
        <v>30</v>
      </c>
      <c r="J60" t="n">
        <v>189.42</v>
      </c>
      <c r="K60" t="n">
        <v>51.39</v>
      </c>
      <c r="L60" t="n">
        <v>15.5</v>
      </c>
      <c r="M60" t="n">
        <v>28</v>
      </c>
      <c r="N60" t="n">
        <v>37.53</v>
      </c>
      <c r="O60" t="n">
        <v>23596.37</v>
      </c>
      <c r="P60" t="n">
        <v>622.55</v>
      </c>
      <c r="Q60" t="n">
        <v>1367.21</v>
      </c>
      <c r="R60" t="n">
        <v>133.55</v>
      </c>
      <c r="S60" t="n">
        <v>104.26</v>
      </c>
      <c r="T60" t="n">
        <v>13680.05</v>
      </c>
      <c r="U60" t="n">
        <v>0.78</v>
      </c>
      <c r="V60" t="n">
        <v>0.9</v>
      </c>
      <c r="W60" t="n">
        <v>20.7</v>
      </c>
      <c r="X60" t="n">
        <v>0.84</v>
      </c>
      <c r="Y60" t="n">
        <v>1</v>
      </c>
      <c r="Z60" t="n">
        <v>10</v>
      </c>
      <c r="AA60" t="n">
        <v>1983.301292311058</v>
      </c>
      <c r="AB60" t="n">
        <v>2713.640325217772</v>
      </c>
      <c r="AC60" t="n">
        <v>2454.654301197105</v>
      </c>
      <c r="AD60" t="n">
        <v>1983301.292311058</v>
      </c>
      <c r="AE60" t="n">
        <v>2713640.325217772</v>
      </c>
      <c r="AF60" t="n">
        <v>2.549097710779923e-06</v>
      </c>
      <c r="AG60" t="n">
        <v>66</v>
      </c>
      <c r="AH60" t="n">
        <v>2454654.301197105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1.7602</v>
      </c>
      <c r="E61" t="n">
        <v>56.81</v>
      </c>
      <c r="F61" t="n">
        <v>53.42</v>
      </c>
      <c r="G61" t="n">
        <v>106.84</v>
      </c>
      <c r="H61" t="n">
        <v>1.47</v>
      </c>
      <c r="I61" t="n">
        <v>30</v>
      </c>
      <c r="J61" t="n">
        <v>189.81</v>
      </c>
      <c r="K61" t="n">
        <v>51.39</v>
      </c>
      <c r="L61" t="n">
        <v>15.75</v>
      </c>
      <c r="M61" t="n">
        <v>28</v>
      </c>
      <c r="N61" t="n">
        <v>37.66</v>
      </c>
      <c r="O61" t="n">
        <v>23643.43</v>
      </c>
      <c r="P61" t="n">
        <v>621.22</v>
      </c>
      <c r="Q61" t="n">
        <v>1367.2</v>
      </c>
      <c r="R61" t="n">
        <v>133.92</v>
      </c>
      <c r="S61" t="n">
        <v>104.26</v>
      </c>
      <c r="T61" t="n">
        <v>13864.68</v>
      </c>
      <c r="U61" t="n">
        <v>0.78</v>
      </c>
      <c r="V61" t="n">
        <v>0.9</v>
      </c>
      <c r="W61" t="n">
        <v>20.7</v>
      </c>
      <c r="X61" t="n">
        <v>0.85</v>
      </c>
      <c r="Y61" t="n">
        <v>1</v>
      </c>
      <c r="Z61" t="n">
        <v>10</v>
      </c>
      <c r="AA61" t="n">
        <v>1981.791139044615</v>
      </c>
      <c r="AB61" t="n">
        <v>2711.574066895366</v>
      </c>
      <c r="AC61" t="n">
        <v>2452.785243668976</v>
      </c>
      <c r="AD61" t="n">
        <v>1981791.139044615</v>
      </c>
      <c r="AE61" t="n">
        <v>2711574.066895366</v>
      </c>
      <c r="AF61" t="n">
        <v>2.548663328892258e-06</v>
      </c>
      <c r="AG61" t="n">
        <v>66</v>
      </c>
      <c r="AH61" t="n">
        <v>2452785.243668976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1.7626</v>
      </c>
      <c r="E62" t="n">
        <v>56.73</v>
      </c>
      <c r="F62" t="n">
        <v>53.38</v>
      </c>
      <c r="G62" t="n">
        <v>110.44</v>
      </c>
      <c r="H62" t="n">
        <v>1.49</v>
      </c>
      <c r="I62" t="n">
        <v>29</v>
      </c>
      <c r="J62" t="n">
        <v>190.19</v>
      </c>
      <c r="K62" t="n">
        <v>51.39</v>
      </c>
      <c r="L62" t="n">
        <v>16</v>
      </c>
      <c r="M62" t="n">
        <v>27</v>
      </c>
      <c r="N62" t="n">
        <v>37.79</v>
      </c>
      <c r="O62" t="n">
        <v>23690.52</v>
      </c>
      <c r="P62" t="n">
        <v>619.63</v>
      </c>
      <c r="Q62" t="n">
        <v>1367.29</v>
      </c>
      <c r="R62" t="n">
        <v>132.57</v>
      </c>
      <c r="S62" t="n">
        <v>104.26</v>
      </c>
      <c r="T62" t="n">
        <v>13197.73</v>
      </c>
      <c r="U62" t="n">
        <v>0.79</v>
      </c>
      <c r="V62" t="n">
        <v>0.9</v>
      </c>
      <c r="W62" t="n">
        <v>20.69</v>
      </c>
      <c r="X62" t="n">
        <v>0.8</v>
      </c>
      <c r="Y62" t="n">
        <v>1</v>
      </c>
      <c r="Z62" t="n">
        <v>10</v>
      </c>
      <c r="AA62" t="n">
        <v>1977.434755901309</v>
      </c>
      <c r="AB62" t="n">
        <v>2705.613471288634</v>
      </c>
      <c r="AC62" t="n">
        <v>2447.393518941203</v>
      </c>
      <c r="AD62" t="n">
        <v>1977434.755901309</v>
      </c>
      <c r="AE62" t="n">
        <v>2705613.471288634</v>
      </c>
      <c r="AF62" t="n">
        <v>2.552138383993577e-06</v>
      </c>
      <c r="AG62" t="n">
        <v>66</v>
      </c>
      <c r="AH62" t="n">
        <v>2447393.518941203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1.7624</v>
      </c>
      <c r="E63" t="n">
        <v>56.74</v>
      </c>
      <c r="F63" t="n">
        <v>53.38</v>
      </c>
      <c r="G63" t="n">
        <v>110.45</v>
      </c>
      <c r="H63" t="n">
        <v>1.51</v>
      </c>
      <c r="I63" t="n">
        <v>29</v>
      </c>
      <c r="J63" t="n">
        <v>190.57</v>
      </c>
      <c r="K63" t="n">
        <v>51.39</v>
      </c>
      <c r="L63" t="n">
        <v>16.25</v>
      </c>
      <c r="M63" t="n">
        <v>27</v>
      </c>
      <c r="N63" t="n">
        <v>37.93</v>
      </c>
      <c r="O63" t="n">
        <v>23737.67</v>
      </c>
      <c r="P63" t="n">
        <v>618.65</v>
      </c>
      <c r="Q63" t="n">
        <v>1367.27</v>
      </c>
      <c r="R63" t="n">
        <v>132.6</v>
      </c>
      <c r="S63" t="n">
        <v>104.26</v>
      </c>
      <c r="T63" t="n">
        <v>13209.71</v>
      </c>
      <c r="U63" t="n">
        <v>0.79</v>
      </c>
      <c r="V63" t="n">
        <v>0.9</v>
      </c>
      <c r="W63" t="n">
        <v>20.69</v>
      </c>
      <c r="X63" t="n">
        <v>0.8100000000000001</v>
      </c>
      <c r="Y63" t="n">
        <v>1</v>
      </c>
      <c r="Z63" t="n">
        <v>10</v>
      </c>
      <c r="AA63" t="n">
        <v>1976.240675993992</v>
      </c>
      <c r="AB63" t="n">
        <v>2703.979678480355</v>
      </c>
      <c r="AC63" t="n">
        <v>2445.915653025504</v>
      </c>
      <c r="AD63" t="n">
        <v>1976240.675993992</v>
      </c>
      <c r="AE63" t="n">
        <v>2703979.678480355</v>
      </c>
      <c r="AF63" t="n">
        <v>2.551848796068466e-06</v>
      </c>
      <c r="AG63" t="n">
        <v>66</v>
      </c>
      <c r="AH63" t="n">
        <v>2445915.653025504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1.7644</v>
      </c>
      <c r="E64" t="n">
        <v>56.68</v>
      </c>
      <c r="F64" t="n">
        <v>53.35</v>
      </c>
      <c r="G64" t="n">
        <v>114.33</v>
      </c>
      <c r="H64" t="n">
        <v>1.53</v>
      </c>
      <c r="I64" t="n">
        <v>28</v>
      </c>
      <c r="J64" t="n">
        <v>190.95</v>
      </c>
      <c r="K64" t="n">
        <v>51.39</v>
      </c>
      <c r="L64" t="n">
        <v>16.5</v>
      </c>
      <c r="M64" t="n">
        <v>26</v>
      </c>
      <c r="N64" t="n">
        <v>38.06</v>
      </c>
      <c r="O64" t="n">
        <v>23784.85</v>
      </c>
      <c r="P64" t="n">
        <v>616.85</v>
      </c>
      <c r="Q64" t="n">
        <v>1367.26</v>
      </c>
      <c r="R64" t="n">
        <v>131.76</v>
      </c>
      <c r="S64" t="n">
        <v>104.26</v>
      </c>
      <c r="T64" t="n">
        <v>12797.29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1971.999093179332</v>
      </c>
      <c r="AB64" t="n">
        <v>2698.176157747911</v>
      </c>
      <c r="AC64" t="n">
        <v>2440.666012166471</v>
      </c>
      <c r="AD64" t="n">
        <v>1971999.093179333</v>
      </c>
      <c r="AE64" t="n">
        <v>2698176.15774791</v>
      </c>
      <c r="AF64" t="n">
        <v>2.554744675319566e-06</v>
      </c>
      <c r="AG64" t="n">
        <v>66</v>
      </c>
      <c r="AH64" t="n">
        <v>2440666.012166471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1.765</v>
      </c>
      <c r="E65" t="n">
        <v>56.66</v>
      </c>
      <c r="F65" t="n">
        <v>53.34</v>
      </c>
      <c r="G65" t="n">
        <v>114.29</v>
      </c>
      <c r="H65" t="n">
        <v>1.55</v>
      </c>
      <c r="I65" t="n">
        <v>28</v>
      </c>
      <c r="J65" t="n">
        <v>191.34</v>
      </c>
      <c r="K65" t="n">
        <v>51.39</v>
      </c>
      <c r="L65" t="n">
        <v>16.75</v>
      </c>
      <c r="M65" t="n">
        <v>26</v>
      </c>
      <c r="N65" t="n">
        <v>38.19</v>
      </c>
      <c r="O65" t="n">
        <v>23832.09</v>
      </c>
      <c r="P65" t="n">
        <v>615.3099999999999</v>
      </c>
      <c r="Q65" t="n">
        <v>1367.26</v>
      </c>
      <c r="R65" t="n">
        <v>131.23</v>
      </c>
      <c r="S65" t="n">
        <v>104.26</v>
      </c>
      <c r="T65" t="n">
        <v>12530.49</v>
      </c>
      <c r="U65" t="n">
        <v>0.79</v>
      </c>
      <c r="V65" t="n">
        <v>0.9</v>
      </c>
      <c r="W65" t="n">
        <v>20.69</v>
      </c>
      <c r="X65" t="n">
        <v>0.76</v>
      </c>
      <c r="Y65" t="n">
        <v>1</v>
      </c>
      <c r="Z65" t="n">
        <v>10</v>
      </c>
      <c r="AA65" t="n">
        <v>1969.349194803997</v>
      </c>
      <c r="AB65" t="n">
        <v>2694.55044988551</v>
      </c>
      <c r="AC65" t="n">
        <v>2437.386336773745</v>
      </c>
      <c r="AD65" t="n">
        <v>1969349.194803997</v>
      </c>
      <c r="AE65" t="n">
        <v>2694550.44988551</v>
      </c>
      <c r="AF65" t="n">
        <v>2.555613439094896e-06</v>
      </c>
      <c r="AG65" t="n">
        <v>66</v>
      </c>
      <c r="AH65" t="n">
        <v>2437386.336773745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1.7665</v>
      </c>
      <c r="E66" t="n">
        <v>56.61</v>
      </c>
      <c r="F66" t="n">
        <v>53.32</v>
      </c>
      <c r="G66" t="n">
        <v>118.49</v>
      </c>
      <c r="H66" t="n">
        <v>1.57</v>
      </c>
      <c r="I66" t="n">
        <v>27</v>
      </c>
      <c r="J66" t="n">
        <v>191.72</v>
      </c>
      <c r="K66" t="n">
        <v>51.39</v>
      </c>
      <c r="L66" t="n">
        <v>17</v>
      </c>
      <c r="M66" t="n">
        <v>25</v>
      </c>
      <c r="N66" t="n">
        <v>38.33</v>
      </c>
      <c r="O66" t="n">
        <v>23879.37</v>
      </c>
      <c r="P66" t="n">
        <v>613.9299999999999</v>
      </c>
      <c r="Q66" t="n">
        <v>1367.27</v>
      </c>
      <c r="R66" t="n">
        <v>130.95</v>
      </c>
      <c r="S66" t="n">
        <v>104.26</v>
      </c>
      <c r="T66" t="n">
        <v>12398.25</v>
      </c>
      <c r="U66" t="n">
        <v>0.8</v>
      </c>
      <c r="V66" t="n">
        <v>0.9</v>
      </c>
      <c r="W66" t="n">
        <v>20.68</v>
      </c>
      <c r="X66" t="n">
        <v>0.74</v>
      </c>
      <c r="Y66" t="n">
        <v>1</v>
      </c>
      <c r="Z66" t="n">
        <v>10</v>
      </c>
      <c r="AA66" t="n">
        <v>1966.158944604384</v>
      </c>
      <c r="AB66" t="n">
        <v>2690.185408818494</v>
      </c>
      <c r="AC66" t="n">
        <v>2433.437889099792</v>
      </c>
      <c r="AD66" t="n">
        <v>1966158.944604384</v>
      </c>
      <c r="AE66" t="n">
        <v>2690185.408818494</v>
      </c>
      <c r="AF66" t="n">
        <v>2.55778534853322e-06</v>
      </c>
      <c r="AG66" t="n">
        <v>66</v>
      </c>
      <c r="AH66" t="n">
        <v>2433437.889099792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1.7665</v>
      </c>
      <c r="E67" t="n">
        <v>56.61</v>
      </c>
      <c r="F67" t="n">
        <v>53.32</v>
      </c>
      <c r="G67" t="n">
        <v>118.49</v>
      </c>
      <c r="H67" t="n">
        <v>1.59</v>
      </c>
      <c r="I67" t="n">
        <v>27</v>
      </c>
      <c r="J67" t="n">
        <v>192.1</v>
      </c>
      <c r="K67" t="n">
        <v>51.39</v>
      </c>
      <c r="L67" t="n">
        <v>17.25</v>
      </c>
      <c r="M67" t="n">
        <v>25</v>
      </c>
      <c r="N67" t="n">
        <v>38.46</v>
      </c>
      <c r="O67" t="n">
        <v>23926.69</v>
      </c>
      <c r="P67" t="n">
        <v>611.1799999999999</v>
      </c>
      <c r="Q67" t="n">
        <v>1367.29</v>
      </c>
      <c r="R67" t="n">
        <v>130.81</v>
      </c>
      <c r="S67" t="n">
        <v>104.26</v>
      </c>
      <c r="T67" t="n">
        <v>12326.03</v>
      </c>
      <c r="U67" t="n">
        <v>0.8</v>
      </c>
      <c r="V67" t="n">
        <v>0.9</v>
      </c>
      <c r="W67" t="n">
        <v>20.69</v>
      </c>
      <c r="X67" t="n">
        <v>0.75</v>
      </c>
      <c r="Y67" t="n">
        <v>1</v>
      </c>
      <c r="Z67" t="n">
        <v>10</v>
      </c>
      <c r="AA67" t="n">
        <v>1962.393712397789</v>
      </c>
      <c r="AB67" t="n">
        <v>2685.033652003111</v>
      </c>
      <c r="AC67" t="n">
        <v>2428.777808724332</v>
      </c>
      <c r="AD67" t="n">
        <v>1962393.712397789</v>
      </c>
      <c r="AE67" t="n">
        <v>2685033.65200311</v>
      </c>
      <c r="AF67" t="n">
        <v>2.55778534853322e-06</v>
      </c>
      <c r="AG67" t="n">
        <v>66</v>
      </c>
      <c r="AH67" t="n">
        <v>2428777.808724332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1.7681</v>
      </c>
      <c r="E68" t="n">
        <v>56.56</v>
      </c>
      <c r="F68" t="n">
        <v>53.3</v>
      </c>
      <c r="G68" t="n">
        <v>123.01</v>
      </c>
      <c r="H68" t="n">
        <v>1.61</v>
      </c>
      <c r="I68" t="n">
        <v>26</v>
      </c>
      <c r="J68" t="n">
        <v>192.49</v>
      </c>
      <c r="K68" t="n">
        <v>51.39</v>
      </c>
      <c r="L68" t="n">
        <v>17.5</v>
      </c>
      <c r="M68" t="n">
        <v>24</v>
      </c>
      <c r="N68" t="n">
        <v>38.59</v>
      </c>
      <c r="O68" t="n">
        <v>23974.06</v>
      </c>
      <c r="P68" t="n">
        <v>609.61</v>
      </c>
      <c r="Q68" t="n">
        <v>1367.37</v>
      </c>
      <c r="R68" t="n">
        <v>129.8</v>
      </c>
      <c r="S68" t="n">
        <v>104.26</v>
      </c>
      <c r="T68" t="n">
        <v>11825.11</v>
      </c>
      <c r="U68" t="n">
        <v>0.8</v>
      </c>
      <c r="V68" t="n">
        <v>0.9</v>
      </c>
      <c r="W68" t="n">
        <v>20.69</v>
      </c>
      <c r="X68" t="n">
        <v>0.72</v>
      </c>
      <c r="Y68" t="n">
        <v>1</v>
      </c>
      <c r="Z68" t="n">
        <v>10</v>
      </c>
      <c r="AA68" t="n">
        <v>1958.87801914137</v>
      </c>
      <c r="AB68" t="n">
        <v>2680.223325388236</v>
      </c>
      <c r="AC68" t="n">
        <v>2424.426572930246</v>
      </c>
      <c r="AD68" t="n">
        <v>1958878.019141369</v>
      </c>
      <c r="AE68" t="n">
        <v>2680223.325388236</v>
      </c>
      <c r="AF68" t="n">
        <v>2.560102051934099e-06</v>
      </c>
      <c r="AG68" t="n">
        <v>66</v>
      </c>
      <c r="AH68" t="n">
        <v>2424426.572930246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1.7688</v>
      </c>
      <c r="E69" t="n">
        <v>56.54</v>
      </c>
      <c r="F69" t="n">
        <v>53.28</v>
      </c>
      <c r="G69" t="n">
        <v>122.96</v>
      </c>
      <c r="H69" t="n">
        <v>1.63</v>
      </c>
      <c r="I69" t="n">
        <v>26</v>
      </c>
      <c r="J69" t="n">
        <v>192.87</v>
      </c>
      <c r="K69" t="n">
        <v>51.39</v>
      </c>
      <c r="L69" t="n">
        <v>17.75</v>
      </c>
      <c r="M69" t="n">
        <v>24</v>
      </c>
      <c r="N69" t="n">
        <v>38.73</v>
      </c>
      <c r="O69" t="n">
        <v>24021.47</v>
      </c>
      <c r="P69" t="n">
        <v>609.71</v>
      </c>
      <c r="Q69" t="n">
        <v>1367.2</v>
      </c>
      <c r="R69" t="n">
        <v>129.42</v>
      </c>
      <c r="S69" t="n">
        <v>104.26</v>
      </c>
      <c r="T69" t="n">
        <v>11635.01</v>
      </c>
      <c r="U69" t="n">
        <v>0.8100000000000001</v>
      </c>
      <c r="V69" t="n">
        <v>0.9</v>
      </c>
      <c r="W69" t="n">
        <v>20.69</v>
      </c>
      <c r="X69" t="n">
        <v>0.71</v>
      </c>
      <c r="Y69" t="n">
        <v>1</v>
      </c>
      <c r="Z69" t="n">
        <v>10</v>
      </c>
      <c r="AA69" t="n">
        <v>1958.317299581525</v>
      </c>
      <c r="AB69" t="n">
        <v>2679.456124149257</v>
      </c>
      <c r="AC69" t="n">
        <v>2423.73259230074</v>
      </c>
      <c r="AD69" t="n">
        <v>1958317.299581525</v>
      </c>
      <c r="AE69" t="n">
        <v>2679456.124149256</v>
      </c>
      <c r="AF69" t="n">
        <v>2.561115609671984e-06</v>
      </c>
      <c r="AG69" t="n">
        <v>66</v>
      </c>
      <c r="AH69" t="n">
        <v>2423732.59230074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1.7679</v>
      </c>
      <c r="E70" t="n">
        <v>56.56</v>
      </c>
      <c r="F70" t="n">
        <v>53.31</v>
      </c>
      <c r="G70" t="n">
        <v>123.02</v>
      </c>
      <c r="H70" t="n">
        <v>1.65</v>
      </c>
      <c r="I70" t="n">
        <v>26</v>
      </c>
      <c r="J70" t="n">
        <v>193.26</v>
      </c>
      <c r="K70" t="n">
        <v>51.39</v>
      </c>
      <c r="L70" t="n">
        <v>18</v>
      </c>
      <c r="M70" t="n">
        <v>24</v>
      </c>
      <c r="N70" t="n">
        <v>38.86</v>
      </c>
      <c r="O70" t="n">
        <v>24068.93</v>
      </c>
      <c r="P70" t="n">
        <v>607.89</v>
      </c>
      <c r="Q70" t="n">
        <v>1367.24</v>
      </c>
      <c r="R70" t="n">
        <v>130.33</v>
      </c>
      <c r="S70" t="n">
        <v>104.26</v>
      </c>
      <c r="T70" t="n">
        <v>12092.01</v>
      </c>
      <c r="U70" t="n">
        <v>0.8</v>
      </c>
      <c r="V70" t="n">
        <v>0.9</v>
      </c>
      <c r="W70" t="n">
        <v>20.69</v>
      </c>
      <c r="X70" t="n">
        <v>0.73</v>
      </c>
      <c r="Y70" t="n">
        <v>1</v>
      </c>
      <c r="Z70" t="n">
        <v>10</v>
      </c>
      <c r="AA70" t="n">
        <v>1956.7626108404</v>
      </c>
      <c r="AB70" t="n">
        <v>2677.328930425622</v>
      </c>
      <c r="AC70" t="n">
        <v>2421.808414960555</v>
      </c>
      <c r="AD70" t="n">
        <v>1956762.6108404</v>
      </c>
      <c r="AE70" t="n">
        <v>2677328.930425623</v>
      </c>
      <c r="AF70" t="n">
        <v>2.559812464008989e-06</v>
      </c>
      <c r="AG70" t="n">
        <v>66</v>
      </c>
      <c r="AH70" t="n">
        <v>2421808.414960555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1.7705</v>
      </c>
      <c r="E71" t="n">
        <v>56.48</v>
      </c>
      <c r="F71" t="n">
        <v>53.26</v>
      </c>
      <c r="G71" t="n">
        <v>127.83</v>
      </c>
      <c r="H71" t="n">
        <v>1.67</v>
      </c>
      <c r="I71" t="n">
        <v>25</v>
      </c>
      <c r="J71" t="n">
        <v>193.64</v>
      </c>
      <c r="K71" t="n">
        <v>51.39</v>
      </c>
      <c r="L71" t="n">
        <v>18.25</v>
      </c>
      <c r="M71" t="n">
        <v>23</v>
      </c>
      <c r="N71" t="n">
        <v>39</v>
      </c>
      <c r="O71" t="n">
        <v>24116.44</v>
      </c>
      <c r="P71" t="n">
        <v>606.97</v>
      </c>
      <c r="Q71" t="n">
        <v>1367.25</v>
      </c>
      <c r="R71" t="n">
        <v>128.9</v>
      </c>
      <c r="S71" t="n">
        <v>104.26</v>
      </c>
      <c r="T71" t="n">
        <v>11381.4</v>
      </c>
      <c r="U71" t="n">
        <v>0.8100000000000001</v>
      </c>
      <c r="V71" t="n">
        <v>0.9</v>
      </c>
      <c r="W71" t="n">
        <v>20.68</v>
      </c>
      <c r="X71" t="n">
        <v>0.68</v>
      </c>
      <c r="Y71" t="n">
        <v>1</v>
      </c>
      <c r="Z71" t="n">
        <v>10</v>
      </c>
      <c r="AA71" t="n">
        <v>1953.137747972092</v>
      </c>
      <c r="AB71" t="n">
        <v>2672.369233131541</v>
      </c>
      <c r="AC71" t="n">
        <v>2417.322064215241</v>
      </c>
      <c r="AD71" t="n">
        <v>1953137.747972093</v>
      </c>
      <c r="AE71" t="n">
        <v>2672369.233131541</v>
      </c>
      <c r="AF71" t="n">
        <v>2.563577107035418e-06</v>
      </c>
      <c r="AG71" t="n">
        <v>66</v>
      </c>
      <c r="AH71" t="n">
        <v>2417322.064215241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1.7708</v>
      </c>
      <c r="E72" t="n">
        <v>56.47</v>
      </c>
      <c r="F72" t="n">
        <v>53.25</v>
      </c>
      <c r="G72" t="n">
        <v>127.8</v>
      </c>
      <c r="H72" t="n">
        <v>1.69</v>
      </c>
      <c r="I72" t="n">
        <v>25</v>
      </c>
      <c r="J72" t="n">
        <v>194.03</v>
      </c>
      <c r="K72" t="n">
        <v>51.39</v>
      </c>
      <c r="L72" t="n">
        <v>18.5</v>
      </c>
      <c r="M72" t="n">
        <v>23</v>
      </c>
      <c r="N72" t="n">
        <v>39.13</v>
      </c>
      <c r="O72" t="n">
        <v>24163.99</v>
      </c>
      <c r="P72" t="n">
        <v>604.9</v>
      </c>
      <c r="Q72" t="n">
        <v>1367.22</v>
      </c>
      <c r="R72" t="n">
        <v>128.58</v>
      </c>
      <c r="S72" t="n">
        <v>104.26</v>
      </c>
      <c r="T72" t="n">
        <v>11219.34</v>
      </c>
      <c r="U72" t="n">
        <v>0.8100000000000001</v>
      </c>
      <c r="V72" t="n">
        <v>0.9</v>
      </c>
      <c r="W72" t="n">
        <v>20.68</v>
      </c>
      <c r="X72" t="n">
        <v>0.67</v>
      </c>
      <c r="Y72" t="n">
        <v>1</v>
      </c>
      <c r="Z72" t="n">
        <v>10</v>
      </c>
      <c r="AA72" t="n">
        <v>1950.000079565811</v>
      </c>
      <c r="AB72" t="n">
        <v>2668.076136793907</v>
      </c>
      <c r="AC72" t="n">
        <v>2413.438694966672</v>
      </c>
      <c r="AD72" t="n">
        <v>1950000.079565811</v>
      </c>
      <c r="AE72" t="n">
        <v>2668076.136793907</v>
      </c>
      <c r="AF72" t="n">
        <v>2.564011488923083e-06</v>
      </c>
      <c r="AG72" t="n">
        <v>66</v>
      </c>
      <c r="AH72" t="n">
        <v>2413438.694966672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1.7728</v>
      </c>
      <c r="E73" t="n">
        <v>56.41</v>
      </c>
      <c r="F73" t="n">
        <v>53.22</v>
      </c>
      <c r="G73" t="n">
        <v>133.06</v>
      </c>
      <c r="H73" t="n">
        <v>1.71</v>
      </c>
      <c r="I73" t="n">
        <v>24</v>
      </c>
      <c r="J73" t="n">
        <v>194.41</v>
      </c>
      <c r="K73" t="n">
        <v>51.39</v>
      </c>
      <c r="L73" t="n">
        <v>18.75</v>
      </c>
      <c r="M73" t="n">
        <v>22</v>
      </c>
      <c r="N73" t="n">
        <v>39.27</v>
      </c>
      <c r="O73" t="n">
        <v>24211.59</v>
      </c>
      <c r="P73" t="n">
        <v>601.5700000000001</v>
      </c>
      <c r="Q73" t="n">
        <v>1367.25</v>
      </c>
      <c r="R73" t="n">
        <v>127.7</v>
      </c>
      <c r="S73" t="n">
        <v>104.26</v>
      </c>
      <c r="T73" t="n">
        <v>10786.32</v>
      </c>
      <c r="U73" t="n">
        <v>0.82</v>
      </c>
      <c r="V73" t="n">
        <v>0.9</v>
      </c>
      <c r="W73" t="n">
        <v>20.68</v>
      </c>
      <c r="X73" t="n">
        <v>0.65</v>
      </c>
      <c r="Y73" t="n">
        <v>1</v>
      </c>
      <c r="Z73" t="n">
        <v>10</v>
      </c>
      <c r="AA73" t="n">
        <v>1943.720804209956</v>
      </c>
      <c r="AB73" t="n">
        <v>2659.484555229947</v>
      </c>
      <c r="AC73" t="n">
        <v>2405.667081888817</v>
      </c>
      <c r="AD73" t="n">
        <v>1943720.804209956</v>
      </c>
      <c r="AE73" t="n">
        <v>2659484.555229947</v>
      </c>
      <c r="AF73" t="n">
        <v>2.566907368174182e-06</v>
      </c>
      <c r="AG73" t="n">
        <v>66</v>
      </c>
      <c r="AH73" t="n">
        <v>2405667.081888817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1.7729</v>
      </c>
      <c r="E74" t="n">
        <v>56.41</v>
      </c>
      <c r="F74" t="n">
        <v>53.22</v>
      </c>
      <c r="G74" t="n">
        <v>133.05</v>
      </c>
      <c r="H74" t="n">
        <v>1.73</v>
      </c>
      <c r="I74" t="n">
        <v>24</v>
      </c>
      <c r="J74" t="n">
        <v>194.8</v>
      </c>
      <c r="K74" t="n">
        <v>51.39</v>
      </c>
      <c r="L74" t="n">
        <v>19</v>
      </c>
      <c r="M74" t="n">
        <v>22</v>
      </c>
      <c r="N74" t="n">
        <v>39.41</v>
      </c>
      <c r="O74" t="n">
        <v>24259.23</v>
      </c>
      <c r="P74" t="n">
        <v>602</v>
      </c>
      <c r="Q74" t="n">
        <v>1367.25</v>
      </c>
      <c r="R74" t="n">
        <v>127.56</v>
      </c>
      <c r="S74" t="n">
        <v>104.26</v>
      </c>
      <c r="T74" t="n">
        <v>10714.59</v>
      </c>
      <c r="U74" t="n">
        <v>0.82</v>
      </c>
      <c r="V74" t="n">
        <v>0.9</v>
      </c>
      <c r="W74" t="n">
        <v>20.68</v>
      </c>
      <c r="X74" t="n">
        <v>0.64</v>
      </c>
      <c r="Y74" t="n">
        <v>1</v>
      </c>
      <c r="Z74" t="n">
        <v>10</v>
      </c>
      <c r="AA74" t="n">
        <v>1944.234355856624</v>
      </c>
      <c r="AB74" t="n">
        <v>2660.187219249218</v>
      </c>
      <c r="AC74" t="n">
        <v>2406.302684640284</v>
      </c>
      <c r="AD74" t="n">
        <v>1944234.355856624</v>
      </c>
      <c r="AE74" t="n">
        <v>2660187.219249218</v>
      </c>
      <c r="AF74" t="n">
        <v>2.567052162136736e-06</v>
      </c>
      <c r="AG74" t="n">
        <v>66</v>
      </c>
      <c r="AH74" t="n">
        <v>2406302.684640284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1.7719</v>
      </c>
      <c r="E75" t="n">
        <v>56.44</v>
      </c>
      <c r="F75" t="n">
        <v>53.25</v>
      </c>
      <c r="G75" t="n">
        <v>133.13</v>
      </c>
      <c r="H75" t="n">
        <v>1.75</v>
      </c>
      <c r="I75" t="n">
        <v>24</v>
      </c>
      <c r="J75" t="n">
        <v>195.19</v>
      </c>
      <c r="K75" t="n">
        <v>51.39</v>
      </c>
      <c r="L75" t="n">
        <v>19.25</v>
      </c>
      <c r="M75" t="n">
        <v>22</v>
      </c>
      <c r="N75" t="n">
        <v>39.54</v>
      </c>
      <c r="O75" t="n">
        <v>24306.92</v>
      </c>
      <c r="P75" t="n">
        <v>602.64</v>
      </c>
      <c r="Q75" t="n">
        <v>1367.23</v>
      </c>
      <c r="R75" t="n">
        <v>128.47</v>
      </c>
      <c r="S75" t="n">
        <v>104.26</v>
      </c>
      <c r="T75" t="n">
        <v>11171.81</v>
      </c>
      <c r="U75" t="n">
        <v>0.8100000000000001</v>
      </c>
      <c r="V75" t="n">
        <v>0.9</v>
      </c>
      <c r="W75" t="n">
        <v>20.68</v>
      </c>
      <c r="X75" t="n">
        <v>0.67</v>
      </c>
      <c r="Y75" t="n">
        <v>1</v>
      </c>
      <c r="Z75" t="n">
        <v>10</v>
      </c>
      <c r="AA75" t="n">
        <v>1946.107068884574</v>
      </c>
      <c r="AB75" t="n">
        <v>2662.749547832329</v>
      </c>
      <c r="AC75" t="n">
        <v>2408.620468179673</v>
      </c>
      <c r="AD75" t="n">
        <v>1946107.068884574</v>
      </c>
      <c r="AE75" t="n">
        <v>2662749.547832328</v>
      </c>
      <c r="AF75" t="n">
        <v>2.565604222511187e-06</v>
      </c>
      <c r="AG75" t="n">
        <v>66</v>
      </c>
      <c r="AH75" t="n">
        <v>2408620.468179672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1.7742</v>
      </c>
      <c r="E76" t="n">
        <v>56.36</v>
      </c>
      <c r="F76" t="n">
        <v>53.21</v>
      </c>
      <c r="G76" t="n">
        <v>138.81</v>
      </c>
      <c r="H76" t="n">
        <v>1.77</v>
      </c>
      <c r="I76" t="n">
        <v>23</v>
      </c>
      <c r="J76" t="n">
        <v>195.57</v>
      </c>
      <c r="K76" t="n">
        <v>51.39</v>
      </c>
      <c r="L76" t="n">
        <v>19.5</v>
      </c>
      <c r="M76" t="n">
        <v>21</v>
      </c>
      <c r="N76" t="n">
        <v>39.68</v>
      </c>
      <c r="O76" t="n">
        <v>24354.66</v>
      </c>
      <c r="P76" t="n">
        <v>599.37</v>
      </c>
      <c r="Q76" t="n">
        <v>1367.22</v>
      </c>
      <c r="R76" t="n">
        <v>126.98</v>
      </c>
      <c r="S76" t="n">
        <v>104.26</v>
      </c>
      <c r="T76" t="n">
        <v>10430.67</v>
      </c>
      <c r="U76" t="n">
        <v>0.82</v>
      </c>
      <c r="V76" t="n">
        <v>0.9</v>
      </c>
      <c r="W76" t="n">
        <v>20.69</v>
      </c>
      <c r="X76" t="n">
        <v>0.63</v>
      </c>
      <c r="Y76" t="n">
        <v>1</v>
      </c>
      <c r="Z76" t="n">
        <v>10</v>
      </c>
      <c r="AA76" t="n">
        <v>1939.610356809896</v>
      </c>
      <c r="AB76" t="n">
        <v>2653.860459757044</v>
      </c>
      <c r="AC76" t="n">
        <v>2400.579742194381</v>
      </c>
      <c r="AD76" t="n">
        <v>1939610.356809896</v>
      </c>
      <c r="AE76" t="n">
        <v>2653860.459757044</v>
      </c>
      <c r="AF76" t="n">
        <v>2.568934483649951e-06</v>
      </c>
      <c r="AG76" t="n">
        <v>66</v>
      </c>
      <c r="AH76" t="n">
        <v>2400579.742194381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1.7744</v>
      </c>
      <c r="E77" t="n">
        <v>56.36</v>
      </c>
      <c r="F77" t="n">
        <v>53.21</v>
      </c>
      <c r="G77" t="n">
        <v>138.8</v>
      </c>
      <c r="H77" t="n">
        <v>1.79</v>
      </c>
      <c r="I77" t="n">
        <v>23</v>
      </c>
      <c r="J77" t="n">
        <v>195.96</v>
      </c>
      <c r="K77" t="n">
        <v>51.39</v>
      </c>
      <c r="L77" t="n">
        <v>19.75</v>
      </c>
      <c r="M77" t="n">
        <v>21</v>
      </c>
      <c r="N77" t="n">
        <v>39.82</v>
      </c>
      <c r="O77" t="n">
        <v>24402.44</v>
      </c>
      <c r="P77" t="n">
        <v>599.12</v>
      </c>
      <c r="Q77" t="n">
        <v>1367.18</v>
      </c>
      <c r="R77" t="n">
        <v>127.15</v>
      </c>
      <c r="S77" t="n">
        <v>104.26</v>
      </c>
      <c r="T77" t="n">
        <v>10514.46</v>
      </c>
      <c r="U77" t="n">
        <v>0.82</v>
      </c>
      <c r="V77" t="n">
        <v>0.9</v>
      </c>
      <c r="W77" t="n">
        <v>20.68</v>
      </c>
      <c r="X77" t="n">
        <v>0.63</v>
      </c>
      <c r="Y77" t="n">
        <v>1</v>
      </c>
      <c r="Z77" t="n">
        <v>10</v>
      </c>
      <c r="AA77" t="n">
        <v>1939.124036903751</v>
      </c>
      <c r="AB77" t="n">
        <v>2653.195055406537</v>
      </c>
      <c r="AC77" t="n">
        <v>2399.977843101184</v>
      </c>
      <c r="AD77" t="n">
        <v>1939124.036903751</v>
      </c>
      <c r="AE77" t="n">
        <v>2653195.055406537</v>
      </c>
      <c r="AF77" t="n">
        <v>2.569224071575061e-06</v>
      </c>
      <c r="AG77" t="n">
        <v>66</v>
      </c>
      <c r="AH77" t="n">
        <v>2399977.843101184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1.774</v>
      </c>
      <c r="E78" t="n">
        <v>56.37</v>
      </c>
      <c r="F78" t="n">
        <v>53.22</v>
      </c>
      <c r="G78" t="n">
        <v>138.83</v>
      </c>
      <c r="H78" t="n">
        <v>1.81</v>
      </c>
      <c r="I78" t="n">
        <v>23</v>
      </c>
      <c r="J78" t="n">
        <v>196.35</v>
      </c>
      <c r="K78" t="n">
        <v>51.39</v>
      </c>
      <c r="L78" t="n">
        <v>20</v>
      </c>
      <c r="M78" t="n">
        <v>21</v>
      </c>
      <c r="N78" t="n">
        <v>39.96</v>
      </c>
      <c r="O78" t="n">
        <v>24450.27</v>
      </c>
      <c r="P78" t="n">
        <v>597.86</v>
      </c>
      <c r="Q78" t="n">
        <v>1367.2</v>
      </c>
      <c r="R78" t="n">
        <v>127.44</v>
      </c>
      <c r="S78" t="n">
        <v>104.26</v>
      </c>
      <c r="T78" t="n">
        <v>10661.96</v>
      </c>
      <c r="U78" t="n">
        <v>0.82</v>
      </c>
      <c r="V78" t="n">
        <v>0.9</v>
      </c>
      <c r="W78" t="n">
        <v>20.68</v>
      </c>
      <c r="X78" t="n">
        <v>0.64</v>
      </c>
      <c r="Y78" t="n">
        <v>1</v>
      </c>
      <c r="Z78" t="n">
        <v>10</v>
      </c>
      <c r="AA78" t="n">
        <v>1937.786361468953</v>
      </c>
      <c r="AB78" t="n">
        <v>2651.364788862571</v>
      </c>
      <c r="AC78" t="n">
        <v>2398.322254627379</v>
      </c>
      <c r="AD78" t="n">
        <v>1937786.361468953</v>
      </c>
      <c r="AE78" t="n">
        <v>2651364.788862571</v>
      </c>
      <c r="AF78" t="n">
        <v>2.568644895724841e-06</v>
      </c>
      <c r="AG78" t="n">
        <v>66</v>
      </c>
      <c r="AH78" t="n">
        <v>2398322.254627379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1.7764</v>
      </c>
      <c r="E79" t="n">
        <v>56.3</v>
      </c>
      <c r="F79" t="n">
        <v>53.18</v>
      </c>
      <c r="G79" t="n">
        <v>145.03</v>
      </c>
      <c r="H79" t="n">
        <v>1.83</v>
      </c>
      <c r="I79" t="n">
        <v>22</v>
      </c>
      <c r="J79" t="n">
        <v>196.74</v>
      </c>
      <c r="K79" t="n">
        <v>51.39</v>
      </c>
      <c r="L79" t="n">
        <v>20.25</v>
      </c>
      <c r="M79" t="n">
        <v>20</v>
      </c>
      <c r="N79" t="n">
        <v>40.09</v>
      </c>
      <c r="O79" t="n">
        <v>24498.15</v>
      </c>
      <c r="P79" t="n">
        <v>594.08</v>
      </c>
      <c r="Q79" t="n">
        <v>1367.21</v>
      </c>
      <c r="R79" t="n">
        <v>126.04</v>
      </c>
      <c r="S79" t="n">
        <v>104.26</v>
      </c>
      <c r="T79" t="n">
        <v>9967.780000000001</v>
      </c>
      <c r="U79" t="n">
        <v>0.83</v>
      </c>
      <c r="V79" t="n">
        <v>0.9</v>
      </c>
      <c r="W79" t="n">
        <v>20.68</v>
      </c>
      <c r="X79" t="n">
        <v>0.6</v>
      </c>
      <c r="Y79" t="n">
        <v>1</v>
      </c>
      <c r="Z79" t="n">
        <v>10</v>
      </c>
      <c r="AA79" t="n">
        <v>1930.541490305898</v>
      </c>
      <c r="AB79" t="n">
        <v>2641.452036516122</v>
      </c>
      <c r="AC79" t="n">
        <v>2389.35556145224</v>
      </c>
      <c r="AD79" t="n">
        <v>1930541.490305898</v>
      </c>
      <c r="AE79" t="n">
        <v>2641452.036516122</v>
      </c>
      <c r="AF79" t="n">
        <v>2.57211995082616e-06</v>
      </c>
      <c r="AG79" t="n">
        <v>66</v>
      </c>
      <c r="AH79" t="n">
        <v>2389355.56145224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1.7769</v>
      </c>
      <c r="E80" t="n">
        <v>56.28</v>
      </c>
      <c r="F80" t="n">
        <v>53.16</v>
      </c>
      <c r="G80" t="n">
        <v>144.98</v>
      </c>
      <c r="H80" t="n">
        <v>1.85</v>
      </c>
      <c r="I80" t="n">
        <v>22</v>
      </c>
      <c r="J80" t="n">
        <v>197.12</v>
      </c>
      <c r="K80" t="n">
        <v>51.39</v>
      </c>
      <c r="L80" t="n">
        <v>20.5</v>
      </c>
      <c r="M80" t="n">
        <v>20</v>
      </c>
      <c r="N80" t="n">
        <v>40.23</v>
      </c>
      <c r="O80" t="n">
        <v>24546.08</v>
      </c>
      <c r="P80" t="n">
        <v>594.02</v>
      </c>
      <c r="Q80" t="n">
        <v>1367.25</v>
      </c>
      <c r="R80" t="n">
        <v>125.42</v>
      </c>
      <c r="S80" t="n">
        <v>104.26</v>
      </c>
      <c r="T80" t="n">
        <v>9655.74</v>
      </c>
      <c r="U80" t="n">
        <v>0.83</v>
      </c>
      <c r="V80" t="n">
        <v>0.9</v>
      </c>
      <c r="W80" t="n">
        <v>20.68</v>
      </c>
      <c r="X80" t="n">
        <v>0.58</v>
      </c>
      <c r="Y80" t="n">
        <v>1</v>
      </c>
      <c r="Z80" t="n">
        <v>10</v>
      </c>
      <c r="AA80" t="n">
        <v>1929.921028432738</v>
      </c>
      <c r="AB80" t="n">
        <v>2640.603093208419</v>
      </c>
      <c r="AC80" t="n">
        <v>2388.587640102325</v>
      </c>
      <c r="AD80" t="n">
        <v>1929921.028432739</v>
      </c>
      <c r="AE80" t="n">
        <v>2640603.093208419</v>
      </c>
      <c r="AF80" t="n">
        <v>2.572843920638935e-06</v>
      </c>
      <c r="AG80" t="n">
        <v>66</v>
      </c>
      <c r="AH80" t="n">
        <v>2388587.640102325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1.7766</v>
      </c>
      <c r="E81" t="n">
        <v>56.29</v>
      </c>
      <c r="F81" t="n">
        <v>53.17</v>
      </c>
      <c r="G81" t="n">
        <v>145.01</v>
      </c>
      <c r="H81" t="n">
        <v>1.87</v>
      </c>
      <c r="I81" t="n">
        <v>22</v>
      </c>
      <c r="J81" t="n">
        <v>197.51</v>
      </c>
      <c r="K81" t="n">
        <v>51.39</v>
      </c>
      <c r="L81" t="n">
        <v>20.75</v>
      </c>
      <c r="M81" t="n">
        <v>20</v>
      </c>
      <c r="N81" t="n">
        <v>40.37</v>
      </c>
      <c r="O81" t="n">
        <v>24594.05</v>
      </c>
      <c r="P81" t="n">
        <v>593.24</v>
      </c>
      <c r="Q81" t="n">
        <v>1367.28</v>
      </c>
      <c r="R81" t="n">
        <v>125.83</v>
      </c>
      <c r="S81" t="n">
        <v>104.26</v>
      </c>
      <c r="T81" t="n">
        <v>9860.74</v>
      </c>
      <c r="U81" t="n">
        <v>0.83</v>
      </c>
      <c r="V81" t="n">
        <v>0.9</v>
      </c>
      <c r="W81" t="n">
        <v>20.68</v>
      </c>
      <c r="X81" t="n">
        <v>0.59</v>
      </c>
      <c r="Y81" t="n">
        <v>1</v>
      </c>
      <c r="Z81" t="n">
        <v>10</v>
      </c>
      <c r="AA81" t="n">
        <v>1929.164567034469</v>
      </c>
      <c r="AB81" t="n">
        <v>2639.568069350584</v>
      </c>
      <c r="AC81" t="n">
        <v>2387.651397468817</v>
      </c>
      <c r="AD81" t="n">
        <v>1929164.567034469</v>
      </c>
      <c r="AE81" t="n">
        <v>2639568.069350584</v>
      </c>
      <c r="AF81" t="n">
        <v>2.57240953875127e-06</v>
      </c>
      <c r="AG81" t="n">
        <v>66</v>
      </c>
      <c r="AH81" t="n">
        <v>2387651.397468817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1.7762</v>
      </c>
      <c r="E82" t="n">
        <v>56.3</v>
      </c>
      <c r="F82" t="n">
        <v>53.18</v>
      </c>
      <c r="G82" t="n">
        <v>145.04</v>
      </c>
      <c r="H82" t="n">
        <v>1.88</v>
      </c>
      <c r="I82" t="n">
        <v>22</v>
      </c>
      <c r="J82" t="n">
        <v>197.9</v>
      </c>
      <c r="K82" t="n">
        <v>51.39</v>
      </c>
      <c r="L82" t="n">
        <v>21</v>
      </c>
      <c r="M82" t="n">
        <v>20</v>
      </c>
      <c r="N82" t="n">
        <v>40.51</v>
      </c>
      <c r="O82" t="n">
        <v>24642.07</v>
      </c>
      <c r="P82" t="n">
        <v>590.8</v>
      </c>
      <c r="Q82" t="n">
        <v>1367.25</v>
      </c>
      <c r="R82" t="n">
        <v>126.26</v>
      </c>
      <c r="S82" t="n">
        <v>104.26</v>
      </c>
      <c r="T82" t="n">
        <v>10078.1</v>
      </c>
      <c r="U82" t="n">
        <v>0.83</v>
      </c>
      <c r="V82" t="n">
        <v>0.9</v>
      </c>
      <c r="W82" t="n">
        <v>20.68</v>
      </c>
      <c r="X82" t="n">
        <v>0.6</v>
      </c>
      <c r="Y82" t="n">
        <v>1</v>
      </c>
      <c r="Z82" t="n">
        <v>10</v>
      </c>
      <c r="AA82" t="n">
        <v>1926.219501756561</v>
      </c>
      <c r="AB82" t="n">
        <v>2635.538501110241</v>
      </c>
      <c r="AC82" t="n">
        <v>2384.006405565797</v>
      </c>
      <c r="AD82" t="n">
        <v>1926219.501756561</v>
      </c>
      <c r="AE82" t="n">
        <v>2635538.501110241</v>
      </c>
      <c r="AF82" t="n">
        <v>2.57183036290105e-06</v>
      </c>
      <c r="AG82" t="n">
        <v>66</v>
      </c>
      <c r="AH82" t="n">
        <v>2384006.405565797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1.7787</v>
      </c>
      <c r="E83" t="n">
        <v>56.22</v>
      </c>
      <c r="F83" t="n">
        <v>53.14</v>
      </c>
      <c r="G83" t="n">
        <v>151.82</v>
      </c>
      <c r="H83" t="n">
        <v>1.9</v>
      </c>
      <c r="I83" t="n">
        <v>21</v>
      </c>
      <c r="J83" t="n">
        <v>198.29</v>
      </c>
      <c r="K83" t="n">
        <v>51.39</v>
      </c>
      <c r="L83" t="n">
        <v>21.25</v>
      </c>
      <c r="M83" t="n">
        <v>19</v>
      </c>
      <c r="N83" t="n">
        <v>40.65</v>
      </c>
      <c r="O83" t="n">
        <v>24690.13</v>
      </c>
      <c r="P83" t="n">
        <v>588.63</v>
      </c>
      <c r="Q83" t="n">
        <v>1367.18</v>
      </c>
      <c r="R83" t="n">
        <v>124.63</v>
      </c>
      <c r="S83" t="n">
        <v>104.26</v>
      </c>
      <c r="T83" t="n">
        <v>9268.16</v>
      </c>
      <c r="U83" t="n">
        <v>0.84</v>
      </c>
      <c r="V83" t="n">
        <v>0.9</v>
      </c>
      <c r="W83" t="n">
        <v>20.68</v>
      </c>
      <c r="X83" t="n">
        <v>0.5600000000000001</v>
      </c>
      <c r="Y83" t="n">
        <v>1</v>
      </c>
      <c r="Z83" t="n">
        <v>10</v>
      </c>
      <c r="AA83" t="n">
        <v>1921.117012360498</v>
      </c>
      <c r="AB83" t="n">
        <v>2628.557050012602</v>
      </c>
      <c r="AC83" t="n">
        <v>2377.691254362389</v>
      </c>
      <c r="AD83" t="n">
        <v>1921117.012360498</v>
      </c>
      <c r="AE83" t="n">
        <v>2628557.050012602</v>
      </c>
      <c r="AF83" t="n">
        <v>2.575450211964924e-06</v>
      </c>
      <c r="AG83" t="n">
        <v>66</v>
      </c>
      <c r="AH83" t="n">
        <v>2377691.254362389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1.7788</v>
      </c>
      <c r="E84" t="n">
        <v>56.22</v>
      </c>
      <c r="F84" t="n">
        <v>53.13</v>
      </c>
      <c r="G84" t="n">
        <v>151.81</v>
      </c>
      <c r="H84" t="n">
        <v>1.92</v>
      </c>
      <c r="I84" t="n">
        <v>21</v>
      </c>
      <c r="J84" t="n">
        <v>198.68</v>
      </c>
      <c r="K84" t="n">
        <v>51.39</v>
      </c>
      <c r="L84" t="n">
        <v>21.5</v>
      </c>
      <c r="M84" t="n">
        <v>19</v>
      </c>
      <c r="N84" t="n">
        <v>40.79</v>
      </c>
      <c r="O84" t="n">
        <v>24738.25</v>
      </c>
      <c r="P84" t="n">
        <v>588.73</v>
      </c>
      <c r="Q84" t="n">
        <v>1367.26</v>
      </c>
      <c r="R84" t="n">
        <v>124.67</v>
      </c>
      <c r="S84" t="n">
        <v>104.26</v>
      </c>
      <c r="T84" t="n">
        <v>9284.01</v>
      </c>
      <c r="U84" t="n">
        <v>0.84</v>
      </c>
      <c r="V84" t="n">
        <v>0.9</v>
      </c>
      <c r="W84" t="n">
        <v>20.68</v>
      </c>
      <c r="X84" t="n">
        <v>0.5600000000000001</v>
      </c>
      <c r="Y84" t="n">
        <v>1</v>
      </c>
      <c r="Z84" t="n">
        <v>10</v>
      </c>
      <c r="AA84" t="n">
        <v>1921.092532387043</v>
      </c>
      <c r="AB84" t="n">
        <v>2628.523555432942</v>
      </c>
      <c r="AC84" t="n">
        <v>2377.660956458401</v>
      </c>
      <c r="AD84" t="n">
        <v>1921092.532387043</v>
      </c>
      <c r="AE84" t="n">
        <v>2628523.555432942</v>
      </c>
      <c r="AF84" t="n">
        <v>2.575595005927479e-06</v>
      </c>
      <c r="AG84" t="n">
        <v>66</v>
      </c>
      <c r="AH84" t="n">
        <v>2377660.956458401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1.7782</v>
      </c>
      <c r="E85" t="n">
        <v>56.24</v>
      </c>
      <c r="F85" t="n">
        <v>53.15</v>
      </c>
      <c r="G85" t="n">
        <v>151.87</v>
      </c>
      <c r="H85" t="n">
        <v>1.94</v>
      </c>
      <c r="I85" t="n">
        <v>21</v>
      </c>
      <c r="J85" t="n">
        <v>199.07</v>
      </c>
      <c r="K85" t="n">
        <v>51.39</v>
      </c>
      <c r="L85" t="n">
        <v>21.75</v>
      </c>
      <c r="M85" t="n">
        <v>19</v>
      </c>
      <c r="N85" t="n">
        <v>40.93</v>
      </c>
      <c r="O85" t="n">
        <v>24786.41</v>
      </c>
      <c r="P85" t="n">
        <v>586.22</v>
      </c>
      <c r="Q85" t="n">
        <v>1367.24</v>
      </c>
      <c r="R85" t="n">
        <v>125.19</v>
      </c>
      <c r="S85" t="n">
        <v>104.26</v>
      </c>
      <c r="T85" t="n">
        <v>9545.379999999999</v>
      </c>
      <c r="U85" t="n">
        <v>0.83</v>
      </c>
      <c r="V85" t="n">
        <v>0.9</v>
      </c>
      <c r="W85" t="n">
        <v>20.68</v>
      </c>
      <c r="X85" t="n">
        <v>0.58</v>
      </c>
      <c r="Y85" t="n">
        <v>1</v>
      </c>
      <c r="Z85" t="n">
        <v>10</v>
      </c>
      <c r="AA85" t="n">
        <v>1918.285833715722</v>
      </c>
      <c r="AB85" t="n">
        <v>2624.683306488033</v>
      </c>
      <c r="AC85" t="n">
        <v>2374.187215482972</v>
      </c>
      <c r="AD85" t="n">
        <v>1918285.833715722</v>
      </c>
      <c r="AE85" t="n">
        <v>2624683.306488033</v>
      </c>
      <c r="AF85" t="n">
        <v>2.574726242152149e-06</v>
      </c>
      <c r="AG85" t="n">
        <v>66</v>
      </c>
      <c r="AH85" t="n">
        <v>2374187.215482972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1.7805</v>
      </c>
      <c r="E86" t="n">
        <v>56.16</v>
      </c>
      <c r="F86" t="n">
        <v>53.11</v>
      </c>
      <c r="G86" t="n">
        <v>159.34</v>
      </c>
      <c r="H86" t="n">
        <v>1.96</v>
      </c>
      <c r="I86" t="n">
        <v>20</v>
      </c>
      <c r="J86" t="n">
        <v>199.46</v>
      </c>
      <c r="K86" t="n">
        <v>51.39</v>
      </c>
      <c r="L86" t="n">
        <v>22</v>
      </c>
      <c r="M86" t="n">
        <v>18</v>
      </c>
      <c r="N86" t="n">
        <v>41.07</v>
      </c>
      <c r="O86" t="n">
        <v>24834.62</v>
      </c>
      <c r="P86" t="n">
        <v>583.5700000000001</v>
      </c>
      <c r="Q86" t="n">
        <v>1367.2</v>
      </c>
      <c r="R86" t="n">
        <v>123.86</v>
      </c>
      <c r="S86" t="n">
        <v>104.26</v>
      </c>
      <c r="T86" t="n">
        <v>8886.57</v>
      </c>
      <c r="U86" t="n">
        <v>0.84</v>
      </c>
      <c r="V86" t="n">
        <v>0.9</v>
      </c>
      <c r="W86" t="n">
        <v>20.68</v>
      </c>
      <c r="X86" t="n">
        <v>0.54</v>
      </c>
      <c r="Y86" t="n">
        <v>1</v>
      </c>
      <c r="Z86" t="n">
        <v>10</v>
      </c>
      <c r="AA86" t="n">
        <v>1902.880858899022</v>
      </c>
      <c r="AB86" t="n">
        <v>2603.6055403243</v>
      </c>
      <c r="AC86" t="n">
        <v>2355.121081739075</v>
      </c>
      <c r="AD86" t="n">
        <v>1902880.858899022</v>
      </c>
      <c r="AE86" t="n">
        <v>2603605.540324301</v>
      </c>
      <c r="AF86" t="n">
        <v>2.578056503290913e-06</v>
      </c>
      <c r="AG86" t="n">
        <v>65</v>
      </c>
      <c r="AH86" t="n">
        <v>2355121.081739075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1.7807</v>
      </c>
      <c r="E87" t="n">
        <v>56.16</v>
      </c>
      <c r="F87" t="n">
        <v>53.11</v>
      </c>
      <c r="G87" t="n">
        <v>159.32</v>
      </c>
      <c r="H87" t="n">
        <v>1.98</v>
      </c>
      <c r="I87" t="n">
        <v>20</v>
      </c>
      <c r="J87" t="n">
        <v>199.86</v>
      </c>
      <c r="K87" t="n">
        <v>51.39</v>
      </c>
      <c r="L87" t="n">
        <v>22.25</v>
      </c>
      <c r="M87" t="n">
        <v>18</v>
      </c>
      <c r="N87" t="n">
        <v>41.21</v>
      </c>
      <c r="O87" t="n">
        <v>24882.88</v>
      </c>
      <c r="P87" t="n">
        <v>585.3200000000001</v>
      </c>
      <c r="Q87" t="n">
        <v>1367.23</v>
      </c>
      <c r="R87" t="n">
        <v>123.96</v>
      </c>
      <c r="S87" t="n">
        <v>104.26</v>
      </c>
      <c r="T87" t="n">
        <v>8935.950000000001</v>
      </c>
      <c r="U87" t="n">
        <v>0.84</v>
      </c>
      <c r="V87" t="n">
        <v>0.9</v>
      </c>
      <c r="W87" t="n">
        <v>20.67</v>
      </c>
      <c r="X87" t="n">
        <v>0.53</v>
      </c>
      <c r="Y87" t="n">
        <v>1</v>
      </c>
      <c r="Z87" t="n">
        <v>10</v>
      </c>
      <c r="AA87" t="n">
        <v>1905.115797115175</v>
      </c>
      <c r="AB87" t="n">
        <v>2606.663481390156</v>
      </c>
      <c r="AC87" t="n">
        <v>2357.887177201453</v>
      </c>
      <c r="AD87" t="n">
        <v>1905115.797115175</v>
      </c>
      <c r="AE87" t="n">
        <v>2606663.481390156</v>
      </c>
      <c r="AF87" t="n">
        <v>2.578346091216023e-06</v>
      </c>
      <c r="AG87" t="n">
        <v>65</v>
      </c>
      <c r="AH87" t="n">
        <v>2357887.177201453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1.7805</v>
      </c>
      <c r="E88" t="n">
        <v>56.16</v>
      </c>
      <c r="F88" t="n">
        <v>53.11</v>
      </c>
      <c r="G88" t="n">
        <v>159.34</v>
      </c>
      <c r="H88" t="n">
        <v>2</v>
      </c>
      <c r="I88" t="n">
        <v>20</v>
      </c>
      <c r="J88" t="n">
        <v>200.25</v>
      </c>
      <c r="K88" t="n">
        <v>51.39</v>
      </c>
      <c r="L88" t="n">
        <v>22.5</v>
      </c>
      <c r="M88" t="n">
        <v>18</v>
      </c>
      <c r="N88" t="n">
        <v>41.35</v>
      </c>
      <c r="O88" t="n">
        <v>24931.18</v>
      </c>
      <c r="P88" t="n">
        <v>585.3</v>
      </c>
      <c r="Q88" t="n">
        <v>1367.19</v>
      </c>
      <c r="R88" t="n">
        <v>123.97</v>
      </c>
      <c r="S88" t="n">
        <v>104.26</v>
      </c>
      <c r="T88" t="n">
        <v>8940.639999999999</v>
      </c>
      <c r="U88" t="n">
        <v>0.84</v>
      </c>
      <c r="V88" t="n">
        <v>0.9</v>
      </c>
      <c r="W88" t="n">
        <v>20.68</v>
      </c>
      <c r="X88" t="n">
        <v>0.54</v>
      </c>
      <c r="Y88" t="n">
        <v>1</v>
      </c>
      <c r="Z88" t="n">
        <v>10</v>
      </c>
      <c r="AA88" t="n">
        <v>1905.230907467361</v>
      </c>
      <c r="AB88" t="n">
        <v>2606.820980452328</v>
      </c>
      <c r="AC88" t="n">
        <v>2358.029644774182</v>
      </c>
      <c r="AD88" t="n">
        <v>1905230.907467361</v>
      </c>
      <c r="AE88" t="n">
        <v>2606820.980452328</v>
      </c>
      <c r="AF88" t="n">
        <v>2.578056503290913e-06</v>
      </c>
      <c r="AG88" t="n">
        <v>65</v>
      </c>
      <c r="AH88" t="n">
        <v>2358029.644774182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1.7805</v>
      </c>
      <c r="E89" t="n">
        <v>56.17</v>
      </c>
      <c r="F89" t="n">
        <v>53.12</v>
      </c>
      <c r="G89" t="n">
        <v>159.34</v>
      </c>
      <c r="H89" t="n">
        <v>2.01</v>
      </c>
      <c r="I89" t="n">
        <v>20</v>
      </c>
      <c r="J89" t="n">
        <v>200.64</v>
      </c>
      <c r="K89" t="n">
        <v>51.39</v>
      </c>
      <c r="L89" t="n">
        <v>22.75</v>
      </c>
      <c r="M89" t="n">
        <v>18</v>
      </c>
      <c r="N89" t="n">
        <v>41.5</v>
      </c>
      <c r="O89" t="n">
        <v>24979.54</v>
      </c>
      <c r="P89" t="n">
        <v>582.9</v>
      </c>
      <c r="Q89" t="n">
        <v>1367.2</v>
      </c>
      <c r="R89" t="n">
        <v>124.09</v>
      </c>
      <c r="S89" t="n">
        <v>104.26</v>
      </c>
      <c r="T89" t="n">
        <v>9000.120000000001</v>
      </c>
      <c r="U89" t="n">
        <v>0.84</v>
      </c>
      <c r="V89" t="n">
        <v>0.9</v>
      </c>
      <c r="W89" t="n">
        <v>20.68</v>
      </c>
      <c r="X89" t="n">
        <v>0.54</v>
      </c>
      <c r="Y89" t="n">
        <v>1</v>
      </c>
      <c r="Z89" t="n">
        <v>10</v>
      </c>
      <c r="AA89" t="n">
        <v>1911.868937907009</v>
      </c>
      <c r="AB89" t="n">
        <v>2615.903426549088</v>
      </c>
      <c r="AC89" t="n">
        <v>2366.24527496276</v>
      </c>
      <c r="AD89" t="n">
        <v>1911868.937907008</v>
      </c>
      <c r="AE89" t="n">
        <v>2615903.426549088</v>
      </c>
      <c r="AF89" t="n">
        <v>2.578056503290913e-06</v>
      </c>
      <c r="AG89" t="n">
        <v>66</v>
      </c>
      <c r="AH89" t="n">
        <v>2366245.27496276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1.7823</v>
      </c>
      <c r="E90" t="n">
        <v>56.11</v>
      </c>
      <c r="F90" t="n">
        <v>53.09</v>
      </c>
      <c r="G90" t="n">
        <v>167.66</v>
      </c>
      <c r="H90" t="n">
        <v>2.03</v>
      </c>
      <c r="I90" t="n">
        <v>19</v>
      </c>
      <c r="J90" t="n">
        <v>201.03</v>
      </c>
      <c r="K90" t="n">
        <v>51.39</v>
      </c>
      <c r="L90" t="n">
        <v>23</v>
      </c>
      <c r="M90" t="n">
        <v>17</v>
      </c>
      <c r="N90" t="n">
        <v>41.64</v>
      </c>
      <c r="O90" t="n">
        <v>25027.94</v>
      </c>
      <c r="P90" t="n">
        <v>577.49</v>
      </c>
      <c r="Q90" t="n">
        <v>1367.16</v>
      </c>
      <c r="R90" t="n">
        <v>123.23</v>
      </c>
      <c r="S90" t="n">
        <v>104.26</v>
      </c>
      <c r="T90" t="n">
        <v>8578.35</v>
      </c>
      <c r="U90" t="n">
        <v>0.85</v>
      </c>
      <c r="V90" t="n">
        <v>0.9</v>
      </c>
      <c r="W90" t="n">
        <v>20.68</v>
      </c>
      <c r="X90" t="n">
        <v>0.52</v>
      </c>
      <c r="Y90" t="n">
        <v>1</v>
      </c>
      <c r="Z90" t="n">
        <v>10</v>
      </c>
      <c r="AA90" t="n">
        <v>1893.175671612026</v>
      </c>
      <c r="AB90" t="n">
        <v>2590.326474915588</v>
      </c>
      <c r="AC90" t="n">
        <v>2343.109351695685</v>
      </c>
      <c r="AD90" t="n">
        <v>1893175.671612026</v>
      </c>
      <c r="AE90" t="n">
        <v>2590326.474915588</v>
      </c>
      <c r="AF90" t="n">
        <v>2.580662794616902e-06</v>
      </c>
      <c r="AG90" t="n">
        <v>65</v>
      </c>
      <c r="AH90" t="n">
        <v>2343109.351695685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1.7821</v>
      </c>
      <c r="E91" t="n">
        <v>56.11</v>
      </c>
      <c r="F91" t="n">
        <v>53.1</v>
      </c>
      <c r="G91" t="n">
        <v>167.67</v>
      </c>
      <c r="H91" t="n">
        <v>2.05</v>
      </c>
      <c r="I91" t="n">
        <v>19</v>
      </c>
      <c r="J91" t="n">
        <v>201.42</v>
      </c>
      <c r="K91" t="n">
        <v>51.39</v>
      </c>
      <c r="L91" t="n">
        <v>23.25</v>
      </c>
      <c r="M91" t="n">
        <v>16</v>
      </c>
      <c r="N91" t="n">
        <v>41.78</v>
      </c>
      <c r="O91" t="n">
        <v>25076.39</v>
      </c>
      <c r="P91" t="n">
        <v>577.42</v>
      </c>
      <c r="Q91" t="n">
        <v>1367.21</v>
      </c>
      <c r="R91" t="n">
        <v>123.36</v>
      </c>
      <c r="S91" t="n">
        <v>104.26</v>
      </c>
      <c r="T91" t="n">
        <v>8642.59</v>
      </c>
      <c r="U91" t="n">
        <v>0.85</v>
      </c>
      <c r="V91" t="n">
        <v>0.9</v>
      </c>
      <c r="W91" t="n">
        <v>20.68</v>
      </c>
      <c r="X91" t="n">
        <v>0.52</v>
      </c>
      <c r="Y91" t="n">
        <v>1</v>
      </c>
      <c r="Z91" t="n">
        <v>10</v>
      </c>
      <c r="AA91" t="n">
        <v>1893.310209904804</v>
      </c>
      <c r="AB91" t="n">
        <v>2590.510556143177</v>
      </c>
      <c r="AC91" t="n">
        <v>2343.275864469272</v>
      </c>
      <c r="AD91" t="n">
        <v>1893310.209904804</v>
      </c>
      <c r="AE91" t="n">
        <v>2590510.556143177</v>
      </c>
      <c r="AF91" t="n">
        <v>2.580373206691792e-06</v>
      </c>
      <c r="AG91" t="n">
        <v>65</v>
      </c>
      <c r="AH91" t="n">
        <v>2343275.864469272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1.7824</v>
      </c>
      <c r="E92" t="n">
        <v>56.1</v>
      </c>
      <c r="F92" t="n">
        <v>53.09</v>
      </c>
      <c r="G92" t="n">
        <v>167.64</v>
      </c>
      <c r="H92" t="n">
        <v>2.07</v>
      </c>
      <c r="I92" t="n">
        <v>19</v>
      </c>
      <c r="J92" t="n">
        <v>201.82</v>
      </c>
      <c r="K92" t="n">
        <v>51.39</v>
      </c>
      <c r="L92" t="n">
        <v>23.5</v>
      </c>
      <c r="M92" t="n">
        <v>16</v>
      </c>
      <c r="N92" t="n">
        <v>41.93</v>
      </c>
      <c r="O92" t="n">
        <v>25124.89</v>
      </c>
      <c r="P92" t="n">
        <v>576.8099999999999</v>
      </c>
      <c r="Q92" t="n">
        <v>1367.24</v>
      </c>
      <c r="R92" t="n">
        <v>122.97</v>
      </c>
      <c r="S92" t="n">
        <v>104.26</v>
      </c>
      <c r="T92" t="n">
        <v>8448.18</v>
      </c>
      <c r="U92" t="n">
        <v>0.85</v>
      </c>
      <c r="V92" t="n">
        <v>0.9</v>
      </c>
      <c r="W92" t="n">
        <v>20.68</v>
      </c>
      <c r="X92" t="n">
        <v>0.51</v>
      </c>
      <c r="Y92" t="n">
        <v>1</v>
      </c>
      <c r="Z92" t="n">
        <v>10</v>
      </c>
      <c r="AA92" t="n">
        <v>1892.182544215061</v>
      </c>
      <c r="AB92" t="n">
        <v>2588.967634197371</v>
      </c>
      <c r="AC92" t="n">
        <v>2341.880196828469</v>
      </c>
      <c r="AD92" t="n">
        <v>1892182.544215061</v>
      </c>
      <c r="AE92" t="n">
        <v>2588967.634197371</v>
      </c>
      <c r="AF92" t="n">
        <v>2.580807588579457e-06</v>
      </c>
      <c r="AG92" t="n">
        <v>65</v>
      </c>
      <c r="AH92" t="n">
        <v>2341880.196828469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1.7821</v>
      </c>
      <c r="E93" t="n">
        <v>56.11</v>
      </c>
      <c r="F93" t="n">
        <v>53.1</v>
      </c>
      <c r="G93" t="n">
        <v>167.67</v>
      </c>
      <c r="H93" t="n">
        <v>2.09</v>
      </c>
      <c r="I93" t="n">
        <v>19</v>
      </c>
      <c r="J93" t="n">
        <v>202.21</v>
      </c>
      <c r="K93" t="n">
        <v>51.39</v>
      </c>
      <c r="L93" t="n">
        <v>23.75</v>
      </c>
      <c r="M93" t="n">
        <v>17</v>
      </c>
      <c r="N93" t="n">
        <v>42.07</v>
      </c>
      <c r="O93" t="n">
        <v>25173.44</v>
      </c>
      <c r="P93" t="n">
        <v>575.1799999999999</v>
      </c>
      <c r="Q93" t="n">
        <v>1367.16</v>
      </c>
      <c r="R93" t="n">
        <v>123.44</v>
      </c>
      <c r="S93" t="n">
        <v>104.26</v>
      </c>
      <c r="T93" t="n">
        <v>8681.059999999999</v>
      </c>
      <c r="U93" t="n">
        <v>0.84</v>
      </c>
      <c r="V93" t="n">
        <v>0.9</v>
      </c>
      <c r="W93" t="n">
        <v>20.68</v>
      </c>
      <c r="X93" t="n">
        <v>0.52</v>
      </c>
      <c r="Y93" t="n">
        <v>1</v>
      </c>
      <c r="Z93" t="n">
        <v>10</v>
      </c>
      <c r="AA93" t="n">
        <v>1890.270104363903</v>
      </c>
      <c r="AB93" t="n">
        <v>2586.350949622126</v>
      </c>
      <c r="AC93" t="n">
        <v>2339.513244956546</v>
      </c>
      <c r="AD93" t="n">
        <v>1890270.104363903</v>
      </c>
      <c r="AE93" t="n">
        <v>2586350.949622126</v>
      </c>
      <c r="AF93" t="n">
        <v>2.580373206691792e-06</v>
      </c>
      <c r="AG93" t="n">
        <v>65</v>
      </c>
      <c r="AH93" t="n">
        <v>2339513.244956546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1.7823</v>
      </c>
      <c r="E94" t="n">
        <v>56.11</v>
      </c>
      <c r="F94" t="n">
        <v>53.09</v>
      </c>
      <c r="G94" t="n">
        <v>167.65</v>
      </c>
      <c r="H94" t="n">
        <v>2.1</v>
      </c>
      <c r="I94" t="n">
        <v>19</v>
      </c>
      <c r="J94" t="n">
        <v>202.61</v>
      </c>
      <c r="K94" t="n">
        <v>51.39</v>
      </c>
      <c r="L94" t="n">
        <v>24</v>
      </c>
      <c r="M94" t="n">
        <v>17</v>
      </c>
      <c r="N94" t="n">
        <v>42.21</v>
      </c>
      <c r="O94" t="n">
        <v>25222.04</v>
      </c>
      <c r="P94" t="n">
        <v>572.28</v>
      </c>
      <c r="Q94" t="n">
        <v>1367.18</v>
      </c>
      <c r="R94" t="n">
        <v>123.14</v>
      </c>
      <c r="S94" t="n">
        <v>104.26</v>
      </c>
      <c r="T94" t="n">
        <v>8533.190000000001</v>
      </c>
      <c r="U94" t="n">
        <v>0.85</v>
      </c>
      <c r="V94" t="n">
        <v>0.9</v>
      </c>
      <c r="W94" t="n">
        <v>20.68</v>
      </c>
      <c r="X94" t="n">
        <v>0.51</v>
      </c>
      <c r="Y94" t="n">
        <v>1</v>
      </c>
      <c r="Z94" t="n">
        <v>10</v>
      </c>
      <c r="AA94" t="n">
        <v>1886.105505314083</v>
      </c>
      <c r="AB94" t="n">
        <v>2580.652761473018</v>
      </c>
      <c r="AC94" t="n">
        <v>2334.358883886932</v>
      </c>
      <c r="AD94" t="n">
        <v>1886105.505314083</v>
      </c>
      <c r="AE94" t="n">
        <v>2580652.761473019</v>
      </c>
      <c r="AF94" t="n">
        <v>2.580662794616902e-06</v>
      </c>
      <c r="AG94" t="n">
        <v>65</v>
      </c>
      <c r="AH94" t="n">
        <v>2334358.883886932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1.7841</v>
      </c>
      <c r="E95" t="n">
        <v>56.05</v>
      </c>
      <c r="F95" t="n">
        <v>53.07</v>
      </c>
      <c r="G95" t="n">
        <v>176.89</v>
      </c>
      <c r="H95" t="n">
        <v>2.12</v>
      </c>
      <c r="I95" t="n">
        <v>18</v>
      </c>
      <c r="J95" t="n">
        <v>203</v>
      </c>
      <c r="K95" t="n">
        <v>51.39</v>
      </c>
      <c r="L95" t="n">
        <v>24.25</v>
      </c>
      <c r="M95" t="n">
        <v>15</v>
      </c>
      <c r="N95" t="n">
        <v>42.36</v>
      </c>
      <c r="O95" t="n">
        <v>25270.81</v>
      </c>
      <c r="P95" t="n">
        <v>571.79</v>
      </c>
      <c r="Q95" t="n">
        <v>1367.16</v>
      </c>
      <c r="R95" t="n">
        <v>122.56</v>
      </c>
      <c r="S95" t="n">
        <v>104.26</v>
      </c>
      <c r="T95" t="n">
        <v>8245.52</v>
      </c>
      <c r="U95" t="n">
        <v>0.85</v>
      </c>
      <c r="V95" t="n">
        <v>0.9</v>
      </c>
      <c r="W95" t="n">
        <v>20.67</v>
      </c>
      <c r="X95" t="n">
        <v>0.49</v>
      </c>
      <c r="Y95" t="n">
        <v>1</v>
      </c>
      <c r="Z95" t="n">
        <v>10</v>
      </c>
      <c r="AA95" t="n">
        <v>1884.00522173324</v>
      </c>
      <c r="AB95" t="n">
        <v>2577.779060819737</v>
      </c>
      <c r="AC95" t="n">
        <v>2331.759445190735</v>
      </c>
      <c r="AD95" t="n">
        <v>1884005.221733239</v>
      </c>
      <c r="AE95" t="n">
        <v>2577779.060819737</v>
      </c>
      <c r="AF95" t="n">
        <v>2.583269085942891e-06</v>
      </c>
      <c r="AG95" t="n">
        <v>65</v>
      </c>
      <c r="AH95" t="n">
        <v>2331759.445190735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1.7843</v>
      </c>
      <c r="E96" t="n">
        <v>56.05</v>
      </c>
      <c r="F96" t="n">
        <v>53.06</v>
      </c>
      <c r="G96" t="n">
        <v>176.88</v>
      </c>
      <c r="H96" t="n">
        <v>2.14</v>
      </c>
      <c r="I96" t="n">
        <v>18</v>
      </c>
      <c r="J96" t="n">
        <v>203.4</v>
      </c>
      <c r="K96" t="n">
        <v>51.39</v>
      </c>
      <c r="L96" t="n">
        <v>24.5</v>
      </c>
      <c r="M96" t="n">
        <v>14</v>
      </c>
      <c r="N96" t="n">
        <v>42.5</v>
      </c>
      <c r="O96" t="n">
        <v>25319.51</v>
      </c>
      <c r="P96" t="n">
        <v>572.42</v>
      </c>
      <c r="Q96" t="n">
        <v>1367.18</v>
      </c>
      <c r="R96" t="n">
        <v>122.55</v>
      </c>
      <c r="S96" t="n">
        <v>104.26</v>
      </c>
      <c r="T96" t="n">
        <v>8238.91</v>
      </c>
      <c r="U96" t="n">
        <v>0.85</v>
      </c>
      <c r="V96" t="n">
        <v>0.9</v>
      </c>
      <c r="W96" t="n">
        <v>20.67</v>
      </c>
      <c r="X96" t="n">
        <v>0.49</v>
      </c>
      <c r="Y96" t="n">
        <v>1</v>
      </c>
      <c r="Z96" t="n">
        <v>10</v>
      </c>
      <c r="AA96" t="n">
        <v>1884.630966518044</v>
      </c>
      <c r="AB96" t="n">
        <v>2578.635232440217</v>
      </c>
      <c r="AC96" t="n">
        <v>2332.533904993402</v>
      </c>
      <c r="AD96" t="n">
        <v>1884630.966518044</v>
      </c>
      <c r="AE96" t="n">
        <v>2578635.232440217</v>
      </c>
      <c r="AF96" t="n">
        <v>2.583558673868001e-06</v>
      </c>
      <c r="AG96" t="n">
        <v>65</v>
      </c>
      <c r="AH96" t="n">
        <v>2332533.904993402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1.7839</v>
      </c>
      <c r="E97" t="n">
        <v>56.06</v>
      </c>
      <c r="F97" t="n">
        <v>53.08</v>
      </c>
      <c r="G97" t="n">
        <v>176.92</v>
      </c>
      <c r="H97" t="n">
        <v>2.16</v>
      </c>
      <c r="I97" t="n">
        <v>18</v>
      </c>
      <c r="J97" t="n">
        <v>203.79</v>
      </c>
      <c r="K97" t="n">
        <v>51.39</v>
      </c>
      <c r="L97" t="n">
        <v>24.75</v>
      </c>
      <c r="M97" t="n">
        <v>13</v>
      </c>
      <c r="N97" t="n">
        <v>42.65</v>
      </c>
      <c r="O97" t="n">
        <v>25368.26</v>
      </c>
      <c r="P97" t="n">
        <v>572.5599999999999</v>
      </c>
      <c r="Q97" t="n">
        <v>1367.27</v>
      </c>
      <c r="R97" t="n">
        <v>122.67</v>
      </c>
      <c r="S97" t="n">
        <v>104.26</v>
      </c>
      <c r="T97" t="n">
        <v>8299.299999999999</v>
      </c>
      <c r="U97" t="n">
        <v>0.85</v>
      </c>
      <c r="V97" t="n">
        <v>0.9</v>
      </c>
      <c r="W97" t="n">
        <v>20.68</v>
      </c>
      <c r="X97" t="n">
        <v>0.5</v>
      </c>
      <c r="Y97" t="n">
        <v>1</v>
      </c>
      <c r="Z97" t="n">
        <v>10</v>
      </c>
      <c r="AA97" t="n">
        <v>1885.277485387731</v>
      </c>
      <c r="AB97" t="n">
        <v>2579.519828080123</v>
      </c>
      <c r="AC97" t="n">
        <v>2333.334076066972</v>
      </c>
      <c r="AD97" t="n">
        <v>1885277.485387731</v>
      </c>
      <c r="AE97" t="n">
        <v>2579519.828080123</v>
      </c>
      <c r="AF97" t="n">
        <v>2.582979498017781e-06</v>
      </c>
      <c r="AG97" t="n">
        <v>65</v>
      </c>
      <c r="AH97" t="n">
        <v>2333334.076066972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1.7841</v>
      </c>
      <c r="E98" t="n">
        <v>56.05</v>
      </c>
      <c r="F98" t="n">
        <v>53.07</v>
      </c>
      <c r="G98" t="n">
        <v>176.9</v>
      </c>
      <c r="H98" t="n">
        <v>2.17</v>
      </c>
      <c r="I98" t="n">
        <v>18</v>
      </c>
      <c r="J98" t="n">
        <v>204.19</v>
      </c>
      <c r="K98" t="n">
        <v>51.39</v>
      </c>
      <c r="L98" t="n">
        <v>25</v>
      </c>
      <c r="M98" t="n">
        <v>11</v>
      </c>
      <c r="N98" t="n">
        <v>42.79</v>
      </c>
      <c r="O98" t="n">
        <v>25417.05</v>
      </c>
      <c r="P98" t="n">
        <v>572.66</v>
      </c>
      <c r="Q98" t="n">
        <v>1367.23</v>
      </c>
      <c r="R98" t="n">
        <v>122.3</v>
      </c>
      <c r="S98" t="n">
        <v>104.26</v>
      </c>
      <c r="T98" t="n">
        <v>8114.93</v>
      </c>
      <c r="U98" t="n">
        <v>0.85</v>
      </c>
      <c r="V98" t="n">
        <v>0.9</v>
      </c>
      <c r="W98" t="n">
        <v>20.68</v>
      </c>
      <c r="X98" t="n">
        <v>0.49</v>
      </c>
      <c r="Y98" t="n">
        <v>1</v>
      </c>
      <c r="Z98" t="n">
        <v>10</v>
      </c>
      <c r="AA98" t="n">
        <v>1885.184653367802</v>
      </c>
      <c r="AB98" t="n">
        <v>2579.392811214997</v>
      </c>
      <c r="AC98" t="n">
        <v>2333.219181513185</v>
      </c>
      <c r="AD98" t="n">
        <v>1885184.653367803</v>
      </c>
      <c r="AE98" t="n">
        <v>2579392.811214997</v>
      </c>
      <c r="AF98" t="n">
        <v>2.583269085942891e-06</v>
      </c>
      <c r="AG98" t="n">
        <v>65</v>
      </c>
      <c r="AH98" t="n">
        <v>2333219.181513185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1.7841</v>
      </c>
      <c r="E99" t="n">
        <v>56.05</v>
      </c>
      <c r="F99" t="n">
        <v>53.07</v>
      </c>
      <c r="G99" t="n">
        <v>176.89</v>
      </c>
      <c r="H99" t="n">
        <v>2.19</v>
      </c>
      <c r="I99" t="n">
        <v>18</v>
      </c>
      <c r="J99" t="n">
        <v>204.58</v>
      </c>
      <c r="K99" t="n">
        <v>51.39</v>
      </c>
      <c r="L99" t="n">
        <v>25.25</v>
      </c>
      <c r="M99" t="n">
        <v>6</v>
      </c>
      <c r="N99" t="n">
        <v>42.94</v>
      </c>
      <c r="O99" t="n">
        <v>25465.9</v>
      </c>
      <c r="P99" t="n">
        <v>570.67</v>
      </c>
      <c r="Q99" t="n">
        <v>1367.23</v>
      </c>
      <c r="R99" t="n">
        <v>122.2</v>
      </c>
      <c r="S99" t="n">
        <v>104.26</v>
      </c>
      <c r="T99" t="n">
        <v>8067.35</v>
      </c>
      <c r="U99" t="n">
        <v>0.85</v>
      </c>
      <c r="V99" t="n">
        <v>0.9</v>
      </c>
      <c r="W99" t="n">
        <v>20.68</v>
      </c>
      <c r="X99" t="n">
        <v>0.49</v>
      </c>
      <c r="Y99" t="n">
        <v>1</v>
      </c>
      <c r="Z99" t="n">
        <v>10</v>
      </c>
      <c r="AA99" t="n">
        <v>1882.486872962308</v>
      </c>
      <c r="AB99" t="n">
        <v>2575.701589046527</v>
      </c>
      <c r="AC99" t="n">
        <v>2329.880244407811</v>
      </c>
      <c r="AD99" t="n">
        <v>1882486.872962308</v>
      </c>
      <c r="AE99" t="n">
        <v>2575701.589046527</v>
      </c>
      <c r="AF99" t="n">
        <v>2.583269085942891e-06</v>
      </c>
      <c r="AG99" t="n">
        <v>65</v>
      </c>
      <c r="AH99" t="n">
        <v>2329880.244407811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1.7838</v>
      </c>
      <c r="E100" t="n">
        <v>56.06</v>
      </c>
      <c r="F100" t="n">
        <v>53.08</v>
      </c>
      <c r="G100" t="n">
        <v>176.92</v>
      </c>
      <c r="H100" t="n">
        <v>2.21</v>
      </c>
      <c r="I100" t="n">
        <v>18</v>
      </c>
      <c r="J100" t="n">
        <v>204.98</v>
      </c>
      <c r="K100" t="n">
        <v>51.39</v>
      </c>
      <c r="L100" t="n">
        <v>25.5</v>
      </c>
      <c r="M100" t="n">
        <v>5</v>
      </c>
      <c r="N100" t="n">
        <v>43.09</v>
      </c>
      <c r="O100" t="n">
        <v>25514.8</v>
      </c>
      <c r="P100" t="n">
        <v>569.84</v>
      </c>
      <c r="Q100" t="n">
        <v>1367.2</v>
      </c>
      <c r="R100" t="n">
        <v>122.39</v>
      </c>
      <c r="S100" t="n">
        <v>104.26</v>
      </c>
      <c r="T100" t="n">
        <v>8162.48</v>
      </c>
      <c r="U100" t="n">
        <v>0.85</v>
      </c>
      <c r="V100" t="n">
        <v>0.9</v>
      </c>
      <c r="W100" t="n">
        <v>20.69</v>
      </c>
      <c r="X100" t="n">
        <v>0.5</v>
      </c>
      <c r="Y100" t="n">
        <v>1</v>
      </c>
      <c r="Z100" t="n">
        <v>10</v>
      </c>
      <c r="AA100" t="n">
        <v>1881.659342320679</v>
      </c>
      <c r="AB100" t="n">
        <v>2574.569325114575</v>
      </c>
      <c r="AC100" t="n">
        <v>2328.856042156382</v>
      </c>
      <c r="AD100" t="n">
        <v>1881659.342320679</v>
      </c>
      <c r="AE100" t="n">
        <v>2574569.325114575</v>
      </c>
      <c r="AF100" t="n">
        <v>2.582834704055226e-06</v>
      </c>
      <c r="AG100" t="n">
        <v>65</v>
      </c>
      <c r="AH100" t="n">
        <v>2328856.042156382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1.7835</v>
      </c>
      <c r="E101" t="n">
        <v>56.07</v>
      </c>
      <c r="F101" t="n">
        <v>53.09</v>
      </c>
      <c r="G101" t="n">
        <v>176.95</v>
      </c>
      <c r="H101" t="n">
        <v>2.23</v>
      </c>
      <c r="I101" t="n">
        <v>18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569.8099999999999</v>
      </c>
      <c r="Q101" t="n">
        <v>1367.3</v>
      </c>
      <c r="R101" t="n">
        <v>122.64</v>
      </c>
      <c r="S101" t="n">
        <v>104.26</v>
      </c>
      <c r="T101" t="n">
        <v>8286.58</v>
      </c>
      <c r="U101" t="n">
        <v>0.85</v>
      </c>
      <c r="V101" t="n">
        <v>0.9</v>
      </c>
      <c r="W101" t="n">
        <v>20.69</v>
      </c>
      <c r="X101" t="n">
        <v>0.51</v>
      </c>
      <c r="Y101" t="n">
        <v>1</v>
      </c>
      <c r="Z101" t="n">
        <v>10</v>
      </c>
      <c r="AA101" t="n">
        <v>1881.91643297605</v>
      </c>
      <c r="AB101" t="n">
        <v>2574.921087891293</v>
      </c>
      <c r="AC101" t="n">
        <v>2329.174233187392</v>
      </c>
      <c r="AD101" t="n">
        <v>1881916.43297605</v>
      </c>
      <c r="AE101" t="n">
        <v>2574921.087891293</v>
      </c>
      <c r="AF101" t="n">
        <v>2.582400322167561e-06</v>
      </c>
      <c r="AG101" t="n">
        <v>65</v>
      </c>
      <c r="AH101" t="n">
        <v>2329174.233187392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1.7835</v>
      </c>
      <c r="E102" t="n">
        <v>56.07</v>
      </c>
      <c r="F102" t="n">
        <v>53.09</v>
      </c>
      <c r="G102" t="n">
        <v>176.96</v>
      </c>
      <c r="H102" t="n">
        <v>2.24</v>
      </c>
      <c r="I102" t="n">
        <v>18</v>
      </c>
      <c r="J102" t="n">
        <v>205.77</v>
      </c>
      <c r="K102" t="n">
        <v>51.39</v>
      </c>
      <c r="L102" t="n">
        <v>26</v>
      </c>
      <c r="M102" t="n">
        <v>1</v>
      </c>
      <c r="N102" t="n">
        <v>43.38</v>
      </c>
      <c r="O102" t="n">
        <v>25612.75</v>
      </c>
      <c r="P102" t="n">
        <v>570.63</v>
      </c>
      <c r="Q102" t="n">
        <v>1367.24</v>
      </c>
      <c r="R102" t="n">
        <v>122.67</v>
      </c>
      <c r="S102" t="n">
        <v>104.26</v>
      </c>
      <c r="T102" t="n">
        <v>8302.66</v>
      </c>
      <c r="U102" t="n">
        <v>0.85</v>
      </c>
      <c r="V102" t="n">
        <v>0.9</v>
      </c>
      <c r="W102" t="n">
        <v>20.69</v>
      </c>
      <c r="X102" t="n">
        <v>0.51</v>
      </c>
      <c r="Y102" t="n">
        <v>1</v>
      </c>
      <c r="Z102" t="n">
        <v>10</v>
      </c>
      <c r="AA102" t="n">
        <v>1883.028455160869</v>
      </c>
      <c r="AB102" t="n">
        <v>2576.442605703519</v>
      </c>
      <c r="AC102" t="n">
        <v>2330.550539475083</v>
      </c>
      <c r="AD102" t="n">
        <v>1883028.455160869</v>
      </c>
      <c r="AE102" t="n">
        <v>2576442.605703519</v>
      </c>
      <c r="AF102" t="n">
        <v>2.582400322167561e-06</v>
      </c>
      <c r="AG102" t="n">
        <v>65</v>
      </c>
      <c r="AH102" t="n">
        <v>2330550.539475082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1.7832</v>
      </c>
      <c r="E103" t="n">
        <v>56.08</v>
      </c>
      <c r="F103" t="n">
        <v>53.1</v>
      </c>
      <c r="G103" t="n">
        <v>176.98</v>
      </c>
      <c r="H103" t="n">
        <v>2.26</v>
      </c>
      <c r="I103" t="n">
        <v>18</v>
      </c>
      <c r="J103" t="n">
        <v>206.17</v>
      </c>
      <c r="K103" t="n">
        <v>51.39</v>
      </c>
      <c r="L103" t="n">
        <v>26.25</v>
      </c>
      <c r="M103" t="n">
        <v>0</v>
      </c>
      <c r="N103" t="n">
        <v>43.53</v>
      </c>
      <c r="O103" t="n">
        <v>25661.8</v>
      </c>
      <c r="P103" t="n">
        <v>571.62</v>
      </c>
      <c r="Q103" t="n">
        <v>1367.34</v>
      </c>
      <c r="R103" t="n">
        <v>122.79</v>
      </c>
      <c r="S103" t="n">
        <v>104.26</v>
      </c>
      <c r="T103" t="n">
        <v>8358.75</v>
      </c>
      <c r="U103" t="n">
        <v>0.85</v>
      </c>
      <c r="V103" t="n">
        <v>0.9</v>
      </c>
      <c r="W103" t="n">
        <v>20.69</v>
      </c>
      <c r="X103" t="n">
        <v>0.52</v>
      </c>
      <c r="Y103" t="n">
        <v>1</v>
      </c>
      <c r="Z103" t="n">
        <v>10</v>
      </c>
      <c r="AA103" t="n">
        <v>1884.669299224759</v>
      </c>
      <c r="AB103" t="n">
        <v>2578.687680940664</v>
      </c>
      <c r="AC103" t="n">
        <v>2332.581347882578</v>
      </c>
      <c r="AD103" t="n">
        <v>1884669.299224759</v>
      </c>
      <c r="AE103" t="n">
        <v>2578687.680940664</v>
      </c>
      <c r="AF103" t="n">
        <v>2.581965940279897e-06</v>
      </c>
      <c r="AG103" t="n">
        <v>65</v>
      </c>
      <c r="AH103" t="n">
        <v>2332581.347882578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1.5596</v>
      </c>
      <c r="E2" t="n">
        <v>64.12</v>
      </c>
      <c r="F2" t="n">
        <v>59.46</v>
      </c>
      <c r="G2" t="n">
        <v>14.99</v>
      </c>
      <c r="H2" t="n">
        <v>0.34</v>
      </c>
      <c r="I2" t="n">
        <v>238</v>
      </c>
      <c r="J2" t="n">
        <v>51.33</v>
      </c>
      <c r="K2" t="n">
        <v>24.83</v>
      </c>
      <c r="L2" t="n">
        <v>1</v>
      </c>
      <c r="M2" t="n">
        <v>236</v>
      </c>
      <c r="N2" t="n">
        <v>5.51</v>
      </c>
      <c r="O2" t="n">
        <v>6564.78</v>
      </c>
      <c r="P2" t="n">
        <v>329.49</v>
      </c>
      <c r="Q2" t="n">
        <v>1368.19</v>
      </c>
      <c r="R2" t="n">
        <v>330.42</v>
      </c>
      <c r="S2" t="n">
        <v>104.26</v>
      </c>
      <c r="T2" t="n">
        <v>111077.41</v>
      </c>
      <c r="U2" t="n">
        <v>0.32</v>
      </c>
      <c r="V2" t="n">
        <v>0.8100000000000001</v>
      </c>
      <c r="W2" t="n">
        <v>21.03</v>
      </c>
      <c r="X2" t="n">
        <v>6.87</v>
      </c>
      <c r="Y2" t="n">
        <v>1</v>
      </c>
      <c r="Z2" t="n">
        <v>10</v>
      </c>
      <c r="AA2" t="n">
        <v>1544.911663582621</v>
      </c>
      <c r="AB2" t="n">
        <v>2113.816294806081</v>
      </c>
      <c r="AC2" t="n">
        <v>1912.076634389591</v>
      </c>
      <c r="AD2" t="n">
        <v>1544911.663582621</v>
      </c>
      <c r="AE2" t="n">
        <v>2113816.294806081</v>
      </c>
      <c r="AF2" t="n">
        <v>4.047954968981341e-06</v>
      </c>
      <c r="AG2" t="n">
        <v>75</v>
      </c>
      <c r="AH2" t="n">
        <v>1912076.634389591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1.6182</v>
      </c>
      <c r="E3" t="n">
        <v>61.8</v>
      </c>
      <c r="F3" t="n">
        <v>57.82</v>
      </c>
      <c r="G3" t="n">
        <v>19.06</v>
      </c>
      <c r="H3" t="n">
        <v>0.42</v>
      </c>
      <c r="I3" t="n">
        <v>182</v>
      </c>
      <c r="J3" t="n">
        <v>51.62</v>
      </c>
      <c r="K3" t="n">
        <v>24.83</v>
      </c>
      <c r="L3" t="n">
        <v>1.25</v>
      </c>
      <c r="M3" t="n">
        <v>180</v>
      </c>
      <c r="N3" t="n">
        <v>5.54</v>
      </c>
      <c r="O3" t="n">
        <v>6599.8</v>
      </c>
      <c r="P3" t="n">
        <v>315.37</v>
      </c>
      <c r="Q3" t="n">
        <v>1367.84</v>
      </c>
      <c r="R3" t="n">
        <v>277.2</v>
      </c>
      <c r="S3" t="n">
        <v>104.26</v>
      </c>
      <c r="T3" t="n">
        <v>84744.53</v>
      </c>
      <c r="U3" t="n">
        <v>0.38</v>
      </c>
      <c r="V3" t="n">
        <v>0.83</v>
      </c>
      <c r="W3" t="n">
        <v>20.93</v>
      </c>
      <c r="X3" t="n">
        <v>5.23</v>
      </c>
      <c r="Y3" t="n">
        <v>1</v>
      </c>
      <c r="Z3" t="n">
        <v>10</v>
      </c>
      <c r="AA3" t="n">
        <v>1456.313939895465</v>
      </c>
      <c r="AB3" t="n">
        <v>1992.592980601604</v>
      </c>
      <c r="AC3" t="n">
        <v>1802.422703154799</v>
      </c>
      <c r="AD3" t="n">
        <v>1456313.939895465</v>
      </c>
      <c r="AE3" t="n">
        <v>1992592.980601604</v>
      </c>
      <c r="AF3" t="n">
        <v>4.20005176378918e-06</v>
      </c>
      <c r="AG3" t="n">
        <v>72</v>
      </c>
      <c r="AH3" t="n">
        <v>1802422.703154799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1.6567</v>
      </c>
      <c r="E4" t="n">
        <v>60.36</v>
      </c>
      <c r="F4" t="n">
        <v>56.81</v>
      </c>
      <c r="G4" t="n">
        <v>23.19</v>
      </c>
      <c r="H4" t="n">
        <v>0.5</v>
      </c>
      <c r="I4" t="n">
        <v>147</v>
      </c>
      <c r="J4" t="n">
        <v>51.9</v>
      </c>
      <c r="K4" t="n">
        <v>24.83</v>
      </c>
      <c r="L4" t="n">
        <v>1.5</v>
      </c>
      <c r="M4" t="n">
        <v>145</v>
      </c>
      <c r="N4" t="n">
        <v>5.57</v>
      </c>
      <c r="O4" t="n">
        <v>6634.84</v>
      </c>
      <c r="P4" t="n">
        <v>304.63</v>
      </c>
      <c r="Q4" t="n">
        <v>1367.69</v>
      </c>
      <c r="R4" t="n">
        <v>244.43</v>
      </c>
      <c r="S4" t="n">
        <v>104.26</v>
      </c>
      <c r="T4" t="n">
        <v>68535.78</v>
      </c>
      <c r="U4" t="n">
        <v>0.43</v>
      </c>
      <c r="V4" t="n">
        <v>0.84</v>
      </c>
      <c r="W4" t="n">
        <v>20.88</v>
      </c>
      <c r="X4" t="n">
        <v>4.23</v>
      </c>
      <c r="Y4" t="n">
        <v>1</v>
      </c>
      <c r="Z4" t="n">
        <v>10</v>
      </c>
      <c r="AA4" t="n">
        <v>1398.397581027605</v>
      </c>
      <c r="AB4" t="n">
        <v>1913.349263309174</v>
      </c>
      <c r="AC4" t="n">
        <v>1730.741895021503</v>
      </c>
      <c r="AD4" t="n">
        <v>1398397.581027605</v>
      </c>
      <c r="AE4" t="n">
        <v>1913349.263309174</v>
      </c>
      <c r="AF4" t="n">
        <v>4.299978838876242e-06</v>
      </c>
      <c r="AG4" t="n">
        <v>70</v>
      </c>
      <c r="AH4" t="n">
        <v>1730741.895021503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1.6864</v>
      </c>
      <c r="E5" t="n">
        <v>59.3</v>
      </c>
      <c r="F5" t="n">
        <v>56.06</v>
      </c>
      <c r="G5" t="n">
        <v>27.57</v>
      </c>
      <c r="H5" t="n">
        <v>0.58</v>
      </c>
      <c r="I5" t="n">
        <v>122</v>
      </c>
      <c r="J5" t="n">
        <v>52.19</v>
      </c>
      <c r="K5" t="n">
        <v>24.83</v>
      </c>
      <c r="L5" t="n">
        <v>1.75</v>
      </c>
      <c r="M5" t="n">
        <v>120</v>
      </c>
      <c r="N5" t="n">
        <v>5.61</v>
      </c>
      <c r="O5" t="n">
        <v>6670.02</v>
      </c>
      <c r="P5" t="n">
        <v>294.97</v>
      </c>
      <c r="Q5" t="n">
        <v>1367.68</v>
      </c>
      <c r="R5" t="n">
        <v>219.5</v>
      </c>
      <c r="S5" t="n">
        <v>104.26</v>
      </c>
      <c r="T5" t="n">
        <v>56194.65</v>
      </c>
      <c r="U5" t="n">
        <v>0.48</v>
      </c>
      <c r="V5" t="n">
        <v>0.86</v>
      </c>
      <c r="W5" t="n">
        <v>20.84</v>
      </c>
      <c r="X5" t="n">
        <v>3.47</v>
      </c>
      <c r="Y5" t="n">
        <v>1</v>
      </c>
      <c r="Z5" t="n">
        <v>10</v>
      </c>
      <c r="AA5" t="n">
        <v>1358.170193009715</v>
      </c>
      <c r="AB5" t="n">
        <v>1858.308376315991</v>
      </c>
      <c r="AC5" t="n">
        <v>1680.954033032579</v>
      </c>
      <c r="AD5" t="n">
        <v>1358170.193009715</v>
      </c>
      <c r="AE5" t="n">
        <v>1858308.376315991</v>
      </c>
      <c r="AF5" t="n">
        <v>4.377065439657689e-06</v>
      </c>
      <c r="AG5" t="n">
        <v>69</v>
      </c>
      <c r="AH5" t="n">
        <v>1680954.033032579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1.7077</v>
      </c>
      <c r="E6" t="n">
        <v>58.56</v>
      </c>
      <c r="F6" t="n">
        <v>55.54</v>
      </c>
      <c r="G6" t="n">
        <v>32.04</v>
      </c>
      <c r="H6" t="n">
        <v>0.66</v>
      </c>
      <c r="I6" t="n">
        <v>104</v>
      </c>
      <c r="J6" t="n">
        <v>52.47</v>
      </c>
      <c r="K6" t="n">
        <v>24.83</v>
      </c>
      <c r="L6" t="n">
        <v>2</v>
      </c>
      <c r="M6" t="n">
        <v>102</v>
      </c>
      <c r="N6" t="n">
        <v>5.64</v>
      </c>
      <c r="O6" t="n">
        <v>6705.1</v>
      </c>
      <c r="P6" t="n">
        <v>286.7</v>
      </c>
      <c r="Q6" t="n">
        <v>1367.72</v>
      </c>
      <c r="R6" t="n">
        <v>202.76</v>
      </c>
      <c r="S6" t="n">
        <v>104.26</v>
      </c>
      <c r="T6" t="n">
        <v>47914.01</v>
      </c>
      <c r="U6" t="n">
        <v>0.51</v>
      </c>
      <c r="V6" t="n">
        <v>0.86</v>
      </c>
      <c r="W6" t="n">
        <v>20.81</v>
      </c>
      <c r="X6" t="n">
        <v>2.95</v>
      </c>
      <c r="Y6" t="n">
        <v>1</v>
      </c>
      <c r="Z6" t="n">
        <v>10</v>
      </c>
      <c r="AA6" t="n">
        <v>1325.546879995743</v>
      </c>
      <c r="AB6" t="n">
        <v>1813.67172021128</v>
      </c>
      <c r="AC6" t="n">
        <v>1640.577436738562</v>
      </c>
      <c r="AD6" t="n">
        <v>1325546.879995743</v>
      </c>
      <c r="AE6" t="n">
        <v>1813671.72021128</v>
      </c>
      <c r="AF6" t="n">
        <v>4.432349769511051e-06</v>
      </c>
      <c r="AG6" t="n">
        <v>68</v>
      </c>
      <c r="AH6" t="n">
        <v>1640577.436738562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1.7245</v>
      </c>
      <c r="E7" t="n">
        <v>57.99</v>
      </c>
      <c r="F7" t="n">
        <v>55.14</v>
      </c>
      <c r="G7" t="n">
        <v>36.76</v>
      </c>
      <c r="H7" t="n">
        <v>0.74</v>
      </c>
      <c r="I7" t="n">
        <v>90</v>
      </c>
      <c r="J7" t="n">
        <v>52.75</v>
      </c>
      <c r="K7" t="n">
        <v>24.83</v>
      </c>
      <c r="L7" t="n">
        <v>2.25</v>
      </c>
      <c r="M7" t="n">
        <v>88</v>
      </c>
      <c r="N7" t="n">
        <v>5.68</v>
      </c>
      <c r="O7" t="n">
        <v>6740.19</v>
      </c>
      <c r="P7" t="n">
        <v>278.99</v>
      </c>
      <c r="Q7" t="n">
        <v>1367.53</v>
      </c>
      <c r="R7" t="n">
        <v>189.38</v>
      </c>
      <c r="S7" t="n">
        <v>104.26</v>
      </c>
      <c r="T7" t="n">
        <v>41298.3</v>
      </c>
      <c r="U7" t="n">
        <v>0.55</v>
      </c>
      <c r="V7" t="n">
        <v>0.87</v>
      </c>
      <c r="W7" t="n">
        <v>20.8</v>
      </c>
      <c r="X7" t="n">
        <v>2.56</v>
      </c>
      <c r="Y7" t="n">
        <v>1</v>
      </c>
      <c r="Z7" t="n">
        <v>10</v>
      </c>
      <c r="AA7" t="n">
        <v>1305.936558584187</v>
      </c>
      <c r="AB7" t="n">
        <v>1786.840013309668</v>
      </c>
      <c r="AC7" t="n">
        <v>1616.306510285102</v>
      </c>
      <c r="AD7" t="n">
        <v>1305936.558584187</v>
      </c>
      <c r="AE7" t="n">
        <v>1786840.013309668</v>
      </c>
      <c r="AF7" t="n">
        <v>4.475954311367223e-06</v>
      </c>
      <c r="AG7" t="n">
        <v>68</v>
      </c>
      <c r="AH7" t="n">
        <v>1616306.510285102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1.7386</v>
      </c>
      <c r="E8" t="n">
        <v>57.52</v>
      </c>
      <c r="F8" t="n">
        <v>54.81</v>
      </c>
      <c r="G8" t="n">
        <v>41.62</v>
      </c>
      <c r="H8" t="n">
        <v>0.82</v>
      </c>
      <c r="I8" t="n">
        <v>79</v>
      </c>
      <c r="J8" t="n">
        <v>53.04</v>
      </c>
      <c r="K8" t="n">
        <v>24.83</v>
      </c>
      <c r="L8" t="n">
        <v>2.5</v>
      </c>
      <c r="M8" t="n">
        <v>73</v>
      </c>
      <c r="N8" t="n">
        <v>5.71</v>
      </c>
      <c r="O8" t="n">
        <v>6775.31</v>
      </c>
      <c r="P8" t="n">
        <v>271.24</v>
      </c>
      <c r="Q8" t="n">
        <v>1367.47</v>
      </c>
      <c r="R8" t="n">
        <v>178.89</v>
      </c>
      <c r="S8" t="n">
        <v>104.26</v>
      </c>
      <c r="T8" t="n">
        <v>36108.23</v>
      </c>
      <c r="U8" t="n">
        <v>0.58</v>
      </c>
      <c r="V8" t="n">
        <v>0.87</v>
      </c>
      <c r="W8" t="n">
        <v>20.77</v>
      </c>
      <c r="X8" t="n">
        <v>2.22</v>
      </c>
      <c r="Y8" t="n">
        <v>1</v>
      </c>
      <c r="Z8" t="n">
        <v>10</v>
      </c>
      <c r="AA8" t="n">
        <v>1278.72998903351</v>
      </c>
      <c r="AB8" t="n">
        <v>1749.614784581293</v>
      </c>
      <c r="AC8" t="n">
        <v>1582.634005140627</v>
      </c>
      <c r="AD8" t="n">
        <v>1278729.98903351</v>
      </c>
      <c r="AE8" t="n">
        <v>1749614.784581293</v>
      </c>
      <c r="AF8" t="n">
        <v>4.512550980425081e-06</v>
      </c>
      <c r="AG8" t="n">
        <v>67</v>
      </c>
      <c r="AH8" t="n">
        <v>1582634.005140627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1.7453</v>
      </c>
      <c r="E9" t="n">
        <v>57.3</v>
      </c>
      <c r="F9" t="n">
        <v>54.67</v>
      </c>
      <c r="G9" t="n">
        <v>45.56</v>
      </c>
      <c r="H9" t="n">
        <v>0.89</v>
      </c>
      <c r="I9" t="n">
        <v>72</v>
      </c>
      <c r="J9" t="n">
        <v>53.32</v>
      </c>
      <c r="K9" t="n">
        <v>24.83</v>
      </c>
      <c r="L9" t="n">
        <v>2.75</v>
      </c>
      <c r="M9" t="n">
        <v>36</v>
      </c>
      <c r="N9" t="n">
        <v>5.75</v>
      </c>
      <c r="O9" t="n">
        <v>6810.44</v>
      </c>
      <c r="P9" t="n">
        <v>266.57</v>
      </c>
      <c r="Q9" t="n">
        <v>1367.79</v>
      </c>
      <c r="R9" t="n">
        <v>172.72</v>
      </c>
      <c r="S9" t="n">
        <v>104.26</v>
      </c>
      <c r="T9" t="n">
        <v>33055.77</v>
      </c>
      <c r="U9" t="n">
        <v>0.6</v>
      </c>
      <c r="V9" t="n">
        <v>0.88</v>
      </c>
      <c r="W9" t="n">
        <v>20.81</v>
      </c>
      <c r="X9" t="n">
        <v>2.08</v>
      </c>
      <c r="Y9" t="n">
        <v>1</v>
      </c>
      <c r="Z9" t="n">
        <v>10</v>
      </c>
      <c r="AA9" t="n">
        <v>1269.034544287181</v>
      </c>
      <c r="AB9" t="n">
        <v>1736.349049346533</v>
      </c>
      <c r="AC9" t="n">
        <v>1570.634333058096</v>
      </c>
      <c r="AD9" t="n">
        <v>1269034.544287181</v>
      </c>
      <c r="AE9" t="n">
        <v>1736349.049346533</v>
      </c>
      <c r="AF9" t="n">
        <v>4.529940886998675e-06</v>
      </c>
      <c r="AG9" t="n">
        <v>67</v>
      </c>
      <c r="AH9" t="n">
        <v>1570634.333058096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1.7482</v>
      </c>
      <c r="E10" t="n">
        <v>57.2</v>
      </c>
      <c r="F10" t="n">
        <v>54.6</v>
      </c>
      <c r="G10" t="n">
        <v>46.8</v>
      </c>
      <c r="H10" t="n">
        <v>0.97</v>
      </c>
      <c r="I10" t="n">
        <v>70</v>
      </c>
      <c r="J10" t="n">
        <v>53.61</v>
      </c>
      <c r="K10" t="n">
        <v>24.83</v>
      </c>
      <c r="L10" t="n">
        <v>3</v>
      </c>
      <c r="M10" t="n">
        <v>6</v>
      </c>
      <c r="N10" t="n">
        <v>5.78</v>
      </c>
      <c r="O10" t="n">
        <v>6845.59</v>
      </c>
      <c r="P10" t="n">
        <v>265.17</v>
      </c>
      <c r="Q10" t="n">
        <v>1367.85</v>
      </c>
      <c r="R10" t="n">
        <v>169.72</v>
      </c>
      <c r="S10" t="n">
        <v>104.26</v>
      </c>
      <c r="T10" t="n">
        <v>31564.99</v>
      </c>
      <c r="U10" t="n">
        <v>0.61</v>
      </c>
      <c r="V10" t="n">
        <v>0.88</v>
      </c>
      <c r="W10" t="n">
        <v>20.83</v>
      </c>
      <c r="X10" t="n">
        <v>2.02</v>
      </c>
      <c r="Y10" t="n">
        <v>1</v>
      </c>
      <c r="Z10" t="n">
        <v>10</v>
      </c>
      <c r="AA10" t="n">
        <v>1265.673239415803</v>
      </c>
      <c r="AB10" t="n">
        <v>1731.749963731207</v>
      </c>
      <c r="AC10" t="n">
        <v>1566.474177719039</v>
      </c>
      <c r="AD10" t="n">
        <v>1265673.239415803</v>
      </c>
      <c r="AE10" t="n">
        <v>1731749.963731207</v>
      </c>
      <c r="AF10" t="n">
        <v>4.537467861485753e-06</v>
      </c>
      <c r="AG10" t="n">
        <v>67</v>
      </c>
      <c r="AH10" t="n">
        <v>1566474.177719039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1.7474</v>
      </c>
      <c r="E11" t="n">
        <v>57.23</v>
      </c>
      <c r="F11" t="n">
        <v>54.63</v>
      </c>
      <c r="G11" t="n">
        <v>46.82</v>
      </c>
      <c r="H11" t="n">
        <v>1.04</v>
      </c>
      <c r="I11" t="n">
        <v>70</v>
      </c>
      <c r="J11" t="n">
        <v>53.89</v>
      </c>
      <c r="K11" t="n">
        <v>24.83</v>
      </c>
      <c r="L11" t="n">
        <v>3.25</v>
      </c>
      <c r="M11" t="n">
        <v>0</v>
      </c>
      <c r="N11" t="n">
        <v>5.82</v>
      </c>
      <c r="O11" t="n">
        <v>6880.77</v>
      </c>
      <c r="P11" t="n">
        <v>266.44</v>
      </c>
      <c r="Q11" t="n">
        <v>1367.8</v>
      </c>
      <c r="R11" t="n">
        <v>170.04</v>
      </c>
      <c r="S11" t="n">
        <v>104.26</v>
      </c>
      <c r="T11" t="n">
        <v>31728.49</v>
      </c>
      <c r="U11" t="n">
        <v>0.61</v>
      </c>
      <c r="V11" t="n">
        <v>0.88</v>
      </c>
      <c r="W11" t="n">
        <v>20.84</v>
      </c>
      <c r="X11" t="n">
        <v>2.04</v>
      </c>
      <c r="Y11" t="n">
        <v>1</v>
      </c>
      <c r="Z11" t="n">
        <v>10</v>
      </c>
      <c r="AA11" t="n">
        <v>1267.876640182474</v>
      </c>
      <c r="AB11" t="n">
        <v>1734.764753867348</v>
      </c>
      <c r="AC11" t="n">
        <v>1569.201240515871</v>
      </c>
      <c r="AD11" t="n">
        <v>1267876.640182474</v>
      </c>
      <c r="AE11" t="n">
        <v>1734764.753867348</v>
      </c>
      <c r="AF11" t="n">
        <v>4.535391454730696e-06</v>
      </c>
      <c r="AG11" t="n">
        <v>67</v>
      </c>
      <c r="AH11" t="n">
        <v>1569201.240515871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0.8005</v>
      </c>
      <c r="E2" t="n">
        <v>124.92</v>
      </c>
      <c r="F2" t="n">
        <v>80.34999999999999</v>
      </c>
      <c r="G2" t="n">
        <v>5.25</v>
      </c>
      <c r="H2" t="n">
        <v>0.08</v>
      </c>
      <c r="I2" t="n">
        <v>919</v>
      </c>
      <c r="J2" t="n">
        <v>232.68</v>
      </c>
      <c r="K2" t="n">
        <v>57.72</v>
      </c>
      <c r="L2" t="n">
        <v>1</v>
      </c>
      <c r="M2" t="n">
        <v>917</v>
      </c>
      <c r="N2" t="n">
        <v>53.95</v>
      </c>
      <c r="O2" t="n">
        <v>28931.02</v>
      </c>
      <c r="P2" t="n">
        <v>1269.88</v>
      </c>
      <c r="Q2" t="n">
        <v>1371.14</v>
      </c>
      <c r="R2" t="n">
        <v>1012.14</v>
      </c>
      <c r="S2" t="n">
        <v>104.26</v>
      </c>
      <c r="T2" t="n">
        <v>448531.51</v>
      </c>
      <c r="U2" t="n">
        <v>0.1</v>
      </c>
      <c r="V2" t="n">
        <v>0.6</v>
      </c>
      <c r="W2" t="n">
        <v>22.15</v>
      </c>
      <c r="X2" t="n">
        <v>27.69</v>
      </c>
      <c r="Y2" t="n">
        <v>1</v>
      </c>
      <c r="Z2" t="n">
        <v>10</v>
      </c>
      <c r="AA2" t="n">
        <v>7109.562806900267</v>
      </c>
      <c r="AB2" t="n">
        <v>9727.617484176109</v>
      </c>
      <c r="AC2" t="n">
        <v>8799.22732428286</v>
      </c>
      <c r="AD2" t="n">
        <v>7109562.806900267</v>
      </c>
      <c r="AE2" t="n">
        <v>9727617.484176109</v>
      </c>
      <c r="AF2" t="n">
        <v>1.008561673858175e-06</v>
      </c>
      <c r="AG2" t="n">
        <v>145</v>
      </c>
      <c r="AH2" t="n">
        <v>8799227.32428286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0.9522</v>
      </c>
      <c r="E3" t="n">
        <v>105.02</v>
      </c>
      <c r="F3" t="n">
        <v>72.23999999999999</v>
      </c>
      <c r="G3" t="n">
        <v>6.57</v>
      </c>
      <c r="H3" t="n">
        <v>0.1</v>
      </c>
      <c r="I3" t="n">
        <v>660</v>
      </c>
      <c r="J3" t="n">
        <v>233.1</v>
      </c>
      <c r="K3" t="n">
        <v>57.72</v>
      </c>
      <c r="L3" t="n">
        <v>1.25</v>
      </c>
      <c r="M3" t="n">
        <v>658</v>
      </c>
      <c r="N3" t="n">
        <v>54.13</v>
      </c>
      <c r="O3" t="n">
        <v>28983.75</v>
      </c>
      <c r="P3" t="n">
        <v>1142.14</v>
      </c>
      <c r="Q3" t="n">
        <v>1370.17</v>
      </c>
      <c r="R3" t="n">
        <v>746.08</v>
      </c>
      <c r="S3" t="n">
        <v>104.26</v>
      </c>
      <c r="T3" t="n">
        <v>316796.46</v>
      </c>
      <c r="U3" t="n">
        <v>0.14</v>
      </c>
      <c r="V3" t="n">
        <v>0.66</v>
      </c>
      <c r="W3" t="n">
        <v>21.74</v>
      </c>
      <c r="X3" t="n">
        <v>19.6</v>
      </c>
      <c r="Y3" t="n">
        <v>1</v>
      </c>
      <c r="Z3" t="n">
        <v>10</v>
      </c>
      <c r="AA3" t="n">
        <v>5498.799674217988</v>
      </c>
      <c r="AB3" t="n">
        <v>7523.700304185972</v>
      </c>
      <c r="AC3" t="n">
        <v>6805.648906733875</v>
      </c>
      <c r="AD3" t="n">
        <v>5498799.674217988</v>
      </c>
      <c r="AE3" t="n">
        <v>7523700.304185972</v>
      </c>
      <c r="AF3" t="n">
        <v>1.199690725606188e-06</v>
      </c>
      <c r="AG3" t="n">
        <v>122</v>
      </c>
      <c r="AH3" t="n">
        <v>6805648.906733875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1.0637</v>
      </c>
      <c r="E4" t="n">
        <v>94.01000000000001</v>
      </c>
      <c r="F4" t="n">
        <v>67.8</v>
      </c>
      <c r="G4" t="n">
        <v>7.88</v>
      </c>
      <c r="H4" t="n">
        <v>0.11</v>
      </c>
      <c r="I4" t="n">
        <v>516</v>
      </c>
      <c r="J4" t="n">
        <v>233.53</v>
      </c>
      <c r="K4" t="n">
        <v>57.72</v>
      </c>
      <c r="L4" t="n">
        <v>1.5</v>
      </c>
      <c r="M4" t="n">
        <v>514</v>
      </c>
      <c r="N4" t="n">
        <v>54.31</v>
      </c>
      <c r="O4" t="n">
        <v>29036.54</v>
      </c>
      <c r="P4" t="n">
        <v>1071.86</v>
      </c>
      <c r="Q4" t="n">
        <v>1369.43</v>
      </c>
      <c r="R4" t="n">
        <v>601.53</v>
      </c>
      <c r="S4" t="n">
        <v>104.26</v>
      </c>
      <c r="T4" t="n">
        <v>245243.05</v>
      </c>
      <c r="U4" t="n">
        <v>0.17</v>
      </c>
      <c r="V4" t="n">
        <v>0.71</v>
      </c>
      <c r="W4" t="n">
        <v>21.5</v>
      </c>
      <c r="X4" t="n">
        <v>15.17</v>
      </c>
      <c r="Y4" t="n">
        <v>1</v>
      </c>
      <c r="Z4" t="n">
        <v>10</v>
      </c>
      <c r="AA4" t="n">
        <v>4684.721047861965</v>
      </c>
      <c r="AB4" t="n">
        <v>6409.842012991327</v>
      </c>
      <c r="AC4" t="n">
        <v>5798.09568754096</v>
      </c>
      <c r="AD4" t="n">
        <v>4684721.047861964</v>
      </c>
      <c r="AE4" t="n">
        <v>6409842.012991328</v>
      </c>
      <c r="AF4" t="n">
        <v>1.340171208598302e-06</v>
      </c>
      <c r="AG4" t="n">
        <v>109</v>
      </c>
      <c r="AH4" t="n">
        <v>5798095.68754096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1.15</v>
      </c>
      <c r="E5" t="n">
        <v>86.95</v>
      </c>
      <c r="F5" t="n">
        <v>64.97</v>
      </c>
      <c r="G5" t="n">
        <v>9.220000000000001</v>
      </c>
      <c r="H5" t="n">
        <v>0.13</v>
      </c>
      <c r="I5" t="n">
        <v>423</v>
      </c>
      <c r="J5" t="n">
        <v>233.96</v>
      </c>
      <c r="K5" t="n">
        <v>57.72</v>
      </c>
      <c r="L5" t="n">
        <v>1.75</v>
      </c>
      <c r="M5" t="n">
        <v>421</v>
      </c>
      <c r="N5" t="n">
        <v>54.49</v>
      </c>
      <c r="O5" t="n">
        <v>29089.39</v>
      </c>
      <c r="P5" t="n">
        <v>1026.98</v>
      </c>
      <c r="Q5" t="n">
        <v>1369.07</v>
      </c>
      <c r="R5" t="n">
        <v>509.84</v>
      </c>
      <c r="S5" t="n">
        <v>104.26</v>
      </c>
      <c r="T5" t="n">
        <v>199863.24</v>
      </c>
      <c r="U5" t="n">
        <v>0.2</v>
      </c>
      <c r="V5" t="n">
        <v>0.74</v>
      </c>
      <c r="W5" t="n">
        <v>21.33</v>
      </c>
      <c r="X5" t="n">
        <v>12.36</v>
      </c>
      <c r="Y5" t="n">
        <v>1</v>
      </c>
      <c r="Z5" t="n">
        <v>10</v>
      </c>
      <c r="AA5" t="n">
        <v>4195.912568132158</v>
      </c>
      <c r="AB5" t="n">
        <v>5741.032686316802</v>
      </c>
      <c r="AC5" t="n">
        <v>5193.116584324491</v>
      </c>
      <c r="AD5" t="n">
        <v>4195912.568132157</v>
      </c>
      <c r="AE5" t="n">
        <v>5741032.686316802</v>
      </c>
      <c r="AF5" t="n">
        <v>1.448901842519552e-06</v>
      </c>
      <c r="AG5" t="n">
        <v>101</v>
      </c>
      <c r="AH5" t="n">
        <v>5193116.584324491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1.216</v>
      </c>
      <c r="E6" t="n">
        <v>82.23999999999999</v>
      </c>
      <c r="F6" t="n">
        <v>63.13</v>
      </c>
      <c r="G6" t="n">
        <v>10.52</v>
      </c>
      <c r="H6" t="n">
        <v>0.15</v>
      </c>
      <c r="I6" t="n">
        <v>360</v>
      </c>
      <c r="J6" t="n">
        <v>234.39</v>
      </c>
      <c r="K6" t="n">
        <v>57.72</v>
      </c>
      <c r="L6" t="n">
        <v>2</v>
      </c>
      <c r="M6" t="n">
        <v>358</v>
      </c>
      <c r="N6" t="n">
        <v>54.67</v>
      </c>
      <c r="O6" t="n">
        <v>29142.31</v>
      </c>
      <c r="P6" t="n">
        <v>997.47</v>
      </c>
      <c r="Q6" t="n">
        <v>1368.43</v>
      </c>
      <c r="R6" t="n">
        <v>448.93</v>
      </c>
      <c r="S6" t="n">
        <v>104.26</v>
      </c>
      <c r="T6" t="n">
        <v>169720.73</v>
      </c>
      <c r="U6" t="n">
        <v>0.23</v>
      </c>
      <c r="V6" t="n">
        <v>0.76</v>
      </c>
      <c r="W6" t="n">
        <v>21.25</v>
      </c>
      <c r="X6" t="n">
        <v>10.52</v>
      </c>
      <c r="Y6" t="n">
        <v>1</v>
      </c>
      <c r="Z6" t="n">
        <v>10</v>
      </c>
      <c r="AA6" t="n">
        <v>3886.838913092045</v>
      </c>
      <c r="AB6" t="n">
        <v>5318.144476123572</v>
      </c>
      <c r="AC6" t="n">
        <v>4810.588231384788</v>
      </c>
      <c r="AD6" t="n">
        <v>3886838.913092045</v>
      </c>
      <c r="AE6" t="n">
        <v>5318144.476123571</v>
      </c>
      <c r="AF6" t="n">
        <v>1.532056209133717e-06</v>
      </c>
      <c r="AG6" t="n">
        <v>96</v>
      </c>
      <c r="AH6" t="n">
        <v>4810588.231384788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1.2729</v>
      </c>
      <c r="E7" t="n">
        <v>78.56</v>
      </c>
      <c r="F7" t="n">
        <v>61.64</v>
      </c>
      <c r="G7" t="n">
        <v>11.85</v>
      </c>
      <c r="H7" t="n">
        <v>0.17</v>
      </c>
      <c r="I7" t="n">
        <v>312</v>
      </c>
      <c r="J7" t="n">
        <v>234.82</v>
      </c>
      <c r="K7" t="n">
        <v>57.72</v>
      </c>
      <c r="L7" t="n">
        <v>2.25</v>
      </c>
      <c r="M7" t="n">
        <v>310</v>
      </c>
      <c r="N7" t="n">
        <v>54.85</v>
      </c>
      <c r="O7" t="n">
        <v>29195.29</v>
      </c>
      <c r="P7" t="n">
        <v>973.48</v>
      </c>
      <c r="Q7" t="n">
        <v>1368.5</v>
      </c>
      <c r="R7" t="n">
        <v>401.24</v>
      </c>
      <c r="S7" t="n">
        <v>104.26</v>
      </c>
      <c r="T7" t="n">
        <v>146116.93</v>
      </c>
      <c r="U7" t="n">
        <v>0.26</v>
      </c>
      <c r="V7" t="n">
        <v>0.78</v>
      </c>
      <c r="W7" t="n">
        <v>21.15</v>
      </c>
      <c r="X7" t="n">
        <v>9.039999999999999</v>
      </c>
      <c r="Y7" t="n">
        <v>1</v>
      </c>
      <c r="Z7" t="n">
        <v>10</v>
      </c>
      <c r="AA7" t="n">
        <v>3639.200198148606</v>
      </c>
      <c r="AB7" t="n">
        <v>4979.314261288886</v>
      </c>
      <c r="AC7" t="n">
        <v>4504.095496702746</v>
      </c>
      <c r="AD7" t="n">
        <v>3639200.198148606</v>
      </c>
      <c r="AE7" t="n">
        <v>4979314.261288886</v>
      </c>
      <c r="AF7" t="n">
        <v>1.603745352472293e-06</v>
      </c>
      <c r="AG7" t="n">
        <v>91</v>
      </c>
      <c r="AH7" t="n">
        <v>4504095.496702746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1.318</v>
      </c>
      <c r="E8" t="n">
        <v>75.87</v>
      </c>
      <c r="F8" t="n">
        <v>60.59</v>
      </c>
      <c r="G8" t="n">
        <v>13.17</v>
      </c>
      <c r="H8" t="n">
        <v>0.19</v>
      </c>
      <c r="I8" t="n">
        <v>276</v>
      </c>
      <c r="J8" t="n">
        <v>235.25</v>
      </c>
      <c r="K8" t="n">
        <v>57.72</v>
      </c>
      <c r="L8" t="n">
        <v>2.5</v>
      </c>
      <c r="M8" t="n">
        <v>274</v>
      </c>
      <c r="N8" t="n">
        <v>55.03</v>
      </c>
      <c r="O8" t="n">
        <v>29248.33</v>
      </c>
      <c r="P8" t="n">
        <v>956.46</v>
      </c>
      <c r="Q8" t="n">
        <v>1368.2</v>
      </c>
      <c r="R8" t="n">
        <v>366.71</v>
      </c>
      <c r="S8" t="n">
        <v>104.26</v>
      </c>
      <c r="T8" t="n">
        <v>129028.76</v>
      </c>
      <c r="U8" t="n">
        <v>0.28</v>
      </c>
      <c r="V8" t="n">
        <v>0.79</v>
      </c>
      <c r="W8" t="n">
        <v>21.1</v>
      </c>
      <c r="X8" t="n">
        <v>7.99</v>
      </c>
      <c r="Y8" t="n">
        <v>1</v>
      </c>
      <c r="Z8" t="n">
        <v>10</v>
      </c>
      <c r="AA8" t="n">
        <v>3470.128455406111</v>
      </c>
      <c r="AB8" t="n">
        <v>4747.982843949726</v>
      </c>
      <c r="AC8" t="n">
        <v>4294.842025158759</v>
      </c>
      <c r="AD8" t="n">
        <v>3470128.455406111</v>
      </c>
      <c r="AE8" t="n">
        <v>4747982.843949726</v>
      </c>
      <c r="AF8" t="n">
        <v>1.660567502991973e-06</v>
      </c>
      <c r="AG8" t="n">
        <v>88</v>
      </c>
      <c r="AH8" t="n">
        <v>4294842.025158759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1.3571</v>
      </c>
      <c r="E9" t="n">
        <v>73.69</v>
      </c>
      <c r="F9" t="n">
        <v>59.73</v>
      </c>
      <c r="G9" t="n">
        <v>14.51</v>
      </c>
      <c r="H9" t="n">
        <v>0.21</v>
      </c>
      <c r="I9" t="n">
        <v>247</v>
      </c>
      <c r="J9" t="n">
        <v>235.68</v>
      </c>
      <c r="K9" t="n">
        <v>57.72</v>
      </c>
      <c r="L9" t="n">
        <v>2.75</v>
      </c>
      <c r="M9" t="n">
        <v>245</v>
      </c>
      <c r="N9" t="n">
        <v>55.21</v>
      </c>
      <c r="O9" t="n">
        <v>29301.44</v>
      </c>
      <c r="P9" t="n">
        <v>942.3099999999999</v>
      </c>
      <c r="Q9" t="n">
        <v>1368.48</v>
      </c>
      <c r="R9" t="n">
        <v>338.33</v>
      </c>
      <c r="S9" t="n">
        <v>104.26</v>
      </c>
      <c r="T9" t="n">
        <v>114987.59</v>
      </c>
      <c r="U9" t="n">
        <v>0.31</v>
      </c>
      <c r="V9" t="n">
        <v>0.8</v>
      </c>
      <c r="W9" t="n">
        <v>21.06</v>
      </c>
      <c r="X9" t="n">
        <v>7.13</v>
      </c>
      <c r="Y9" t="n">
        <v>1</v>
      </c>
      <c r="Z9" t="n">
        <v>10</v>
      </c>
      <c r="AA9" t="n">
        <v>3338.785611397188</v>
      </c>
      <c r="AB9" t="n">
        <v>4568.273770339381</v>
      </c>
      <c r="AC9" t="n">
        <v>4132.284133310523</v>
      </c>
      <c r="AD9" t="n">
        <v>3338785.611397188</v>
      </c>
      <c r="AE9" t="n">
        <v>4568273.770339381</v>
      </c>
      <c r="AF9" t="n">
        <v>1.709830165637638e-06</v>
      </c>
      <c r="AG9" t="n">
        <v>86</v>
      </c>
      <c r="AH9" t="n">
        <v>4132284.133310524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1.3899</v>
      </c>
      <c r="E10" t="n">
        <v>71.95</v>
      </c>
      <c r="F10" t="n">
        <v>59.03</v>
      </c>
      <c r="G10" t="n">
        <v>15.81</v>
      </c>
      <c r="H10" t="n">
        <v>0.23</v>
      </c>
      <c r="I10" t="n">
        <v>224</v>
      </c>
      <c r="J10" t="n">
        <v>236.11</v>
      </c>
      <c r="K10" t="n">
        <v>57.72</v>
      </c>
      <c r="L10" t="n">
        <v>3</v>
      </c>
      <c r="M10" t="n">
        <v>222</v>
      </c>
      <c r="N10" t="n">
        <v>55.39</v>
      </c>
      <c r="O10" t="n">
        <v>29354.61</v>
      </c>
      <c r="P10" t="n">
        <v>930.86</v>
      </c>
      <c r="Q10" t="n">
        <v>1368.18</v>
      </c>
      <c r="R10" t="n">
        <v>316.45</v>
      </c>
      <c r="S10" t="n">
        <v>104.26</v>
      </c>
      <c r="T10" t="n">
        <v>104159.64</v>
      </c>
      <c r="U10" t="n">
        <v>0.33</v>
      </c>
      <c r="V10" t="n">
        <v>0.8100000000000001</v>
      </c>
      <c r="W10" t="n">
        <v>21</v>
      </c>
      <c r="X10" t="n">
        <v>6.44</v>
      </c>
      <c r="Y10" t="n">
        <v>1</v>
      </c>
      <c r="Z10" t="n">
        <v>10</v>
      </c>
      <c r="AA10" t="n">
        <v>3231.232142117583</v>
      </c>
      <c r="AB10" t="n">
        <v>4421.114368746833</v>
      </c>
      <c r="AC10" t="n">
        <v>3999.169418466457</v>
      </c>
      <c r="AD10" t="n">
        <v>3231232.142117583</v>
      </c>
      <c r="AE10" t="n">
        <v>4421114.368746833</v>
      </c>
      <c r="AF10" t="n">
        <v>1.751155366015586e-06</v>
      </c>
      <c r="AG10" t="n">
        <v>84</v>
      </c>
      <c r="AH10" t="n">
        <v>3999169.418466457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1.4175</v>
      </c>
      <c r="E11" t="n">
        <v>70.55</v>
      </c>
      <c r="F11" t="n">
        <v>58.5</v>
      </c>
      <c r="G11" t="n">
        <v>17.12</v>
      </c>
      <c r="H11" t="n">
        <v>0.24</v>
      </c>
      <c r="I11" t="n">
        <v>205</v>
      </c>
      <c r="J11" t="n">
        <v>236.54</v>
      </c>
      <c r="K11" t="n">
        <v>57.72</v>
      </c>
      <c r="L11" t="n">
        <v>3.25</v>
      </c>
      <c r="M11" t="n">
        <v>203</v>
      </c>
      <c r="N11" t="n">
        <v>55.57</v>
      </c>
      <c r="O11" t="n">
        <v>29407.85</v>
      </c>
      <c r="P11" t="n">
        <v>921.79</v>
      </c>
      <c r="Q11" t="n">
        <v>1368.02</v>
      </c>
      <c r="R11" t="n">
        <v>298.7</v>
      </c>
      <c r="S11" t="n">
        <v>104.26</v>
      </c>
      <c r="T11" t="n">
        <v>95382.33</v>
      </c>
      <c r="U11" t="n">
        <v>0.35</v>
      </c>
      <c r="V11" t="n">
        <v>0.82</v>
      </c>
      <c r="W11" t="n">
        <v>20.99</v>
      </c>
      <c r="X11" t="n">
        <v>5.91</v>
      </c>
      <c r="Y11" t="n">
        <v>1</v>
      </c>
      <c r="Z11" t="n">
        <v>10</v>
      </c>
      <c r="AA11" t="n">
        <v>3142.424597386708</v>
      </c>
      <c r="AB11" t="n">
        <v>4299.603968133681</v>
      </c>
      <c r="AC11" t="n">
        <v>3889.25579994691</v>
      </c>
      <c r="AD11" t="n">
        <v>3142424.597386708</v>
      </c>
      <c r="AE11" t="n">
        <v>4299603.968133681</v>
      </c>
      <c r="AF11" t="n">
        <v>1.785929010236056e-06</v>
      </c>
      <c r="AG11" t="n">
        <v>82</v>
      </c>
      <c r="AH11" t="n">
        <v>3889255.79994691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1.4422</v>
      </c>
      <c r="E12" t="n">
        <v>69.34</v>
      </c>
      <c r="F12" t="n">
        <v>58.02</v>
      </c>
      <c r="G12" t="n">
        <v>18.42</v>
      </c>
      <c r="H12" t="n">
        <v>0.26</v>
      </c>
      <c r="I12" t="n">
        <v>189</v>
      </c>
      <c r="J12" t="n">
        <v>236.98</v>
      </c>
      <c r="K12" t="n">
        <v>57.72</v>
      </c>
      <c r="L12" t="n">
        <v>3.5</v>
      </c>
      <c r="M12" t="n">
        <v>187</v>
      </c>
      <c r="N12" t="n">
        <v>55.75</v>
      </c>
      <c r="O12" t="n">
        <v>29461.15</v>
      </c>
      <c r="P12" t="n">
        <v>913.6900000000001</v>
      </c>
      <c r="Q12" t="n">
        <v>1367.98</v>
      </c>
      <c r="R12" t="n">
        <v>283.28</v>
      </c>
      <c r="S12" t="n">
        <v>104.26</v>
      </c>
      <c r="T12" t="n">
        <v>87752.85000000001</v>
      </c>
      <c r="U12" t="n">
        <v>0.37</v>
      </c>
      <c r="V12" t="n">
        <v>0.83</v>
      </c>
      <c r="W12" t="n">
        <v>20.95</v>
      </c>
      <c r="X12" t="n">
        <v>5.42</v>
      </c>
      <c r="Y12" t="n">
        <v>1</v>
      </c>
      <c r="Z12" t="n">
        <v>10</v>
      </c>
      <c r="AA12" t="n">
        <v>3073.025634261797</v>
      </c>
      <c r="AB12" t="n">
        <v>4204.64924512</v>
      </c>
      <c r="AC12" t="n">
        <v>3803.363422427867</v>
      </c>
      <c r="AD12" t="n">
        <v>3073025.634261797</v>
      </c>
      <c r="AE12" t="n">
        <v>4204649.24512</v>
      </c>
      <c r="AF12" t="n">
        <v>1.817048901984084e-06</v>
      </c>
      <c r="AG12" t="n">
        <v>81</v>
      </c>
      <c r="AH12" t="n">
        <v>3803363.422427867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1.4645</v>
      </c>
      <c r="E13" t="n">
        <v>68.28</v>
      </c>
      <c r="F13" t="n">
        <v>57.6</v>
      </c>
      <c r="G13" t="n">
        <v>19.75</v>
      </c>
      <c r="H13" t="n">
        <v>0.28</v>
      </c>
      <c r="I13" t="n">
        <v>175</v>
      </c>
      <c r="J13" t="n">
        <v>237.41</v>
      </c>
      <c r="K13" t="n">
        <v>57.72</v>
      </c>
      <c r="L13" t="n">
        <v>3.75</v>
      </c>
      <c r="M13" t="n">
        <v>173</v>
      </c>
      <c r="N13" t="n">
        <v>55.93</v>
      </c>
      <c r="O13" t="n">
        <v>29514.51</v>
      </c>
      <c r="P13" t="n">
        <v>906.66</v>
      </c>
      <c r="Q13" t="n">
        <v>1368.15</v>
      </c>
      <c r="R13" t="n">
        <v>269.77</v>
      </c>
      <c r="S13" t="n">
        <v>104.26</v>
      </c>
      <c r="T13" t="n">
        <v>81066.56</v>
      </c>
      <c r="U13" t="n">
        <v>0.39</v>
      </c>
      <c r="V13" t="n">
        <v>0.83</v>
      </c>
      <c r="W13" t="n">
        <v>20.93</v>
      </c>
      <c r="X13" t="n">
        <v>5.01</v>
      </c>
      <c r="Y13" t="n">
        <v>1</v>
      </c>
      <c r="Z13" t="n">
        <v>10</v>
      </c>
      <c r="AA13" t="n">
        <v>3011.754304877418</v>
      </c>
      <c r="AB13" t="n">
        <v>4120.815109156011</v>
      </c>
      <c r="AC13" t="n">
        <v>3727.530298738337</v>
      </c>
      <c r="AD13" t="n">
        <v>3011754.304877418</v>
      </c>
      <c r="AE13" t="n">
        <v>4120815.109156012</v>
      </c>
      <c r="AF13" t="n">
        <v>1.845144998582507e-06</v>
      </c>
      <c r="AG13" t="n">
        <v>80</v>
      </c>
      <c r="AH13" t="n">
        <v>3727530.298738337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1.4833</v>
      </c>
      <c r="E14" t="n">
        <v>67.42</v>
      </c>
      <c r="F14" t="n">
        <v>57.28</v>
      </c>
      <c r="G14" t="n">
        <v>21.09</v>
      </c>
      <c r="H14" t="n">
        <v>0.3</v>
      </c>
      <c r="I14" t="n">
        <v>163</v>
      </c>
      <c r="J14" t="n">
        <v>237.84</v>
      </c>
      <c r="K14" t="n">
        <v>57.72</v>
      </c>
      <c r="L14" t="n">
        <v>4</v>
      </c>
      <c r="M14" t="n">
        <v>161</v>
      </c>
      <c r="N14" t="n">
        <v>56.12</v>
      </c>
      <c r="O14" t="n">
        <v>29567.95</v>
      </c>
      <c r="P14" t="n">
        <v>900.9299999999999</v>
      </c>
      <c r="Q14" t="n">
        <v>1367.8</v>
      </c>
      <c r="R14" t="n">
        <v>258.88</v>
      </c>
      <c r="S14" t="n">
        <v>104.26</v>
      </c>
      <c r="T14" t="n">
        <v>75681.61</v>
      </c>
      <c r="U14" t="n">
        <v>0.4</v>
      </c>
      <c r="V14" t="n">
        <v>0.84</v>
      </c>
      <c r="W14" t="n">
        <v>20.92</v>
      </c>
      <c r="X14" t="n">
        <v>4.69</v>
      </c>
      <c r="Y14" t="n">
        <v>1</v>
      </c>
      <c r="Z14" t="n">
        <v>10</v>
      </c>
      <c r="AA14" t="n">
        <v>2960.468649503356</v>
      </c>
      <c r="AB14" t="n">
        <v>4050.643812909784</v>
      </c>
      <c r="AC14" t="n">
        <v>3664.056052519819</v>
      </c>
      <c r="AD14" t="n">
        <v>2960468.649503356</v>
      </c>
      <c r="AE14" t="n">
        <v>4050643.812909784</v>
      </c>
      <c r="AF14" t="n">
        <v>1.868831393921088e-06</v>
      </c>
      <c r="AG14" t="n">
        <v>79</v>
      </c>
      <c r="AH14" t="n">
        <v>3664056.052519819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1.5023</v>
      </c>
      <c r="E15" t="n">
        <v>66.56</v>
      </c>
      <c r="F15" t="n">
        <v>56.93</v>
      </c>
      <c r="G15" t="n">
        <v>22.47</v>
      </c>
      <c r="H15" t="n">
        <v>0.32</v>
      </c>
      <c r="I15" t="n">
        <v>152</v>
      </c>
      <c r="J15" t="n">
        <v>238.28</v>
      </c>
      <c r="K15" t="n">
        <v>57.72</v>
      </c>
      <c r="L15" t="n">
        <v>4.25</v>
      </c>
      <c r="M15" t="n">
        <v>150</v>
      </c>
      <c r="N15" t="n">
        <v>56.3</v>
      </c>
      <c r="O15" t="n">
        <v>29621.44</v>
      </c>
      <c r="P15" t="n">
        <v>894.87</v>
      </c>
      <c r="Q15" t="n">
        <v>1367.78</v>
      </c>
      <c r="R15" t="n">
        <v>247.83</v>
      </c>
      <c r="S15" t="n">
        <v>104.26</v>
      </c>
      <c r="T15" t="n">
        <v>70212.27</v>
      </c>
      <c r="U15" t="n">
        <v>0.42</v>
      </c>
      <c r="V15" t="n">
        <v>0.84</v>
      </c>
      <c r="W15" t="n">
        <v>20.9</v>
      </c>
      <c r="X15" t="n">
        <v>4.34</v>
      </c>
      <c r="Y15" t="n">
        <v>1</v>
      </c>
      <c r="Z15" t="n">
        <v>10</v>
      </c>
      <c r="AA15" t="n">
        <v>2909.039004147461</v>
      </c>
      <c r="AB15" t="n">
        <v>3980.275503218023</v>
      </c>
      <c r="AC15" t="n">
        <v>3600.403595542499</v>
      </c>
      <c r="AD15" t="n">
        <v>2909039.004147461</v>
      </c>
      <c r="AE15" t="n">
        <v>3980275.503218023</v>
      </c>
      <c r="AF15" t="n">
        <v>1.892769772188802e-06</v>
      </c>
      <c r="AG15" t="n">
        <v>78</v>
      </c>
      <c r="AH15" t="n">
        <v>3600403.595542499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1.5167</v>
      </c>
      <c r="E16" t="n">
        <v>65.93000000000001</v>
      </c>
      <c r="F16" t="n">
        <v>56.71</v>
      </c>
      <c r="G16" t="n">
        <v>23.79</v>
      </c>
      <c r="H16" t="n">
        <v>0.34</v>
      </c>
      <c r="I16" t="n">
        <v>143</v>
      </c>
      <c r="J16" t="n">
        <v>238.71</v>
      </c>
      <c r="K16" t="n">
        <v>57.72</v>
      </c>
      <c r="L16" t="n">
        <v>4.5</v>
      </c>
      <c r="M16" t="n">
        <v>141</v>
      </c>
      <c r="N16" t="n">
        <v>56.49</v>
      </c>
      <c r="O16" t="n">
        <v>29675.01</v>
      </c>
      <c r="P16" t="n">
        <v>890.9299999999999</v>
      </c>
      <c r="Q16" t="n">
        <v>1367.69</v>
      </c>
      <c r="R16" t="n">
        <v>240.16</v>
      </c>
      <c r="S16" t="n">
        <v>104.26</v>
      </c>
      <c r="T16" t="n">
        <v>66423.39</v>
      </c>
      <c r="U16" t="n">
        <v>0.43</v>
      </c>
      <c r="V16" t="n">
        <v>0.85</v>
      </c>
      <c r="W16" t="n">
        <v>20.9</v>
      </c>
      <c r="X16" t="n">
        <v>4.12</v>
      </c>
      <c r="Y16" t="n">
        <v>1</v>
      </c>
      <c r="Z16" t="n">
        <v>10</v>
      </c>
      <c r="AA16" t="n">
        <v>2869.918507258985</v>
      </c>
      <c r="AB16" t="n">
        <v>3926.74911350069</v>
      </c>
      <c r="AC16" t="n">
        <v>3551.985689335031</v>
      </c>
      <c r="AD16" t="n">
        <v>2869918.507258985</v>
      </c>
      <c r="AE16" t="n">
        <v>3926749.11350069</v>
      </c>
      <c r="AF16" t="n">
        <v>1.910912543086438e-06</v>
      </c>
      <c r="AG16" t="n">
        <v>77</v>
      </c>
      <c r="AH16" t="n">
        <v>3551985.689335031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1.5315</v>
      </c>
      <c r="E17" t="n">
        <v>65.3</v>
      </c>
      <c r="F17" t="n">
        <v>56.44</v>
      </c>
      <c r="G17" t="n">
        <v>25.08</v>
      </c>
      <c r="H17" t="n">
        <v>0.35</v>
      </c>
      <c r="I17" t="n">
        <v>135</v>
      </c>
      <c r="J17" t="n">
        <v>239.14</v>
      </c>
      <c r="K17" t="n">
        <v>57.72</v>
      </c>
      <c r="L17" t="n">
        <v>4.75</v>
      </c>
      <c r="M17" t="n">
        <v>133</v>
      </c>
      <c r="N17" t="n">
        <v>56.67</v>
      </c>
      <c r="O17" t="n">
        <v>29728.63</v>
      </c>
      <c r="P17" t="n">
        <v>886.11</v>
      </c>
      <c r="Q17" t="n">
        <v>1367.63</v>
      </c>
      <c r="R17" t="n">
        <v>231.72</v>
      </c>
      <c r="S17" t="n">
        <v>104.26</v>
      </c>
      <c r="T17" t="n">
        <v>62240.04</v>
      </c>
      <c r="U17" t="n">
        <v>0.45</v>
      </c>
      <c r="V17" t="n">
        <v>0.85</v>
      </c>
      <c r="W17" t="n">
        <v>20.87</v>
      </c>
      <c r="X17" t="n">
        <v>3.85</v>
      </c>
      <c r="Y17" t="n">
        <v>1</v>
      </c>
      <c r="Z17" t="n">
        <v>10</v>
      </c>
      <c r="AA17" t="n">
        <v>2828.821932586323</v>
      </c>
      <c r="AB17" t="n">
        <v>3870.518966980635</v>
      </c>
      <c r="AC17" t="n">
        <v>3501.122069079347</v>
      </c>
      <c r="AD17" t="n">
        <v>2828821.932586323</v>
      </c>
      <c r="AE17" t="n">
        <v>3870518.966980635</v>
      </c>
      <c r="AF17" t="n">
        <v>1.929559279842342e-06</v>
      </c>
      <c r="AG17" t="n">
        <v>76</v>
      </c>
      <c r="AH17" t="n">
        <v>3501122.069079346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1.5443</v>
      </c>
      <c r="E18" t="n">
        <v>64.76000000000001</v>
      </c>
      <c r="F18" t="n">
        <v>56.22</v>
      </c>
      <c r="G18" t="n">
        <v>26.35</v>
      </c>
      <c r="H18" t="n">
        <v>0.37</v>
      </c>
      <c r="I18" t="n">
        <v>128</v>
      </c>
      <c r="J18" t="n">
        <v>239.58</v>
      </c>
      <c r="K18" t="n">
        <v>57.72</v>
      </c>
      <c r="L18" t="n">
        <v>5</v>
      </c>
      <c r="M18" t="n">
        <v>126</v>
      </c>
      <c r="N18" t="n">
        <v>56.86</v>
      </c>
      <c r="O18" t="n">
        <v>29782.33</v>
      </c>
      <c r="P18" t="n">
        <v>882</v>
      </c>
      <c r="Q18" t="n">
        <v>1367.73</v>
      </c>
      <c r="R18" t="n">
        <v>224.09</v>
      </c>
      <c r="S18" t="n">
        <v>104.26</v>
      </c>
      <c r="T18" t="n">
        <v>58461.86</v>
      </c>
      <c r="U18" t="n">
        <v>0.47</v>
      </c>
      <c r="V18" t="n">
        <v>0.85</v>
      </c>
      <c r="W18" t="n">
        <v>20.87</v>
      </c>
      <c r="X18" t="n">
        <v>3.63</v>
      </c>
      <c r="Y18" t="n">
        <v>1</v>
      </c>
      <c r="Z18" t="n">
        <v>10</v>
      </c>
      <c r="AA18" t="n">
        <v>2792.661433210044</v>
      </c>
      <c r="AB18" t="n">
        <v>3821.042576445365</v>
      </c>
      <c r="AC18" t="n">
        <v>3456.367635816214</v>
      </c>
      <c r="AD18" t="n">
        <v>2792661.433210044</v>
      </c>
      <c r="AE18" t="n">
        <v>3821042.576445365</v>
      </c>
      <c r="AF18" t="n">
        <v>1.945686187306907e-06</v>
      </c>
      <c r="AG18" t="n">
        <v>75</v>
      </c>
      <c r="AH18" t="n">
        <v>3456367.635816214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1.5559</v>
      </c>
      <c r="E19" t="n">
        <v>64.27</v>
      </c>
      <c r="F19" t="n">
        <v>56.05</v>
      </c>
      <c r="G19" t="n">
        <v>27.79</v>
      </c>
      <c r="H19" t="n">
        <v>0.39</v>
      </c>
      <c r="I19" t="n">
        <v>121</v>
      </c>
      <c r="J19" t="n">
        <v>240.02</v>
      </c>
      <c r="K19" t="n">
        <v>57.72</v>
      </c>
      <c r="L19" t="n">
        <v>5.25</v>
      </c>
      <c r="M19" t="n">
        <v>119</v>
      </c>
      <c r="N19" t="n">
        <v>57.04</v>
      </c>
      <c r="O19" t="n">
        <v>29836.09</v>
      </c>
      <c r="P19" t="n">
        <v>878.75</v>
      </c>
      <c r="Q19" t="n">
        <v>1367.69</v>
      </c>
      <c r="R19" t="n">
        <v>219.21</v>
      </c>
      <c r="S19" t="n">
        <v>104.26</v>
      </c>
      <c r="T19" t="n">
        <v>56054.79</v>
      </c>
      <c r="U19" t="n">
        <v>0.48</v>
      </c>
      <c r="V19" t="n">
        <v>0.86</v>
      </c>
      <c r="W19" t="n">
        <v>20.84</v>
      </c>
      <c r="X19" t="n">
        <v>3.46</v>
      </c>
      <c r="Y19" t="n">
        <v>1</v>
      </c>
      <c r="Z19" t="n">
        <v>10</v>
      </c>
      <c r="AA19" t="n">
        <v>2770.392641068927</v>
      </c>
      <c r="AB19" t="n">
        <v>3790.573432608116</v>
      </c>
      <c r="AC19" t="n">
        <v>3428.80642430308</v>
      </c>
      <c r="AD19" t="n">
        <v>2770392.641068927</v>
      </c>
      <c r="AE19" t="n">
        <v>3790573.432608116</v>
      </c>
      <c r="AF19" t="n">
        <v>1.96030119719667e-06</v>
      </c>
      <c r="AG19" t="n">
        <v>75</v>
      </c>
      <c r="AH19" t="n">
        <v>3428806.42430308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1.5668</v>
      </c>
      <c r="E20" t="n">
        <v>63.82</v>
      </c>
      <c r="F20" t="n">
        <v>55.88</v>
      </c>
      <c r="G20" t="n">
        <v>29.15</v>
      </c>
      <c r="H20" t="n">
        <v>0.41</v>
      </c>
      <c r="I20" t="n">
        <v>115</v>
      </c>
      <c r="J20" t="n">
        <v>240.45</v>
      </c>
      <c r="K20" t="n">
        <v>57.72</v>
      </c>
      <c r="L20" t="n">
        <v>5.5</v>
      </c>
      <c r="M20" t="n">
        <v>113</v>
      </c>
      <c r="N20" t="n">
        <v>57.23</v>
      </c>
      <c r="O20" t="n">
        <v>29890.04</v>
      </c>
      <c r="P20" t="n">
        <v>875.46</v>
      </c>
      <c r="Q20" t="n">
        <v>1367.62</v>
      </c>
      <c r="R20" t="n">
        <v>213.31</v>
      </c>
      <c r="S20" t="n">
        <v>104.26</v>
      </c>
      <c r="T20" t="n">
        <v>53135.56</v>
      </c>
      <c r="U20" t="n">
        <v>0.49</v>
      </c>
      <c r="V20" t="n">
        <v>0.86</v>
      </c>
      <c r="W20" t="n">
        <v>20.84</v>
      </c>
      <c r="X20" t="n">
        <v>3.29</v>
      </c>
      <c r="Y20" t="n">
        <v>1</v>
      </c>
      <c r="Z20" t="n">
        <v>10</v>
      </c>
      <c r="AA20" t="n">
        <v>2739.299945326653</v>
      </c>
      <c r="AB20" t="n">
        <v>3748.031034580607</v>
      </c>
      <c r="AC20" t="n">
        <v>3390.324213034688</v>
      </c>
      <c r="AD20" t="n">
        <v>2739299.945326653</v>
      </c>
      <c r="AE20" t="n">
        <v>3748031.034580607</v>
      </c>
      <c r="AF20" t="n">
        <v>1.974034266834464e-06</v>
      </c>
      <c r="AG20" t="n">
        <v>74</v>
      </c>
      <c r="AH20" t="n">
        <v>3390324.213034688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1.5763</v>
      </c>
      <c r="E21" t="n">
        <v>63.44</v>
      </c>
      <c r="F21" t="n">
        <v>55.72</v>
      </c>
      <c r="G21" t="n">
        <v>30.39</v>
      </c>
      <c r="H21" t="n">
        <v>0.42</v>
      </c>
      <c r="I21" t="n">
        <v>110</v>
      </c>
      <c r="J21" t="n">
        <v>240.89</v>
      </c>
      <c r="K21" t="n">
        <v>57.72</v>
      </c>
      <c r="L21" t="n">
        <v>5.75</v>
      </c>
      <c r="M21" t="n">
        <v>108</v>
      </c>
      <c r="N21" t="n">
        <v>57.42</v>
      </c>
      <c r="O21" t="n">
        <v>29943.94</v>
      </c>
      <c r="P21" t="n">
        <v>872.34</v>
      </c>
      <c r="Q21" t="n">
        <v>1367.6</v>
      </c>
      <c r="R21" t="n">
        <v>208.19</v>
      </c>
      <c r="S21" t="n">
        <v>104.26</v>
      </c>
      <c r="T21" t="n">
        <v>50602.46</v>
      </c>
      <c r="U21" t="n">
        <v>0.5</v>
      </c>
      <c r="V21" t="n">
        <v>0.86</v>
      </c>
      <c r="W21" t="n">
        <v>20.83</v>
      </c>
      <c r="X21" t="n">
        <v>3.13</v>
      </c>
      <c r="Y21" t="n">
        <v>1</v>
      </c>
      <c r="Z21" t="n">
        <v>10</v>
      </c>
      <c r="AA21" t="n">
        <v>2720.617197059978</v>
      </c>
      <c r="AB21" t="n">
        <v>3722.468474177458</v>
      </c>
      <c r="AC21" t="n">
        <v>3367.201307519138</v>
      </c>
      <c r="AD21" t="n">
        <v>2720617.197059978</v>
      </c>
      <c r="AE21" t="n">
        <v>3722468.474177458</v>
      </c>
      <c r="AF21" t="n">
        <v>1.986003455968321e-06</v>
      </c>
      <c r="AG21" t="n">
        <v>74</v>
      </c>
      <c r="AH21" t="n">
        <v>3367201.307519138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1.5859</v>
      </c>
      <c r="E22" t="n">
        <v>63.05</v>
      </c>
      <c r="F22" t="n">
        <v>55.56</v>
      </c>
      <c r="G22" t="n">
        <v>31.75</v>
      </c>
      <c r="H22" t="n">
        <v>0.44</v>
      </c>
      <c r="I22" t="n">
        <v>105</v>
      </c>
      <c r="J22" t="n">
        <v>241.33</v>
      </c>
      <c r="K22" t="n">
        <v>57.72</v>
      </c>
      <c r="L22" t="n">
        <v>6</v>
      </c>
      <c r="M22" t="n">
        <v>103</v>
      </c>
      <c r="N22" t="n">
        <v>57.6</v>
      </c>
      <c r="O22" t="n">
        <v>29997.9</v>
      </c>
      <c r="P22" t="n">
        <v>869.36</v>
      </c>
      <c r="Q22" t="n">
        <v>1367.79</v>
      </c>
      <c r="R22" t="n">
        <v>203.33</v>
      </c>
      <c r="S22" t="n">
        <v>104.26</v>
      </c>
      <c r="T22" t="n">
        <v>48196.91</v>
      </c>
      <c r="U22" t="n">
        <v>0.51</v>
      </c>
      <c r="V22" t="n">
        <v>0.86</v>
      </c>
      <c r="W22" t="n">
        <v>20.82</v>
      </c>
      <c r="X22" t="n">
        <v>2.98</v>
      </c>
      <c r="Y22" t="n">
        <v>1</v>
      </c>
      <c r="Z22" t="n">
        <v>10</v>
      </c>
      <c r="AA22" t="n">
        <v>2692.263342904539</v>
      </c>
      <c r="AB22" t="n">
        <v>3683.673480038222</v>
      </c>
      <c r="AC22" t="n">
        <v>3332.108853171436</v>
      </c>
      <c r="AD22" t="n">
        <v>2692263.342904539</v>
      </c>
      <c r="AE22" t="n">
        <v>3683673.480038222</v>
      </c>
      <c r="AF22" t="n">
        <v>1.998098636566745e-06</v>
      </c>
      <c r="AG22" t="n">
        <v>73</v>
      </c>
      <c r="AH22" t="n">
        <v>3332108.853171436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1.593</v>
      </c>
      <c r="E23" t="n">
        <v>62.77</v>
      </c>
      <c r="F23" t="n">
        <v>55.46</v>
      </c>
      <c r="G23" t="n">
        <v>32.95</v>
      </c>
      <c r="H23" t="n">
        <v>0.46</v>
      </c>
      <c r="I23" t="n">
        <v>101</v>
      </c>
      <c r="J23" t="n">
        <v>241.77</v>
      </c>
      <c r="K23" t="n">
        <v>57.72</v>
      </c>
      <c r="L23" t="n">
        <v>6.25</v>
      </c>
      <c r="M23" t="n">
        <v>99</v>
      </c>
      <c r="N23" t="n">
        <v>57.79</v>
      </c>
      <c r="O23" t="n">
        <v>30051.93</v>
      </c>
      <c r="P23" t="n">
        <v>867.15</v>
      </c>
      <c r="Q23" t="n">
        <v>1367.67</v>
      </c>
      <c r="R23" t="n">
        <v>199.86</v>
      </c>
      <c r="S23" t="n">
        <v>104.26</v>
      </c>
      <c r="T23" t="n">
        <v>46482.01</v>
      </c>
      <c r="U23" t="n">
        <v>0.52</v>
      </c>
      <c r="V23" t="n">
        <v>0.86</v>
      </c>
      <c r="W23" t="n">
        <v>20.81</v>
      </c>
      <c r="X23" t="n">
        <v>2.88</v>
      </c>
      <c r="Y23" t="n">
        <v>1</v>
      </c>
      <c r="Z23" t="n">
        <v>10</v>
      </c>
      <c r="AA23" t="n">
        <v>2679.020229585171</v>
      </c>
      <c r="AB23" t="n">
        <v>3665.553668149736</v>
      </c>
      <c r="AC23" t="n">
        <v>3315.718370698272</v>
      </c>
      <c r="AD23" t="n">
        <v>2679020.229585171</v>
      </c>
      <c r="AE23" t="n">
        <v>3665553.668149736</v>
      </c>
      <c r="AF23" t="n">
        <v>2.007044030550996e-06</v>
      </c>
      <c r="AG23" t="n">
        <v>73</v>
      </c>
      <c r="AH23" t="n">
        <v>3315718.370698272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1.601</v>
      </c>
      <c r="E24" t="n">
        <v>62.46</v>
      </c>
      <c r="F24" t="n">
        <v>55.33</v>
      </c>
      <c r="G24" t="n">
        <v>34.23</v>
      </c>
      <c r="H24" t="n">
        <v>0.48</v>
      </c>
      <c r="I24" t="n">
        <v>97</v>
      </c>
      <c r="J24" t="n">
        <v>242.2</v>
      </c>
      <c r="K24" t="n">
        <v>57.72</v>
      </c>
      <c r="L24" t="n">
        <v>6.5</v>
      </c>
      <c r="M24" t="n">
        <v>95</v>
      </c>
      <c r="N24" t="n">
        <v>57.98</v>
      </c>
      <c r="O24" t="n">
        <v>30106.03</v>
      </c>
      <c r="P24" t="n">
        <v>864.72</v>
      </c>
      <c r="Q24" t="n">
        <v>1367.6</v>
      </c>
      <c r="R24" t="n">
        <v>195.74</v>
      </c>
      <c r="S24" t="n">
        <v>104.26</v>
      </c>
      <c r="T24" t="n">
        <v>44440.05</v>
      </c>
      <c r="U24" t="n">
        <v>0.53</v>
      </c>
      <c r="V24" t="n">
        <v>0.87</v>
      </c>
      <c r="W24" t="n">
        <v>20.81</v>
      </c>
      <c r="X24" t="n">
        <v>2.75</v>
      </c>
      <c r="Y24" t="n">
        <v>1</v>
      </c>
      <c r="Z24" t="n">
        <v>10</v>
      </c>
      <c r="AA24" t="n">
        <v>2664.133364193045</v>
      </c>
      <c r="AB24" t="n">
        <v>3645.184802158079</v>
      </c>
      <c r="AC24" t="n">
        <v>3297.293480688976</v>
      </c>
      <c r="AD24" t="n">
        <v>2664133.364193045</v>
      </c>
      <c r="AE24" t="n">
        <v>3645184.802158079</v>
      </c>
      <c r="AF24" t="n">
        <v>2.01712334771635e-06</v>
      </c>
      <c r="AG24" t="n">
        <v>73</v>
      </c>
      <c r="AH24" t="n">
        <v>3297293.480688976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1.608</v>
      </c>
      <c r="E25" t="n">
        <v>62.19</v>
      </c>
      <c r="F25" t="n">
        <v>55.24</v>
      </c>
      <c r="G25" t="n">
        <v>35.64</v>
      </c>
      <c r="H25" t="n">
        <v>0.49</v>
      </c>
      <c r="I25" t="n">
        <v>93</v>
      </c>
      <c r="J25" t="n">
        <v>242.64</v>
      </c>
      <c r="K25" t="n">
        <v>57.72</v>
      </c>
      <c r="L25" t="n">
        <v>6.75</v>
      </c>
      <c r="M25" t="n">
        <v>91</v>
      </c>
      <c r="N25" t="n">
        <v>58.17</v>
      </c>
      <c r="O25" t="n">
        <v>30160.2</v>
      </c>
      <c r="P25" t="n">
        <v>862.61</v>
      </c>
      <c r="Q25" t="n">
        <v>1367.48</v>
      </c>
      <c r="R25" t="n">
        <v>192.77</v>
      </c>
      <c r="S25" t="n">
        <v>104.26</v>
      </c>
      <c r="T25" t="n">
        <v>42975.8</v>
      </c>
      <c r="U25" t="n">
        <v>0.54</v>
      </c>
      <c r="V25" t="n">
        <v>0.87</v>
      </c>
      <c r="W25" t="n">
        <v>20.8</v>
      </c>
      <c r="X25" t="n">
        <v>2.66</v>
      </c>
      <c r="Y25" t="n">
        <v>1</v>
      </c>
      <c r="Z25" t="n">
        <v>10</v>
      </c>
      <c r="AA25" t="n">
        <v>2641.536995321646</v>
      </c>
      <c r="AB25" t="n">
        <v>3614.267453386791</v>
      </c>
      <c r="AC25" t="n">
        <v>3269.326840291649</v>
      </c>
      <c r="AD25" t="n">
        <v>2641536.995321646</v>
      </c>
      <c r="AE25" t="n">
        <v>3614267.453386791</v>
      </c>
      <c r="AF25" t="n">
        <v>2.025942750236034e-06</v>
      </c>
      <c r="AG25" t="n">
        <v>72</v>
      </c>
      <c r="AH25" t="n">
        <v>3269326.840291649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1.6161</v>
      </c>
      <c r="E26" t="n">
        <v>61.88</v>
      </c>
      <c r="F26" t="n">
        <v>55.12</v>
      </c>
      <c r="G26" t="n">
        <v>37.16</v>
      </c>
      <c r="H26" t="n">
        <v>0.51</v>
      </c>
      <c r="I26" t="n">
        <v>89</v>
      </c>
      <c r="J26" t="n">
        <v>243.08</v>
      </c>
      <c r="K26" t="n">
        <v>57.72</v>
      </c>
      <c r="L26" t="n">
        <v>7</v>
      </c>
      <c r="M26" t="n">
        <v>87</v>
      </c>
      <c r="N26" t="n">
        <v>58.36</v>
      </c>
      <c r="O26" t="n">
        <v>30214.44</v>
      </c>
      <c r="P26" t="n">
        <v>860.13</v>
      </c>
      <c r="Q26" t="n">
        <v>1367.54</v>
      </c>
      <c r="R26" t="n">
        <v>188.91</v>
      </c>
      <c r="S26" t="n">
        <v>104.26</v>
      </c>
      <c r="T26" t="n">
        <v>41064.93</v>
      </c>
      <c r="U26" t="n">
        <v>0.55</v>
      </c>
      <c r="V26" t="n">
        <v>0.87</v>
      </c>
      <c r="W26" t="n">
        <v>20.79</v>
      </c>
      <c r="X26" t="n">
        <v>2.53</v>
      </c>
      <c r="Y26" t="n">
        <v>1</v>
      </c>
      <c r="Z26" t="n">
        <v>10</v>
      </c>
      <c r="AA26" t="n">
        <v>2626.84405115614</v>
      </c>
      <c r="AB26" t="n">
        <v>3594.163918972596</v>
      </c>
      <c r="AC26" t="n">
        <v>3251.141958986459</v>
      </c>
      <c r="AD26" t="n">
        <v>2626844.05115614</v>
      </c>
      <c r="AE26" t="n">
        <v>3594163.918972596</v>
      </c>
      <c r="AF26" t="n">
        <v>2.036148058865954e-06</v>
      </c>
      <c r="AG26" t="n">
        <v>72</v>
      </c>
      <c r="AH26" t="n">
        <v>3251141.958986458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1.6218</v>
      </c>
      <c r="E27" t="n">
        <v>61.66</v>
      </c>
      <c r="F27" t="n">
        <v>55.03</v>
      </c>
      <c r="G27" t="n">
        <v>38.39</v>
      </c>
      <c r="H27" t="n">
        <v>0.53</v>
      </c>
      <c r="I27" t="n">
        <v>86</v>
      </c>
      <c r="J27" t="n">
        <v>243.52</v>
      </c>
      <c r="K27" t="n">
        <v>57.72</v>
      </c>
      <c r="L27" t="n">
        <v>7.25</v>
      </c>
      <c r="M27" t="n">
        <v>84</v>
      </c>
      <c r="N27" t="n">
        <v>58.55</v>
      </c>
      <c r="O27" t="n">
        <v>30268.74</v>
      </c>
      <c r="P27" t="n">
        <v>857.99</v>
      </c>
      <c r="Q27" t="n">
        <v>1367.54</v>
      </c>
      <c r="R27" t="n">
        <v>185.79</v>
      </c>
      <c r="S27" t="n">
        <v>104.26</v>
      </c>
      <c r="T27" t="n">
        <v>39521.26</v>
      </c>
      <c r="U27" t="n">
        <v>0.5600000000000001</v>
      </c>
      <c r="V27" t="n">
        <v>0.87</v>
      </c>
      <c r="W27" t="n">
        <v>20.8</v>
      </c>
      <c r="X27" t="n">
        <v>2.45</v>
      </c>
      <c r="Y27" t="n">
        <v>1</v>
      </c>
      <c r="Z27" t="n">
        <v>10</v>
      </c>
      <c r="AA27" t="n">
        <v>2615.941498840327</v>
      </c>
      <c r="AB27" t="n">
        <v>3579.246565907438</v>
      </c>
      <c r="AC27" t="n">
        <v>3237.648297161203</v>
      </c>
      <c r="AD27" t="n">
        <v>2615941.498840327</v>
      </c>
      <c r="AE27" t="n">
        <v>3579246.565907438</v>
      </c>
      <c r="AF27" t="n">
        <v>2.043329572346268e-06</v>
      </c>
      <c r="AG27" t="n">
        <v>72</v>
      </c>
      <c r="AH27" t="n">
        <v>3237648.297161203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1.628</v>
      </c>
      <c r="E28" t="n">
        <v>61.43</v>
      </c>
      <c r="F28" t="n">
        <v>54.94</v>
      </c>
      <c r="G28" t="n">
        <v>39.71</v>
      </c>
      <c r="H28" t="n">
        <v>0.55</v>
      </c>
      <c r="I28" t="n">
        <v>83</v>
      </c>
      <c r="J28" t="n">
        <v>243.96</v>
      </c>
      <c r="K28" t="n">
        <v>57.72</v>
      </c>
      <c r="L28" t="n">
        <v>7.5</v>
      </c>
      <c r="M28" t="n">
        <v>81</v>
      </c>
      <c r="N28" t="n">
        <v>58.74</v>
      </c>
      <c r="O28" t="n">
        <v>30323.11</v>
      </c>
      <c r="P28" t="n">
        <v>856.12</v>
      </c>
      <c r="Q28" t="n">
        <v>1367.6</v>
      </c>
      <c r="R28" t="n">
        <v>182.97</v>
      </c>
      <c r="S28" t="n">
        <v>104.26</v>
      </c>
      <c r="T28" t="n">
        <v>38126.76</v>
      </c>
      <c r="U28" t="n">
        <v>0.57</v>
      </c>
      <c r="V28" t="n">
        <v>0.87</v>
      </c>
      <c r="W28" t="n">
        <v>20.78</v>
      </c>
      <c r="X28" t="n">
        <v>2.35</v>
      </c>
      <c r="Y28" t="n">
        <v>1</v>
      </c>
      <c r="Z28" t="n">
        <v>10</v>
      </c>
      <c r="AA28" t="n">
        <v>2604.937404492731</v>
      </c>
      <c r="AB28" t="n">
        <v>3564.190278554676</v>
      </c>
      <c r="AC28" t="n">
        <v>3224.028960741758</v>
      </c>
      <c r="AD28" t="n">
        <v>2604937.404492731</v>
      </c>
      <c r="AE28" t="n">
        <v>3564190.278554676</v>
      </c>
      <c r="AF28" t="n">
        <v>2.051141043149417e-06</v>
      </c>
      <c r="AG28" t="n">
        <v>72</v>
      </c>
      <c r="AH28" t="n">
        <v>3224028.960741757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1.6346</v>
      </c>
      <c r="E29" t="n">
        <v>61.18</v>
      </c>
      <c r="F29" t="n">
        <v>54.82</v>
      </c>
      <c r="G29" t="n">
        <v>41.12</v>
      </c>
      <c r="H29" t="n">
        <v>0.5600000000000001</v>
      </c>
      <c r="I29" t="n">
        <v>80</v>
      </c>
      <c r="J29" t="n">
        <v>244.41</v>
      </c>
      <c r="K29" t="n">
        <v>57.72</v>
      </c>
      <c r="L29" t="n">
        <v>7.75</v>
      </c>
      <c r="M29" t="n">
        <v>78</v>
      </c>
      <c r="N29" t="n">
        <v>58.93</v>
      </c>
      <c r="O29" t="n">
        <v>30377.55</v>
      </c>
      <c r="P29" t="n">
        <v>853.72</v>
      </c>
      <c r="Q29" t="n">
        <v>1367.4</v>
      </c>
      <c r="R29" t="n">
        <v>179.69</v>
      </c>
      <c r="S29" t="n">
        <v>104.26</v>
      </c>
      <c r="T29" t="n">
        <v>36500.54</v>
      </c>
      <c r="U29" t="n">
        <v>0.58</v>
      </c>
      <c r="V29" t="n">
        <v>0.87</v>
      </c>
      <c r="W29" t="n">
        <v>20.77</v>
      </c>
      <c r="X29" t="n">
        <v>2.24</v>
      </c>
      <c r="Y29" t="n">
        <v>1</v>
      </c>
      <c r="Z29" t="n">
        <v>10</v>
      </c>
      <c r="AA29" t="n">
        <v>2582.455700459529</v>
      </c>
      <c r="AB29" t="n">
        <v>3533.429819273666</v>
      </c>
      <c r="AC29" t="n">
        <v>3196.204236521952</v>
      </c>
      <c r="AD29" t="n">
        <v>2582455.70045953</v>
      </c>
      <c r="AE29" t="n">
        <v>3533429.819273666</v>
      </c>
      <c r="AF29" t="n">
        <v>2.059456479810834e-06</v>
      </c>
      <c r="AG29" t="n">
        <v>71</v>
      </c>
      <c r="AH29" t="n">
        <v>3196204.236521952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1.6377</v>
      </c>
      <c r="E30" t="n">
        <v>61.06</v>
      </c>
      <c r="F30" t="n">
        <v>54.8</v>
      </c>
      <c r="G30" t="n">
        <v>42.15</v>
      </c>
      <c r="H30" t="n">
        <v>0.58</v>
      </c>
      <c r="I30" t="n">
        <v>78</v>
      </c>
      <c r="J30" t="n">
        <v>244.85</v>
      </c>
      <c r="K30" t="n">
        <v>57.72</v>
      </c>
      <c r="L30" t="n">
        <v>8</v>
      </c>
      <c r="M30" t="n">
        <v>76</v>
      </c>
      <c r="N30" t="n">
        <v>59.12</v>
      </c>
      <c r="O30" t="n">
        <v>30432.06</v>
      </c>
      <c r="P30" t="n">
        <v>852.72</v>
      </c>
      <c r="Q30" t="n">
        <v>1367.4</v>
      </c>
      <c r="R30" t="n">
        <v>178.82</v>
      </c>
      <c r="S30" t="n">
        <v>104.26</v>
      </c>
      <c r="T30" t="n">
        <v>36075.82</v>
      </c>
      <c r="U30" t="n">
        <v>0.58</v>
      </c>
      <c r="V30" t="n">
        <v>0.87</v>
      </c>
      <c r="W30" t="n">
        <v>20.77</v>
      </c>
      <c r="X30" t="n">
        <v>2.22</v>
      </c>
      <c r="Y30" t="n">
        <v>1</v>
      </c>
      <c r="Z30" t="n">
        <v>10</v>
      </c>
      <c r="AA30" t="n">
        <v>2577.212140613224</v>
      </c>
      <c r="AB30" t="n">
        <v>3526.255349362416</v>
      </c>
      <c r="AC30" t="n">
        <v>3189.7144879496</v>
      </c>
      <c r="AD30" t="n">
        <v>2577212.140613224</v>
      </c>
      <c r="AE30" t="n">
        <v>3526255.349362416</v>
      </c>
      <c r="AF30" t="n">
        <v>2.063362215212408e-06</v>
      </c>
      <c r="AG30" t="n">
        <v>71</v>
      </c>
      <c r="AH30" t="n">
        <v>3189714.4879496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1.6439</v>
      </c>
      <c r="E31" t="n">
        <v>60.83</v>
      </c>
      <c r="F31" t="n">
        <v>54.7</v>
      </c>
      <c r="G31" t="n">
        <v>43.76</v>
      </c>
      <c r="H31" t="n">
        <v>0.6</v>
      </c>
      <c r="I31" t="n">
        <v>75</v>
      </c>
      <c r="J31" t="n">
        <v>245.29</v>
      </c>
      <c r="K31" t="n">
        <v>57.72</v>
      </c>
      <c r="L31" t="n">
        <v>8.25</v>
      </c>
      <c r="M31" t="n">
        <v>73</v>
      </c>
      <c r="N31" t="n">
        <v>59.32</v>
      </c>
      <c r="O31" t="n">
        <v>30486.64</v>
      </c>
      <c r="P31" t="n">
        <v>850.65</v>
      </c>
      <c r="Q31" t="n">
        <v>1367.38</v>
      </c>
      <c r="R31" t="n">
        <v>175.55</v>
      </c>
      <c r="S31" t="n">
        <v>104.26</v>
      </c>
      <c r="T31" t="n">
        <v>34456.46</v>
      </c>
      <c r="U31" t="n">
        <v>0.59</v>
      </c>
      <c r="V31" t="n">
        <v>0.88</v>
      </c>
      <c r="W31" t="n">
        <v>20.76</v>
      </c>
      <c r="X31" t="n">
        <v>2.12</v>
      </c>
      <c r="Y31" t="n">
        <v>1</v>
      </c>
      <c r="Z31" t="n">
        <v>10</v>
      </c>
      <c r="AA31" t="n">
        <v>2566.018087472886</v>
      </c>
      <c r="AB31" t="n">
        <v>3510.939152009034</v>
      </c>
      <c r="AC31" t="n">
        <v>3175.860046975208</v>
      </c>
      <c r="AD31" t="n">
        <v>2566018.087472886</v>
      </c>
      <c r="AE31" t="n">
        <v>3510939.152009035</v>
      </c>
      <c r="AF31" t="n">
        <v>2.071173686015557e-06</v>
      </c>
      <c r="AG31" t="n">
        <v>71</v>
      </c>
      <c r="AH31" t="n">
        <v>3175860.046975208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1.6478</v>
      </c>
      <c r="E32" t="n">
        <v>60.69</v>
      </c>
      <c r="F32" t="n">
        <v>54.65</v>
      </c>
      <c r="G32" t="n">
        <v>44.92</v>
      </c>
      <c r="H32" t="n">
        <v>0.62</v>
      </c>
      <c r="I32" t="n">
        <v>73</v>
      </c>
      <c r="J32" t="n">
        <v>245.73</v>
      </c>
      <c r="K32" t="n">
        <v>57.72</v>
      </c>
      <c r="L32" t="n">
        <v>8.5</v>
      </c>
      <c r="M32" t="n">
        <v>71</v>
      </c>
      <c r="N32" t="n">
        <v>59.51</v>
      </c>
      <c r="O32" t="n">
        <v>30541.29</v>
      </c>
      <c r="P32" t="n">
        <v>849.59</v>
      </c>
      <c r="Q32" t="n">
        <v>1367.51</v>
      </c>
      <c r="R32" t="n">
        <v>173.8</v>
      </c>
      <c r="S32" t="n">
        <v>104.26</v>
      </c>
      <c r="T32" t="n">
        <v>33591.41</v>
      </c>
      <c r="U32" t="n">
        <v>0.6</v>
      </c>
      <c r="V32" t="n">
        <v>0.88</v>
      </c>
      <c r="W32" t="n">
        <v>20.77</v>
      </c>
      <c r="X32" t="n">
        <v>2.07</v>
      </c>
      <c r="Y32" t="n">
        <v>1</v>
      </c>
      <c r="Z32" t="n">
        <v>10</v>
      </c>
      <c r="AA32" t="n">
        <v>2559.51747878619</v>
      </c>
      <c r="AB32" t="n">
        <v>3502.044732417281</v>
      </c>
      <c r="AC32" t="n">
        <v>3167.814498305896</v>
      </c>
      <c r="AD32" t="n">
        <v>2559517.47878619</v>
      </c>
      <c r="AE32" t="n">
        <v>3502044.732417281</v>
      </c>
      <c r="AF32" t="n">
        <v>2.076087353133667e-06</v>
      </c>
      <c r="AG32" t="n">
        <v>71</v>
      </c>
      <c r="AH32" t="n">
        <v>3167814.498305896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1.6526</v>
      </c>
      <c r="E33" t="n">
        <v>60.51</v>
      </c>
      <c r="F33" t="n">
        <v>54.57</v>
      </c>
      <c r="G33" t="n">
        <v>46.11</v>
      </c>
      <c r="H33" t="n">
        <v>0.63</v>
      </c>
      <c r="I33" t="n">
        <v>71</v>
      </c>
      <c r="J33" t="n">
        <v>246.18</v>
      </c>
      <c r="K33" t="n">
        <v>57.72</v>
      </c>
      <c r="L33" t="n">
        <v>8.75</v>
      </c>
      <c r="M33" t="n">
        <v>69</v>
      </c>
      <c r="N33" t="n">
        <v>59.7</v>
      </c>
      <c r="O33" t="n">
        <v>30596.01</v>
      </c>
      <c r="P33" t="n">
        <v>847.51</v>
      </c>
      <c r="Q33" t="n">
        <v>1367.38</v>
      </c>
      <c r="R33" t="n">
        <v>171.46</v>
      </c>
      <c r="S33" t="n">
        <v>104.26</v>
      </c>
      <c r="T33" t="n">
        <v>32433.66</v>
      </c>
      <c r="U33" t="n">
        <v>0.61</v>
      </c>
      <c r="V33" t="n">
        <v>0.88</v>
      </c>
      <c r="W33" t="n">
        <v>20.75</v>
      </c>
      <c r="X33" t="n">
        <v>1.99</v>
      </c>
      <c r="Y33" t="n">
        <v>1</v>
      </c>
      <c r="Z33" t="n">
        <v>10</v>
      </c>
      <c r="AA33" t="n">
        <v>2550.2210323837</v>
      </c>
      <c r="AB33" t="n">
        <v>3489.324924319124</v>
      </c>
      <c r="AC33" t="n">
        <v>3156.308650840264</v>
      </c>
      <c r="AD33" t="n">
        <v>2550221.0323837</v>
      </c>
      <c r="AE33" t="n">
        <v>3489324.924319124</v>
      </c>
      <c r="AF33" t="n">
        <v>2.082134943432879e-06</v>
      </c>
      <c r="AG33" t="n">
        <v>71</v>
      </c>
      <c r="AH33" t="n">
        <v>3156308.650840264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1.6556</v>
      </c>
      <c r="E34" t="n">
        <v>60.4</v>
      </c>
      <c r="F34" t="n">
        <v>54.55</v>
      </c>
      <c r="G34" t="n">
        <v>47.43</v>
      </c>
      <c r="H34" t="n">
        <v>0.65</v>
      </c>
      <c r="I34" t="n">
        <v>69</v>
      </c>
      <c r="J34" t="n">
        <v>246.62</v>
      </c>
      <c r="K34" t="n">
        <v>57.72</v>
      </c>
      <c r="L34" t="n">
        <v>9</v>
      </c>
      <c r="M34" t="n">
        <v>67</v>
      </c>
      <c r="N34" t="n">
        <v>59.9</v>
      </c>
      <c r="O34" t="n">
        <v>30650.8</v>
      </c>
      <c r="P34" t="n">
        <v>846.54</v>
      </c>
      <c r="Q34" t="n">
        <v>1367.43</v>
      </c>
      <c r="R34" t="n">
        <v>170.51</v>
      </c>
      <c r="S34" t="n">
        <v>104.26</v>
      </c>
      <c r="T34" t="n">
        <v>31966.09</v>
      </c>
      <c r="U34" t="n">
        <v>0.61</v>
      </c>
      <c r="V34" t="n">
        <v>0.88</v>
      </c>
      <c r="W34" t="n">
        <v>20.76</v>
      </c>
      <c r="X34" t="n">
        <v>1.97</v>
      </c>
      <c r="Y34" t="n">
        <v>1</v>
      </c>
      <c r="Z34" t="n">
        <v>10</v>
      </c>
      <c r="AA34" t="n">
        <v>2535.264791235948</v>
      </c>
      <c r="AB34" t="n">
        <v>3468.861135357977</v>
      </c>
      <c r="AC34" t="n">
        <v>3137.797897176461</v>
      </c>
      <c r="AD34" t="n">
        <v>2535264.791235948</v>
      </c>
      <c r="AE34" t="n">
        <v>3468861.135357977</v>
      </c>
      <c r="AF34" t="n">
        <v>2.085914687369886e-06</v>
      </c>
      <c r="AG34" t="n">
        <v>70</v>
      </c>
      <c r="AH34" t="n">
        <v>3137797.897176461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1.6601</v>
      </c>
      <c r="E35" t="n">
        <v>60.24</v>
      </c>
      <c r="F35" t="n">
        <v>54.48</v>
      </c>
      <c r="G35" t="n">
        <v>48.78</v>
      </c>
      <c r="H35" t="n">
        <v>0.67</v>
      </c>
      <c r="I35" t="n">
        <v>67</v>
      </c>
      <c r="J35" t="n">
        <v>247.07</v>
      </c>
      <c r="K35" t="n">
        <v>57.72</v>
      </c>
      <c r="L35" t="n">
        <v>9.25</v>
      </c>
      <c r="M35" t="n">
        <v>65</v>
      </c>
      <c r="N35" t="n">
        <v>60.09</v>
      </c>
      <c r="O35" t="n">
        <v>30705.66</v>
      </c>
      <c r="P35" t="n">
        <v>844.78</v>
      </c>
      <c r="Q35" t="n">
        <v>1367.34</v>
      </c>
      <c r="R35" t="n">
        <v>168.28</v>
      </c>
      <c r="S35" t="n">
        <v>104.26</v>
      </c>
      <c r="T35" t="n">
        <v>30859.45</v>
      </c>
      <c r="U35" t="n">
        <v>0.62</v>
      </c>
      <c r="V35" t="n">
        <v>0.88</v>
      </c>
      <c r="W35" t="n">
        <v>20.75</v>
      </c>
      <c r="X35" t="n">
        <v>1.9</v>
      </c>
      <c r="Y35" t="n">
        <v>1</v>
      </c>
      <c r="Z35" t="n">
        <v>10</v>
      </c>
      <c r="AA35" t="n">
        <v>2526.958972986664</v>
      </c>
      <c r="AB35" t="n">
        <v>3457.496748402466</v>
      </c>
      <c r="AC35" t="n">
        <v>3127.518111361967</v>
      </c>
      <c r="AD35" t="n">
        <v>2526958.972986664</v>
      </c>
      <c r="AE35" t="n">
        <v>3457496.748402466</v>
      </c>
      <c r="AF35" t="n">
        <v>2.091584303275397e-06</v>
      </c>
      <c r="AG35" t="n">
        <v>70</v>
      </c>
      <c r="AH35" t="n">
        <v>3127518.111361967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1.6644</v>
      </c>
      <c r="E36" t="n">
        <v>60.08</v>
      </c>
      <c r="F36" t="n">
        <v>54.41</v>
      </c>
      <c r="G36" t="n">
        <v>50.22</v>
      </c>
      <c r="H36" t="n">
        <v>0.68</v>
      </c>
      <c r="I36" t="n">
        <v>65</v>
      </c>
      <c r="J36" t="n">
        <v>247.51</v>
      </c>
      <c r="K36" t="n">
        <v>57.72</v>
      </c>
      <c r="L36" t="n">
        <v>9.5</v>
      </c>
      <c r="M36" t="n">
        <v>63</v>
      </c>
      <c r="N36" t="n">
        <v>60.29</v>
      </c>
      <c r="O36" t="n">
        <v>30760.6</v>
      </c>
      <c r="P36" t="n">
        <v>843.13</v>
      </c>
      <c r="Q36" t="n">
        <v>1367.43</v>
      </c>
      <c r="R36" t="n">
        <v>165.98</v>
      </c>
      <c r="S36" t="n">
        <v>104.26</v>
      </c>
      <c r="T36" t="n">
        <v>29720.04</v>
      </c>
      <c r="U36" t="n">
        <v>0.63</v>
      </c>
      <c r="V36" t="n">
        <v>0.88</v>
      </c>
      <c r="W36" t="n">
        <v>20.75</v>
      </c>
      <c r="X36" t="n">
        <v>1.83</v>
      </c>
      <c r="Y36" t="n">
        <v>1</v>
      </c>
      <c r="Z36" t="n">
        <v>10</v>
      </c>
      <c r="AA36" t="n">
        <v>2519.076474986834</v>
      </c>
      <c r="AB36" t="n">
        <v>3446.711566887828</v>
      </c>
      <c r="AC36" t="n">
        <v>3117.76225243399</v>
      </c>
      <c r="AD36" t="n">
        <v>2519076.474986834</v>
      </c>
      <c r="AE36" t="n">
        <v>3446711.566887828</v>
      </c>
      <c r="AF36" t="n">
        <v>2.097001936251775e-06</v>
      </c>
      <c r="AG36" t="n">
        <v>70</v>
      </c>
      <c r="AH36" t="n">
        <v>3117762.25243399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1.6678</v>
      </c>
      <c r="E37" t="n">
        <v>59.96</v>
      </c>
      <c r="F37" t="n">
        <v>54.38</v>
      </c>
      <c r="G37" t="n">
        <v>51.79</v>
      </c>
      <c r="H37" t="n">
        <v>0.7</v>
      </c>
      <c r="I37" t="n">
        <v>63</v>
      </c>
      <c r="J37" t="n">
        <v>247.96</v>
      </c>
      <c r="K37" t="n">
        <v>57.72</v>
      </c>
      <c r="L37" t="n">
        <v>9.75</v>
      </c>
      <c r="M37" t="n">
        <v>61</v>
      </c>
      <c r="N37" t="n">
        <v>60.48</v>
      </c>
      <c r="O37" t="n">
        <v>30815.6</v>
      </c>
      <c r="P37" t="n">
        <v>842.46</v>
      </c>
      <c r="Q37" t="n">
        <v>1367.36</v>
      </c>
      <c r="R37" t="n">
        <v>164.86</v>
      </c>
      <c r="S37" t="n">
        <v>104.26</v>
      </c>
      <c r="T37" t="n">
        <v>29173.27</v>
      </c>
      <c r="U37" t="n">
        <v>0.63</v>
      </c>
      <c r="V37" t="n">
        <v>0.88</v>
      </c>
      <c r="W37" t="n">
        <v>20.75</v>
      </c>
      <c r="X37" t="n">
        <v>1.8</v>
      </c>
      <c r="Y37" t="n">
        <v>1</v>
      </c>
      <c r="Z37" t="n">
        <v>10</v>
      </c>
      <c r="AA37" t="n">
        <v>2514.069154352659</v>
      </c>
      <c r="AB37" t="n">
        <v>3439.860329888755</v>
      </c>
      <c r="AC37" t="n">
        <v>3111.564887878338</v>
      </c>
      <c r="AD37" t="n">
        <v>2514069.154352659</v>
      </c>
      <c r="AE37" t="n">
        <v>3439860.329888755</v>
      </c>
      <c r="AF37" t="n">
        <v>2.10128564604705e-06</v>
      </c>
      <c r="AG37" t="n">
        <v>70</v>
      </c>
      <c r="AH37" t="n">
        <v>3111564.887878338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1.6708</v>
      </c>
      <c r="E38" t="n">
        <v>59.85</v>
      </c>
      <c r="F38" t="n">
        <v>54.32</v>
      </c>
      <c r="G38" t="n">
        <v>52.57</v>
      </c>
      <c r="H38" t="n">
        <v>0.72</v>
      </c>
      <c r="I38" t="n">
        <v>62</v>
      </c>
      <c r="J38" t="n">
        <v>248.4</v>
      </c>
      <c r="K38" t="n">
        <v>57.72</v>
      </c>
      <c r="L38" t="n">
        <v>10</v>
      </c>
      <c r="M38" t="n">
        <v>60</v>
      </c>
      <c r="N38" t="n">
        <v>60.68</v>
      </c>
      <c r="O38" t="n">
        <v>30870.67</v>
      </c>
      <c r="P38" t="n">
        <v>840.63</v>
      </c>
      <c r="Q38" t="n">
        <v>1367.42</v>
      </c>
      <c r="R38" t="n">
        <v>163.27</v>
      </c>
      <c r="S38" t="n">
        <v>104.26</v>
      </c>
      <c r="T38" t="n">
        <v>28379.89</v>
      </c>
      <c r="U38" t="n">
        <v>0.64</v>
      </c>
      <c r="V38" t="n">
        <v>0.88</v>
      </c>
      <c r="W38" t="n">
        <v>20.74</v>
      </c>
      <c r="X38" t="n">
        <v>1.74</v>
      </c>
      <c r="Y38" t="n">
        <v>1</v>
      </c>
      <c r="Z38" t="n">
        <v>10</v>
      </c>
      <c r="AA38" t="n">
        <v>2507.509850247664</v>
      </c>
      <c r="AB38" t="n">
        <v>3430.885600636226</v>
      </c>
      <c r="AC38" t="n">
        <v>3103.446694189559</v>
      </c>
      <c r="AD38" t="n">
        <v>2507509.850247663</v>
      </c>
      <c r="AE38" t="n">
        <v>3430885.600636226</v>
      </c>
      <c r="AF38" t="n">
        <v>2.105065389984058e-06</v>
      </c>
      <c r="AG38" t="n">
        <v>70</v>
      </c>
      <c r="AH38" t="n">
        <v>3103446.694189559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1.6747</v>
      </c>
      <c r="E39" t="n">
        <v>59.71</v>
      </c>
      <c r="F39" t="n">
        <v>54.27</v>
      </c>
      <c r="G39" t="n">
        <v>54.27</v>
      </c>
      <c r="H39" t="n">
        <v>0.73</v>
      </c>
      <c r="I39" t="n">
        <v>60</v>
      </c>
      <c r="J39" t="n">
        <v>248.85</v>
      </c>
      <c r="K39" t="n">
        <v>57.72</v>
      </c>
      <c r="L39" t="n">
        <v>10.25</v>
      </c>
      <c r="M39" t="n">
        <v>58</v>
      </c>
      <c r="N39" t="n">
        <v>60.88</v>
      </c>
      <c r="O39" t="n">
        <v>30925.82</v>
      </c>
      <c r="P39" t="n">
        <v>839.71</v>
      </c>
      <c r="Q39" t="n">
        <v>1367.42</v>
      </c>
      <c r="R39" t="n">
        <v>161.31</v>
      </c>
      <c r="S39" t="n">
        <v>104.26</v>
      </c>
      <c r="T39" t="n">
        <v>27413.53</v>
      </c>
      <c r="U39" t="n">
        <v>0.65</v>
      </c>
      <c r="V39" t="n">
        <v>0.88</v>
      </c>
      <c r="W39" t="n">
        <v>20.75</v>
      </c>
      <c r="X39" t="n">
        <v>1.69</v>
      </c>
      <c r="Y39" t="n">
        <v>1</v>
      </c>
      <c r="Z39" t="n">
        <v>10</v>
      </c>
      <c r="AA39" t="n">
        <v>2501.428850350095</v>
      </c>
      <c r="AB39" t="n">
        <v>3422.56530830159</v>
      </c>
      <c r="AC39" t="n">
        <v>3095.920478877737</v>
      </c>
      <c r="AD39" t="n">
        <v>2501428.850350095</v>
      </c>
      <c r="AE39" t="n">
        <v>3422565.30830159</v>
      </c>
      <c r="AF39" t="n">
        <v>2.109979057102168e-06</v>
      </c>
      <c r="AG39" t="n">
        <v>70</v>
      </c>
      <c r="AH39" t="n">
        <v>3095920.478877737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1.6771</v>
      </c>
      <c r="E40" t="n">
        <v>59.63</v>
      </c>
      <c r="F40" t="n">
        <v>54.23</v>
      </c>
      <c r="G40" t="n">
        <v>55.15</v>
      </c>
      <c r="H40" t="n">
        <v>0.75</v>
      </c>
      <c r="I40" t="n">
        <v>59</v>
      </c>
      <c r="J40" t="n">
        <v>249.3</v>
      </c>
      <c r="K40" t="n">
        <v>57.72</v>
      </c>
      <c r="L40" t="n">
        <v>10.5</v>
      </c>
      <c r="M40" t="n">
        <v>57</v>
      </c>
      <c r="N40" t="n">
        <v>61.07</v>
      </c>
      <c r="O40" t="n">
        <v>30981.04</v>
      </c>
      <c r="P40" t="n">
        <v>838.35</v>
      </c>
      <c r="Q40" t="n">
        <v>1367.45</v>
      </c>
      <c r="R40" t="n">
        <v>159.94</v>
      </c>
      <c r="S40" t="n">
        <v>104.26</v>
      </c>
      <c r="T40" t="n">
        <v>26729.73</v>
      </c>
      <c r="U40" t="n">
        <v>0.65</v>
      </c>
      <c r="V40" t="n">
        <v>0.88</v>
      </c>
      <c r="W40" t="n">
        <v>20.75</v>
      </c>
      <c r="X40" t="n">
        <v>1.65</v>
      </c>
      <c r="Y40" t="n">
        <v>1</v>
      </c>
      <c r="Z40" t="n">
        <v>10</v>
      </c>
      <c r="AA40" t="n">
        <v>2496.45587812002</v>
      </c>
      <c r="AB40" t="n">
        <v>3415.761068304351</v>
      </c>
      <c r="AC40" t="n">
        <v>3089.765625996024</v>
      </c>
      <c r="AD40" t="n">
        <v>2496455.87812002</v>
      </c>
      <c r="AE40" t="n">
        <v>3415761.068304351</v>
      </c>
      <c r="AF40" t="n">
        <v>2.113002852251773e-06</v>
      </c>
      <c r="AG40" t="n">
        <v>70</v>
      </c>
      <c r="AH40" t="n">
        <v>3089765.625996023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1.6811</v>
      </c>
      <c r="E41" t="n">
        <v>59.48</v>
      </c>
      <c r="F41" t="n">
        <v>54.18</v>
      </c>
      <c r="G41" t="n">
        <v>57.03</v>
      </c>
      <c r="H41" t="n">
        <v>0.77</v>
      </c>
      <c r="I41" t="n">
        <v>57</v>
      </c>
      <c r="J41" t="n">
        <v>249.75</v>
      </c>
      <c r="K41" t="n">
        <v>57.72</v>
      </c>
      <c r="L41" t="n">
        <v>10.75</v>
      </c>
      <c r="M41" t="n">
        <v>55</v>
      </c>
      <c r="N41" t="n">
        <v>61.27</v>
      </c>
      <c r="O41" t="n">
        <v>31036.33</v>
      </c>
      <c r="P41" t="n">
        <v>837.3</v>
      </c>
      <c r="Q41" t="n">
        <v>1367.3</v>
      </c>
      <c r="R41" t="n">
        <v>158.39</v>
      </c>
      <c r="S41" t="n">
        <v>104.26</v>
      </c>
      <c r="T41" t="n">
        <v>25968.1</v>
      </c>
      <c r="U41" t="n">
        <v>0.66</v>
      </c>
      <c r="V41" t="n">
        <v>0.88</v>
      </c>
      <c r="W41" t="n">
        <v>20.74</v>
      </c>
      <c r="X41" t="n">
        <v>1.6</v>
      </c>
      <c r="Y41" t="n">
        <v>1</v>
      </c>
      <c r="Z41" t="n">
        <v>10</v>
      </c>
      <c r="AA41" t="n">
        <v>2480.145042561632</v>
      </c>
      <c r="AB41" t="n">
        <v>3393.443863510083</v>
      </c>
      <c r="AC41" t="n">
        <v>3069.578343904928</v>
      </c>
      <c r="AD41" t="n">
        <v>2480145.042561632</v>
      </c>
      <c r="AE41" t="n">
        <v>3393443.863510083</v>
      </c>
      <c r="AF41" t="n">
        <v>2.11804251083445e-06</v>
      </c>
      <c r="AG41" t="n">
        <v>69</v>
      </c>
      <c r="AH41" t="n">
        <v>3069578.343904928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1.6829</v>
      </c>
      <c r="E42" t="n">
        <v>59.42</v>
      </c>
      <c r="F42" t="n">
        <v>54.16</v>
      </c>
      <c r="G42" t="n">
        <v>58.03</v>
      </c>
      <c r="H42" t="n">
        <v>0.78</v>
      </c>
      <c r="I42" t="n">
        <v>56</v>
      </c>
      <c r="J42" t="n">
        <v>250.2</v>
      </c>
      <c r="K42" t="n">
        <v>57.72</v>
      </c>
      <c r="L42" t="n">
        <v>11</v>
      </c>
      <c r="M42" t="n">
        <v>54</v>
      </c>
      <c r="N42" t="n">
        <v>61.47</v>
      </c>
      <c r="O42" t="n">
        <v>31091.69</v>
      </c>
      <c r="P42" t="n">
        <v>836.26</v>
      </c>
      <c r="Q42" t="n">
        <v>1367.35</v>
      </c>
      <c r="R42" t="n">
        <v>157.92</v>
      </c>
      <c r="S42" t="n">
        <v>104.26</v>
      </c>
      <c r="T42" t="n">
        <v>25735.66</v>
      </c>
      <c r="U42" t="n">
        <v>0.66</v>
      </c>
      <c r="V42" t="n">
        <v>0.88</v>
      </c>
      <c r="W42" t="n">
        <v>20.74</v>
      </c>
      <c r="X42" t="n">
        <v>1.58</v>
      </c>
      <c r="Y42" t="n">
        <v>1</v>
      </c>
      <c r="Z42" t="n">
        <v>10</v>
      </c>
      <c r="AA42" t="n">
        <v>2476.519492647497</v>
      </c>
      <c r="AB42" t="n">
        <v>3388.483226169591</v>
      </c>
      <c r="AC42" t="n">
        <v>3065.091142829914</v>
      </c>
      <c r="AD42" t="n">
        <v>2476519.492647497</v>
      </c>
      <c r="AE42" t="n">
        <v>3388483.22616959</v>
      </c>
      <c r="AF42" t="n">
        <v>2.120310357196655e-06</v>
      </c>
      <c r="AG42" t="n">
        <v>69</v>
      </c>
      <c r="AH42" t="n">
        <v>3065091.142829914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1.685</v>
      </c>
      <c r="E43" t="n">
        <v>59.35</v>
      </c>
      <c r="F43" t="n">
        <v>54.13</v>
      </c>
      <c r="G43" t="n">
        <v>59.05</v>
      </c>
      <c r="H43" t="n">
        <v>0.8</v>
      </c>
      <c r="I43" t="n">
        <v>55</v>
      </c>
      <c r="J43" t="n">
        <v>250.65</v>
      </c>
      <c r="K43" t="n">
        <v>57.72</v>
      </c>
      <c r="L43" t="n">
        <v>11.25</v>
      </c>
      <c r="M43" t="n">
        <v>53</v>
      </c>
      <c r="N43" t="n">
        <v>61.67</v>
      </c>
      <c r="O43" t="n">
        <v>31147.12</v>
      </c>
      <c r="P43" t="n">
        <v>834.97</v>
      </c>
      <c r="Q43" t="n">
        <v>1367.27</v>
      </c>
      <c r="R43" t="n">
        <v>156.85</v>
      </c>
      <c r="S43" t="n">
        <v>104.26</v>
      </c>
      <c r="T43" t="n">
        <v>25206.99</v>
      </c>
      <c r="U43" t="n">
        <v>0.66</v>
      </c>
      <c r="V43" t="n">
        <v>0.89</v>
      </c>
      <c r="W43" t="n">
        <v>20.74</v>
      </c>
      <c r="X43" t="n">
        <v>1.55</v>
      </c>
      <c r="Y43" t="n">
        <v>1</v>
      </c>
      <c r="Z43" t="n">
        <v>10</v>
      </c>
      <c r="AA43" t="n">
        <v>2472.117527885814</v>
      </c>
      <c r="AB43" t="n">
        <v>3382.460263781675</v>
      </c>
      <c r="AC43" t="n">
        <v>3059.643003519021</v>
      </c>
      <c r="AD43" t="n">
        <v>2472117.527885814</v>
      </c>
      <c r="AE43" t="n">
        <v>3382460.263781675</v>
      </c>
      <c r="AF43" t="n">
        <v>2.12295617795256e-06</v>
      </c>
      <c r="AG43" t="n">
        <v>69</v>
      </c>
      <c r="AH43" t="n">
        <v>3059643.003519021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1.6894</v>
      </c>
      <c r="E44" t="n">
        <v>59.19</v>
      </c>
      <c r="F44" t="n">
        <v>54.07</v>
      </c>
      <c r="G44" t="n">
        <v>61.21</v>
      </c>
      <c r="H44" t="n">
        <v>0.8100000000000001</v>
      </c>
      <c r="I44" t="n">
        <v>53</v>
      </c>
      <c r="J44" t="n">
        <v>251.1</v>
      </c>
      <c r="K44" t="n">
        <v>57.72</v>
      </c>
      <c r="L44" t="n">
        <v>11.5</v>
      </c>
      <c r="M44" t="n">
        <v>51</v>
      </c>
      <c r="N44" t="n">
        <v>61.87</v>
      </c>
      <c r="O44" t="n">
        <v>31202.63</v>
      </c>
      <c r="P44" t="n">
        <v>833.47</v>
      </c>
      <c r="Q44" t="n">
        <v>1367.34</v>
      </c>
      <c r="R44" t="n">
        <v>154.81</v>
      </c>
      <c r="S44" t="n">
        <v>104.26</v>
      </c>
      <c r="T44" t="n">
        <v>24194.82</v>
      </c>
      <c r="U44" t="n">
        <v>0.67</v>
      </c>
      <c r="V44" t="n">
        <v>0.89</v>
      </c>
      <c r="W44" t="n">
        <v>20.73</v>
      </c>
      <c r="X44" t="n">
        <v>1.49</v>
      </c>
      <c r="Y44" t="n">
        <v>1</v>
      </c>
      <c r="Z44" t="n">
        <v>10</v>
      </c>
      <c r="AA44" t="n">
        <v>2464.682667430651</v>
      </c>
      <c r="AB44" t="n">
        <v>3372.287559704028</v>
      </c>
      <c r="AC44" t="n">
        <v>3050.441168041064</v>
      </c>
      <c r="AD44" t="n">
        <v>2464682.667430651</v>
      </c>
      <c r="AE44" t="n">
        <v>3372287.559704028</v>
      </c>
      <c r="AF44" t="n">
        <v>2.128499802393504e-06</v>
      </c>
      <c r="AG44" t="n">
        <v>69</v>
      </c>
      <c r="AH44" t="n">
        <v>3050441.168041064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1.6915</v>
      </c>
      <c r="E45" t="n">
        <v>59.12</v>
      </c>
      <c r="F45" t="n">
        <v>54.04</v>
      </c>
      <c r="G45" t="n">
        <v>62.36</v>
      </c>
      <c r="H45" t="n">
        <v>0.83</v>
      </c>
      <c r="I45" t="n">
        <v>52</v>
      </c>
      <c r="J45" t="n">
        <v>251.55</v>
      </c>
      <c r="K45" t="n">
        <v>57.72</v>
      </c>
      <c r="L45" t="n">
        <v>11.75</v>
      </c>
      <c r="M45" t="n">
        <v>50</v>
      </c>
      <c r="N45" t="n">
        <v>62.07</v>
      </c>
      <c r="O45" t="n">
        <v>31258.21</v>
      </c>
      <c r="P45" t="n">
        <v>832.55</v>
      </c>
      <c r="Q45" t="n">
        <v>1367.31</v>
      </c>
      <c r="R45" t="n">
        <v>154.19</v>
      </c>
      <c r="S45" t="n">
        <v>104.26</v>
      </c>
      <c r="T45" t="n">
        <v>23892.3</v>
      </c>
      <c r="U45" t="n">
        <v>0.68</v>
      </c>
      <c r="V45" t="n">
        <v>0.89</v>
      </c>
      <c r="W45" t="n">
        <v>20.73</v>
      </c>
      <c r="X45" t="n">
        <v>1.46</v>
      </c>
      <c r="Y45" t="n">
        <v>1</v>
      </c>
      <c r="Z45" t="n">
        <v>10</v>
      </c>
      <c r="AA45" t="n">
        <v>2460.841370689742</v>
      </c>
      <c r="AB45" t="n">
        <v>3367.031728037064</v>
      </c>
      <c r="AC45" t="n">
        <v>3045.68694557179</v>
      </c>
      <c r="AD45" t="n">
        <v>2460841.370689742</v>
      </c>
      <c r="AE45" t="n">
        <v>3367031.728037064</v>
      </c>
      <c r="AF45" t="n">
        <v>2.13114562314941e-06</v>
      </c>
      <c r="AG45" t="n">
        <v>69</v>
      </c>
      <c r="AH45" t="n">
        <v>3045686.94557179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1.6933</v>
      </c>
      <c r="E46" t="n">
        <v>59.06</v>
      </c>
      <c r="F46" t="n">
        <v>54.02</v>
      </c>
      <c r="G46" t="n">
        <v>63.56</v>
      </c>
      <c r="H46" t="n">
        <v>0.85</v>
      </c>
      <c r="I46" t="n">
        <v>51</v>
      </c>
      <c r="J46" t="n">
        <v>252</v>
      </c>
      <c r="K46" t="n">
        <v>57.72</v>
      </c>
      <c r="L46" t="n">
        <v>12</v>
      </c>
      <c r="M46" t="n">
        <v>49</v>
      </c>
      <c r="N46" t="n">
        <v>62.27</v>
      </c>
      <c r="O46" t="n">
        <v>31313.87</v>
      </c>
      <c r="P46" t="n">
        <v>831.46</v>
      </c>
      <c r="Q46" t="n">
        <v>1367.43</v>
      </c>
      <c r="R46" t="n">
        <v>153.32</v>
      </c>
      <c r="S46" t="n">
        <v>104.26</v>
      </c>
      <c r="T46" t="n">
        <v>23459.13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2457.187190241075</v>
      </c>
      <c r="AB46" t="n">
        <v>3362.031917136133</v>
      </c>
      <c r="AC46" t="n">
        <v>3041.164309605966</v>
      </c>
      <c r="AD46" t="n">
        <v>2457187.190241075</v>
      </c>
      <c r="AE46" t="n">
        <v>3362031.917136133</v>
      </c>
      <c r="AF46" t="n">
        <v>2.133413469511614e-06</v>
      </c>
      <c r="AG46" t="n">
        <v>69</v>
      </c>
      <c r="AH46" t="n">
        <v>3041164.309605966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1.696</v>
      </c>
      <c r="E47" t="n">
        <v>58.96</v>
      </c>
      <c r="F47" t="n">
        <v>53.98</v>
      </c>
      <c r="G47" t="n">
        <v>64.77</v>
      </c>
      <c r="H47" t="n">
        <v>0.86</v>
      </c>
      <c r="I47" t="n">
        <v>50</v>
      </c>
      <c r="J47" t="n">
        <v>252.45</v>
      </c>
      <c r="K47" t="n">
        <v>57.72</v>
      </c>
      <c r="L47" t="n">
        <v>12.25</v>
      </c>
      <c r="M47" t="n">
        <v>48</v>
      </c>
      <c r="N47" t="n">
        <v>62.48</v>
      </c>
      <c r="O47" t="n">
        <v>31369.6</v>
      </c>
      <c r="P47" t="n">
        <v>830.71</v>
      </c>
      <c r="Q47" t="n">
        <v>1367.36</v>
      </c>
      <c r="R47" t="n">
        <v>152.04</v>
      </c>
      <c r="S47" t="n">
        <v>104.26</v>
      </c>
      <c r="T47" t="n">
        <v>22826.53</v>
      </c>
      <c r="U47" t="n">
        <v>0.6899999999999999</v>
      </c>
      <c r="V47" t="n">
        <v>0.89</v>
      </c>
      <c r="W47" t="n">
        <v>20.72</v>
      </c>
      <c r="X47" t="n">
        <v>1.4</v>
      </c>
      <c r="Y47" t="n">
        <v>1</v>
      </c>
      <c r="Z47" t="n">
        <v>10</v>
      </c>
      <c r="AA47" t="n">
        <v>2452.875403038592</v>
      </c>
      <c r="AB47" t="n">
        <v>3356.132339663069</v>
      </c>
      <c r="AC47" t="n">
        <v>3035.827779526822</v>
      </c>
      <c r="AD47" t="n">
        <v>2452875.403038592</v>
      </c>
      <c r="AE47" t="n">
        <v>3356132.339663069</v>
      </c>
      <c r="AF47" t="n">
        <v>2.136815239054921e-06</v>
      </c>
      <c r="AG47" t="n">
        <v>69</v>
      </c>
      <c r="AH47" t="n">
        <v>3035827.779526822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1.698</v>
      </c>
      <c r="E48" t="n">
        <v>58.89</v>
      </c>
      <c r="F48" t="n">
        <v>53.95</v>
      </c>
      <c r="G48" t="n">
        <v>66.06</v>
      </c>
      <c r="H48" t="n">
        <v>0.88</v>
      </c>
      <c r="I48" t="n">
        <v>49</v>
      </c>
      <c r="J48" t="n">
        <v>252.9</v>
      </c>
      <c r="K48" t="n">
        <v>57.72</v>
      </c>
      <c r="L48" t="n">
        <v>12.5</v>
      </c>
      <c r="M48" t="n">
        <v>47</v>
      </c>
      <c r="N48" t="n">
        <v>62.68</v>
      </c>
      <c r="O48" t="n">
        <v>31425.4</v>
      </c>
      <c r="P48" t="n">
        <v>829.61</v>
      </c>
      <c r="Q48" t="n">
        <v>1367.39</v>
      </c>
      <c r="R48" t="n">
        <v>151.12</v>
      </c>
      <c r="S48" t="n">
        <v>104.26</v>
      </c>
      <c r="T48" t="n">
        <v>22371.98</v>
      </c>
      <c r="U48" t="n">
        <v>0.6899999999999999</v>
      </c>
      <c r="V48" t="n">
        <v>0.89</v>
      </c>
      <c r="W48" t="n">
        <v>20.72</v>
      </c>
      <c r="X48" t="n">
        <v>1.37</v>
      </c>
      <c r="Y48" t="n">
        <v>1</v>
      </c>
      <c r="Z48" t="n">
        <v>10</v>
      </c>
      <c r="AA48" t="n">
        <v>2448.910851274894</v>
      </c>
      <c r="AB48" t="n">
        <v>3350.707865036298</v>
      </c>
      <c r="AC48" t="n">
        <v>3030.921009145132</v>
      </c>
      <c r="AD48" t="n">
        <v>2448910.851274895</v>
      </c>
      <c r="AE48" t="n">
        <v>3350707.865036298</v>
      </c>
      <c r="AF48" t="n">
        <v>2.139335068346259e-06</v>
      </c>
      <c r="AG48" t="n">
        <v>69</v>
      </c>
      <c r="AH48" t="n">
        <v>3030921.009145132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1.7001</v>
      </c>
      <c r="E49" t="n">
        <v>58.82</v>
      </c>
      <c r="F49" t="n">
        <v>53.92</v>
      </c>
      <c r="G49" t="n">
        <v>67.41</v>
      </c>
      <c r="H49" t="n">
        <v>0.9</v>
      </c>
      <c r="I49" t="n">
        <v>48</v>
      </c>
      <c r="J49" t="n">
        <v>253.35</v>
      </c>
      <c r="K49" t="n">
        <v>57.72</v>
      </c>
      <c r="L49" t="n">
        <v>12.75</v>
      </c>
      <c r="M49" t="n">
        <v>46</v>
      </c>
      <c r="N49" t="n">
        <v>62.88</v>
      </c>
      <c r="O49" t="n">
        <v>31481.28</v>
      </c>
      <c r="P49" t="n">
        <v>828.45</v>
      </c>
      <c r="Q49" t="n">
        <v>1367.34</v>
      </c>
      <c r="R49" t="n">
        <v>150.68</v>
      </c>
      <c r="S49" t="n">
        <v>104.26</v>
      </c>
      <c r="T49" t="n">
        <v>22157.07</v>
      </c>
      <c r="U49" t="n">
        <v>0.6899999999999999</v>
      </c>
      <c r="V49" t="n">
        <v>0.89</v>
      </c>
      <c r="W49" t="n">
        <v>20.71</v>
      </c>
      <c r="X49" t="n">
        <v>1.34</v>
      </c>
      <c r="Y49" t="n">
        <v>1</v>
      </c>
      <c r="Z49" t="n">
        <v>10</v>
      </c>
      <c r="AA49" t="n">
        <v>2444.767031379713</v>
      </c>
      <c r="AB49" t="n">
        <v>3345.03810784328</v>
      </c>
      <c r="AC49" t="n">
        <v>3025.792365621062</v>
      </c>
      <c r="AD49" t="n">
        <v>2444767.031379713</v>
      </c>
      <c r="AE49" t="n">
        <v>3345038.10784328</v>
      </c>
      <c r="AF49" t="n">
        <v>2.141980889102164e-06</v>
      </c>
      <c r="AG49" t="n">
        <v>69</v>
      </c>
      <c r="AH49" t="n">
        <v>3025792.365621062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1.7025</v>
      </c>
      <c r="E50" t="n">
        <v>58.74</v>
      </c>
      <c r="F50" t="n">
        <v>53.89</v>
      </c>
      <c r="G50" t="n">
        <v>68.79000000000001</v>
      </c>
      <c r="H50" t="n">
        <v>0.91</v>
      </c>
      <c r="I50" t="n">
        <v>47</v>
      </c>
      <c r="J50" t="n">
        <v>253.81</v>
      </c>
      <c r="K50" t="n">
        <v>57.72</v>
      </c>
      <c r="L50" t="n">
        <v>13</v>
      </c>
      <c r="M50" t="n">
        <v>45</v>
      </c>
      <c r="N50" t="n">
        <v>63.08</v>
      </c>
      <c r="O50" t="n">
        <v>31537.23</v>
      </c>
      <c r="P50" t="n">
        <v>827.25</v>
      </c>
      <c r="Q50" t="n">
        <v>1367.28</v>
      </c>
      <c r="R50" t="n">
        <v>149.04</v>
      </c>
      <c r="S50" t="n">
        <v>104.26</v>
      </c>
      <c r="T50" t="n">
        <v>21340.08</v>
      </c>
      <c r="U50" t="n">
        <v>0.7</v>
      </c>
      <c r="V50" t="n">
        <v>0.89</v>
      </c>
      <c r="W50" t="n">
        <v>20.72</v>
      </c>
      <c r="X50" t="n">
        <v>1.31</v>
      </c>
      <c r="Y50" t="n">
        <v>1</v>
      </c>
      <c r="Z50" t="n">
        <v>10</v>
      </c>
      <c r="AA50" t="n">
        <v>2430.283374190823</v>
      </c>
      <c r="AB50" t="n">
        <v>3325.220929103579</v>
      </c>
      <c r="AC50" t="n">
        <v>3007.866510606694</v>
      </c>
      <c r="AD50" t="n">
        <v>2430283.374190823</v>
      </c>
      <c r="AE50" t="n">
        <v>3325220.929103579</v>
      </c>
      <c r="AF50" t="n">
        <v>2.14500468425177e-06</v>
      </c>
      <c r="AG50" t="n">
        <v>68</v>
      </c>
      <c r="AH50" t="n">
        <v>3007866.510606694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1.7038</v>
      </c>
      <c r="E51" t="n">
        <v>58.69</v>
      </c>
      <c r="F51" t="n">
        <v>53.89</v>
      </c>
      <c r="G51" t="n">
        <v>70.29000000000001</v>
      </c>
      <c r="H51" t="n">
        <v>0.93</v>
      </c>
      <c r="I51" t="n">
        <v>46</v>
      </c>
      <c r="J51" t="n">
        <v>254.26</v>
      </c>
      <c r="K51" t="n">
        <v>57.72</v>
      </c>
      <c r="L51" t="n">
        <v>13.25</v>
      </c>
      <c r="M51" t="n">
        <v>44</v>
      </c>
      <c r="N51" t="n">
        <v>63.29</v>
      </c>
      <c r="O51" t="n">
        <v>31593.26</v>
      </c>
      <c r="P51" t="n">
        <v>826.98</v>
      </c>
      <c r="Q51" t="n">
        <v>1367.33</v>
      </c>
      <c r="R51" t="n">
        <v>149.08</v>
      </c>
      <c r="S51" t="n">
        <v>104.26</v>
      </c>
      <c r="T51" t="n">
        <v>21366.75</v>
      </c>
      <c r="U51" t="n">
        <v>0.7</v>
      </c>
      <c r="V51" t="n">
        <v>0.89</v>
      </c>
      <c r="W51" t="n">
        <v>20.72</v>
      </c>
      <c r="X51" t="n">
        <v>1.31</v>
      </c>
      <c r="Y51" t="n">
        <v>1</v>
      </c>
      <c r="Z51" t="n">
        <v>10</v>
      </c>
      <c r="AA51" t="n">
        <v>2428.564496873671</v>
      </c>
      <c r="AB51" t="n">
        <v>3322.869085326737</v>
      </c>
      <c r="AC51" t="n">
        <v>3005.73912349908</v>
      </c>
      <c r="AD51" t="n">
        <v>2428564.496873671</v>
      </c>
      <c r="AE51" t="n">
        <v>3322869.085326737</v>
      </c>
      <c r="AF51" t="n">
        <v>2.146642573291141e-06</v>
      </c>
      <c r="AG51" t="n">
        <v>68</v>
      </c>
      <c r="AH51" t="n">
        <v>3005739.12349908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1.7069</v>
      </c>
      <c r="E52" t="n">
        <v>58.59</v>
      </c>
      <c r="F52" t="n">
        <v>53.83</v>
      </c>
      <c r="G52" t="n">
        <v>71.77</v>
      </c>
      <c r="H52" t="n">
        <v>0.9399999999999999</v>
      </c>
      <c r="I52" t="n">
        <v>45</v>
      </c>
      <c r="J52" t="n">
        <v>254.72</v>
      </c>
      <c r="K52" t="n">
        <v>57.72</v>
      </c>
      <c r="L52" t="n">
        <v>13.5</v>
      </c>
      <c r="M52" t="n">
        <v>43</v>
      </c>
      <c r="N52" t="n">
        <v>63.49</v>
      </c>
      <c r="O52" t="n">
        <v>31649.36</v>
      </c>
      <c r="P52" t="n">
        <v>825.72</v>
      </c>
      <c r="Q52" t="n">
        <v>1367.28</v>
      </c>
      <c r="R52" t="n">
        <v>147.34</v>
      </c>
      <c r="S52" t="n">
        <v>104.26</v>
      </c>
      <c r="T52" t="n">
        <v>20502.78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2422.964330778716</v>
      </c>
      <c r="AB52" t="n">
        <v>3315.206691013729</v>
      </c>
      <c r="AC52" t="n">
        <v>2998.808017345068</v>
      </c>
      <c r="AD52" t="n">
        <v>2422964.330778717</v>
      </c>
      <c r="AE52" t="n">
        <v>3315206.691013729</v>
      </c>
      <c r="AF52" t="n">
        <v>2.150548308692715e-06</v>
      </c>
      <c r="AG52" t="n">
        <v>68</v>
      </c>
      <c r="AH52" t="n">
        <v>2998808.017345068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1.7091</v>
      </c>
      <c r="E53" t="n">
        <v>58.51</v>
      </c>
      <c r="F53" t="n">
        <v>53.8</v>
      </c>
      <c r="G53" t="n">
        <v>73.36</v>
      </c>
      <c r="H53" t="n">
        <v>0.96</v>
      </c>
      <c r="I53" t="n">
        <v>44</v>
      </c>
      <c r="J53" t="n">
        <v>255.17</v>
      </c>
      <c r="K53" t="n">
        <v>57.72</v>
      </c>
      <c r="L53" t="n">
        <v>13.75</v>
      </c>
      <c r="M53" t="n">
        <v>42</v>
      </c>
      <c r="N53" t="n">
        <v>63.7</v>
      </c>
      <c r="O53" t="n">
        <v>31705.54</v>
      </c>
      <c r="P53" t="n">
        <v>823.88</v>
      </c>
      <c r="Q53" t="n">
        <v>1367.34</v>
      </c>
      <c r="R53" t="n">
        <v>146.21</v>
      </c>
      <c r="S53" t="n">
        <v>104.26</v>
      </c>
      <c r="T53" t="n">
        <v>19943.31</v>
      </c>
      <c r="U53" t="n">
        <v>0.71</v>
      </c>
      <c r="V53" t="n">
        <v>0.89</v>
      </c>
      <c r="W53" t="n">
        <v>20.71</v>
      </c>
      <c r="X53" t="n">
        <v>1.22</v>
      </c>
      <c r="Y53" t="n">
        <v>1</v>
      </c>
      <c r="Z53" t="n">
        <v>10</v>
      </c>
      <c r="AA53" t="n">
        <v>2417.797645052056</v>
      </c>
      <c r="AB53" t="n">
        <v>3308.137403664424</v>
      </c>
      <c r="AC53" t="n">
        <v>2992.413412858573</v>
      </c>
      <c r="AD53" t="n">
        <v>2417797.645052056</v>
      </c>
      <c r="AE53" t="n">
        <v>3308137.403664424</v>
      </c>
      <c r="AF53" t="n">
        <v>2.153320120913187e-06</v>
      </c>
      <c r="AG53" t="n">
        <v>68</v>
      </c>
      <c r="AH53" t="n">
        <v>2992413.412858573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1.7082</v>
      </c>
      <c r="E54" t="n">
        <v>58.54</v>
      </c>
      <c r="F54" t="n">
        <v>53.83</v>
      </c>
      <c r="G54" t="n">
        <v>73.40000000000001</v>
      </c>
      <c r="H54" t="n">
        <v>0.97</v>
      </c>
      <c r="I54" t="n">
        <v>44</v>
      </c>
      <c r="J54" t="n">
        <v>255.63</v>
      </c>
      <c r="K54" t="n">
        <v>57.72</v>
      </c>
      <c r="L54" t="n">
        <v>14</v>
      </c>
      <c r="M54" t="n">
        <v>42</v>
      </c>
      <c r="N54" t="n">
        <v>63.91</v>
      </c>
      <c r="O54" t="n">
        <v>31761.8</v>
      </c>
      <c r="P54" t="n">
        <v>824.15</v>
      </c>
      <c r="Q54" t="n">
        <v>1367.33</v>
      </c>
      <c r="R54" t="n">
        <v>147.23</v>
      </c>
      <c r="S54" t="n">
        <v>104.26</v>
      </c>
      <c r="T54" t="n">
        <v>20449.57</v>
      </c>
      <c r="U54" t="n">
        <v>0.71</v>
      </c>
      <c r="V54" t="n">
        <v>0.89</v>
      </c>
      <c r="W54" t="n">
        <v>20.71</v>
      </c>
      <c r="X54" t="n">
        <v>1.25</v>
      </c>
      <c r="Y54" t="n">
        <v>1</v>
      </c>
      <c r="Z54" t="n">
        <v>10</v>
      </c>
      <c r="AA54" t="n">
        <v>2419.41477502172</v>
      </c>
      <c r="AB54" t="n">
        <v>3310.350032231657</v>
      </c>
      <c r="AC54" t="n">
        <v>2994.414871260793</v>
      </c>
      <c r="AD54" t="n">
        <v>2419414.77502172</v>
      </c>
      <c r="AE54" t="n">
        <v>3310350.032231657</v>
      </c>
      <c r="AF54" t="n">
        <v>2.152186197732085e-06</v>
      </c>
      <c r="AG54" t="n">
        <v>68</v>
      </c>
      <c r="AH54" t="n">
        <v>2994414.871260793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1.7112</v>
      </c>
      <c r="E55" t="n">
        <v>58.44</v>
      </c>
      <c r="F55" t="n">
        <v>53.77</v>
      </c>
      <c r="G55" t="n">
        <v>75.03</v>
      </c>
      <c r="H55" t="n">
        <v>0.99</v>
      </c>
      <c r="I55" t="n">
        <v>43</v>
      </c>
      <c r="J55" t="n">
        <v>256.09</v>
      </c>
      <c r="K55" t="n">
        <v>57.72</v>
      </c>
      <c r="L55" t="n">
        <v>14.25</v>
      </c>
      <c r="M55" t="n">
        <v>41</v>
      </c>
      <c r="N55" t="n">
        <v>64.11</v>
      </c>
      <c r="O55" t="n">
        <v>31818.13</v>
      </c>
      <c r="P55" t="n">
        <v>822.95</v>
      </c>
      <c r="Q55" t="n">
        <v>1367.28</v>
      </c>
      <c r="R55" t="n">
        <v>144.96</v>
      </c>
      <c r="S55" t="n">
        <v>104.26</v>
      </c>
      <c r="T55" t="n">
        <v>19321.75</v>
      </c>
      <c r="U55" t="n">
        <v>0.72</v>
      </c>
      <c r="V55" t="n">
        <v>0.89</v>
      </c>
      <c r="W55" t="n">
        <v>20.72</v>
      </c>
      <c r="X55" t="n">
        <v>1.19</v>
      </c>
      <c r="Y55" t="n">
        <v>1</v>
      </c>
      <c r="Z55" t="n">
        <v>10</v>
      </c>
      <c r="AA55" t="n">
        <v>2414.0317209704</v>
      </c>
      <c r="AB55" t="n">
        <v>3302.984700195057</v>
      </c>
      <c r="AC55" t="n">
        <v>2987.752476176458</v>
      </c>
      <c r="AD55" t="n">
        <v>2414031.7209704</v>
      </c>
      <c r="AE55" t="n">
        <v>3302984.700195057</v>
      </c>
      <c r="AF55" t="n">
        <v>2.155965941669093e-06</v>
      </c>
      <c r="AG55" t="n">
        <v>68</v>
      </c>
      <c r="AH55" t="n">
        <v>2987752.476176458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1.7134</v>
      </c>
      <c r="E56" t="n">
        <v>58.36</v>
      </c>
      <c r="F56" t="n">
        <v>53.74</v>
      </c>
      <c r="G56" t="n">
        <v>76.77</v>
      </c>
      <c r="H56" t="n">
        <v>1.01</v>
      </c>
      <c r="I56" t="n">
        <v>42</v>
      </c>
      <c r="J56" t="n">
        <v>256.54</v>
      </c>
      <c r="K56" t="n">
        <v>57.72</v>
      </c>
      <c r="L56" t="n">
        <v>14.5</v>
      </c>
      <c r="M56" t="n">
        <v>40</v>
      </c>
      <c r="N56" t="n">
        <v>64.31999999999999</v>
      </c>
      <c r="O56" t="n">
        <v>31874.54</v>
      </c>
      <c r="P56" t="n">
        <v>822.04</v>
      </c>
      <c r="Q56" t="n">
        <v>1367.25</v>
      </c>
      <c r="R56" t="n">
        <v>144.35</v>
      </c>
      <c r="S56" t="n">
        <v>104.26</v>
      </c>
      <c r="T56" t="n">
        <v>19023.14</v>
      </c>
      <c r="U56" t="n">
        <v>0.72</v>
      </c>
      <c r="V56" t="n">
        <v>0.89</v>
      </c>
      <c r="W56" t="n">
        <v>20.71</v>
      </c>
      <c r="X56" t="n">
        <v>1.16</v>
      </c>
      <c r="Y56" t="n">
        <v>1</v>
      </c>
      <c r="Z56" t="n">
        <v>10</v>
      </c>
      <c r="AA56" t="n">
        <v>2410.202266109005</v>
      </c>
      <c r="AB56" t="n">
        <v>3297.745071110071</v>
      </c>
      <c r="AC56" t="n">
        <v>2983.012909937478</v>
      </c>
      <c r="AD56" t="n">
        <v>2410202.266109005</v>
      </c>
      <c r="AE56" t="n">
        <v>3297745.071110072</v>
      </c>
      <c r="AF56" t="n">
        <v>2.158737753889565e-06</v>
      </c>
      <c r="AG56" t="n">
        <v>68</v>
      </c>
      <c r="AH56" t="n">
        <v>2983012.909937478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1.715</v>
      </c>
      <c r="E57" t="n">
        <v>58.31</v>
      </c>
      <c r="F57" t="n">
        <v>53.73</v>
      </c>
      <c r="G57" t="n">
        <v>78.63</v>
      </c>
      <c r="H57" t="n">
        <v>1.02</v>
      </c>
      <c r="I57" t="n">
        <v>41</v>
      </c>
      <c r="J57" t="n">
        <v>257</v>
      </c>
      <c r="K57" t="n">
        <v>57.72</v>
      </c>
      <c r="L57" t="n">
        <v>14.75</v>
      </c>
      <c r="M57" t="n">
        <v>39</v>
      </c>
      <c r="N57" t="n">
        <v>64.53</v>
      </c>
      <c r="O57" t="n">
        <v>31931.15</v>
      </c>
      <c r="P57" t="n">
        <v>820.95</v>
      </c>
      <c r="Q57" t="n">
        <v>1367.24</v>
      </c>
      <c r="R57" t="n">
        <v>143.85</v>
      </c>
      <c r="S57" t="n">
        <v>104.26</v>
      </c>
      <c r="T57" t="n">
        <v>18777.95</v>
      </c>
      <c r="U57" t="n">
        <v>0.72</v>
      </c>
      <c r="V57" t="n">
        <v>0.89</v>
      </c>
      <c r="W57" t="n">
        <v>20.72</v>
      </c>
      <c r="X57" t="n">
        <v>1.15</v>
      </c>
      <c r="Y57" t="n">
        <v>1</v>
      </c>
      <c r="Z57" t="n">
        <v>10</v>
      </c>
      <c r="AA57" t="n">
        <v>2406.944746489502</v>
      </c>
      <c r="AB57" t="n">
        <v>3293.287989055045</v>
      </c>
      <c r="AC57" t="n">
        <v>2978.98120553823</v>
      </c>
      <c r="AD57" t="n">
        <v>2406944.746489502</v>
      </c>
      <c r="AE57" t="n">
        <v>3293287.989055045</v>
      </c>
      <c r="AF57" t="n">
        <v>2.160753617322636e-06</v>
      </c>
      <c r="AG57" t="n">
        <v>68</v>
      </c>
      <c r="AH57" t="n">
        <v>2978981.20553823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1.7156</v>
      </c>
      <c r="E58" t="n">
        <v>58.29</v>
      </c>
      <c r="F58" t="n">
        <v>53.71</v>
      </c>
      <c r="G58" t="n">
        <v>78.59999999999999</v>
      </c>
      <c r="H58" t="n">
        <v>1.04</v>
      </c>
      <c r="I58" t="n">
        <v>41</v>
      </c>
      <c r="J58" t="n">
        <v>257.46</v>
      </c>
      <c r="K58" t="n">
        <v>57.72</v>
      </c>
      <c r="L58" t="n">
        <v>15</v>
      </c>
      <c r="M58" t="n">
        <v>39</v>
      </c>
      <c r="N58" t="n">
        <v>64.73999999999999</v>
      </c>
      <c r="O58" t="n">
        <v>31987.71</v>
      </c>
      <c r="P58" t="n">
        <v>820.38</v>
      </c>
      <c r="Q58" t="n">
        <v>1367.37</v>
      </c>
      <c r="R58" t="n">
        <v>143.17</v>
      </c>
      <c r="S58" t="n">
        <v>104.26</v>
      </c>
      <c r="T58" t="n">
        <v>18436.62</v>
      </c>
      <c r="U58" t="n">
        <v>0.73</v>
      </c>
      <c r="V58" t="n">
        <v>0.89</v>
      </c>
      <c r="W58" t="n">
        <v>20.71</v>
      </c>
      <c r="X58" t="n">
        <v>1.13</v>
      </c>
      <c r="Y58" t="n">
        <v>1</v>
      </c>
      <c r="Z58" t="n">
        <v>10</v>
      </c>
      <c r="AA58" t="n">
        <v>2405.325284675217</v>
      </c>
      <c r="AB58" t="n">
        <v>3291.072169955127</v>
      </c>
      <c r="AC58" t="n">
        <v>2976.976861103287</v>
      </c>
      <c r="AD58" t="n">
        <v>2405325.284675217</v>
      </c>
      <c r="AE58" t="n">
        <v>3291072.169955127</v>
      </c>
      <c r="AF58" t="n">
        <v>2.161509566110037e-06</v>
      </c>
      <c r="AG58" t="n">
        <v>68</v>
      </c>
      <c r="AH58" t="n">
        <v>2976976.861103287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1.7172</v>
      </c>
      <c r="E59" t="n">
        <v>58.23</v>
      </c>
      <c r="F59" t="n">
        <v>53.7</v>
      </c>
      <c r="G59" t="n">
        <v>80.56</v>
      </c>
      <c r="H59" t="n">
        <v>1.05</v>
      </c>
      <c r="I59" t="n">
        <v>40</v>
      </c>
      <c r="J59" t="n">
        <v>257.92</v>
      </c>
      <c r="K59" t="n">
        <v>57.72</v>
      </c>
      <c r="L59" t="n">
        <v>15.25</v>
      </c>
      <c r="M59" t="n">
        <v>38</v>
      </c>
      <c r="N59" t="n">
        <v>64.95</v>
      </c>
      <c r="O59" t="n">
        <v>32044.35</v>
      </c>
      <c r="P59" t="n">
        <v>820.2</v>
      </c>
      <c r="Q59" t="n">
        <v>1367.23</v>
      </c>
      <c r="R59" t="n">
        <v>143.1</v>
      </c>
      <c r="S59" t="n">
        <v>104.26</v>
      </c>
      <c r="T59" t="n">
        <v>18403.98</v>
      </c>
      <c r="U59" t="n">
        <v>0.73</v>
      </c>
      <c r="V59" t="n">
        <v>0.89</v>
      </c>
      <c r="W59" t="n">
        <v>20.71</v>
      </c>
      <c r="X59" t="n">
        <v>1.13</v>
      </c>
      <c r="Y59" t="n">
        <v>1</v>
      </c>
      <c r="Z59" t="n">
        <v>10</v>
      </c>
      <c r="AA59" t="n">
        <v>2403.358202758232</v>
      </c>
      <c r="AB59" t="n">
        <v>3288.380721694778</v>
      </c>
      <c r="AC59" t="n">
        <v>2974.542280887433</v>
      </c>
      <c r="AD59" t="n">
        <v>2403358.202758232</v>
      </c>
      <c r="AE59" t="n">
        <v>3288380.721694778</v>
      </c>
      <c r="AF59" t="n">
        <v>2.163525429543108e-06</v>
      </c>
      <c r="AG59" t="n">
        <v>68</v>
      </c>
      <c r="AH59" t="n">
        <v>2974542.280887433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1.7204</v>
      </c>
      <c r="E60" t="n">
        <v>58.13</v>
      </c>
      <c r="F60" t="n">
        <v>53.64</v>
      </c>
      <c r="G60" t="n">
        <v>82.53</v>
      </c>
      <c r="H60" t="n">
        <v>1.07</v>
      </c>
      <c r="I60" t="n">
        <v>39</v>
      </c>
      <c r="J60" t="n">
        <v>258.38</v>
      </c>
      <c r="K60" t="n">
        <v>57.72</v>
      </c>
      <c r="L60" t="n">
        <v>15.5</v>
      </c>
      <c r="M60" t="n">
        <v>37</v>
      </c>
      <c r="N60" t="n">
        <v>65.16</v>
      </c>
      <c r="O60" t="n">
        <v>32101.07</v>
      </c>
      <c r="P60" t="n">
        <v>818.53</v>
      </c>
      <c r="Q60" t="n">
        <v>1367.35</v>
      </c>
      <c r="R60" t="n">
        <v>141.09</v>
      </c>
      <c r="S60" t="n">
        <v>104.26</v>
      </c>
      <c r="T60" t="n">
        <v>17408.6</v>
      </c>
      <c r="U60" t="n">
        <v>0.74</v>
      </c>
      <c r="V60" t="n">
        <v>0.89</v>
      </c>
      <c r="W60" t="n">
        <v>20.7</v>
      </c>
      <c r="X60" t="n">
        <v>1.06</v>
      </c>
      <c r="Y60" t="n">
        <v>1</v>
      </c>
      <c r="Z60" t="n">
        <v>10</v>
      </c>
      <c r="AA60" t="n">
        <v>2397.170814648601</v>
      </c>
      <c r="AB60" t="n">
        <v>3279.914864314883</v>
      </c>
      <c r="AC60" t="n">
        <v>2966.88439305397</v>
      </c>
      <c r="AD60" t="n">
        <v>2397170.814648601</v>
      </c>
      <c r="AE60" t="n">
        <v>3279914.864314883</v>
      </c>
      <c r="AF60" t="n">
        <v>2.167557156409249e-06</v>
      </c>
      <c r="AG60" t="n">
        <v>68</v>
      </c>
      <c r="AH60" t="n">
        <v>2966884.39305397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1.7195</v>
      </c>
      <c r="E61" t="n">
        <v>58.16</v>
      </c>
      <c r="F61" t="n">
        <v>53.67</v>
      </c>
      <c r="G61" t="n">
        <v>82.56999999999999</v>
      </c>
      <c r="H61" t="n">
        <v>1.08</v>
      </c>
      <c r="I61" t="n">
        <v>39</v>
      </c>
      <c r="J61" t="n">
        <v>258.84</v>
      </c>
      <c r="K61" t="n">
        <v>57.72</v>
      </c>
      <c r="L61" t="n">
        <v>15.75</v>
      </c>
      <c r="M61" t="n">
        <v>37</v>
      </c>
      <c r="N61" t="n">
        <v>65.37</v>
      </c>
      <c r="O61" t="n">
        <v>32157.87</v>
      </c>
      <c r="P61" t="n">
        <v>818.3200000000001</v>
      </c>
      <c r="Q61" t="n">
        <v>1367.22</v>
      </c>
      <c r="R61" t="n">
        <v>142.21</v>
      </c>
      <c r="S61" t="n">
        <v>104.26</v>
      </c>
      <c r="T61" t="n">
        <v>17965.55</v>
      </c>
      <c r="U61" t="n">
        <v>0.73</v>
      </c>
      <c r="V61" t="n">
        <v>0.89</v>
      </c>
      <c r="W61" t="n">
        <v>20.7</v>
      </c>
      <c r="X61" t="n">
        <v>1.09</v>
      </c>
      <c r="Y61" t="n">
        <v>1</v>
      </c>
      <c r="Z61" t="n">
        <v>10</v>
      </c>
      <c r="AA61" t="n">
        <v>2398.09135323881</v>
      </c>
      <c r="AB61" t="n">
        <v>3281.174385825303</v>
      </c>
      <c r="AC61" t="n">
        <v>2968.023707599186</v>
      </c>
      <c r="AD61" t="n">
        <v>2398091.35323881</v>
      </c>
      <c r="AE61" t="n">
        <v>3281174.385825303</v>
      </c>
      <c r="AF61" t="n">
        <v>2.166423233228147e-06</v>
      </c>
      <c r="AG61" t="n">
        <v>68</v>
      </c>
      <c r="AH61" t="n">
        <v>2968023.707599186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1.7224</v>
      </c>
      <c r="E62" t="n">
        <v>58.06</v>
      </c>
      <c r="F62" t="n">
        <v>53.62</v>
      </c>
      <c r="G62" t="n">
        <v>84.66</v>
      </c>
      <c r="H62" t="n">
        <v>1.1</v>
      </c>
      <c r="I62" t="n">
        <v>38</v>
      </c>
      <c r="J62" t="n">
        <v>259.3</v>
      </c>
      <c r="K62" t="n">
        <v>57.72</v>
      </c>
      <c r="L62" t="n">
        <v>16</v>
      </c>
      <c r="M62" t="n">
        <v>36</v>
      </c>
      <c r="N62" t="n">
        <v>65.58</v>
      </c>
      <c r="O62" t="n">
        <v>32214.75</v>
      </c>
      <c r="P62" t="n">
        <v>816.95</v>
      </c>
      <c r="Q62" t="n">
        <v>1367.33</v>
      </c>
      <c r="R62" t="n">
        <v>140.44</v>
      </c>
      <c r="S62" t="n">
        <v>104.26</v>
      </c>
      <c r="T62" t="n">
        <v>17085.03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2392.746990410636</v>
      </c>
      <c r="AB62" t="n">
        <v>3273.861992827148</v>
      </c>
      <c r="AC62" t="n">
        <v>2961.409199125767</v>
      </c>
      <c r="AD62" t="n">
        <v>2392746.990410637</v>
      </c>
      <c r="AE62" t="n">
        <v>3273861.992827148</v>
      </c>
      <c r="AF62" t="n">
        <v>2.170076985700587e-06</v>
      </c>
      <c r="AG62" t="n">
        <v>68</v>
      </c>
      <c r="AH62" t="n">
        <v>2961409.199125767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1.7246</v>
      </c>
      <c r="E63" t="n">
        <v>57.98</v>
      </c>
      <c r="F63" t="n">
        <v>53.59</v>
      </c>
      <c r="G63" t="n">
        <v>86.90000000000001</v>
      </c>
      <c r="H63" t="n">
        <v>1.11</v>
      </c>
      <c r="I63" t="n">
        <v>37</v>
      </c>
      <c r="J63" t="n">
        <v>259.76</v>
      </c>
      <c r="K63" t="n">
        <v>57.72</v>
      </c>
      <c r="L63" t="n">
        <v>16.25</v>
      </c>
      <c r="M63" t="n">
        <v>35</v>
      </c>
      <c r="N63" t="n">
        <v>65.79000000000001</v>
      </c>
      <c r="O63" t="n">
        <v>32271.71</v>
      </c>
      <c r="P63" t="n">
        <v>815.26</v>
      </c>
      <c r="Q63" t="n">
        <v>1367.32</v>
      </c>
      <c r="R63" t="n">
        <v>139.41</v>
      </c>
      <c r="S63" t="n">
        <v>104.26</v>
      </c>
      <c r="T63" t="n">
        <v>16574.82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2387.875653759339</v>
      </c>
      <c r="AB63" t="n">
        <v>3267.196815112637</v>
      </c>
      <c r="AC63" t="n">
        <v>2955.380136617693</v>
      </c>
      <c r="AD63" t="n">
        <v>2387875.653759339</v>
      </c>
      <c r="AE63" t="n">
        <v>3267196.815112636</v>
      </c>
      <c r="AF63" t="n">
        <v>2.172848797921059e-06</v>
      </c>
      <c r="AG63" t="n">
        <v>68</v>
      </c>
      <c r="AH63" t="n">
        <v>2955380.136617693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1.7234</v>
      </c>
      <c r="E64" t="n">
        <v>58.02</v>
      </c>
      <c r="F64" t="n">
        <v>53.63</v>
      </c>
      <c r="G64" t="n">
        <v>86.97</v>
      </c>
      <c r="H64" t="n">
        <v>1.13</v>
      </c>
      <c r="I64" t="n">
        <v>37</v>
      </c>
      <c r="J64" t="n">
        <v>260.23</v>
      </c>
      <c r="K64" t="n">
        <v>57.72</v>
      </c>
      <c r="L64" t="n">
        <v>16.5</v>
      </c>
      <c r="M64" t="n">
        <v>35</v>
      </c>
      <c r="N64" t="n">
        <v>66</v>
      </c>
      <c r="O64" t="n">
        <v>32328.74</v>
      </c>
      <c r="P64" t="n">
        <v>816</v>
      </c>
      <c r="Q64" t="n">
        <v>1367.25</v>
      </c>
      <c r="R64" t="n">
        <v>140.58</v>
      </c>
      <c r="S64" t="n">
        <v>104.26</v>
      </c>
      <c r="T64" t="n">
        <v>17163.25</v>
      </c>
      <c r="U64" t="n">
        <v>0.74</v>
      </c>
      <c r="V64" t="n">
        <v>0.89</v>
      </c>
      <c r="W64" t="n">
        <v>20.71</v>
      </c>
      <c r="X64" t="n">
        <v>1.05</v>
      </c>
      <c r="Y64" t="n">
        <v>1</v>
      </c>
      <c r="Z64" t="n">
        <v>10</v>
      </c>
      <c r="AA64" t="n">
        <v>2390.525273792474</v>
      </c>
      <c r="AB64" t="n">
        <v>3270.822142134959</v>
      </c>
      <c r="AC64" t="n">
        <v>2958.659467517183</v>
      </c>
      <c r="AD64" t="n">
        <v>2390525.273792475</v>
      </c>
      <c r="AE64" t="n">
        <v>3270822.142134959</v>
      </c>
      <c r="AF64" t="n">
        <v>2.171336900346256e-06</v>
      </c>
      <c r="AG64" t="n">
        <v>68</v>
      </c>
      <c r="AH64" t="n">
        <v>2958659.467517183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1.7265</v>
      </c>
      <c r="E65" t="n">
        <v>57.92</v>
      </c>
      <c r="F65" t="n">
        <v>53.57</v>
      </c>
      <c r="G65" t="n">
        <v>89.29000000000001</v>
      </c>
      <c r="H65" t="n">
        <v>1.14</v>
      </c>
      <c r="I65" t="n">
        <v>36</v>
      </c>
      <c r="J65" t="n">
        <v>260.69</v>
      </c>
      <c r="K65" t="n">
        <v>57.72</v>
      </c>
      <c r="L65" t="n">
        <v>16.75</v>
      </c>
      <c r="M65" t="n">
        <v>34</v>
      </c>
      <c r="N65" t="n">
        <v>66.20999999999999</v>
      </c>
      <c r="O65" t="n">
        <v>32385.86</v>
      </c>
      <c r="P65" t="n">
        <v>814.78</v>
      </c>
      <c r="Q65" t="n">
        <v>1367.27</v>
      </c>
      <c r="R65" t="n">
        <v>139.18</v>
      </c>
      <c r="S65" t="n">
        <v>104.26</v>
      </c>
      <c r="T65" t="n">
        <v>16464.68</v>
      </c>
      <c r="U65" t="n">
        <v>0.75</v>
      </c>
      <c r="V65" t="n">
        <v>0.89</v>
      </c>
      <c r="W65" t="n">
        <v>20.69</v>
      </c>
      <c r="X65" t="n">
        <v>1</v>
      </c>
      <c r="Y65" t="n">
        <v>1</v>
      </c>
      <c r="Z65" t="n">
        <v>10</v>
      </c>
      <c r="AA65" t="n">
        <v>2385.113020108231</v>
      </c>
      <c r="AB65" t="n">
        <v>3263.416857872395</v>
      </c>
      <c r="AC65" t="n">
        <v>2951.960933191257</v>
      </c>
      <c r="AD65" t="n">
        <v>2385113.020108231</v>
      </c>
      <c r="AE65" t="n">
        <v>3263416.857872395</v>
      </c>
      <c r="AF65" t="n">
        <v>2.175242635747831e-06</v>
      </c>
      <c r="AG65" t="n">
        <v>68</v>
      </c>
      <c r="AH65" t="n">
        <v>2951960.933191257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1.726</v>
      </c>
      <c r="E66" t="n">
        <v>57.94</v>
      </c>
      <c r="F66" t="n">
        <v>53.59</v>
      </c>
      <c r="G66" t="n">
        <v>89.31</v>
      </c>
      <c r="H66" t="n">
        <v>1.16</v>
      </c>
      <c r="I66" t="n">
        <v>36</v>
      </c>
      <c r="J66" t="n">
        <v>261.15</v>
      </c>
      <c r="K66" t="n">
        <v>57.72</v>
      </c>
      <c r="L66" t="n">
        <v>17</v>
      </c>
      <c r="M66" t="n">
        <v>34</v>
      </c>
      <c r="N66" t="n">
        <v>66.43000000000001</v>
      </c>
      <c r="O66" t="n">
        <v>32443.05</v>
      </c>
      <c r="P66" t="n">
        <v>813.98</v>
      </c>
      <c r="Q66" t="n">
        <v>1367.26</v>
      </c>
      <c r="R66" t="n">
        <v>139.2</v>
      </c>
      <c r="S66" t="n">
        <v>104.26</v>
      </c>
      <c r="T66" t="n">
        <v>16477.98</v>
      </c>
      <c r="U66" t="n">
        <v>0.75</v>
      </c>
      <c r="V66" t="n">
        <v>0.89</v>
      </c>
      <c r="W66" t="n">
        <v>20.7</v>
      </c>
      <c r="X66" t="n">
        <v>1.01</v>
      </c>
      <c r="Y66" t="n">
        <v>1</v>
      </c>
      <c r="Z66" t="n">
        <v>10</v>
      </c>
      <c r="AA66" t="n">
        <v>2384.69655043328</v>
      </c>
      <c r="AB66" t="n">
        <v>3262.847025689782</v>
      </c>
      <c r="AC66" t="n">
        <v>2951.445484992389</v>
      </c>
      <c r="AD66" t="n">
        <v>2384696.55043328</v>
      </c>
      <c r="AE66" t="n">
        <v>3262847.025689782</v>
      </c>
      <c r="AF66" t="n">
        <v>2.174612678424997e-06</v>
      </c>
      <c r="AG66" t="n">
        <v>68</v>
      </c>
      <c r="AH66" t="n">
        <v>2951445.484992389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1.7284</v>
      </c>
      <c r="E67" t="n">
        <v>57.86</v>
      </c>
      <c r="F67" t="n">
        <v>53.55</v>
      </c>
      <c r="G67" t="n">
        <v>91.81</v>
      </c>
      <c r="H67" t="n">
        <v>1.17</v>
      </c>
      <c r="I67" t="n">
        <v>35</v>
      </c>
      <c r="J67" t="n">
        <v>261.62</v>
      </c>
      <c r="K67" t="n">
        <v>57.72</v>
      </c>
      <c r="L67" t="n">
        <v>17.25</v>
      </c>
      <c r="M67" t="n">
        <v>33</v>
      </c>
      <c r="N67" t="n">
        <v>66.64</v>
      </c>
      <c r="O67" t="n">
        <v>32500.33</v>
      </c>
      <c r="P67" t="n">
        <v>812.76</v>
      </c>
      <c r="Q67" t="n">
        <v>1367.29</v>
      </c>
      <c r="R67" t="n">
        <v>138.51</v>
      </c>
      <c r="S67" t="n">
        <v>104.26</v>
      </c>
      <c r="T67" t="n">
        <v>16136.79</v>
      </c>
      <c r="U67" t="n">
        <v>0.75</v>
      </c>
      <c r="V67" t="n">
        <v>0.89</v>
      </c>
      <c r="W67" t="n">
        <v>20.7</v>
      </c>
      <c r="X67" t="n">
        <v>0.98</v>
      </c>
      <c r="Y67" t="n">
        <v>1</v>
      </c>
      <c r="Z67" t="n">
        <v>10</v>
      </c>
      <c r="AA67" t="n">
        <v>2370.216729062927</v>
      </c>
      <c r="AB67" t="n">
        <v>3243.03509528623</v>
      </c>
      <c r="AC67" t="n">
        <v>2933.524377420333</v>
      </c>
      <c r="AD67" t="n">
        <v>2370216.729062927</v>
      </c>
      <c r="AE67" t="n">
        <v>3243035.09528623</v>
      </c>
      <c r="AF67" t="n">
        <v>2.177636473574602e-06</v>
      </c>
      <c r="AG67" t="n">
        <v>67</v>
      </c>
      <c r="AH67" t="n">
        <v>2933524.377420333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1.7275</v>
      </c>
      <c r="E68" t="n">
        <v>57.89</v>
      </c>
      <c r="F68" t="n">
        <v>53.58</v>
      </c>
      <c r="G68" t="n">
        <v>91.86</v>
      </c>
      <c r="H68" t="n">
        <v>1.19</v>
      </c>
      <c r="I68" t="n">
        <v>35</v>
      </c>
      <c r="J68" t="n">
        <v>262.08</v>
      </c>
      <c r="K68" t="n">
        <v>57.72</v>
      </c>
      <c r="L68" t="n">
        <v>17.5</v>
      </c>
      <c r="M68" t="n">
        <v>33</v>
      </c>
      <c r="N68" t="n">
        <v>66.86</v>
      </c>
      <c r="O68" t="n">
        <v>32557.69</v>
      </c>
      <c r="P68" t="n">
        <v>812.62</v>
      </c>
      <c r="Q68" t="n">
        <v>1367.25</v>
      </c>
      <c r="R68" t="n">
        <v>139.13</v>
      </c>
      <c r="S68" t="n">
        <v>104.26</v>
      </c>
      <c r="T68" t="n">
        <v>16447.61</v>
      </c>
      <c r="U68" t="n">
        <v>0.75</v>
      </c>
      <c r="V68" t="n">
        <v>0.89</v>
      </c>
      <c r="W68" t="n">
        <v>20.71</v>
      </c>
      <c r="X68" t="n">
        <v>1.01</v>
      </c>
      <c r="Y68" t="n">
        <v>1</v>
      </c>
      <c r="Z68" t="n">
        <v>10</v>
      </c>
      <c r="AA68" t="n">
        <v>2381.206891694722</v>
      </c>
      <c r="AB68" t="n">
        <v>3258.072320650809</v>
      </c>
      <c r="AC68" t="n">
        <v>2947.126471100994</v>
      </c>
      <c r="AD68" t="n">
        <v>2381206.891694722</v>
      </c>
      <c r="AE68" t="n">
        <v>3258072.320650809</v>
      </c>
      <c r="AF68" t="n">
        <v>2.1765025503935e-06</v>
      </c>
      <c r="AG68" t="n">
        <v>68</v>
      </c>
      <c r="AH68" t="n">
        <v>2947126.471100994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1.7312</v>
      </c>
      <c r="E69" t="n">
        <v>57.76</v>
      </c>
      <c r="F69" t="n">
        <v>53.51</v>
      </c>
      <c r="G69" t="n">
        <v>94.42</v>
      </c>
      <c r="H69" t="n">
        <v>1.2</v>
      </c>
      <c r="I69" t="n">
        <v>34</v>
      </c>
      <c r="J69" t="n">
        <v>262.55</v>
      </c>
      <c r="K69" t="n">
        <v>57.72</v>
      </c>
      <c r="L69" t="n">
        <v>17.75</v>
      </c>
      <c r="M69" t="n">
        <v>32</v>
      </c>
      <c r="N69" t="n">
        <v>67.06999999999999</v>
      </c>
      <c r="O69" t="n">
        <v>32615.12</v>
      </c>
      <c r="P69" t="n">
        <v>810.7</v>
      </c>
      <c r="Q69" t="n">
        <v>1367.24</v>
      </c>
      <c r="R69" t="n">
        <v>136.63</v>
      </c>
      <c r="S69" t="n">
        <v>104.26</v>
      </c>
      <c r="T69" t="n">
        <v>15201.2</v>
      </c>
      <c r="U69" t="n">
        <v>0.76</v>
      </c>
      <c r="V69" t="n">
        <v>0.9</v>
      </c>
      <c r="W69" t="n">
        <v>20.7</v>
      </c>
      <c r="X69" t="n">
        <v>0.93</v>
      </c>
      <c r="Y69" t="n">
        <v>1</v>
      </c>
      <c r="Z69" t="n">
        <v>10</v>
      </c>
      <c r="AA69" t="n">
        <v>2364.168696133416</v>
      </c>
      <c r="AB69" t="n">
        <v>3234.759909811689</v>
      </c>
      <c r="AC69" t="n">
        <v>2926.038964033188</v>
      </c>
      <c r="AD69" t="n">
        <v>2364168.696133416</v>
      </c>
      <c r="AE69" t="n">
        <v>3234759.90981169</v>
      </c>
      <c r="AF69" t="n">
        <v>2.181164234582476e-06</v>
      </c>
      <c r="AG69" t="n">
        <v>67</v>
      </c>
      <c r="AH69" t="n">
        <v>2926038.964033188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1.7303</v>
      </c>
      <c r="E70" t="n">
        <v>57.79</v>
      </c>
      <c r="F70" t="n">
        <v>53.53</v>
      </c>
      <c r="G70" t="n">
        <v>94.47</v>
      </c>
      <c r="H70" t="n">
        <v>1.22</v>
      </c>
      <c r="I70" t="n">
        <v>34</v>
      </c>
      <c r="J70" t="n">
        <v>263.01</v>
      </c>
      <c r="K70" t="n">
        <v>57.72</v>
      </c>
      <c r="L70" t="n">
        <v>18</v>
      </c>
      <c r="M70" t="n">
        <v>32</v>
      </c>
      <c r="N70" t="n">
        <v>67.29000000000001</v>
      </c>
      <c r="O70" t="n">
        <v>32672.64</v>
      </c>
      <c r="P70" t="n">
        <v>810.97</v>
      </c>
      <c r="Q70" t="n">
        <v>1367.24</v>
      </c>
      <c r="R70" t="n">
        <v>137.67</v>
      </c>
      <c r="S70" t="n">
        <v>104.26</v>
      </c>
      <c r="T70" t="n">
        <v>15720.22</v>
      </c>
      <c r="U70" t="n">
        <v>0.76</v>
      </c>
      <c r="V70" t="n">
        <v>0.9</v>
      </c>
      <c r="W70" t="n">
        <v>20.7</v>
      </c>
      <c r="X70" t="n">
        <v>0.96</v>
      </c>
      <c r="Y70" t="n">
        <v>1</v>
      </c>
      <c r="Z70" t="n">
        <v>10</v>
      </c>
      <c r="AA70" t="n">
        <v>2365.637444994726</v>
      </c>
      <c r="AB70" t="n">
        <v>3236.769516800361</v>
      </c>
      <c r="AC70" t="n">
        <v>2927.856776951361</v>
      </c>
      <c r="AD70" t="n">
        <v>2365637.444994726</v>
      </c>
      <c r="AE70" t="n">
        <v>3236769.516800361</v>
      </c>
      <c r="AF70" t="n">
        <v>2.180030311401374e-06</v>
      </c>
      <c r="AG70" t="n">
        <v>67</v>
      </c>
      <c r="AH70" t="n">
        <v>2927856.776951361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1.7332</v>
      </c>
      <c r="E71" t="n">
        <v>57.7</v>
      </c>
      <c r="F71" t="n">
        <v>53.49</v>
      </c>
      <c r="G71" t="n">
        <v>97.25</v>
      </c>
      <c r="H71" t="n">
        <v>1.23</v>
      </c>
      <c r="I71" t="n">
        <v>33</v>
      </c>
      <c r="J71" t="n">
        <v>263.48</v>
      </c>
      <c r="K71" t="n">
        <v>57.72</v>
      </c>
      <c r="L71" t="n">
        <v>18.25</v>
      </c>
      <c r="M71" t="n">
        <v>31</v>
      </c>
      <c r="N71" t="n">
        <v>67.51000000000001</v>
      </c>
      <c r="O71" t="n">
        <v>32730.24</v>
      </c>
      <c r="P71" t="n">
        <v>810.0599999999999</v>
      </c>
      <c r="Q71" t="n">
        <v>1367.24</v>
      </c>
      <c r="R71" t="n">
        <v>136.21</v>
      </c>
      <c r="S71" t="n">
        <v>104.26</v>
      </c>
      <c r="T71" t="n">
        <v>14995.83</v>
      </c>
      <c r="U71" t="n">
        <v>0.77</v>
      </c>
      <c r="V71" t="n">
        <v>0.9</v>
      </c>
      <c r="W71" t="n">
        <v>20.69</v>
      </c>
      <c r="X71" t="n">
        <v>0.91</v>
      </c>
      <c r="Y71" t="n">
        <v>1</v>
      </c>
      <c r="Z71" t="n">
        <v>10</v>
      </c>
      <c r="AA71" t="n">
        <v>2361.11075087773</v>
      </c>
      <c r="AB71" t="n">
        <v>3230.575894205836</v>
      </c>
      <c r="AC71" t="n">
        <v>2922.254265004454</v>
      </c>
      <c r="AD71" t="n">
        <v>2361110.75087773</v>
      </c>
      <c r="AE71" t="n">
        <v>3230575.894205837</v>
      </c>
      <c r="AF71" t="n">
        <v>2.183684063873814e-06</v>
      </c>
      <c r="AG71" t="n">
        <v>67</v>
      </c>
      <c r="AH71" t="n">
        <v>2922254.265004454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1.7332</v>
      </c>
      <c r="E72" t="n">
        <v>57.7</v>
      </c>
      <c r="F72" t="n">
        <v>53.49</v>
      </c>
      <c r="G72" t="n">
        <v>97.25</v>
      </c>
      <c r="H72" t="n">
        <v>1.25</v>
      </c>
      <c r="I72" t="n">
        <v>33</v>
      </c>
      <c r="J72" t="n">
        <v>263.95</v>
      </c>
      <c r="K72" t="n">
        <v>57.72</v>
      </c>
      <c r="L72" t="n">
        <v>18.5</v>
      </c>
      <c r="M72" t="n">
        <v>31</v>
      </c>
      <c r="N72" t="n">
        <v>67.72</v>
      </c>
      <c r="O72" t="n">
        <v>32787.92</v>
      </c>
      <c r="P72" t="n">
        <v>809.8099999999999</v>
      </c>
      <c r="Q72" t="n">
        <v>1367.24</v>
      </c>
      <c r="R72" t="n">
        <v>135.87</v>
      </c>
      <c r="S72" t="n">
        <v>104.26</v>
      </c>
      <c r="T72" t="n">
        <v>14823.94</v>
      </c>
      <c r="U72" t="n">
        <v>0.77</v>
      </c>
      <c r="V72" t="n">
        <v>0.9</v>
      </c>
      <c r="W72" t="n">
        <v>20.7</v>
      </c>
      <c r="X72" t="n">
        <v>0.91</v>
      </c>
      <c r="Y72" t="n">
        <v>1</v>
      </c>
      <c r="Z72" t="n">
        <v>10</v>
      </c>
      <c r="AA72" t="n">
        <v>2360.761880543668</v>
      </c>
      <c r="AB72" t="n">
        <v>3230.0985544237</v>
      </c>
      <c r="AC72" t="n">
        <v>2921.822481861175</v>
      </c>
      <c r="AD72" t="n">
        <v>2360761.880543668</v>
      </c>
      <c r="AE72" t="n">
        <v>3230098.5544237</v>
      </c>
      <c r="AF72" t="n">
        <v>2.183684063873814e-06</v>
      </c>
      <c r="AG72" t="n">
        <v>67</v>
      </c>
      <c r="AH72" t="n">
        <v>2921822.481861175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1.735</v>
      </c>
      <c r="E73" t="n">
        <v>57.64</v>
      </c>
      <c r="F73" t="n">
        <v>53.47</v>
      </c>
      <c r="G73" t="n">
        <v>100.26</v>
      </c>
      <c r="H73" t="n">
        <v>1.26</v>
      </c>
      <c r="I73" t="n">
        <v>32</v>
      </c>
      <c r="J73" t="n">
        <v>264.42</v>
      </c>
      <c r="K73" t="n">
        <v>57.72</v>
      </c>
      <c r="L73" t="n">
        <v>18.75</v>
      </c>
      <c r="M73" t="n">
        <v>30</v>
      </c>
      <c r="N73" t="n">
        <v>67.94</v>
      </c>
      <c r="O73" t="n">
        <v>32845.69</v>
      </c>
      <c r="P73" t="n">
        <v>808.9400000000001</v>
      </c>
      <c r="Q73" t="n">
        <v>1367.23</v>
      </c>
      <c r="R73" t="n">
        <v>135.56</v>
      </c>
      <c r="S73" t="n">
        <v>104.26</v>
      </c>
      <c r="T73" t="n">
        <v>14675.65</v>
      </c>
      <c r="U73" t="n">
        <v>0.77</v>
      </c>
      <c r="V73" t="n">
        <v>0.9</v>
      </c>
      <c r="W73" t="n">
        <v>20.7</v>
      </c>
      <c r="X73" t="n">
        <v>0.89</v>
      </c>
      <c r="Y73" t="n">
        <v>1</v>
      </c>
      <c r="Z73" t="n">
        <v>10</v>
      </c>
      <c r="AA73" t="n">
        <v>2357.585325469046</v>
      </c>
      <c r="AB73" t="n">
        <v>3225.752251630884</v>
      </c>
      <c r="AC73" t="n">
        <v>2917.89098410683</v>
      </c>
      <c r="AD73" t="n">
        <v>2357585.325469046</v>
      </c>
      <c r="AE73" t="n">
        <v>3225752.251630884</v>
      </c>
      <c r="AF73" t="n">
        <v>2.185951910236019e-06</v>
      </c>
      <c r="AG73" t="n">
        <v>67</v>
      </c>
      <c r="AH73" t="n">
        <v>2917890.98410683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1.7348</v>
      </c>
      <c r="E74" t="n">
        <v>57.64</v>
      </c>
      <c r="F74" t="n">
        <v>53.48</v>
      </c>
      <c r="G74" t="n">
        <v>100.27</v>
      </c>
      <c r="H74" t="n">
        <v>1.28</v>
      </c>
      <c r="I74" t="n">
        <v>32</v>
      </c>
      <c r="J74" t="n">
        <v>264.89</v>
      </c>
      <c r="K74" t="n">
        <v>57.72</v>
      </c>
      <c r="L74" t="n">
        <v>19</v>
      </c>
      <c r="M74" t="n">
        <v>30</v>
      </c>
      <c r="N74" t="n">
        <v>68.16</v>
      </c>
      <c r="O74" t="n">
        <v>32903.54</v>
      </c>
      <c r="P74" t="n">
        <v>808.3099999999999</v>
      </c>
      <c r="Q74" t="n">
        <v>1367.34</v>
      </c>
      <c r="R74" t="n">
        <v>135.41</v>
      </c>
      <c r="S74" t="n">
        <v>104.26</v>
      </c>
      <c r="T74" t="n">
        <v>14603.43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2357.006310524809</v>
      </c>
      <c r="AB74" t="n">
        <v>3224.960017839841</v>
      </c>
      <c r="AC74" t="n">
        <v>2917.174359996898</v>
      </c>
      <c r="AD74" t="n">
        <v>2357006.310524809</v>
      </c>
      <c r="AE74" t="n">
        <v>3224960.017839841</v>
      </c>
      <c r="AF74" t="n">
        <v>2.185699927306885e-06</v>
      </c>
      <c r="AG74" t="n">
        <v>67</v>
      </c>
      <c r="AH74" t="n">
        <v>2917174.359996898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1.7374</v>
      </c>
      <c r="E75" t="n">
        <v>57.56</v>
      </c>
      <c r="F75" t="n">
        <v>53.44</v>
      </c>
      <c r="G75" t="n">
        <v>103.42</v>
      </c>
      <c r="H75" t="n">
        <v>1.29</v>
      </c>
      <c r="I75" t="n">
        <v>31</v>
      </c>
      <c r="J75" t="n">
        <v>265.36</v>
      </c>
      <c r="K75" t="n">
        <v>57.72</v>
      </c>
      <c r="L75" t="n">
        <v>19.25</v>
      </c>
      <c r="M75" t="n">
        <v>29</v>
      </c>
      <c r="N75" t="n">
        <v>68.38</v>
      </c>
      <c r="O75" t="n">
        <v>32961.47</v>
      </c>
      <c r="P75" t="n">
        <v>806.36</v>
      </c>
      <c r="Q75" t="n">
        <v>1367.3</v>
      </c>
      <c r="R75" t="n">
        <v>134.34</v>
      </c>
      <c r="S75" t="n">
        <v>104.26</v>
      </c>
      <c r="T75" t="n">
        <v>14069.08</v>
      </c>
      <c r="U75" t="n">
        <v>0.78</v>
      </c>
      <c r="V75" t="n">
        <v>0.9</v>
      </c>
      <c r="W75" t="n">
        <v>20.7</v>
      </c>
      <c r="X75" t="n">
        <v>0.86</v>
      </c>
      <c r="Y75" t="n">
        <v>1</v>
      </c>
      <c r="Z75" t="n">
        <v>10</v>
      </c>
      <c r="AA75" t="n">
        <v>2351.34849878745</v>
      </c>
      <c r="AB75" t="n">
        <v>3217.218750215749</v>
      </c>
      <c r="AC75" t="n">
        <v>2910.171908089912</v>
      </c>
      <c r="AD75" t="n">
        <v>2351348.49878745</v>
      </c>
      <c r="AE75" t="n">
        <v>3217218.750215749</v>
      </c>
      <c r="AF75" t="n">
        <v>2.188975705385625e-06</v>
      </c>
      <c r="AG75" t="n">
        <v>67</v>
      </c>
      <c r="AH75" t="n">
        <v>2910171.908089912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1.7373</v>
      </c>
      <c r="E76" t="n">
        <v>57.56</v>
      </c>
      <c r="F76" t="n">
        <v>53.44</v>
      </c>
      <c r="G76" t="n">
        <v>103.43</v>
      </c>
      <c r="H76" t="n">
        <v>1.31</v>
      </c>
      <c r="I76" t="n">
        <v>31</v>
      </c>
      <c r="J76" t="n">
        <v>265.83</v>
      </c>
      <c r="K76" t="n">
        <v>57.72</v>
      </c>
      <c r="L76" t="n">
        <v>19.5</v>
      </c>
      <c r="M76" t="n">
        <v>29</v>
      </c>
      <c r="N76" t="n">
        <v>68.59999999999999</v>
      </c>
      <c r="O76" t="n">
        <v>33019.48</v>
      </c>
      <c r="P76" t="n">
        <v>806.92</v>
      </c>
      <c r="Q76" t="n">
        <v>1367.24</v>
      </c>
      <c r="R76" t="n">
        <v>134.41</v>
      </c>
      <c r="S76" t="n">
        <v>104.26</v>
      </c>
      <c r="T76" t="n">
        <v>14105.22</v>
      </c>
      <c r="U76" t="n">
        <v>0.78</v>
      </c>
      <c r="V76" t="n">
        <v>0.9</v>
      </c>
      <c r="W76" t="n">
        <v>20.7</v>
      </c>
      <c r="X76" t="n">
        <v>0.86</v>
      </c>
      <c r="Y76" t="n">
        <v>1</v>
      </c>
      <c r="Z76" t="n">
        <v>10</v>
      </c>
      <c r="AA76" t="n">
        <v>2352.224912330112</v>
      </c>
      <c r="AB76" t="n">
        <v>3218.417897889455</v>
      </c>
      <c r="AC76" t="n">
        <v>2911.256610792654</v>
      </c>
      <c r="AD76" t="n">
        <v>2352224.912330111</v>
      </c>
      <c r="AE76" t="n">
        <v>3218417.897889455</v>
      </c>
      <c r="AF76" t="n">
        <v>2.188849713921058e-06</v>
      </c>
      <c r="AG76" t="n">
        <v>67</v>
      </c>
      <c r="AH76" t="n">
        <v>2911256.610792654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1.7376</v>
      </c>
      <c r="E77" t="n">
        <v>57.55</v>
      </c>
      <c r="F77" t="n">
        <v>53.43</v>
      </c>
      <c r="G77" t="n">
        <v>103.41</v>
      </c>
      <c r="H77" t="n">
        <v>1.32</v>
      </c>
      <c r="I77" t="n">
        <v>31</v>
      </c>
      <c r="J77" t="n">
        <v>266.3</v>
      </c>
      <c r="K77" t="n">
        <v>57.72</v>
      </c>
      <c r="L77" t="n">
        <v>19.75</v>
      </c>
      <c r="M77" t="n">
        <v>29</v>
      </c>
      <c r="N77" t="n">
        <v>68.81999999999999</v>
      </c>
      <c r="O77" t="n">
        <v>33077.58</v>
      </c>
      <c r="P77" t="n">
        <v>806.01</v>
      </c>
      <c r="Q77" t="n">
        <v>1367.37</v>
      </c>
      <c r="R77" t="n">
        <v>134.19</v>
      </c>
      <c r="S77" t="n">
        <v>104.26</v>
      </c>
      <c r="T77" t="n">
        <v>13997.93</v>
      </c>
      <c r="U77" t="n">
        <v>0.78</v>
      </c>
      <c r="V77" t="n">
        <v>0.9</v>
      </c>
      <c r="W77" t="n">
        <v>20.69</v>
      </c>
      <c r="X77" t="n">
        <v>0.85</v>
      </c>
      <c r="Y77" t="n">
        <v>1</v>
      </c>
      <c r="Z77" t="n">
        <v>10</v>
      </c>
      <c r="AA77" t="n">
        <v>2350.563189857695</v>
      </c>
      <c r="AB77" t="n">
        <v>3216.144255892674</v>
      </c>
      <c r="AC77" t="n">
        <v>2909.199961996969</v>
      </c>
      <c r="AD77" t="n">
        <v>2350563.189857695</v>
      </c>
      <c r="AE77" t="n">
        <v>3216144.255892674</v>
      </c>
      <c r="AF77" t="n">
        <v>2.189227688314759e-06</v>
      </c>
      <c r="AG77" t="n">
        <v>67</v>
      </c>
      <c r="AH77" t="n">
        <v>2909199.961996969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1.7399</v>
      </c>
      <c r="E78" t="n">
        <v>57.47</v>
      </c>
      <c r="F78" t="n">
        <v>53.4</v>
      </c>
      <c r="G78" t="n">
        <v>106.8</v>
      </c>
      <c r="H78" t="n">
        <v>1.33</v>
      </c>
      <c r="I78" t="n">
        <v>30</v>
      </c>
      <c r="J78" t="n">
        <v>266.77</v>
      </c>
      <c r="K78" t="n">
        <v>57.72</v>
      </c>
      <c r="L78" t="n">
        <v>20</v>
      </c>
      <c r="M78" t="n">
        <v>28</v>
      </c>
      <c r="N78" t="n">
        <v>69.05</v>
      </c>
      <c r="O78" t="n">
        <v>33135.76</v>
      </c>
      <c r="P78" t="n">
        <v>804.99</v>
      </c>
      <c r="Q78" t="n">
        <v>1367.22</v>
      </c>
      <c r="R78" t="n">
        <v>133.25</v>
      </c>
      <c r="S78" t="n">
        <v>104.26</v>
      </c>
      <c r="T78" t="n">
        <v>13529.66</v>
      </c>
      <c r="U78" t="n">
        <v>0.78</v>
      </c>
      <c r="V78" t="n">
        <v>0.9</v>
      </c>
      <c r="W78" t="n">
        <v>20.69</v>
      </c>
      <c r="X78" t="n">
        <v>0.82</v>
      </c>
      <c r="Y78" t="n">
        <v>1</v>
      </c>
      <c r="Z78" t="n">
        <v>10</v>
      </c>
      <c r="AA78" t="n">
        <v>2346.61017728089</v>
      </c>
      <c r="AB78" t="n">
        <v>3210.735569690482</v>
      </c>
      <c r="AC78" t="n">
        <v>2904.307473214775</v>
      </c>
      <c r="AD78" t="n">
        <v>2346610.17728089</v>
      </c>
      <c r="AE78" t="n">
        <v>3210735.569690482</v>
      </c>
      <c r="AF78" t="n">
        <v>2.192125491999798e-06</v>
      </c>
      <c r="AG78" t="n">
        <v>67</v>
      </c>
      <c r="AH78" t="n">
        <v>2904307.473214775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1.7404</v>
      </c>
      <c r="E79" t="n">
        <v>57.46</v>
      </c>
      <c r="F79" t="n">
        <v>53.38</v>
      </c>
      <c r="G79" t="n">
        <v>106.77</v>
      </c>
      <c r="H79" t="n">
        <v>1.35</v>
      </c>
      <c r="I79" t="n">
        <v>30</v>
      </c>
      <c r="J79" t="n">
        <v>267.24</v>
      </c>
      <c r="K79" t="n">
        <v>57.72</v>
      </c>
      <c r="L79" t="n">
        <v>20.25</v>
      </c>
      <c r="M79" t="n">
        <v>28</v>
      </c>
      <c r="N79" t="n">
        <v>69.27</v>
      </c>
      <c r="O79" t="n">
        <v>33194.02</v>
      </c>
      <c r="P79" t="n">
        <v>804.66</v>
      </c>
      <c r="Q79" t="n">
        <v>1367.21</v>
      </c>
      <c r="R79" t="n">
        <v>132.98</v>
      </c>
      <c r="S79" t="n">
        <v>104.26</v>
      </c>
      <c r="T79" t="n">
        <v>13395.7</v>
      </c>
      <c r="U79" t="n">
        <v>0.78</v>
      </c>
      <c r="V79" t="n">
        <v>0.9</v>
      </c>
      <c r="W79" t="n">
        <v>20.68</v>
      </c>
      <c r="X79" t="n">
        <v>0.8100000000000001</v>
      </c>
      <c r="Y79" t="n">
        <v>1</v>
      </c>
      <c r="Z79" t="n">
        <v>10</v>
      </c>
      <c r="AA79" t="n">
        <v>2345.461023749946</v>
      </c>
      <c r="AB79" t="n">
        <v>3209.163247132368</v>
      </c>
      <c r="AC79" t="n">
        <v>2902.88521091484</v>
      </c>
      <c r="AD79" t="n">
        <v>2345461.023749946</v>
      </c>
      <c r="AE79" t="n">
        <v>3209163.247132368</v>
      </c>
      <c r="AF79" t="n">
        <v>2.192755449322632e-06</v>
      </c>
      <c r="AG79" t="n">
        <v>67</v>
      </c>
      <c r="AH79" t="n">
        <v>2902885.21091484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1.74</v>
      </c>
      <c r="E80" t="n">
        <v>57.47</v>
      </c>
      <c r="F80" t="n">
        <v>53.4</v>
      </c>
      <c r="G80" t="n">
        <v>106.79</v>
      </c>
      <c r="H80" t="n">
        <v>1.36</v>
      </c>
      <c r="I80" t="n">
        <v>30</v>
      </c>
      <c r="J80" t="n">
        <v>267.71</v>
      </c>
      <c r="K80" t="n">
        <v>57.72</v>
      </c>
      <c r="L80" t="n">
        <v>20.5</v>
      </c>
      <c r="M80" t="n">
        <v>28</v>
      </c>
      <c r="N80" t="n">
        <v>69.48999999999999</v>
      </c>
      <c r="O80" t="n">
        <v>33252.37</v>
      </c>
      <c r="P80" t="n">
        <v>803.45</v>
      </c>
      <c r="Q80" t="n">
        <v>1367.29</v>
      </c>
      <c r="R80" t="n">
        <v>133.16</v>
      </c>
      <c r="S80" t="n">
        <v>104.26</v>
      </c>
      <c r="T80" t="n">
        <v>13488.11</v>
      </c>
      <c r="U80" t="n">
        <v>0.78</v>
      </c>
      <c r="V80" t="n">
        <v>0.9</v>
      </c>
      <c r="W80" t="n">
        <v>20.69</v>
      </c>
      <c r="X80" t="n">
        <v>0.82</v>
      </c>
      <c r="Y80" t="n">
        <v>1</v>
      </c>
      <c r="Z80" t="n">
        <v>10</v>
      </c>
      <c r="AA80" t="n">
        <v>2344.373168831202</v>
      </c>
      <c r="AB80" t="n">
        <v>3207.674796039771</v>
      </c>
      <c r="AC80" t="n">
        <v>2901.538815505467</v>
      </c>
      <c r="AD80" t="n">
        <v>2344373.168831202</v>
      </c>
      <c r="AE80" t="n">
        <v>3207674.796039771</v>
      </c>
      <c r="AF80" t="n">
        <v>2.192251483464365e-06</v>
      </c>
      <c r="AG80" t="n">
        <v>67</v>
      </c>
      <c r="AH80" t="n">
        <v>2901538.815505466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1.7419</v>
      </c>
      <c r="E81" t="n">
        <v>57.41</v>
      </c>
      <c r="F81" t="n">
        <v>53.38</v>
      </c>
      <c r="G81" t="n">
        <v>110.44</v>
      </c>
      <c r="H81" t="n">
        <v>1.38</v>
      </c>
      <c r="I81" t="n">
        <v>29</v>
      </c>
      <c r="J81" t="n">
        <v>268.19</v>
      </c>
      <c r="K81" t="n">
        <v>57.72</v>
      </c>
      <c r="L81" t="n">
        <v>20.75</v>
      </c>
      <c r="M81" t="n">
        <v>27</v>
      </c>
      <c r="N81" t="n">
        <v>69.70999999999999</v>
      </c>
      <c r="O81" t="n">
        <v>33310.81</v>
      </c>
      <c r="P81" t="n">
        <v>803.42</v>
      </c>
      <c r="Q81" t="n">
        <v>1367.27</v>
      </c>
      <c r="R81" t="n">
        <v>132.51</v>
      </c>
      <c r="S81" t="n">
        <v>104.26</v>
      </c>
      <c r="T81" t="n">
        <v>13166.25</v>
      </c>
      <c r="U81" t="n">
        <v>0.79</v>
      </c>
      <c r="V81" t="n">
        <v>0.9</v>
      </c>
      <c r="W81" t="n">
        <v>20.69</v>
      </c>
      <c r="X81" t="n">
        <v>0.8</v>
      </c>
      <c r="Y81" t="n">
        <v>1</v>
      </c>
      <c r="Z81" t="n">
        <v>10</v>
      </c>
      <c r="AA81" t="n">
        <v>2342.296349533148</v>
      </c>
      <c r="AB81" t="n">
        <v>3204.833200253371</v>
      </c>
      <c r="AC81" t="n">
        <v>2898.968417632716</v>
      </c>
      <c r="AD81" t="n">
        <v>2342296.349533148</v>
      </c>
      <c r="AE81" t="n">
        <v>3204833.200253371</v>
      </c>
      <c r="AF81" t="n">
        <v>2.194645321291136e-06</v>
      </c>
      <c r="AG81" t="n">
        <v>67</v>
      </c>
      <c r="AH81" t="n">
        <v>2898968.417632716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1.7417</v>
      </c>
      <c r="E82" t="n">
        <v>57.42</v>
      </c>
      <c r="F82" t="n">
        <v>53.39</v>
      </c>
      <c r="G82" t="n">
        <v>110.45</v>
      </c>
      <c r="H82" t="n">
        <v>1.39</v>
      </c>
      <c r="I82" t="n">
        <v>29</v>
      </c>
      <c r="J82" t="n">
        <v>268.66</v>
      </c>
      <c r="K82" t="n">
        <v>57.72</v>
      </c>
      <c r="L82" t="n">
        <v>21</v>
      </c>
      <c r="M82" t="n">
        <v>27</v>
      </c>
      <c r="N82" t="n">
        <v>69.94</v>
      </c>
      <c r="O82" t="n">
        <v>33369.33</v>
      </c>
      <c r="P82" t="n">
        <v>803.66</v>
      </c>
      <c r="Q82" t="n">
        <v>1367.18</v>
      </c>
      <c r="R82" t="n">
        <v>132.72</v>
      </c>
      <c r="S82" t="n">
        <v>104.26</v>
      </c>
      <c r="T82" t="n">
        <v>13271.78</v>
      </c>
      <c r="U82" t="n">
        <v>0.79</v>
      </c>
      <c r="V82" t="n">
        <v>0.9</v>
      </c>
      <c r="W82" t="n">
        <v>20.69</v>
      </c>
      <c r="X82" t="n">
        <v>0.8100000000000001</v>
      </c>
      <c r="Y82" t="n">
        <v>1</v>
      </c>
      <c r="Z82" t="n">
        <v>10</v>
      </c>
      <c r="AA82" t="n">
        <v>2342.926016558912</v>
      </c>
      <c r="AB82" t="n">
        <v>3205.694738456971</v>
      </c>
      <c r="AC82" t="n">
        <v>2899.747731839339</v>
      </c>
      <c r="AD82" t="n">
        <v>2342926.016558912</v>
      </c>
      <c r="AE82" t="n">
        <v>3205694.738456971</v>
      </c>
      <c r="AF82" t="n">
        <v>2.194393338362003e-06</v>
      </c>
      <c r="AG82" t="n">
        <v>67</v>
      </c>
      <c r="AH82" t="n">
        <v>2899747.731839339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1.7439</v>
      </c>
      <c r="E83" t="n">
        <v>57.34</v>
      </c>
      <c r="F83" t="n">
        <v>53.36</v>
      </c>
      <c r="G83" t="n">
        <v>114.34</v>
      </c>
      <c r="H83" t="n">
        <v>1.41</v>
      </c>
      <c r="I83" t="n">
        <v>28</v>
      </c>
      <c r="J83" t="n">
        <v>269.14</v>
      </c>
      <c r="K83" t="n">
        <v>57.72</v>
      </c>
      <c r="L83" t="n">
        <v>21.25</v>
      </c>
      <c r="M83" t="n">
        <v>26</v>
      </c>
      <c r="N83" t="n">
        <v>70.16</v>
      </c>
      <c r="O83" t="n">
        <v>33427.94</v>
      </c>
      <c r="P83" t="n">
        <v>801.5</v>
      </c>
      <c r="Q83" t="n">
        <v>1367.27</v>
      </c>
      <c r="R83" t="n">
        <v>131.96</v>
      </c>
      <c r="S83" t="n">
        <v>104.26</v>
      </c>
      <c r="T83" t="n">
        <v>12898.47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2337.506994761377</v>
      </c>
      <c r="AB83" t="n">
        <v>3198.280193763214</v>
      </c>
      <c r="AC83" t="n">
        <v>2893.040820884776</v>
      </c>
      <c r="AD83" t="n">
        <v>2337506.994761377</v>
      </c>
      <c r="AE83" t="n">
        <v>3198280.193763214</v>
      </c>
      <c r="AF83" t="n">
        <v>2.197165150582475e-06</v>
      </c>
      <c r="AG83" t="n">
        <v>67</v>
      </c>
      <c r="AH83" t="n">
        <v>2893040.820884776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1.744</v>
      </c>
      <c r="E84" t="n">
        <v>57.34</v>
      </c>
      <c r="F84" t="n">
        <v>53.36</v>
      </c>
      <c r="G84" t="n">
        <v>114.33</v>
      </c>
      <c r="H84" t="n">
        <v>1.42</v>
      </c>
      <c r="I84" t="n">
        <v>28</v>
      </c>
      <c r="J84" t="n">
        <v>269.61</v>
      </c>
      <c r="K84" t="n">
        <v>57.72</v>
      </c>
      <c r="L84" t="n">
        <v>21.5</v>
      </c>
      <c r="M84" t="n">
        <v>26</v>
      </c>
      <c r="N84" t="n">
        <v>70.39</v>
      </c>
      <c r="O84" t="n">
        <v>33486.63</v>
      </c>
      <c r="P84" t="n">
        <v>801.08</v>
      </c>
      <c r="Q84" t="n">
        <v>1367.2</v>
      </c>
      <c r="R84" t="n">
        <v>131.83</v>
      </c>
      <c r="S84" t="n">
        <v>104.26</v>
      </c>
      <c r="T84" t="n">
        <v>12829.01</v>
      </c>
      <c r="U84" t="n">
        <v>0.79</v>
      </c>
      <c r="V84" t="n">
        <v>0.9</v>
      </c>
      <c r="W84" t="n">
        <v>20.69</v>
      </c>
      <c r="X84" t="n">
        <v>0.78</v>
      </c>
      <c r="Y84" t="n">
        <v>1</v>
      </c>
      <c r="Z84" t="n">
        <v>10</v>
      </c>
      <c r="AA84" t="n">
        <v>2336.828899381798</v>
      </c>
      <c r="AB84" t="n">
        <v>3197.352393749417</v>
      </c>
      <c r="AC84" t="n">
        <v>2892.201568802121</v>
      </c>
      <c r="AD84" t="n">
        <v>2336828.899381798</v>
      </c>
      <c r="AE84" t="n">
        <v>3197352.393749417</v>
      </c>
      <c r="AF84" t="n">
        <v>2.197291142047041e-06</v>
      </c>
      <c r="AG84" t="n">
        <v>67</v>
      </c>
      <c r="AH84" t="n">
        <v>2892201.568802121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1.7444</v>
      </c>
      <c r="E85" t="n">
        <v>57.32</v>
      </c>
      <c r="F85" t="n">
        <v>53.34</v>
      </c>
      <c r="G85" t="n">
        <v>114.3</v>
      </c>
      <c r="H85" t="n">
        <v>1.43</v>
      </c>
      <c r="I85" t="n">
        <v>28</v>
      </c>
      <c r="J85" t="n">
        <v>270.09</v>
      </c>
      <c r="K85" t="n">
        <v>57.72</v>
      </c>
      <c r="L85" t="n">
        <v>21.75</v>
      </c>
      <c r="M85" t="n">
        <v>26</v>
      </c>
      <c r="N85" t="n">
        <v>70.62</v>
      </c>
      <c r="O85" t="n">
        <v>33545.41</v>
      </c>
      <c r="P85" t="n">
        <v>800.6900000000001</v>
      </c>
      <c r="Q85" t="n">
        <v>1367.2</v>
      </c>
      <c r="R85" t="n">
        <v>131.39</v>
      </c>
      <c r="S85" t="n">
        <v>104.26</v>
      </c>
      <c r="T85" t="n">
        <v>12613.16</v>
      </c>
      <c r="U85" t="n">
        <v>0.79</v>
      </c>
      <c r="V85" t="n">
        <v>0.9</v>
      </c>
      <c r="W85" t="n">
        <v>20.69</v>
      </c>
      <c r="X85" t="n">
        <v>0.76</v>
      </c>
      <c r="Y85" t="n">
        <v>1</v>
      </c>
      <c r="Z85" t="n">
        <v>10</v>
      </c>
      <c r="AA85" t="n">
        <v>2335.697555197661</v>
      </c>
      <c r="AB85" t="n">
        <v>3195.804438725298</v>
      </c>
      <c r="AC85" t="n">
        <v>2890.801348432936</v>
      </c>
      <c r="AD85" t="n">
        <v>2335697.555197661</v>
      </c>
      <c r="AE85" t="n">
        <v>3195804.438725298</v>
      </c>
      <c r="AF85" t="n">
        <v>2.197795107905309e-06</v>
      </c>
      <c r="AG85" t="n">
        <v>67</v>
      </c>
      <c r="AH85" t="n">
        <v>2890801.348432936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1.7465</v>
      </c>
      <c r="E86" t="n">
        <v>57.26</v>
      </c>
      <c r="F86" t="n">
        <v>53.32</v>
      </c>
      <c r="G86" t="n">
        <v>118.49</v>
      </c>
      <c r="H86" t="n">
        <v>1.45</v>
      </c>
      <c r="I86" t="n">
        <v>27</v>
      </c>
      <c r="J86" t="n">
        <v>270.57</v>
      </c>
      <c r="K86" t="n">
        <v>57.72</v>
      </c>
      <c r="L86" t="n">
        <v>22</v>
      </c>
      <c r="M86" t="n">
        <v>25</v>
      </c>
      <c r="N86" t="n">
        <v>70.84</v>
      </c>
      <c r="O86" t="n">
        <v>33604.28</v>
      </c>
      <c r="P86" t="n">
        <v>799.5599999999999</v>
      </c>
      <c r="Q86" t="n">
        <v>1367.22</v>
      </c>
      <c r="R86" t="n">
        <v>130.65</v>
      </c>
      <c r="S86" t="n">
        <v>104.26</v>
      </c>
      <c r="T86" t="n">
        <v>12244.13</v>
      </c>
      <c r="U86" t="n">
        <v>0.8</v>
      </c>
      <c r="V86" t="n">
        <v>0.9</v>
      </c>
      <c r="W86" t="n">
        <v>20.69</v>
      </c>
      <c r="X86" t="n">
        <v>0.74</v>
      </c>
      <c r="Y86" t="n">
        <v>1</v>
      </c>
      <c r="Z86" t="n">
        <v>10</v>
      </c>
      <c r="AA86" t="n">
        <v>2331.921539617385</v>
      </c>
      <c r="AB86" t="n">
        <v>3190.637927622314</v>
      </c>
      <c r="AC86" t="n">
        <v>2886.127921898376</v>
      </c>
      <c r="AD86" t="n">
        <v>2331921.539617385</v>
      </c>
      <c r="AE86" t="n">
        <v>3190637.927622314</v>
      </c>
      <c r="AF86" t="n">
        <v>2.200440928661214e-06</v>
      </c>
      <c r="AG86" t="n">
        <v>67</v>
      </c>
      <c r="AH86" t="n">
        <v>2886127.921898376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1.7467</v>
      </c>
      <c r="E87" t="n">
        <v>57.25</v>
      </c>
      <c r="F87" t="n">
        <v>53.31</v>
      </c>
      <c r="G87" t="n">
        <v>118.47</v>
      </c>
      <c r="H87" t="n">
        <v>1.46</v>
      </c>
      <c r="I87" t="n">
        <v>27</v>
      </c>
      <c r="J87" t="n">
        <v>271.05</v>
      </c>
      <c r="K87" t="n">
        <v>57.72</v>
      </c>
      <c r="L87" t="n">
        <v>22.25</v>
      </c>
      <c r="M87" t="n">
        <v>25</v>
      </c>
      <c r="N87" t="n">
        <v>71.06999999999999</v>
      </c>
      <c r="O87" t="n">
        <v>33663.24</v>
      </c>
      <c r="P87" t="n">
        <v>799.13</v>
      </c>
      <c r="Q87" t="n">
        <v>1367.27</v>
      </c>
      <c r="R87" t="n">
        <v>130.44</v>
      </c>
      <c r="S87" t="n">
        <v>104.26</v>
      </c>
      <c r="T87" t="n">
        <v>12141.72</v>
      </c>
      <c r="U87" t="n">
        <v>0.8</v>
      </c>
      <c r="V87" t="n">
        <v>0.9</v>
      </c>
      <c r="W87" t="n">
        <v>20.69</v>
      </c>
      <c r="X87" t="n">
        <v>0.74</v>
      </c>
      <c r="Y87" t="n">
        <v>1</v>
      </c>
      <c r="Z87" t="n">
        <v>10</v>
      </c>
      <c r="AA87" t="n">
        <v>2331.031770759157</v>
      </c>
      <c r="AB87" t="n">
        <v>3189.420506616655</v>
      </c>
      <c r="AC87" t="n">
        <v>2885.026689844836</v>
      </c>
      <c r="AD87" t="n">
        <v>2331031.770759157</v>
      </c>
      <c r="AE87" t="n">
        <v>3189420.506616655</v>
      </c>
      <c r="AF87" t="n">
        <v>2.200692911590348e-06</v>
      </c>
      <c r="AG87" t="n">
        <v>67</v>
      </c>
      <c r="AH87" t="n">
        <v>2885026.689844836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1.7465</v>
      </c>
      <c r="E88" t="n">
        <v>57.26</v>
      </c>
      <c r="F88" t="n">
        <v>53.32</v>
      </c>
      <c r="G88" t="n">
        <v>118.48</v>
      </c>
      <c r="H88" t="n">
        <v>1.47</v>
      </c>
      <c r="I88" t="n">
        <v>27</v>
      </c>
      <c r="J88" t="n">
        <v>271.52</v>
      </c>
      <c r="K88" t="n">
        <v>57.72</v>
      </c>
      <c r="L88" t="n">
        <v>22.5</v>
      </c>
      <c r="M88" t="n">
        <v>25</v>
      </c>
      <c r="N88" t="n">
        <v>71.3</v>
      </c>
      <c r="O88" t="n">
        <v>33722.28</v>
      </c>
      <c r="P88" t="n">
        <v>797.8200000000001</v>
      </c>
      <c r="Q88" t="n">
        <v>1367.15</v>
      </c>
      <c r="R88" t="n">
        <v>130.65</v>
      </c>
      <c r="S88" t="n">
        <v>104.26</v>
      </c>
      <c r="T88" t="n">
        <v>12247.61</v>
      </c>
      <c r="U88" t="n">
        <v>0.8</v>
      </c>
      <c r="V88" t="n">
        <v>0.9</v>
      </c>
      <c r="W88" t="n">
        <v>20.69</v>
      </c>
      <c r="X88" t="n">
        <v>0.74</v>
      </c>
      <c r="Y88" t="n">
        <v>1</v>
      </c>
      <c r="Z88" t="n">
        <v>10</v>
      </c>
      <c r="AA88" t="n">
        <v>2329.511892919161</v>
      </c>
      <c r="AB88" t="n">
        <v>3187.340942703694</v>
      </c>
      <c r="AC88" t="n">
        <v>2883.145596593042</v>
      </c>
      <c r="AD88" t="n">
        <v>2329511.892919161</v>
      </c>
      <c r="AE88" t="n">
        <v>3187340.942703694</v>
      </c>
      <c r="AF88" t="n">
        <v>2.200440928661214e-06</v>
      </c>
      <c r="AG88" t="n">
        <v>67</v>
      </c>
      <c r="AH88" t="n">
        <v>2883145.596593042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1.7465</v>
      </c>
      <c r="E89" t="n">
        <v>57.26</v>
      </c>
      <c r="F89" t="n">
        <v>53.32</v>
      </c>
      <c r="G89" t="n">
        <v>118.48</v>
      </c>
      <c r="H89" t="n">
        <v>1.49</v>
      </c>
      <c r="I89" t="n">
        <v>27</v>
      </c>
      <c r="J89" t="n">
        <v>272</v>
      </c>
      <c r="K89" t="n">
        <v>57.72</v>
      </c>
      <c r="L89" t="n">
        <v>22.75</v>
      </c>
      <c r="M89" t="n">
        <v>25</v>
      </c>
      <c r="N89" t="n">
        <v>71.53</v>
      </c>
      <c r="O89" t="n">
        <v>33781.41</v>
      </c>
      <c r="P89" t="n">
        <v>796.5</v>
      </c>
      <c r="Q89" t="n">
        <v>1367.19</v>
      </c>
      <c r="R89" t="n">
        <v>130.72</v>
      </c>
      <c r="S89" t="n">
        <v>104.26</v>
      </c>
      <c r="T89" t="n">
        <v>12280.07</v>
      </c>
      <c r="U89" t="n">
        <v>0.8</v>
      </c>
      <c r="V89" t="n">
        <v>0.9</v>
      </c>
      <c r="W89" t="n">
        <v>20.68</v>
      </c>
      <c r="X89" t="n">
        <v>0.74</v>
      </c>
      <c r="Y89" t="n">
        <v>1</v>
      </c>
      <c r="Z89" t="n">
        <v>10</v>
      </c>
      <c r="AA89" t="n">
        <v>2327.683885079129</v>
      </c>
      <c r="AB89" t="n">
        <v>3184.839781730948</v>
      </c>
      <c r="AC89" t="n">
        <v>2880.883142913134</v>
      </c>
      <c r="AD89" t="n">
        <v>2327683.885079129</v>
      </c>
      <c r="AE89" t="n">
        <v>3184839.781730948</v>
      </c>
      <c r="AF89" t="n">
        <v>2.200440928661214e-06</v>
      </c>
      <c r="AG89" t="n">
        <v>67</v>
      </c>
      <c r="AH89" t="n">
        <v>2880883.142913134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1.7489</v>
      </c>
      <c r="E90" t="n">
        <v>57.18</v>
      </c>
      <c r="F90" t="n">
        <v>53.29</v>
      </c>
      <c r="G90" t="n">
        <v>122.97</v>
      </c>
      <c r="H90" t="n">
        <v>1.5</v>
      </c>
      <c r="I90" t="n">
        <v>26</v>
      </c>
      <c r="J90" t="n">
        <v>272.49</v>
      </c>
      <c r="K90" t="n">
        <v>57.72</v>
      </c>
      <c r="L90" t="n">
        <v>23</v>
      </c>
      <c r="M90" t="n">
        <v>24</v>
      </c>
      <c r="N90" t="n">
        <v>71.76000000000001</v>
      </c>
      <c r="O90" t="n">
        <v>33840.76</v>
      </c>
      <c r="P90" t="n">
        <v>796.79</v>
      </c>
      <c r="Q90" t="n">
        <v>1367.23</v>
      </c>
      <c r="R90" t="n">
        <v>129.58</v>
      </c>
      <c r="S90" t="n">
        <v>104.26</v>
      </c>
      <c r="T90" t="n">
        <v>11716.02</v>
      </c>
      <c r="U90" t="n">
        <v>0.8</v>
      </c>
      <c r="V90" t="n">
        <v>0.9</v>
      </c>
      <c r="W90" t="n">
        <v>20.69</v>
      </c>
      <c r="X90" t="n">
        <v>0.71</v>
      </c>
      <c r="Y90" t="n">
        <v>1</v>
      </c>
      <c r="Z90" t="n">
        <v>10</v>
      </c>
      <c r="AA90" t="n">
        <v>2325.498180501119</v>
      </c>
      <c r="AB90" t="n">
        <v>3181.849204300834</v>
      </c>
      <c r="AC90" t="n">
        <v>2878.177981995648</v>
      </c>
      <c r="AD90" t="n">
        <v>2325498.180501119</v>
      </c>
      <c r="AE90" t="n">
        <v>3181849.204300834</v>
      </c>
      <c r="AF90" t="n">
        <v>2.20346472381082e-06</v>
      </c>
      <c r="AG90" t="n">
        <v>67</v>
      </c>
      <c r="AH90" t="n">
        <v>2878177.981995648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1.749</v>
      </c>
      <c r="E91" t="n">
        <v>57.18</v>
      </c>
      <c r="F91" t="n">
        <v>53.28</v>
      </c>
      <c r="G91" t="n">
        <v>122.96</v>
      </c>
      <c r="H91" t="n">
        <v>1.52</v>
      </c>
      <c r="I91" t="n">
        <v>26</v>
      </c>
      <c r="J91" t="n">
        <v>272.97</v>
      </c>
      <c r="K91" t="n">
        <v>57.72</v>
      </c>
      <c r="L91" t="n">
        <v>23.25</v>
      </c>
      <c r="M91" t="n">
        <v>24</v>
      </c>
      <c r="N91" t="n">
        <v>71.98999999999999</v>
      </c>
      <c r="O91" t="n">
        <v>33900.07</v>
      </c>
      <c r="P91" t="n">
        <v>797</v>
      </c>
      <c r="Q91" t="n">
        <v>1367.19</v>
      </c>
      <c r="R91" t="n">
        <v>129.44</v>
      </c>
      <c r="S91" t="n">
        <v>104.26</v>
      </c>
      <c r="T91" t="n">
        <v>11646.86</v>
      </c>
      <c r="U91" t="n">
        <v>0.8100000000000001</v>
      </c>
      <c r="V91" t="n">
        <v>0.9</v>
      </c>
      <c r="W91" t="n">
        <v>20.69</v>
      </c>
      <c r="X91" t="n">
        <v>0.71</v>
      </c>
      <c r="Y91" t="n">
        <v>1</v>
      </c>
      <c r="Z91" t="n">
        <v>10</v>
      </c>
      <c r="AA91" t="n">
        <v>2325.590018970617</v>
      </c>
      <c r="AB91" t="n">
        <v>3181.974861746428</v>
      </c>
      <c r="AC91" t="n">
        <v>2878.291646870996</v>
      </c>
      <c r="AD91" t="n">
        <v>2325590.018970617</v>
      </c>
      <c r="AE91" t="n">
        <v>3181974.861746429</v>
      </c>
      <c r="AF91" t="n">
        <v>2.203590715275387e-06</v>
      </c>
      <c r="AG91" t="n">
        <v>67</v>
      </c>
      <c r="AH91" t="n">
        <v>2878291.646870996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1.7484</v>
      </c>
      <c r="E92" t="n">
        <v>57.2</v>
      </c>
      <c r="F92" t="n">
        <v>53.3</v>
      </c>
      <c r="G92" t="n">
        <v>123</v>
      </c>
      <c r="H92" t="n">
        <v>1.53</v>
      </c>
      <c r="I92" t="n">
        <v>26</v>
      </c>
      <c r="J92" t="n">
        <v>273.45</v>
      </c>
      <c r="K92" t="n">
        <v>57.72</v>
      </c>
      <c r="L92" t="n">
        <v>23.5</v>
      </c>
      <c r="M92" t="n">
        <v>24</v>
      </c>
      <c r="N92" t="n">
        <v>72.22</v>
      </c>
      <c r="O92" t="n">
        <v>33959.47</v>
      </c>
      <c r="P92" t="n">
        <v>796.39</v>
      </c>
      <c r="Q92" t="n">
        <v>1367.21</v>
      </c>
      <c r="R92" t="n">
        <v>130</v>
      </c>
      <c r="S92" t="n">
        <v>104.26</v>
      </c>
      <c r="T92" t="n">
        <v>11923.83</v>
      </c>
      <c r="U92" t="n">
        <v>0.8</v>
      </c>
      <c r="V92" t="n">
        <v>0.9</v>
      </c>
      <c r="W92" t="n">
        <v>20.69</v>
      </c>
      <c r="X92" t="n">
        <v>0.73</v>
      </c>
      <c r="Y92" t="n">
        <v>1</v>
      </c>
      <c r="Z92" t="n">
        <v>10</v>
      </c>
      <c r="AA92" t="n">
        <v>2325.522255156736</v>
      </c>
      <c r="AB92" t="n">
        <v>3181.882144306748</v>
      </c>
      <c r="AC92" t="n">
        <v>2878.20777825363</v>
      </c>
      <c r="AD92" t="n">
        <v>2325522.255156736</v>
      </c>
      <c r="AE92" t="n">
        <v>3181882.144306748</v>
      </c>
      <c r="AF92" t="n">
        <v>2.202834766487986e-06</v>
      </c>
      <c r="AG92" t="n">
        <v>67</v>
      </c>
      <c r="AH92" t="n">
        <v>2878207.77825363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1.7509</v>
      </c>
      <c r="E93" t="n">
        <v>57.11</v>
      </c>
      <c r="F93" t="n">
        <v>53.27</v>
      </c>
      <c r="G93" t="n">
        <v>127.84</v>
      </c>
      <c r="H93" t="n">
        <v>1.54</v>
      </c>
      <c r="I93" t="n">
        <v>25</v>
      </c>
      <c r="J93" t="n">
        <v>273.93</v>
      </c>
      <c r="K93" t="n">
        <v>57.72</v>
      </c>
      <c r="L93" t="n">
        <v>23.75</v>
      </c>
      <c r="M93" t="n">
        <v>23</v>
      </c>
      <c r="N93" t="n">
        <v>72.45999999999999</v>
      </c>
      <c r="O93" t="n">
        <v>34018.96</v>
      </c>
      <c r="P93" t="n">
        <v>794.45</v>
      </c>
      <c r="Q93" t="n">
        <v>1367.23</v>
      </c>
      <c r="R93" t="n">
        <v>128.89</v>
      </c>
      <c r="S93" t="n">
        <v>104.26</v>
      </c>
      <c r="T93" t="n">
        <v>11377.89</v>
      </c>
      <c r="U93" t="n">
        <v>0.8100000000000001</v>
      </c>
      <c r="V93" t="n">
        <v>0.9</v>
      </c>
      <c r="W93" t="n">
        <v>20.68</v>
      </c>
      <c r="X93" t="n">
        <v>0.6899999999999999</v>
      </c>
      <c r="Y93" t="n">
        <v>1</v>
      </c>
      <c r="Z93" t="n">
        <v>10</v>
      </c>
      <c r="AA93" t="n">
        <v>2320.166984136815</v>
      </c>
      <c r="AB93" t="n">
        <v>3174.554826239409</v>
      </c>
      <c r="AC93" t="n">
        <v>2871.579769138682</v>
      </c>
      <c r="AD93" t="n">
        <v>2320166.984136815</v>
      </c>
      <c r="AE93" t="n">
        <v>3174554.826239409</v>
      </c>
      <c r="AF93" t="n">
        <v>2.205984553102159e-06</v>
      </c>
      <c r="AG93" t="n">
        <v>67</v>
      </c>
      <c r="AH93" t="n">
        <v>2871579.769138682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1.7514</v>
      </c>
      <c r="E94" t="n">
        <v>57.1</v>
      </c>
      <c r="F94" t="n">
        <v>53.25</v>
      </c>
      <c r="G94" t="n">
        <v>127.8</v>
      </c>
      <c r="H94" t="n">
        <v>1.56</v>
      </c>
      <c r="I94" t="n">
        <v>25</v>
      </c>
      <c r="J94" t="n">
        <v>274.41</v>
      </c>
      <c r="K94" t="n">
        <v>57.72</v>
      </c>
      <c r="L94" t="n">
        <v>24</v>
      </c>
      <c r="M94" t="n">
        <v>23</v>
      </c>
      <c r="N94" t="n">
        <v>72.69</v>
      </c>
      <c r="O94" t="n">
        <v>34078.55</v>
      </c>
      <c r="P94" t="n">
        <v>794.92</v>
      </c>
      <c r="Q94" t="n">
        <v>1367.2</v>
      </c>
      <c r="R94" t="n">
        <v>128.7</v>
      </c>
      <c r="S94" t="n">
        <v>104.26</v>
      </c>
      <c r="T94" t="n">
        <v>11279.23</v>
      </c>
      <c r="U94" t="n">
        <v>0.8100000000000001</v>
      </c>
      <c r="V94" t="n">
        <v>0.9</v>
      </c>
      <c r="W94" t="n">
        <v>20.67</v>
      </c>
      <c r="X94" t="n">
        <v>0.67</v>
      </c>
      <c r="Y94" t="n">
        <v>1</v>
      </c>
      <c r="Z94" t="n">
        <v>10</v>
      </c>
      <c r="AA94" t="n">
        <v>2320.137381186549</v>
      </c>
      <c r="AB94" t="n">
        <v>3174.514322176864</v>
      </c>
      <c r="AC94" t="n">
        <v>2871.543130727018</v>
      </c>
      <c r="AD94" t="n">
        <v>2320137.381186549</v>
      </c>
      <c r="AE94" t="n">
        <v>3174514.322176864</v>
      </c>
      <c r="AF94" t="n">
        <v>2.206614510424993e-06</v>
      </c>
      <c r="AG94" t="n">
        <v>67</v>
      </c>
      <c r="AH94" t="n">
        <v>2871543.130727018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1.7506</v>
      </c>
      <c r="E95" t="n">
        <v>57.12</v>
      </c>
      <c r="F95" t="n">
        <v>53.28</v>
      </c>
      <c r="G95" t="n">
        <v>127.86</v>
      </c>
      <c r="H95" t="n">
        <v>1.57</v>
      </c>
      <c r="I95" t="n">
        <v>25</v>
      </c>
      <c r="J95" t="n">
        <v>274.9</v>
      </c>
      <c r="K95" t="n">
        <v>57.72</v>
      </c>
      <c r="L95" t="n">
        <v>24.25</v>
      </c>
      <c r="M95" t="n">
        <v>23</v>
      </c>
      <c r="N95" t="n">
        <v>72.92</v>
      </c>
      <c r="O95" t="n">
        <v>34138.22</v>
      </c>
      <c r="P95" t="n">
        <v>795.33</v>
      </c>
      <c r="Q95" t="n">
        <v>1367.18</v>
      </c>
      <c r="R95" t="n">
        <v>129.16</v>
      </c>
      <c r="S95" t="n">
        <v>104.26</v>
      </c>
      <c r="T95" t="n">
        <v>11509.69</v>
      </c>
      <c r="U95" t="n">
        <v>0.8100000000000001</v>
      </c>
      <c r="V95" t="n">
        <v>0.9</v>
      </c>
      <c r="W95" t="n">
        <v>20.69</v>
      </c>
      <c r="X95" t="n">
        <v>0.7</v>
      </c>
      <c r="Y95" t="n">
        <v>1</v>
      </c>
      <c r="Z95" t="n">
        <v>10</v>
      </c>
      <c r="AA95" t="n">
        <v>2321.769424524142</v>
      </c>
      <c r="AB95" t="n">
        <v>3176.74735587203</v>
      </c>
      <c r="AC95" t="n">
        <v>2873.5630468204</v>
      </c>
      <c r="AD95" t="n">
        <v>2321769.424524142</v>
      </c>
      <c r="AE95" t="n">
        <v>3176747.35587203</v>
      </c>
      <c r="AF95" t="n">
        <v>2.205606578708458e-06</v>
      </c>
      <c r="AG95" t="n">
        <v>67</v>
      </c>
      <c r="AH95" t="n">
        <v>2873563.0468204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1.7508</v>
      </c>
      <c r="E96" t="n">
        <v>57.12</v>
      </c>
      <c r="F96" t="n">
        <v>53.27</v>
      </c>
      <c r="G96" t="n">
        <v>127.84</v>
      </c>
      <c r="H96" t="n">
        <v>1.58</v>
      </c>
      <c r="I96" t="n">
        <v>25</v>
      </c>
      <c r="J96" t="n">
        <v>275.38</v>
      </c>
      <c r="K96" t="n">
        <v>57.72</v>
      </c>
      <c r="L96" t="n">
        <v>24.5</v>
      </c>
      <c r="M96" t="n">
        <v>23</v>
      </c>
      <c r="N96" t="n">
        <v>73.16</v>
      </c>
      <c r="O96" t="n">
        <v>34197.98</v>
      </c>
      <c r="P96" t="n">
        <v>792.74</v>
      </c>
      <c r="Q96" t="n">
        <v>1367.2</v>
      </c>
      <c r="R96" t="n">
        <v>128.94</v>
      </c>
      <c r="S96" t="n">
        <v>104.26</v>
      </c>
      <c r="T96" t="n">
        <v>11399.78</v>
      </c>
      <c r="U96" t="n">
        <v>0.8100000000000001</v>
      </c>
      <c r="V96" t="n">
        <v>0.9</v>
      </c>
      <c r="W96" t="n">
        <v>20.69</v>
      </c>
      <c r="X96" t="n">
        <v>0.6899999999999999</v>
      </c>
      <c r="Y96" t="n">
        <v>1</v>
      </c>
      <c r="Z96" t="n">
        <v>10</v>
      </c>
      <c r="AA96" t="n">
        <v>2317.898960127336</v>
      </c>
      <c r="AB96" t="n">
        <v>3171.451615731481</v>
      </c>
      <c r="AC96" t="n">
        <v>2868.772724686247</v>
      </c>
      <c r="AD96" t="n">
        <v>2317898.960127336</v>
      </c>
      <c r="AE96" t="n">
        <v>3171451.615731481</v>
      </c>
      <c r="AF96" t="n">
        <v>2.205858561637592e-06</v>
      </c>
      <c r="AG96" t="n">
        <v>67</v>
      </c>
      <c r="AH96" t="n">
        <v>2868772.724686247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1.7538</v>
      </c>
      <c r="E97" t="n">
        <v>57.02</v>
      </c>
      <c r="F97" t="n">
        <v>53.22</v>
      </c>
      <c r="G97" t="n">
        <v>133.04</v>
      </c>
      <c r="H97" t="n">
        <v>1.6</v>
      </c>
      <c r="I97" t="n">
        <v>24</v>
      </c>
      <c r="J97" t="n">
        <v>275.87</v>
      </c>
      <c r="K97" t="n">
        <v>57.72</v>
      </c>
      <c r="L97" t="n">
        <v>24.75</v>
      </c>
      <c r="M97" t="n">
        <v>22</v>
      </c>
      <c r="N97" t="n">
        <v>73.39</v>
      </c>
      <c r="O97" t="n">
        <v>34257.84</v>
      </c>
      <c r="P97" t="n">
        <v>791.5700000000001</v>
      </c>
      <c r="Q97" t="n">
        <v>1367.23</v>
      </c>
      <c r="R97" t="n">
        <v>127.43</v>
      </c>
      <c r="S97" t="n">
        <v>104.26</v>
      </c>
      <c r="T97" t="n">
        <v>10651.39</v>
      </c>
      <c r="U97" t="n">
        <v>0.82</v>
      </c>
      <c r="V97" t="n">
        <v>0.9</v>
      </c>
      <c r="W97" t="n">
        <v>20.68</v>
      </c>
      <c r="X97" t="n">
        <v>0.64</v>
      </c>
      <c r="Y97" t="n">
        <v>1</v>
      </c>
      <c r="Z97" t="n">
        <v>10</v>
      </c>
      <c r="AA97" t="n">
        <v>2302.963500562907</v>
      </c>
      <c r="AB97" t="n">
        <v>3151.016261049457</v>
      </c>
      <c r="AC97" t="n">
        <v>2850.287691573876</v>
      </c>
      <c r="AD97" t="n">
        <v>2302963.500562907</v>
      </c>
      <c r="AE97" t="n">
        <v>3151016.261049457</v>
      </c>
      <c r="AF97" t="n">
        <v>2.2096383055746e-06</v>
      </c>
      <c r="AG97" t="n">
        <v>66</v>
      </c>
      <c r="AH97" t="n">
        <v>2850287.691573876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1.7538</v>
      </c>
      <c r="E98" t="n">
        <v>57.02</v>
      </c>
      <c r="F98" t="n">
        <v>53.22</v>
      </c>
      <c r="G98" t="n">
        <v>133.04</v>
      </c>
      <c r="H98" t="n">
        <v>1.61</v>
      </c>
      <c r="I98" t="n">
        <v>24</v>
      </c>
      <c r="J98" t="n">
        <v>276.35</v>
      </c>
      <c r="K98" t="n">
        <v>57.72</v>
      </c>
      <c r="L98" t="n">
        <v>25</v>
      </c>
      <c r="M98" t="n">
        <v>22</v>
      </c>
      <c r="N98" t="n">
        <v>73.63</v>
      </c>
      <c r="O98" t="n">
        <v>34317.79</v>
      </c>
      <c r="P98" t="n">
        <v>792.1900000000001</v>
      </c>
      <c r="Q98" t="n">
        <v>1367.2</v>
      </c>
      <c r="R98" t="n">
        <v>127.33</v>
      </c>
      <c r="S98" t="n">
        <v>104.26</v>
      </c>
      <c r="T98" t="n">
        <v>10601.17</v>
      </c>
      <c r="U98" t="n">
        <v>0.82</v>
      </c>
      <c r="V98" t="n">
        <v>0.9</v>
      </c>
      <c r="W98" t="n">
        <v>20.68</v>
      </c>
      <c r="X98" t="n">
        <v>0.64</v>
      </c>
      <c r="Y98" t="n">
        <v>1</v>
      </c>
      <c r="Z98" t="n">
        <v>10</v>
      </c>
      <c r="AA98" t="n">
        <v>2303.81853643714</v>
      </c>
      <c r="AB98" t="n">
        <v>3152.186158854102</v>
      </c>
      <c r="AC98" t="n">
        <v>2851.345935974007</v>
      </c>
      <c r="AD98" t="n">
        <v>2303818.53643714</v>
      </c>
      <c r="AE98" t="n">
        <v>3152186.158854102</v>
      </c>
      <c r="AF98" t="n">
        <v>2.2096383055746e-06</v>
      </c>
      <c r="AG98" t="n">
        <v>66</v>
      </c>
      <c r="AH98" t="n">
        <v>2851345.935974007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1.7527</v>
      </c>
      <c r="E99" t="n">
        <v>57.05</v>
      </c>
      <c r="F99" t="n">
        <v>53.25</v>
      </c>
      <c r="G99" t="n">
        <v>133.13</v>
      </c>
      <c r="H99" t="n">
        <v>1.62</v>
      </c>
      <c r="I99" t="n">
        <v>24</v>
      </c>
      <c r="J99" t="n">
        <v>276.84</v>
      </c>
      <c r="K99" t="n">
        <v>57.72</v>
      </c>
      <c r="L99" t="n">
        <v>25.25</v>
      </c>
      <c r="M99" t="n">
        <v>22</v>
      </c>
      <c r="N99" t="n">
        <v>73.87</v>
      </c>
      <c r="O99" t="n">
        <v>34377.83</v>
      </c>
      <c r="P99" t="n">
        <v>792.87</v>
      </c>
      <c r="Q99" t="n">
        <v>1367.18</v>
      </c>
      <c r="R99" t="n">
        <v>128.31</v>
      </c>
      <c r="S99" t="n">
        <v>104.26</v>
      </c>
      <c r="T99" t="n">
        <v>11092.38</v>
      </c>
      <c r="U99" t="n">
        <v>0.8100000000000001</v>
      </c>
      <c r="V99" t="n">
        <v>0.9</v>
      </c>
      <c r="W99" t="n">
        <v>20.69</v>
      </c>
      <c r="X99" t="n">
        <v>0.68</v>
      </c>
      <c r="Y99" t="n">
        <v>1</v>
      </c>
      <c r="Z99" t="n">
        <v>10</v>
      </c>
      <c r="AA99" t="n">
        <v>2316.084430077454</v>
      </c>
      <c r="AB99" t="n">
        <v>3168.968895665816</v>
      </c>
      <c r="AC99" t="n">
        <v>2866.526951939131</v>
      </c>
      <c r="AD99" t="n">
        <v>2316084.430077454</v>
      </c>
      <c r="AE99" t="n">
        <v>3168968.895665816</v>
      </c>
      <c r="AF99" t="n">
        <v>2.208252399464363e-06</v>
      </c>
      <c r="AG99" t="n">
        <v>67</v>
      </c>
      <c r="AH99" t="n">
        <v>2866526.951939131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1.7529</v>
      </c>
      <c r="E100" t="n">
        <v>57.05</v>
      </c>
      <c r="F100" t="n">
        <v>53.24</v>
      </c>
      <c r="G100" t="n">
        <v>133.11</v>
      </c>
      <c r="H100" t="n">
        <v>1.64</v>
      </c>
      <c r="I100" t="n">
        <v>24</v>
      </c>
      <c r="J100" t="n">
        <v>277.33</v>
      </c>
      <c r="K100" t="n">
        <v>57.72</v>
      </c>
      <c r="L100" t="n">
        <v>25.5</v>
      </c>
      <c r="M100" t="n">
        <v>22</v>
      </c>
      <c r="N100" t="n">
        <v>74.09999999999999</v>
      </c>
      <c r="O100" t="n">
        <v>34437.96</v>
      </c>
      <c r="P100" t="n">
        <v>792.5700000000001</v>
      </c>
      <c r="Q100" t="n">
        <v>1367.19</v>
      </c>
      <c r="R100" t="n">
        <v>128.43</v>
      </c>
      <c r="S100" t="n">
        <v>104.26</v>
      </c>
      <c r="T100" t="n">
        <v>11150.71</v>
      </c>
      <c r="U100" t="n">
        <v>0.8100000000000001</v>
      </c>
      <c r="V100" t="n">
        <v>0.9</v>
      </c>
      <c r="W100" t="n">
        <v>20.68</v>
      </c>
      <c r="X100" t="n">
        <v>0.67</v>
      </c>
      <c r="Y100" t="n">
        <v>1</v>
      </c>
      <c r="Z100" t="n">
        <v>10</v>
      </c>
      <c r="AA100" t="n">
        <v>2315.378989054006</v>
      </c>
      <c r="AB100" t="n">
        <v>3168.003680135674</v>
      </c>
      <c r="AC100" t="n">
        <v>2865.653855224497</v>
      </c>
      <c r="AD100" t="n">
        <v>2315378.989054006</v>
      </c>
      <c r="AE100" t="n">
        <v>3168003.680135674</v>
      </c>
      <c r="AF100" t="n">
        <v>2.208504382393497e-06</v>
      </c>
      <c r="AG100" t="n">
        <v>67</v>
      </c>
      <c r="AH100" t="n">
        <v>2865653.855224497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1.7557</v>
      </c>
      <c r="E101" t="n">
        <v>56.96</v>
      </c>
      <c r="F101" t="n">
        <v>53.2</v>
      </c>
      <c r="G101" t="n">
        <v>138.78</v>
      </c>
      <c r="H101" t="n">
        <v>1.65</v>
      </c>
      <c r="I101" t="n">
        <v>23</v>
      </c>
      <c r="J101" t="n">
        <v>277.82</v>
      </c>
      <c r="K101" t="n">
        <v>57.72</v>
      </c>
      <c r="L101" t="n">
        <v>25.75</v>
      </c>
      <c r="M101" t="n">
        <v>21</v>
      </c>
      <c r="N101" t="n">
        <v>74.34</v>
      </c>
      <c r="O101" t="n">
        <v>34498.19</v>
      </c>
      <c r="P101" t="n">
        <v>790.54</v>
      </c>
      <c r="Q101" t="n">
        <v>1367.17</v>
      </c>
      <c r="R101" t="n">
        <v>126.8</v>
      </c>
      <c r="S101" t="n">
        <v>104.26</v>
      </c>
      <c r="T101" t="n">
        <v>10342.73</v>
      </c>
      <c r="U101" t="n">
        <v>0.82</v>
      </c>
      <c r="V101" t="n">
        <v>0.9</v>
      </c>
      <c r="W101" t="n">
        <v>20.68</v>
      </c>
      <c r="X101" t="n">
        <v>0.62</v>
      </c>
      <c r="Y101" t="n">
        <v>1</v>
      </c>
      <c r="Z101" t="n">
        <v>10</v>
      </c>
      <c r="AA101" t="n">
        <v>2299.559415361021</v>
      </c>
      <c r="AB101" t="n">
        <v>3146.358641498595</v>
      </c>
      <c r="AC101" t="n">
        <v>2846.074588695938</v>
      </c>
      <c r="AD101" t="n">
        <v>2299559.415361021</v>
      </c>
      <c r="AE101" t="n">
        <v>3146358.641498595</v>
      </c>
      <c r="AF101" t="n">
        <v>2.212032143401371e-06</v>
      </c>
      <c r="AG101" t="n">
        <v>66</v>
      </c>
      <c r="AH101" t="n">
        <v>2846074.588695938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1.7554</v>
      </c>
      <c r="E102" t="n">
        <v>56.97</v>
      </c>
      <c r="F102" t="n">
        <v>53.21</v>
      </c>
      <c r="G102" t="n">
        <v>138.81</v>
      </c>
      <c r="H102" t="n">
        <v>1.66</v>
      </c>
      <c r="I102" t="n">
        <v>23</v>
      </c>
      <c r="J102" t="n">
        <v>278.31</v>
      </c>
      <c r="K102" t="n">
        <v>57.72</v>
      </c>
      <c r="L102" t="n">
        <v>26</v>
      </c>
      <c r="M102" t="n">
        <v>21</v>
      </c>
      <c r="N102" t="n">
        <v>74.58</v>
      </c>
      <c r="O102" t="n">
        <v>34558.51</v>
      </c>
      <c r="P102" t="n">
        <v>791.23</v>
      </c>
      <c r="Q102" t="n">
        <v>1367.2</v>
      </c>
      <c r="R102" t="n">
        <v>127.21</v>
      </c>
      <c r="S102" t="n">
        <v>104.26</v>
      </c>
      <c r="T102" t="n">
        <v>10544.12</v>
      </c>
      <c r="U102" t="n">
        <v>0.82</v>
      </c>
      <c r="V102" t="n">
        <v>0.9</v>
      </c>
      <c r="W102" t="n">
        <v>20.68</v>
      </c>
      <c r="X102" t="n">
        <v>0.63</v>
      </c>
      <c r="Y102" t="n">
        <v>1</v>
      </c>
      <c r="Z102" t="n">
        <v>10</v>
      </c>
      <c r="AA102" t="n">
        <v>2300.893870254538</v>
      </c>
      <c r="AB102" t="n">
        <v>3148.184501555901</v>
      </c>
      <c r="AC102" t="n">
        <v>2847.726191231986</v>
      </c>
      <c r="AD102" t="n">
        <v>2300893.870254538</v>
      </c>
      <c r="AE102" t="n">
        <v>3148184.501555901</v>
      </c>
      <c r="AF102" t="n">
        <v>2.21165416900767e-06</v>
      </c>
      <c r="AG102" t="n">
        <v>66</v>
      </c>
      <c r="AH102" t="n">
        <v>2847726.191231986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1.7554</v>
      </c>
      <c r="E103" t="n">
        <v>56.97</v>
      </c>
      <c r="F103" t="n">
        <v>53.21</v>
      </c>
      <c r="G103" t="n">
        <v>138.81</v>
      </c>
      <c r="H103" t="n">
        <v>1.68</v>
      </c>
      <c r="I103" t="n">
        <v>23</v>
      </c>
      <c r="J103" t="n">
        <v>278.79</v>
      </c>
      <c r="K103" t="n">
        <v>57.72</v>
      </c>
      <c r="L103" t="n">
        <v>26.25</v>
      </c>
      <c r="M103" t="n">
        <v>21</v>
      </c>
      <c r="N103" t="n">
        <v>74.81999999999999</v>
      </c>
      <c r="O103" t="n">
        <v>34618.92</v>
      </c>
      <c r="P103" t="n">
        <v>790.47</v>
      </c>
      <c r="Q103" t="n">
        <v>1367.2</v>
      </c>
      <c r="R103" t="n">
        <v>127.32</v>
      </c>
      <c r="S103" t="n">
        <v>104.26</v>
      </c>
      <c r="T103" t="n">
        <v>10601.51</v>
      </c>
      <c r="U103" t="n">
        <v>0.82</v>
      </c>
      <c r="V103" t="n">
        <v>0.9</v>
      </c>
      <c r="W103" t="n">
        <v>20.68</v>
      </c>
      <c r="X103" t="n">
        <v>0.64</v>
      </c>
      <c r="Y103" t="n">
        <v>1</v>
      </c>
      <c r="Z103" t="n">
        <v>10</v>
      </c>
      <c r="AA103" t="n">
        <v>2299.846717086311</v>
      </c>
      <c r="AB103" t="n">
        <v>3146.751740393996</v>
      </c>
      <c r="AC103" t="n">
        <v>2846.430170784479</v>
      </c>
      <c r="AD103" t="n">
        <v>2299846.717086311</v>
      </c>
      <c r="AE103" t="n">
        <v>3146751.740393995</v>
      </c>
      <c r="AF103" t="n">
        <v>2.21165416900767e-06</v>
      </c>
      <c r="AG103" t="n">
        <v>66</v>
      </c>
      <c r="AH103" t="n">
        <v>2846430.170784479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1.7549</v>
      </c>
      <c r="E104" t="n">
        <v>56.98</v>
      </c>
      <c r="F104" t="n">
        <v>53.23</v>
      </c>
      <c r="G104" t="n">
        <v>138.85</v>
      </c>
      <c r="H104" t="n">
        <v>1.69</v>
      </c>
      <c r="I104" t="n">
        <v>23</v>
      </c>
      <c r="J104" t="n">
        <v>279.29</v>
      </c>
      <c r="K104" t="n">
        <v>57.72</v>
      </c>
      <c r="L104" t="n">
        <v>26.5</v>
      </c>
      <c r="M104" t="n">
        <v>21</v>
      </c>
      <c r="N104" t="n">
        <v>75.06</v>
      </c>
      <c r="O104" t="n">
        <v>34679.43</v>
      </c>
      <c r="P104" t="n">
        <v>790.24</v>
      </c>
      <c r="Q104" t="n">
        <v>1367.25</v>
      </c>
      <c r="R104" t="n">
        <v>127.69</v>
      </c>
      <c r="S104" t="n">
        <v>104.26</v>
      </c>
      <c r="T104" t="n">
        <v>10787.24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2300.20409039245</v>
      </c>
      <c r="AB104" t="n">
        <v>3147.240714317652</v>
      </c>
      <c r="AC104" t="n">
        <v>2846.872477723141</v>
      </c>
      <c r="AD104" t="n">
        <v>2300204.09039245</v>
      </c>
      <c r="AE104" t="n">
        <v>3147240.714317651</v>
      </c>
      <c r="AF104" t="n">
        <v>2.211024211684835e-06</v>
      </c>
      <c r="AG104" t="n">
        <v>66</v>
      </c>
      <c r="AH104" t="n">
        <v>2846872.477723141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1.7547</v>
      </c>
      <c r="E105" t="n">
        <v>56.99</v>
      </c>
      <c r="F105" t="n">
        <v>53.23</v>
      </c>
      <c r="G105" t="n">
        <v>138.87</v>
      </c>
      <c r="H105" t="n">
        <v>1.7</v>
      </c>
      <c r="I105" t="n">
        <v>23</v>
      </c>
      <c r="J105" t="n">
        <v>279.78</v>
      </c>
      <c r="K105" t="n">
        <v>57.72</v>
      </c>
      <c r="L105" t="n">
        <v>26.75</v>
      </c>
      <c r="M105" t="n">
        <v>21</v>
      </c>
      <c r="N105" t="n">
        <v>75.3</v>
      </c>
      <c r="O105" t="n">
        <v>34740.03</v>
      </c>
      <c r="P105" t="n">
        <v>788.14</v>
      </c>
      <c r="Q105" t="n">
        <v>1367.2</v>
      </c>
      <c r="R105" t="n">
        <v>127.99</v>
      </c>
      <c r="S105" t="n">
        <v>104.26</v>
      </c>
      <c r="T105" t="n">
        <v>10936.8</v>
      </c>
      <c r="U105" t="n">
        <v>0.8100000000000001</v>
      </c>
      <c r="V105" t="n">
        <v>0.9</v>
      </c>
      <c r="W105" t="n">
        <v>20.68</v>
      </c>
      <c r="X105" t="n">
        <v>0.66</v>
      </c>
      <c r="Y105" t="n">
        <v>1</v>
      </c>
      <c r="Z105" t="n">
        <v>10</v>
      </c>
      <c r="AA105" t="n">
        <v>2297.496452156073</v>
      </c>
      <c r="AB105" t="n">
        <v>3143.536004230072</v>
      </c>
      <c r="AC105" t="n">
        <v>2843.521339966727</v>
      </c>
      <c r="AD105" t="n">
        <v>2297496.452156073</v>
      </c>
      <c r="AE105" t="n">
        <v>3143536.004230072</v>
      </c>
      <c r="AF105" t="n">
        <v>2.210772228755701e-06</v>
      </c>
      <c r="AG105" t="n">
        <v>66</v>
      </c>
      <c r="AH105" t="n">
        <v>2843521.339966727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1.7581</v>
      </c>
      <c r="E106" t="n">
        <v>56.88</v>
      </c>
      <c r="F106" t="n">
        <v>53.17</v>
      </c>
      <c r="G106" t="n">
        <v>145.01</v>
      </c>
      <c r="H106" t="n">
        <v>1.72</v>
      </c>
      <c r="I106" t="n">
        <v>22</v>
      </c>
      <c r="J106" t="n">
        <v>280.27</v>
      </c>
      <c r="K106" t="n">
        <v>57.72</v>
      </c>
      <c r="L106" t="n">
        <v>27</v>
      </c>
      <c r="M106" t="n">
        <v>20</v>
      </c>
      <c r="N106" t="n">
        <v>75.54000000000001</v>
      </c>
      <c r="O106" t="n">
        <v>34800.73</v>
      </c>
      <c r="P106" t="n">
        <v>787.86</v>
      </c>
      <c r="Q106" t="n">
        <v>1367.26</v>
      </c>
      <c r="R106" t="n">
        <v>125.84</v>
      </c>
      <c r="S106" t="n">
        <v>104.26</v>
      </c>
      <c r="T106" t="n">
        <v>9866.18</v>
      </c>
      <c r="U106" t="n">
        <v>0.83</v>
      </c>
      <c r="V106" t="n">
        <v>0.9</v>
      </c>
      <c r="W106" t="n">
        <v>20.68</v>
      </c>
      <c r="X106" t="n">
        <v>0.59</v>
      </c>
      <c r="Y106" t="n">
        <v>1</v>
      </c>
      <c r="Z106" t="n">
        <v>10</v>
      </c>
      <c r="AA106" t="n">
        <v>2293.324031338589</v>
      </c>
      <c r="AB106" t="n">
        <v>3137.827113993375</v>
      </c>
      <c r="AC106" t="n">
        <v>2838.357298201743</v>
      </c>
      <c r="AD106" t="n">
        <v>2293324.031338589</v>
      </c>
      <c r="AE106" t="n">
        <v>3137827.113993375</v>
      </c>
      <c r="AF106" t="n">
        <v>2.215055938550977e-06</v>
      </c>
      <c r="AG106" t="n">
        <v>66</v>
      </c>
      <c r="AH106" t="n">
        <v>2838357.298201743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1.7582</v>
      </c>
      <c r="E107" t="n">
        <v>56.88</v>
      </c>
      <c r="F107" t="n">
        <v>53.16</v>
      </c>
      <c r="G107" t="n">
        <v>145</v>
      </c>
      <c r="H107" t="n">
        <v>1.73</v>
      </c>
      <c r="I107" t="n">
        <v>22</v>
      </c>
      <c r="J107" t="n">
        <v>280.76</v>
      </c>
      <c r="K107" t="n">
        <v>57.72</v>
      </c>
      <c r="L107" t="n">
        <v>27.25</v>
      </c>
      <c r="M107" t="n">
        <v>20</v>
      </c>
      <c r="N107" t="n">
        <v>75.79000000000001</v>
      </c>
      <c r="O107" t="n">
        <v>34861.53</v>
      </c>
      <c r="P107" t="n">
        <v>788</v>
      </c>
      <c r="Q107" t="n">
        <v>1367.18</v>
      </c>
      <c r="R107" t="n">
        <v>125.49</v>
      </c>
      <c r="S107" t="n">
        <v>104.26</v>
      </c>
      <c r="T107" t="n">
        <v>9693.25</v>
      </c>
      <c r="U107" t="n">
        <v>0.83</v>
      </c>
      <c r="V107" t="n">
        <v>0.9</v>
      </c>
      <c r="W107" t="n">
        <v>20.68</v>
      </c>
      <c r="X107" t="n">
        <v>0.59</v>
      </c>
      <c r="Y107" t="n">
        <v>1</v>
      </c>
      <c r="Z107" t="n">
        <v>10</v>
      </c>
      <c r="AA107" t="n">
        <v>2293.320356585006</v>
      </c>
      <c r="AB107" t="n">
        <v>3137.822086033404</v>
      </c>
      <c r="AC107" t="n">
        <v>2838.352750103215</v>
      </c>
      <c r="AD107" t="n">
        <v>2293320.356585006</v>
      </c>
      <c r="AE107" t="n">
        <v>3137822.086033404</v>
      </c>
      <c r="AF107" t="n">
        <v>2.215181930015544e-06</v>
      </c>
      <c r="AG107" t="n">
        <v>66</v>
      </c>
      <c r="AH107" t="n">
        <v>2838352.750103215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1.758</v>
      </c>
      <c r="E108" t="n">
        <v>56.88</v>
      </c>
      <c r="F108" t="n">
        <v>53.17</v>
      </c>
      <c r="G108" t="n">
        <v>145.01</v>
      </c>
      <c r="H108" t="n">
        <v>1.74</v>
      </c>
      <c r="I108" t="n">
        <v>22</v>
      </c>
      <c r="J108" t="n">
        <v>281.26</v>
      </c>
      <c r="K108" t="n">
        <v>57.72</v>
      </c>
      <c r="L108" t="n">
        <v>27.5</v>
      </c>
      <c r="M108" t="n">
        <v>20</v>
      </c>
      <c r="N108" t="n">
        <v>76.03</v>
      </c>
      <c r="O108" t="n">
        <v>34922.42</v>
      </c>
      <c r="P108" t="n">
        <v>787.33</v>
      </c>
      <c r="Q108" t="n">
        <v>1367.17</v>
      </c>
      <c r="R108" t="n">
        <v>125.95</v>
      </c>
      <c r="S108" t="n">
        <v>104.26</v>
      </c>
      <c r="T108" t="n">
        <v>9920.16</v>
      </c>
      <c r="U108" t="n">
        <v>0.83</v>
      </c>
      <c r="V108" t="n">
        <v>0.9</v>
      </c>
      <c r="W108" t="n">
        <v>20.68</v>
      </c>
      <c r="X108" t="n">
        <v>0.6</v>
      </c>
      <c r="Y108" t="n">
        <v>1</v>
      </c>
      <c r="Z108" t="n">
        <v>10</v>
      </c>
      <c r="AA108" t="n">
        <v>2292.687775751809</v>
      </c>
      <c r="AB108" t="n">
        <v>3136.956561029926</v>
      </c>
      <c r="AC108" t="n">
        <v>2837.569829591297</v>
      </c>
      <c r="AD108" t="n">
        <v>2292687.775751809</v>
      </c>
      <c r="AE108" t="n">
        <v>3136956.561029926</v>
      </c>
      <c r="AF108" t="n">
        <v>2.21492994708641e-06</v>
      </c>
      <c r="AG108" t="n">
        <v>66</v>
      </c>
      <c r="AH108" t="n">
        <v>2837569.829591297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1.7578</v>
      </c>
      <c r="E109" t="n">
        <v>56.89</v>
      </c>
      <c r="F109" t="n">
        <v>53.18</v>
      </c>
      <c r="G109" t="n">
        <v>145.03</v>
      </c>
      <c r="H109" t="n">
        <v>1.75</v>
      </c>
      <c r="I109" t="n">
        <v>22</v>
      </c>
      <c r="J109" t="n">
        <v>281.75</v>
      </c>
      <c r="K109" t="n">
        <v>57.72</v>
      </c>
      <c r="L109" t="n">
        <v>27.75</v>
      </c>
      <c r="M109" t="n">
        <v>20</v>
      </c>
      <c r="N109" t="n">
        <v>76.28</v>
      </c>
      <c r="O109" t="n">
        <v>34983.41</v>
      </c>
      <c r="P109" t="n">
        <v>787.0700000000001</v>
      </c>
      <c r="Q109" t="n">
        <v>1367.28</v>
      </c>
      <c r="R109" t="n">
        <v>126.06</v>
      </c>
      <c r="S109" t="n">
        <v>104.26</v>
      </c>
      <c r="T109" t="n">
        <v>9974.280000000001</v>
      </c>
      <c r="U109" t="n">
        <v>0.83</v>
      </c>
      <c r="V109" t="n">
        <v>0.9</v>
      </c>
      <c r="W109" t="n">
        <v>20.68</v>
      </c>
      <c r="X109" t="n">
        <v>0.6</v>
      </c>
      <c r="Y109" t="n">
        <v>1</v>
      </c>
      <c r="Z109" t="n">
        <v>10</v>
      </c>
      <c r="AA109" t="n">
        <v>2292.619191249808</v>
      </c>
      <c r="AB109" t="n">
        <v>3136.862720688555</v>
      </c>
      <c r="AC109" t="n">
        <v>2837.484945240401</v>
      </c>
      <c r="AD109" t="n">
        <v>2292619.191249808</v>
      </c>
      <c r="AE109" t="n">
        <v>3136862.720688555</v>
      </c>
      <c r="AF109" t="n">
        <v>2.214677964157276e-06</v>
      </c>
      <c r="AG109" t="n">
        <v>66</v>
      </c>
      <c r="AH109" t="n">
        <v>2837484.945240401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1.7576</v>
      </c>
      <c r="E110" t="n">
        <v>56.9</v>
      </c>
      <c r="F110" t="n">
        <v>53.19</v>
      </c>
      <c r="G110" t="n">
        <v>145.05</v>
      </c>
      <c r="H110" t="n">
        <v>1.77</v>
      </c>
      <c r="I110" t="n">
        <v>22</v>
      </c>
      <c r="J110" t="n">
        <v>282.25</v>
      </c>
      <c r="K110" t="n">
        <v>57.72</v>
      </c>
      <c r="L110" t="n">
        <v>28</v>
      </c>
      <c r="M110" t="n">
        <v>20</v>
      </c>
      <c r="N110" t="n">
        <v>76.52</v>
      </c>
      <c r="O110" t="n">
        <v>35044.49</v>
      </c>
      <c r="P110" t="n">
        <v>785.41</v>
      </c>
      <c r="Q110" t="n">
        <v>1367.21</v>
      </c>
      <c r="R110" t="n">
        <v>126.23</v>
      </c>
      <c r="S110" t="n">
        <v>104.26</v>
      </c>
      <c r="T110" t="n">
        <v>10059.53</v>
      </c>
      <c r="U110" t="n">
        <v>0.83</v>
      </c>
      <c r="V110" t="n">
        <v>0.9</v>
      </c>
      <c r="W110" t="n">
        <v>20.68</v>
      </c>
      <c r="X110" t="n">
        <v>0.61</v>
      </c>
      <c r="Y110" t="n">
        <v>1</v>
      </c>
      <c r="Z110" t="n">
        <v>10</v>
      </c>
      <c r="AA110" t="n">
        <v>2290.624039277067</v>
      </c>
      <c r="AB110" t="n">
        <v>3134.132865739558</v>
      </c>
      <c r="AC110" t="n">
        <v>2835.01562381636</v>
      </c>
      <c r="AD110" t="n">
        <v>2290624.039277067</v>
      </c>
      <c r="AE110" t="n">
        <v>3134132.865739558</v>
      </c>
      <c r="AF110" t="n">
        <v>2.214425981228142e-06</v>
      </c>
      <c r="AG110" t="n">
        <v>66</v>
      </c>
      <c r="AH110" t="n">
        <v>2835015.62381636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1.7606</v>
      </c>
      <c r="E111" t="n">
        <v>56.8</v>
      </c>
      <c r="F111" t="n">
        <v>53.13</v>
      </c>
      <c r="G111" t="n">
        <v>151.81</v>
      </c>
      <c r="H111" t="n">
        <v>1.78</v>
      </c>
      <c r="I111" t="n">
        <v>21</v>
      </c>
      <c r="J111" t="n">
        <v>282.74</v>
      </c>
      <c r="K111" t="n">
        <v>57.72</v>
      </c>
      <c r="L111" t="n">
        <v>28.25</v>
      </c>
      <c r="M111" t="n">
        <v>19</v>
      </c>
      <c r="N111" t="n">
        <v>76.77</v>
      </c>
      <c r="O111" t="n">
        <v>35105.68</v>
      </c>
      <c r="P111" t="n">
        <v>784.05</v>
      </c>
      <c r="Q111" t="n">
        <v>1367.2</v>
      </c>
      <c r="R111" t="n">
        <v>124.57</v>
      </c>
      <c r="S111" t="n">
        <v>104.26</v>
      </c>
      <c r="T111" t="n">
        <v>9238.01</v>
      </c>
      <c r="U111" t="n">
        <v>0.84</v>
      </c>
      <c r="V111" t="n">
        <v>0.9</v>
      </c>
      <c r="W111" t="n">
        <v>20.68</v>
      </c>
      <c r="X111" t="n">
        <v>0.5600000000000001</v>
      </c>
      <c r="Y111" t="n">
        <v>1</v>
      </c>
      <c r="Z111" t="n">
        <v>10</v>
      </c>
      <c r="AA111" t="n">
        <v>2285.357651718035</v>
      </c>
      <c r="AB111" t="n">
        <v>3126.927161944666</v>
      </c>
      <c r="AC111" t="n">
        <v>2828.497622278385</v>
      </c>
      <c r="AD111" t="n">
        <v>2285357.651718034</v>
      </c>
      <c r="AE111" t="n">
        <v>3126927.161944666</v>
      </c>
      <c r="AF111" t="n">
        <v>2.21820572516515e-06</v>
      </c>
      <c r="AG111" t="n">
        <v>66</v>
      </c>
      <c r="AH111" t="n">
        <v>2828497.622278385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1.7604</v>
      </c>
      <c r="E112" t="n">
        <v>56.8</v>
      </c>
      <c r="F112" t="n">
        <v>53.14</v>
      </c>
      <c r="G112" t="n">
        <v>151.82</v>
      </c>
      <c r="H112" t="n">
        <v>1.79</v>
      </c>
      <c r="I112" t="n">
        <v>21</v>
      </c>
      <c r="J112" t="n">
        <v>283.24</v>
      </c>
      <c r="K112" t="n">
        <v>57.72</v>
      </c>
      <c r="L112" t="n">
        <v>28.5</v>
      </c>
      <c r="M112" t="n">
        <v>19</v>
      </c>
      <c r="N112" t="n">
        <v>77.01000000000001</v>
      </c>
      <c r="O112" t="n">
        <v>35166.96</v>
      </c>
      <c r="P112" t="n">
        <v>784.62</v>
      </c>
      <c r="Q112" t="n">
        <v>1367.19</v>
      </c>
      <c r="R112" t="n">
        <v>124.66</v>
      </c>
      <c r="S112" t="n">
        <v>104.26</v>
      </c>
      <c r="T112" t="n">
        <v>9282.25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2286.42868908836</v>
      </c>
      <c r="AB112" t="n">
        <v>3128.392602525581</v>
      </c>
      <c r="AC112" t="n">
        <v>2829.823203267016</v>
      </c>
      <c r="AD112" t="n">
        <v>2286428.68908836</v>
      </c>
      <c r="AE112" t="n">
        <v>3128392.602525581</v>
      </c>
      <c r="AF112" t="n">
        <v>2.217953742236016e-06</v>
      </c>
      <c r="AG112" t="n">
        <v>66</v>
      </c>
      <c r="AH112" t="n">
        <v>2829823.203267016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1.7604</v>
      </c>
      <c r="E113" t="n">
        <v>56.81</v>
      </c>
      <c r="F113" t="n">
        <v>53.14</v>
      </c>
      <c r="G113" t="n">
        <v>151.83</v>
      </c>
      <c r="H113" t="n">
        <v>1.8</v>
      </c>
      <c r="I113" t="n">
        <v>21</v>
      </c>
      <c r="J113" t="n">
        <v>283.74</v>
      </c>
      <c r="K113" t="n">
        <v>57.72</v>
      </c>
      <c r="L113" t="n">
        <v>28.75</v>
      </c>
      <c r="M113" t="n">
        <v>19</v>
      </c>
      <c r="N113" t="n">
        <v>77.26000000000001</v>
      </c>
      <c r="O113" t="n">
        <v>35228.34</v>
      </c>
      <c r="P113" t="n">
        <v>784.87</v>
      </c>
      <c r="Q113" t="n">
        <v>1367.21</v>
      </c>
      <c r="R113" t="n">
        <v>124.62</v>
      </c>
      <c r="S113" t="n">
        <v>104.26</v>
      </c>
      <c r="T113" t="n">
        <v>9258.870000000001</v>
      </c>
      <c r="U113" t="n">
        <v>0.84</v>
      </c>
      <c r="V113" t="n">
        <v>0.9</v>
      </c>
      <c r="W113" t="n">
        <v>20.68</v>
      </c>
      <c r="X113" t="n">
        <v>0.5600000000000001</v>
      </c>
      <c r="Y113" t="n">
        <v>1</v>
      </c>
      <c r="Z113" t="n">
        <v>10</v>
      </c>
      <c r="AA113" t="n">
        <v>2286.772169015079</v>
      </c>
      <c r="AB113" t="n">
        <v>3128.862566914583</v>
      </c>
      <c r="AC113" t="n">
        <v>2830.24831491433</v>
      </c>
      <c r="AD113" t="n">
        <v>2286772.169015079</v>
      </c>
      <c r="AE113" t="n">
        <v>3128862.566914583</v>
      </c>
      <c r="AF113" t="n">
        <v>2.217953742236016e-06</v>
      </c>
      <c r="AG113" t="n">
        <v>66</v>
      </c>
      <c r="AH113" t="n">
        <v>2830248.31491433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1.7602</v>
      </c>
      <c r="E114" t="n">
        <v>56.81</v>
      </c>
      <c r="F114" t="n">
        <v>53.15</v>
      </c>
      <c r="G114" t="n">
        <v>151.84</v>
      </c>
      <c r="H114" t="n">
        <v>1.82</v>
      </c>
      <c r="I114" t="n">
        <v>21</v>
      </c>
      <c r="J114" t="n">
        <v>284.23</v>
      </c>
      <c r="K114" t="n">
        <v>57.72</v>
      </c>
      <c r="L114" t="n">
        <v>29</v>
      </c>
      <c r="M114" t="n">
        <v>19</v>
      </c>
      <c r="N114" t="n">
        <v>77.51000000000001</v>
      </c>
      <c r="O114" t="n">
        <v>35289.82</v>
      </c>
      <c r="P114" t="n">
        <v>783.72</v>
      </c>
      <c r="Q114" t="n">
        <v>1367.21</v>
      </c>
      <c r="R114" t="n">
        <v>125.07</v>
      </c>
      <c r="S114" t="n">
        <v>104.26</v>
      </c>
      <c r="T114" t="n">
        <v>9486.309999999999</v>
      </c>
      <c r="U114" t="n">
        <v>0.83</v>
      </c>
      <c r="V114" t="n">
        <v>0.9</v>
      </c>
      <c r="W114" t="n">
        <v>20.68</v>
      </c>
      <c r="X114" t="n">
        <v>0.57</v>
      </c>
      <c r="Y114" t="n">
        <v>1</v>
      </c>
      <c r="Z114" t="n">
        <v>10</v>
      </c>
      <c r="AA114" t="n">
        <v>2285.480078398543</v>
      </c>
      <c r="AB114" t="n">
        <v>3127.094671530023</v>
      </c>
      <c r="AC114" t="n">
        <v>2828.649144984016</v>
      </c>
      <c r="AD114" t="n">
        <v>2285480.078398543</v>
      </c>
      <c r="AE114" t="n">
        <v>3127094.671530023</v>
      </c>
      <c r="AF114" t="n">
        <v>2.217701759306882e-06</v>
      </c>
      <c r="AG114" t="n">
        <v>66</v>
      </c>
      <c r="AH114" t="n">
        <v>2828649.144984016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1.76</v>
      </c>
      <c r="E115" t="n">
        <v>56.82</v>
      </c>
      <c r="F115" t="n">
        <v>53.15</v>
      </c>
      <c r="G115" t="n">
        <v>151.87</v>
      </c>
      <c r="H115" t="n">
        <v>1.83</v>
      </c>
      <c r="I115" t="n">
        <v>21</v>
      </c>
      <c r="J115" t="n">
        <v>284.73</v>
      </c>
      <c r="K115" t="n">
        <v>57.72</v>
      </c>
      <c r="L115" t="n">
        <v>29.25</v>
      </c>
      <c r="M115" t="n">
        <v>19</v>
      </c>
      <c r="N115" t="n">
        <v>77.76000000000001</v>
      </c>
      <c r="O115" t="n">
        <v>35351.4</v>
      </c>
      <c r="P115" t="n">
        <v>781.9400000000001</v>
      </c>
      <c r="Q115" t="n">
        <v>1367.21</v>
      </c>
      <c r="R115" t="n">
        <v>125.04</v>
      </c>
      <c r="S115" t="n">
        <v>104.26</v>
      </c>
      <c r="T115" t="n">
        <v>9470.74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2283.218674889944</v>
      </c>
      <c r="AB115" t="n">
        <v>3124.000519483475</v>
      </c>
      <c r="AC115" t="n">
        <v>2825.850294466122</v>
      </c>
      <c r="AD115" t="n">
        <v>2283218.674889944</v>
      </c>
      <c r="AE115" t="n">
        <v>3124000.519483475</v>
      </c>
      <c r="AF115" t="n">
        <v>2.217449776377748e-06</v>
      </c>
      <c r="AG115" t="n">
        <v>66</v>
      </c>
      <c r="AH115" t="n">
        <v>2825850.294466122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1.763</v>
      </c>
      <c r="E116" t="n">
        <v>56.72</v>
      </c>
      <c r="F116" t="n">
        <v>53.1</v>
      </c>
      <c r="G116" t="n">
        <v>159.3</v>
      </c>
      <c r="H116" t="n">
        <v>1.84</v>
      </c>
      <c r="I116" t="n">
        <v>20</v>
      </c>
      <c r="J116" t="n">
        <v>285.23</v>
      </c>
      <c r="K116" t="n">
        <v>57.72</v>
      </c>
      <c r="L116" t="n">
        <v>29.5</v>
      </c>
      <c r="M116" t="n">
        <v>18</v>
      </c>
      <c r="N116" t="n">
        <v>78.01000000000001</v>
      </c>
      <c r="O116" t="n">
        <v>35413.08</v>
      </c>
      <c r="P116" t="n">
        <v>781.28</v>
      </c>
      <c r="Q116" t="n">
        <v>1367.13</v>
      </c>
      <c r="R116" t="n">
        <v>123.69</v>
      </c>
      <c r="S116" t="n">
        <v>104.26</v>
      </c>
      <c r="T116" t="n">
        <v>8800.26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2279.035460702848</v>
      </c>
      <c r="AB116" t="n">
        <v>3118.276861282307</v>
      </c>
      <c r="AC116" t="n">
        <v>2820.672894170468</v>
      </c>
      <c r="AD116" t="n">
        <v>2279035.460702849</v>
      </c>
      <c r="AE116" t="n">
        <v>3118276.861282307</v>
      </c>
      <c r="AF116" t="n">
        <v>2.221229520314756e-06</v>
      </c>
      <c r="AG116" t="n">
        <v>66</v>
      </c>
      <c r="AH116" t="n">
        <v>2820672.894170468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1.7628</v>
      </c>
      <c r="E117" t="n">
        <v>56.73</v>
      </c>
      <c r="F117" t="n">
        <v>53.11</v>
      </c>
      <c r="G117" t="n">
        <v>159.33</v>
      </c>
      <c r="H117" t="n">
        <v>1.85</v>
      </c>
      <c r="I117" t="n">
        <v>20</v>
      </c>
      <c r="J117" t="n">
        <v>285.73</v>
      </c>
      <c r="K117" t="n">
        <v>57.72</v>
      </c>
      <c r="L117" t="n">
        <v>29.75</v>
      </c>
      <c r="M117" t="n">
        <v>18</v>
      </c>
      <c r="N117" t="n">
        <v>78.26000000000001</v>
      </c>
      <c r="O117" t="n">
        <v>35474.86</v>
      </c>
      <c r="P117" t="n">
        <v>782.71</v>
      </c>
      <c r="Q117" t="n">
        <v>1367.24</v>
      </c>
      <c r="R117" t="n">
        <v>123.84</v>
      </c>
      <c r="S117" t="n">
        <v>104.26</v>
      </c>
      <c r="T117" t="n">
        <v>8878.17</v>
      </c>
      <c r="U117" t="n">
        <v>0.84</v>
      </c>
      <c r="V117" t="n">
        <v>0.9</v>
      </c>
      <c r="W117" t="n">
        <v>20.67</v>
      </c>
      <c r="X117" t="n">
        <v>0.53</v>
      </c>
      <c r="Y117" t="n">
        <v>1</v>
      </c>
      <c r="Z117" t="n">
        <v>10</v>
      </c>
      <c r="AA117" t="n">
        <v>2281.284284871911</v>
      </c>
      <c r="AB117" t="n">
        <v>3121.353801721539</v>
      </c>
      <c r="AC117" t="n">
        <v>2823.456175732693</v>
      </c>
      <c r="AD117" t="n">
        <v>2281284.284871912</v>
      </c>
      <c r="AE117" t="n">
        <v>3121353.801721539</v>
      </c>
      <c r="AF117" t="n">
        <v>2.220977537385622e-06</v>
      </c>
      <c r="AG117" t="n">
        <v>66</v>
      </c>
      <c r="AH117" t="n">
        <v>2823456.175732693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1.7631</v>
      </c>
      <c r="E118" t="n">
        <v>56.72</v>
      </c>
      <c r="F118" t="n">
        <v>53.1</v>
      </c>
      <c r="G118" t="n">
        <v>159.3</v>
      </c>
      <c r="H118" t="n">
        <v>1.87</v>
      </c>
      <c r="I118" t="n">
        <v>20</v>
      </c>
      <c r="J118" t="n">
        <v>286.24</v>
      </c>
      <c r="K118" t="n">
        <v>57.72</v>
      </c>
      <c r="L118" t="n">
        <v>30</v>
      </c>
      <c r="M118" t="n">
        <v>18</v>
      </c>
      <c r="N118" t="n">
        <v>78.51000000000001</v>
      </c>
      <c r="O118" t="n">
        <v>35536.74</v>
      </c>
      <c r="P118" t="n">
        <v>783.38</v>
      </c>
      <c r="Q118" t="n">
        <v>1367.21</v>
      </c>
      <c r="R118" t="n">
        <v>123.54</v>
      </c>
      <c r="S118" t="n">
        <v>104.26</v>
      </c>
      <c r="T118" t="n">
        <v>8728.549999999999</v>
      </c>
      <c r="U118" t="n">
        <v>0.84</v>
      </c>
      <c r="V118" t="n">
        <v>0.9</v>
      </c>
      <c r="W118" t="n">
        <v>20.67</v>
      </c>
      <c r="X118" t="n">
        <v>0.52</v>
      </c>
      <c r="Y118" t="n">
        <v>1</v>
      </c>
      <c r="Z118" t="n">
        <v>10</v>
      </c>
      <c r="AA118" t="n">
        <v>2281.824436900589</v>
      </c>
      <c r="AB118" t="n">
        <v>3122.092861557</v>
      </c>
      <c r="AC118" t="n">
        <v>2824.124700734735</v>
      </c>
      <c r="AD118" t="n">
        <v>2281824.436900589</v>
      </c>
      <c r="AE118" t="n">
        <v>3122092.861557</v>
      </c>
      <c r="AF118" t="n">
        <v>2.221355511779323e-06</v>
      </c>
      <c r="AG118" t="n">
        <v>66</v>
      </c>
      <c r="AH118" t="n">
        <v>2824124.700734735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1.7624</v>
      </c>
      <c r="E119" t="n">
        <v>56.74</v>
      </c>
      <c r="F119" t="n">
        <v>53.12</v>
      </c>
      <c r="G119" t="n">
        <v>159.36</v>
      </c>
      <c r="H119" t="n">
        <v>1.88</v>
      </c>
      <c r="I119" t="n">
        <v>20</v>
      </c>
      <c r="J119" t="n">
        <v>286.74</v>
      </c>
      <c r="K119" t="n">
        <v>57.72</v>
      </c>
      <c r="L119" t="n">
        <v>30.25</v>
      </c>
      <c r="M119" t="n">
        <v>18</v>
      </c>
      <c r="N119" t="n">
        <v>78.77</v>
      </c>
      <c r="O119" t="n">
        <v>35598.85</v>
      </c>
      <c r="P119" t="n">
        <v>783.76</v>
      </c>
      <c r="Q119" t="n">
        <v>1367.21</v>
      </c>
      <c r="R119" t="n">
        <v>124.1</v>
      </c>
      <c r="S119" t="n">
        <v>104.26</v>
      </c>
      <c r="T119" t="n">
        <v>9004.82</v>
      </c>
      <c r="U119" t="n">
        <v>0.84</v>
      </c>
      <c r="V119" t="n">
        <v>0.9</v>
      </c>
      <c r="W119" t="n">
        <v>20.68</v>
      </c>
      <c r="X119" t="n">
        <v>0.54</v>
      </c>
      <c r="Y119" t="n">
        <v>1</v>
      </c>
      <c r="Z119" t="n">
        <v>10</v>
      </c>
      <c r="AA119" t="n">
        <v>2283.196379305065</v>
      </c>
      <c r="AB119" t="n">
        <v>3123.970013680633</v>
      </c>
      <c r="AC119" t="n">
        <v>2825.822700094287</v>
      </c>
      <c r="AD119" t="n">
        <v>2283196.379305066</v>
      </c>
      <c r="AE119" t="n">
        <v>3123970.013680633</v>
      </c>
      <c r="AF119" t="n">
        <v>2.220473571527354e-06</v>
      </c>
      <c r="AG119" t="n">
        <v>66</v>
      </c>
      <c r="AH119" t="n">
        <v>2825822.700094287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1.7626</v>
      </c>
      <c r="E120" t="n">
        <v>56.73</v>
      </c>
      <c r="F120" t="n">
        <v>53.11</v>
      </c>
      <c r="G120" t="n">
        <v>159.34</v>
      </c>
      <c r="H120" t="n">
        <v>1.89</v>
      </c>
      <c r="I120" t="n">
        <v>20</v>
      </c>
      <c r="J120" t="n">
        <v>287.24</v>
      </c>
      <c r="K120" t="n">
        <v>57.72</v>
      </c>
      <c r="L120" t="n">
        <v>30.5</v>
      </c>
      <c r="M120" t="n">
        <v>18</v>
      </c>
      <c r="N120" t="n">
        <v>79.02</v>
      </c>
      <c r="O120" t="n">
        <v>35660.94</v>
      </c>
      <c r="P120" t="n">
        <v>782.4299999999999</v>
      </c>
      <c r="Q120" t="n">
        <v>1367.19</v>
      </c>
      <c r="R120" t="n">
        <v>124.09</v>
      </c>
      <c r="S120" t="n">
        <v>104.26</v>
      </c>
      <c r="T120" t="n">
        <v>9003.459999999999</v>
      </c>
      <c r="U120" t="n">
        <v>0.84</v>
      </c>
      <c r="V120" t="n">
        <v>0.9</v>
      </c>
      <c r="W120" t="n">
        <v>20.67</v>
      </c>
      <c r="X120" t="n">
        <v>0.54</v>
      </c>
      <c r="Y120" t="n">
        <v>1</v>
      </c>
      <c r="Z120" t="n">
        <v>10</v>
      </c>
      <c r="AA120" t="n">
        <v>2281.084048314627</v>
      </c>
      <c r="AB120" t="n">
        <v>3121.079829230049</v>
      </c>
      <c r="AC120" t="n">
        <v>2823.208350791268</v>
      </c>
      <c r="AD120" t="n">
        <v>2281084.048314627</v>
      </c>
      <c r="AE120" t="n">
        <v>3121079.829230049</v>
      </c>
      <c r="AF120" t="n">
        <v>2.220725554456488e-06</v>
      </c>
      <c r="AG120" t="n">
        <v>66</v>
      </c>
      <c r="AH120" t="n">
        <v>2823208.350791268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1.7625</v>
      </c>
      <c r="E121" t="n">
        <v>56.74</v>
      </c>
      <c r="F121" t="n">
        <v>53.12</v>
      </c>
      <c r="G121" t="n">
        <v>159.35</v>
      </c>
      <c r="H121" t="n">
        <v>1.9</v>
      </c>
      <c r="I121" t="n">
        <v>20</v>
      </c>
      <c r="J121" t="n">
        <v>287.75</v>
      </c>
      <c r="K121" t="n">
        <v>57.72</v>
      </c>
      <c r="L121" t="n">
        <v>30.75</v>
      </c>
      <c r="M121" t="n">
        <v>18</v>
      </c>
      <c r="N121" t="n">
        <v>79.27</v>
      </c>
      <c r="O121" t="n">
        <v>35723.13</v>
      </c>
      <c r="P121" t="n">
        <v>779.4299999999999</v>
      </c>
      <c r="Q121" t="n">
        <v>1367.13</v>
      </c>
      <c r="R121" t="n">
        <v>124.14</v>
      </c>
      <c r="S121" t="n">
        <v>104.26</v>
      </c>
      <c r="T121" t="n">
        <v>9025.76</v>
      </c>
      <c r="U121" t="n">
        <v>0.84</v>
      </c>
      <c r="V121" t="n">
        <v>0.9</v>
      </c>
      <c r="W121" t="n">
        <v>20.68</v>
      </c>
      <c r="X121" t="n">
        <v>0.54</v>
      </c>
      <c r="Y121" t="n">
        <v>1</v>
      </c>
      <c r="Z121" t="n">
        <v>10</v>
      </c>
      <c r="AA121" t="n">
        <v>2277.162291124715</v>
      </c>
      <c r="AB121" t="n">
        <v>3115.713908027095</v>
      </c>
      <c r="AC121" t="n">
        <v>2818.354545576806</v>
      </c>
      <c r="AD121" t="n">
        <v>2277162.291124715</v>
      </c>
      <c r="AE121" t="n">
        <v>3115713.908027095</v>
      </c>
      <c r="AF121" t="n">
        <v>2.220599562991921e-06</v>
      </c>
      <c r="AG121" t="n">
        <v>66</v>
      </c>
      <c r="AH121" t="n">
        <v>2818354.545576806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1.7647</v>
      </c>
      <c r="E122" t="n">
        <v>56.67</v>
      </c>
      <c r="F122" t="n">
        <v>53.09</v>
      </c>
      <c r="G122" t="n">
        <v>167.66</v>
      </c>
      <c r="H122" t="n">
        <v>1.92</v>
      </c>
      <c r="I122" t="n">
        <v>19</v>
      </c>
      <c r="J122" t="n">
        <v>288.25</v>
      </c>
      <c r="K122" t="n">
        <v>57.72</v>
      </c>
      <c r="L122" t="n">
        <v>31</v>
      </c>
      <c r="M122" t="n">
        <v>17</v>
      </c>
      <c r="N122" t="n">
        <v>79.53</v>
      </c>
      <c r="O122" t="n">
        <v>35785.42</v>
      </c>
      <c r="P122" t="n">
        <v>777.8</v>
      </c>
      <c r="Q122" t="n">
        <v>1367.18</v>
      </c>
      <c r="R122" t="n">
        <v>123.26</v>
      </c>
      <c r="S122" t="n">
        <v>104.26</v>
      </c>
      <c r="T122" t="n">
        <v>8592.15</v>
      </c>
      <c r="U122" t="n">
        <v>0.85</v>
      </c>
      <c r="V122" t="n">
        <v>0.9</v>
      </c>
      <c r="W122" t="n">
        <v>20.67</v>
      </c>
      <c r="X122" t="n">
        <v>0.52</v>
      </c>
      <c r="Y122" t="n">
        <v>1</v>
      </c>
      <c r="Z122" t="n">
        <v>10</v>
      </c>
      <c r="AA122" t="n">
        <v>2272.603082913035</v>
      </c>
      <c r="AB122" t="n">
        <v>3109.475798213803</v>
      </c>
      <c r="AC122" t="n">
        <v>2812.711792208853</v>
      </c>
      <c r="AD122" t="n">
        <v>2272603.082913036</v>
      </c>
      <c r="AE122" t="n">
        <v>3109475.798213803</v>
      </c>
      <c r="AF122" t="n">
        <v>2.223371375212393e-06</v>
      </c>
      <c r="AG122" t="n">
        <v>66</v>
      </c>
      <c r="AH122" t="n">
        <v>2812711.792208853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1.7647</v>
      </c>
      <c r="E123" t="n">
        <v>56.67</v>
      </c>
      <c r="F123" t="n">
        <v>53.09</v>
      </c>
      <c r="G123" t="n">
        <v>167.66</v>
      </c>
      <c r="H123" t="n">
        <v>1.93</v>
      </c>
      <c r="I123" t="n">
        <v>19</v>
      </c>
      <c r="J123" t="n">
        <v>288.76</v>
      </c>
      <c r="K123" t="n">
        <v>57.72</v>
      </c>
      <c r="L123" t="n">
        <v>31.25</v>
      </c>
      <c r="M123" t="n">
        <v>17</v>
      </c>
      <c r="N123" t="n">
        <v>79.78</v>
      </c>
      <c r="O123" t="n">
        <v>35847.82</v>
      </c>
      <c r="P123" t="n">
        <v>778.42</v>
      </c>
      <c r="Q123" t="n">
        <v>1367.26</v>
      </c>
      <c r="R123" t="n">
        <v>123.32</v>
      </c>
      <c r="S123" t="n">
        <v>104.26</v>
      </c>
      <c r="T123" t="n">
        <v>8620.5</v>
      </c>
      <c r="U123" t="n">
        <v>0.85</v>
      </c>
      <c r="V123" t="n">
        <v>0.9</v>
      </c>
      <c r="W123" t="n">
        <v>20.67</v>
      </c>
      <c r="X123" t="n">
        <v>0.52</v>
      </c>
      <c r="Y123" t="n">
        <v>1</v>
      </c>
      <c r="Z123" t="n">
        <v>10</v>
      </c>
      <c r="AA123" t="n">
        <v>2273.45283749808</v>
      </c>
      <c r="AB123" t="n">
        <v>3110.638469925588</v>
      </c>
      <c r="AC123" t="n">
        <v>2813.763500164284</v>
      </c>
      <c r="AD123" t="n">
        <v>2273452.83749808</v>
      </c>
      <c r="AE123" t="n">
        <v>3110638.469925588</v>
      </c>
      <c r="AF123" t="n">
        <v>2.223371375212393e-06</v>
      </c>
      <c r="AG123" t="n">
        <v>66</v>
      </c>
      <c r="AH123" t="n">
        <v>2813763.500164284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1.7646</v>
      </c>
      <c r="E124" t="n">
        <v>56.67</v>
      </c>
      <c r="F124" t="n">
        <v>53.1</v>
      </c>
      <c r="G124" t="n">
        <v>167.67</v>
      </c>
      <c r="H124" t="n">
        <v>1.94</v>
      </c>
      <c r="I124" t="n">
        <v>19</v>
      </c>
      <c r="J124" t="n">
        <v>289.27</v>
      </c>
      <c r="K124" t="n">
        <v>57.72</v>
      </c>
      <c r="L124" t="n">
        <v>31.5</v>
      </c>
      <c r="M124" t="n">
        <v>17</v>
      </c>
      <c r="N124" t="n">
        <v>80.04000000000001</v>
      </c>
      <c r="O124" t="n">
        <v>35910.33</v>
      </c>
      <c r="P124" t="n">
        <v>778.62</v>
      </c>
      <c r="Q124" t="n">
        <v>1367.17</v>
      </c>
      <c r="R124" t="n">
        <v>123.62</v>
      </c>
      <c r="S124" t="n">
        <v>104.26</v>
      </c>
      <c r="T124" t="n">
        <v>8768.9</v>
      </c>
      <c r="U124" t="n">
        <v>0.84</v>
      </c>
      <c r="V124" t="n">
        <v>0.9</v>
      </c>
      <c r="W124" t="n">
        <v>20.67</v>
      </c>
      <c r="X124" t="n">
        <v>0.52</v>
      </c>
      <c r="Y124" t="n">
        <v>1</v>
      </c>
      <c r="Z124" t="n">
        <v>10</v>
      </c>
      <c r="AA124" t="n">
        <v>2273.921393679674</v>
      </c>
      <c r="AB124" t="n">
        <v>3111.279569164484</v>
      </c>
      <c r="AC124" t="n">
        <v>2814.343413791609</v>
      </c>
      <c r="AD124" t="n">
        <v>2273921.393679674</v>
      </c>
      <c r="AE124" t="n">
        <v>3111279.569164484</v>
      </c>
      <c r="AF124" t="n">
        <v>2.223245383747826e-06</v>
      </c>
      <c r="AG124" t="n">
        <v>66</v>
      </c>
      <c r="AH124" t="n">
        <v>2814343.413791609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1.7648</v>
      </c>
      <c r="E125" t="n">
        <v>56.66</v>
      </c>
      <c r="F125" t="n">
        <v>53.09</v>
      </c>
      <c r="G125" t="n">
        <v>167.65</v>
      </c>
      <c r="H125" t="n">
        <v>1.95</v>
      </c>
      <c r="I125" t="n">
        <v>19</v>
      </c>
      <c r="J125" t="n">
        <v>289.77</v>
      </c>
      <c r="K125" t="n">
        <v>57.72</v>
      </c>
      <c r="L125" t="n">
        <v>31.75</v>
      </c>
      <c r="M125" t="n">
        <v>17</v>
      </c>
      <c r="N125" t="n">
        <v>80.3</v>
      </c>
      <c r="O125" t="n">
        <v>35972.93</v>
      </c>
      <c r="P125" t="n">
        <v>778.21</v>
      </c>
      <c r="Q125" t="n">
        <v>1367.18</v>
      </c>
      <c r="R125" t="n">
        <v>123.09</v>
      </c>
      <c r="S125" t="n">
        <v>104.26</v>
      </c>
      <c r="T125" t="n">
        <v>8507.120000000001</v>
      </c>
      <c r="U125" t="n">
        <v>0.85</v>
      </c>
      <c r="V125" t="n">
        <v>0.9</v>
      </c>
      <c r="W125" t="n">
        <v>20.68</v>
      </c>
      <c r="X125" t="n">
        <v>0.51</v>
      </c>
      <c r="Y125" t="n">
        <v>1</v>
      </c>
      <c r="Z125" t="n">
        <v>10</v>
      </c>
      <c r="AA125" t="n">
        <v>2273.073601740192</v>
      </c>
      <c r="AB125" t="n">
        <v>3110.119582830944</v>
      </c>
      <c r="AC125" t="n">
        <v>2813.294134925691</v>
      </c>
      <c r="AD125" t="n">
        <v>2273073.601740192</v>
      </c>
      <c r="AE125" t="n">
        <v>3110119.582830944</v>
      </c>
      <c r="AF125" t="n">
        <v>2.223497366676961e-06</v>
      </c>
      <c r="AG125" t="n">
        <v>66</v>
      </c>
      <c r="AH125" t="n">
        <v>2813294.134925691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1.7648</v>
      </c>
      <c r="E126" t="n">
        <v>56.66</v>
      </c>
      <c r="F126" t="n">
        <v>53.09</v>
      </c>
      <c r="G126" t="n">
        <v>167.65</v>
      </c>
      <c r="H126" t="n">
        <v>1.96</v>
      </c>
      <c r="I126" t="n">
        <v>19</v>
      </c>
      <c r="J126" t="n">
        <v>290.28</v>
      </c>
      <c r="K126" t="n">
        <v>57.72</v>
      </c>
      <c r="L126" t="n">
        <v>32</v>
      </c>
      <c r="M126" t="n">
        <v>17</v>
      </c>
      <c r="N126" t="n">
        <v>80.56</v>
      </c>
      <c r="O126" t="n">
        <v>36035.65</v>
      </c>
      <c r="P126" t="n">
        <v>777.45</v>
      </c>
      <c r="Q126" t="n">
        <v>1367.27</v>
      </c>
      <c r="R126" t="n">
        <v>123</v>
      </c>
      <c r="S126" t="n">
        <v>104.26</v>
      </c>
      <c r="T126" t="n">
        <v>8463.67</v>
      </c>
      <c r="U126" t="n">
        <v>0.85</v>
      </c>
      <c r="V126" t="n">
        <v>0.9</v>
      </c>
      <c r="W126" t="n">
        <v>20.68</v>
      </c>
      <c r="X126" t="n">
        <v>0.51</v>
      </c>
      <c r="Y126" t="n">
        <v>1</v>
      </c>
      <c r="Z126" t="n">
        <v>10</v>
      </c>
      <c r="AA126" t="n">
        <v>2272.032026110372</v>
      </c>
      <c r="AB126" t="n">
        <v>3108.69445310315</v>
      </c>
      <c r="AC126" t="n">
        <v>2812.005017578936</v>
      </c>
      <c r="AD126" t="n">
        <v>2272032.026110372</v>
      </c>
      <c r="AE126" t="n">
        <v>3108694.45310315</v>
      </c>
      <c r="AF126" t="n">
        <v>2.223497366676961e-06</v>
      </c>
      <c r="AG126" t="n">
        <v>66</v>
      </c>
      <c r="AH126" t="n">
        <v>2812005.017578936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1.7647</v>
      </c>
      <c r="E127" t="n">
        <v>56.67</v>
      </c>
      <c r="F127" t="n">
        <v>53.09</v>
      </c>
      <c r="G127" t="n">
        <v>167.66</v>
      </c>
      <c r="H127" t="n">
        <v>1.97</v>
      </c>
      <c r="I127" t="n">
        <v>19</v>
      </c>
      <c r="J127" t="n">
        <v>290.79</v>
      </c>
      <c r="K127" t="n">
        <v>57.72</v>
      </c>
      <c r="L127" t="n">
        <v>32.25</v>
      </c>
      <c r="M127" t="n">
        <v>17</v>
      </c>
      <c r="N127" t="n">
        <v>80.81999999999999</v>
      </c>
      <c r="O127" t="n">
        <v>36098.46</v>
      </c>
      <c r="P127" t="n">
        <v>776.97</v>
      </c>
      <c r="Q127" t="n">
        <v>1367.17</v>
      </c>
      <c r="R127" t="n">
        <v>123.28</v>
      </c>
      <c r="S127" t="n">
        <v>104.26</v>
      </c>
      <c r="T127" t="n">
        <v>8601.83</v>
      </c>
      <c r="U127" t="n">
        <v>0.85</v>
      </c>
      <c r="V127" t="n">
        <v>0.9</v>
      </c>
      <c r="W127" t="n">
        <v>20.67</v>
      </c>
      <c r="X127" t="n">
        <v>0.52</v>
      </c>
      <c r="Y127" t="n">
        <v>1</v>
      </c>
      <c r="Z127" t="n">
        <v>10</v>
      </c>
      <c r="AA127" t="n">
        <v>2271.465508226604</v>
      </c>
      <c r="AB127" t="n">
        <v>3107.919318341575</v>
      </c>
      <c r="AC127" t="n">
        <v>2811.303860591097</v>
      </c>
      <c r="AD127" t="n">
        <v>2271465.508226605</v>
      </c>
      <c r="AE127" t="n">
        <v>3107919.318341575</v>
      </c>
      <c r="AF127" t="n">
        <v>2.223371375212393e-06</v>
      </c>
      <c r="AG127" t="n">
        <v>66</v>
      </c>
      <c r="AH127" t="n">
        <v>2811303.860591097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1.7646</v>
      </c>
      <c r="E128" t="n">
        <v>56.67</v>
      </c>
      <c r="F128" t="n">
        <v>53.1</v>
      </c>
      <c r="G128" t="n">
        <v>167.67</v>
      </c>
      <c r="H128" t="n">
        <v>1.99</v>
      </c>
      <c r="I128" t="n">
        <v>19</v>
      </c>
      <c r="J128" t="n">
        <v>291.3</v>
      </c>
      <c r="K128" t="n">
        <v>57.72</v>
      </c>
      <c r="L128" t="n">
        <v>32.5</v>
      </c>
      <c r="M128" t="n">
        <v>17</v>
      </c>
      <c r="N128" t="n">
        <v>81.08</v>
      </c>
      <c r="O128" t="n">
        <v>36161.39</v>
      </c>
      <c r="P128" t="n">
        <v>775.55</v>
      </c>
      <c r="Q128" t="n">
        <v>1367.22</v>
      </c>
      <c r="R128" t="n">
        <v>123.26</v>
      </c>
      <c r="S128" t="n">
        <v>104.26</v>
      </c>
      <c r="T128" t="n">
        <v>8591.110000000001</v>
      </c>
      <c r="U128" t="n">
        <v>0.85</v>
      </c>
      <c r="V128" t="n">
        <v>0.9</v>
      </c>
      <c r="W128" t="n">
        <v>20.68</v>
      </c>
      <c r="X128" t="n">
        <v>0.52</v>
      </c>
      <c r="Y128" t="n">
        <v>1</v>
      </c>
      <c r="Z128" t="n">
        <v>10</v>
      </c>
      <c r="AA128" t="n">
        <v>2269.713499463657</v>
      </c>
      <c r="AB128" t="n">
        <v>3105.522142658938</v>
      </c>
      <c r="AC128" t="n">
        <v>2809.135467991154</v>
      </c>
      <c r="AD128" t="n">
        <v>2269713.499463657</v>
      </c>
      <c r="AE128" t="n">
        <v>3105522.142658938</v>
      </c>
      <c r="AF128" t="n">
        <v>2.223245383747826e-06</v>
      </c>
      <c r="AG128" t="n">
        <v>66</v>
      </c>
      <c r="AH128" t="n">
        <v>2809135.467991154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1.7672</v>
      </c>
      <c r="E129" t="n">
        <v>56.59</v>
      </c>
      <c r="F129" t="n">
        <v>53.06</v>
      </c>
      <c r="G129" t="n">
        <v>176.86</v>
      </c>
      <c r="H129" t="n">
        <v>2</v>
      </c>
      <c r="I129" t="n">
        <v>18</v>
      </c>
      <c r="J129" t="n">
        <v>291.81</v>
      </c>
      <c r="K129" t="n">
        <v>57.72</v>
      </c>
      <c r="L129" t="n">
        <v>32.75</v>
      </c>
      <c r="M129" t="n">
        <v>16</v>
      </c>
      <c r="N129" t="n">
        <v>81.34</v>
      </c>
      <c r="O129" t="n">
        <v>36224.42</v>
      </c>
      <c r="P129" t="n">
        <v>774.75</v>
      </c>
      <c r="Q129" t="n">
        <v>1367.24</v>
      </c>
      <c r="R129" t="n">
        <v>122.09</v>
      </c>
      <c r="S129" t="n">
        <v>104.26</v>
      </c>
      <c r="T129" t="n">
        <v>8009.24</v>
      </c>
      <c r="U129" t="n">
        <v>0.85</v>
      </c>
      <c r="V129" t="n">
        <v>0.9</v>
      </c>
      <c r="W129" t="n">
        <v>20.67</v>
      </c>
      <c r="X129" t="n">
        <v>0.48</v>
      </c>
      <c r="Y129" t="n">
        <v>1</v>
      </c>
      <c r="Z129" t="n">
        <v>10</v>
      </c>
      <c r="AA129" t="n">
        <v>2265.838762257567</v>
      </c>
      <c r="AB129" t="n">
        <v>3100.220556272226</v>
      </c>
      <c r="AC129" t="n">
        <v>2804.339857568366</v>
      </c>
      <c r="AD129" t="n">
        <v>2265838.762257568</v>
      </c>
      <c r="AE129" t="n">
        <v>3100220.556272225</v>
      </c>
      <c r="AF129" t="n">
        <v>2.226521161826566e-06</v>
      </c>
      <c r="AG129" t="n">
        <v>66</v>
      </c>
      <c r="AH129" t="n">
        <v>2804339.857568366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1.7669</v>
      </c>
      <c r="E130" t="n">
        <v>56.6</v>
      </c>
      <c r="F130" t="n">
        <v>53.07</v>
      </c>
      <c r="G130" t="n">
        <v>176.89</v>
      </c>
      <c r="H130" t="n">
        <v>2.01</v>
      </c>
      <c r="I130" t="n">
        <v>18</v>
      </c>
      <c r="J130" t="n">
        <v>292.32</v>
      </c>
      <c r="K130" t="n">
        <v>57.72</v>
      </c>
      <c r="L130" t="n">
        <v>33</v>
      </c>
      <c r="M130" t="n">
        <v>16</v>
      </c>
      <c r="N130" t="n">
        <v>81.59999999999999</v>
      </c>
      <c r="O130" t="n">
        <v>36287.56</v>
      </c>
      <c r="P130" t="n">
        <v>775.86</v>
      </c>
      <c r="Q130" t="n">
        <v>1367.27</v>
      </c>
      <c r="R130" t="n">
        <v>122.6</v>
      </c>
      <c r="S130" t="n">
        <v>104.26</v>
      </c>
      <c r="T130" t="n">
        <v>8266.15</v>
      </c>
      <c r="U130" t="n">
        <v>0.85</v>
      </c>
      <c r="V130" t="n">
        <v>0.9</v>
      </c>
      <c r="W130" t="n">
        <v>20.67</v>
      </c>
      <c r="X130" t="n">
        <v>0.49</v>
      </c>
      <c r="Y130" t="n">
        <v>1</v>
      </c>
      <c r="Z130" t="n">
        <v>10</v>
      </c>
      <c r="AA130" t="n">
        <v>2267.733729822219</v>
      </c>
      <c r="AB130" t="n">
        <v>3102.813334494251</v>
      </c>
      <c r="AC130" t="n">
        <v>2806.685184675869</v>
      </c>
      <c r="AD130" t="n">
        <v>2267733.729822219</v>
      </c>
      <c r="AE130" t="n">
        <v>3102813.334494251</v>
      </c>
      <c r="AF130" t="n">
        <v>2.226143187432865e-06</v>
      </c>
      <c r="AG130" t="n">
        <v>66</v>
      </c>
      <c r="AH130" t="n">
        <v>2806685.184675869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1.7666</v>
      </c>
      <c r="E131" t="n">
        <v>56.6</v>
      </c>
      <c r="F131" t="n">
        <v>53.08</v>
      </c>
      <c r="G131" t="n">
        <v>176.92</v>
      </c>
      <c r="H131" t="n">
        <v>2.02</v>
      </c>
      <c r="I131" t="n">
        <v>18</v>
      </c>
      <c r="J131" t="n">
        <v>292.84</v>
      </c>
      <c r="K131" t="n">
        <v>57.72</v>
      </c>
      <c r="L131" t="n">
        <v>33.25</v>
      </c>
      <c r="M131" t="n">
        <v>16</v>
      </c>
      <c r="N131" t="n">
        <v>81.86</v>
      </c>
      <c r="O131" t="n">
        <v>36350.81</v>
      </c>
      <c r="P131" t="n">
        <v>776.34</v>
      </c>
      <c r="Q131" t="n">
        <v>1367.18</v>
      </c>
      <c r="R131" t="n">
        <v>122.74</v>
      </c>
      <c r="S131" t="n">
        <v>104.26</v>
      </c>
      <c r="T131" t="n">
        <v>8336.530000000001</v>
      </c>
      <c r="U131" t="n">
        <v>0.85</v>
      </c>
      <c r="V131" t="n">
        <v>0.9</v>
      </c>
      <c r="W131" t="n">
        <v>20.67</v>
      </c>
      <c r="X131" t="n">
        <v>0.5</v>
      </c>
      <c r="Y131" t="n">
        <v>1</v>
      </c>
      <c r="Z131" t="n">
        <v>10</v>
      </c>
      <c r="AA131" t="n">
        <v>2268.766809343052</v>
      </c>
      <c r="AB131" t="n">
        <v>3104.226839470907</v>
      </c>
      <c r="AC131" t="n">
        <v>2807.963786721419</v>
      </c>
      <c r="AD131" t="n">
        <v>2268766.809343052</v>
      </c>
      <c r="AE131" t="n">
        <v>3104226.839470907</v>
      </c>
      <c r="AF131" t="n">
        <v>2.225765213039165e-06</v>
      </c>
      <c r="AG131" t="n">
        <v>66</v>
      </c>
      <c r="AH131" t="n">
        <v>2807963.786721419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1.7669</v>
      </c>
      <c r="E132" t="n">
        <v>56.6</v>
      </c>
      <c r="F132" t="n">
        <v>53.07</v>
      </c>
      <c r="G132" t="n">
        <v>176.89</v>
      </c>
      <c r="H132" t="n">
        <v>2.03</v>
      </c>
      <c r="I132" t="n">
        <v>18</v>
      </c>
      <c r="J132" t="n">
        <v>293.35</v>
      </c>
      <c r="K132" t="n">
        <v>57.72</v>
      </c>
      <c r="L132" t="n">
        <v>33.5</v>
      </c>
      <c r="M132" t="n">
        <v>16</v>
      </c>
      <c r="N132" t="n">
        <v>82.13</v>
      </c>
      <c r="O132" t="n">
        <v>36414.16</v>
      </c>
      <c r="P132" t="n">
        <v>775.83</v>
      </c>
      <c r="Q132" t="n">
        <v>1367.14</v>
      </c>
      <c r="R132" t="n">
        <v>122.54</v>
      </c>
      <c r="S132" t="n">
        <v>104.26</v>
      </c>
      <c r="T132" t="n">
        <v>8235.42</v>
      </c>
      <c r="U132" t="n">
        <v>0.85</v>
      </c>
      <c r="V132" t="n">
        <v>0.9</v>
      </c>
      <c r="W132" t="n">
        <v>20.67</v>
      </c>
      <c r="X132" t="n">
        <v>0.49</v>
      </c>
      <c r="Y132" t="n">
        <v>1</v>
      </c>
      <c r="Z132" t="n">
        <v>10</v>
      </c>
      <c r="AA132" t="n">
        <v>2267.692663860615</v>
      </c>
      <c r="AB132" t="n">
        <v>3102.757146233881</v>
      </c>
      <c r="AC132" t="n">
        <v>2806.634358944208</v>
      </c>
      <c r="AD132" t="n">
        <v>2267692.663860614</v>
      </c>
      <c r="AE132" t="n">
        <v>3102757.146233881</v>
      </c>
      <c r="AF132" t="n">
        <v>2.226143187432865e-06</v>
      </c>
      <c r="AG132" t="n">
        <v>66</v>
      </c>
      <c r="AH132" t="n">
        <v>2806634.358944207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1.767</v>
      </c>
      <c r="E133" t="n">
        <v>56.59</v>
      </c>
      <c r="F133" t="n">
        <v>53.06</v>
      </c>
      <c r="G133" t="n">
        <v>176.88</v>
      </c>
      <c r="H133" t="n">
        <v>2.05</v>
      </c>
      <c r="I133" t="n">
        <v>18</v>
      </c>
      <c r="J133" t="n">
        <v>293.87</v>
      </c>
      <c r="K133" t="n">
        <v>57.72</v>
      </c>
      <c r="L133" t="n">
        <v>33.75</v>
      </c>
      <c r="M133" t="n">
        <v>16</v>
      </c>
      <c r="N133" t="n">
        <v>82.39</v>
      </c>
      <c r="O133" t="n">
        <v>36477.63</v>
      </c>
      <c r="P133" t="n">
        <v>775.49</v>
      </c>
      <c r="Q133" t="n">
        <v>1367.13</v>
      </c>
      <c r="R133" t="n">
        <v>122.44</v>
      </c>
      <c r="S133" t="n">
        <v>104.26</v>
      </c>
      <c r="T133" t="n">
        <v>8187.7</v>
      </c>
      <c r="U133" t="n">
        <v>0.85</v>
      </c>
      <c r="V133" t="n">
        <v>0.9</v>
      </c>
      <c r="W133" t="n">
        <v>20.67</v>
      </c>
      <c r="X133" t="n">
        <v>0.49</v>
      </c>
      <c r="Y133" t="n">
        <v>1</v>
      </c>
      <c r="Z133" t="n">
        <v>10</v>
      </c>
      <c r="AA133" t="n">
        <v>2267.033439765565</v>
      </c>
      <c r="AB133" t="n">
        <v>3101.855166744119</v>
      </c>
      <c r="AC133" t="n">
        <v>2805.818463111013</v>
      </c>
      <c r="AD133" t="n">
        <v>2267033.439765565</v>
      </c>
      <c r="AE133" t="n">
        <v>3101855.166744119</v>
      </c>
      <c r="AF133" t="n">
        <v>2.226269178897432e-06</v>
      </c>
      <c r="AG133" t="n">
        <v>66</v>
      </c>
      <c r="AH133" t="n">
        <v>2805818.463111013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1.7673</v>
      </c>
      <c r="E134" t="n">
        <v>56.58</v>
      </c>
      <c r="F134" t="n">
        <v>53.06</v>
      </c>
      <c r="G134" t="n">
        <v>176.85</v>
      </c>
      <c r="H134" t="n">
        <v>2.06</v>
      </c>
      <c r="I134" t="n">
        <v>18</v>
      </c>
      <c r="J134" t="n">
        <v>294.38</v>
      </c>
      <c r="K134" t="n">
        <v>57.72</v>
      </c>
      <c r="L134" t="n">
        <v>34</v>
      </c>
      <c r="M134" t="n">
        <v>16</v>
      </c>
      <c r="N134" t="n">
        <v>82.66</v>
      </c>
      <c r="O134" t="n">
        <v>36541.2</v>
      </c>
      <c r="P134" t="n">
        <v>774.04</v>
      </c>
      <c r="Q134" t="n">
        <v>1367.15</v>
      </c>
      <c r="R134" t="n">
        <v>122.26</v>
      </c>
      <c r="S134" t="n">
        <v>104.26</v>
      </c>
      <c r="T134" t="n">
        <v>8094.14</v>
      </c>
      <c r="U134" t="n">
        <v>0.85</v>
      </c>
      <c r="V134" t="n">
        <v>0.9</v>
      </c>
      <c r="W134" t="n">
        <v>20.67</v>
      </c>
      <c r="X134" t="n">
        <v>0.48</v>
      </c>
      <c r="Y134" t="n">
        <v>1</v>
      </c>
      <c r="Z134" t="n">
        <v>10</v>
      </c>
      <c r="AA134" t="n">
        <v>2264.776216009625</v>
      </c>
      <c r="AB134" t="n">
        <v>3098.766733619559</v>
      </c>
      <c r="AC134" t="n">
        <v>2803.024785709217</v>
      </c>
      <c r="AD134" t="n">
        <v>2264776.216009625</v>
      </c>
      <c r="AE134" t="n">
        <v>3098766.733619559</v>
      </c>
      <c r="AF134" t="n">
        <v>2.226647153291134e-06</v>
      </c>
      <c r="AG134" t="n">
        <v>66</v>
      </c>
      <c r="AH134" t="n">
        <v>2803024.785709217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1.7665</v>
      </c>
      <c r="E135" t="n">
        <v>56.61</v>
      </c>
      <c r="F135" t="n">
        <v>53.08</v>
      </c>
      <c r="G135" t="n">
        <v>176.94</v>
      </c>
      <c r="H135" t="n">
        <v>2.07</v>
      </c>
      <c r="I135" t="n">
        <v>18</v>
      </c>
      <c r="J135" t="n">
        <v>294.9</v>
      </c>
      <c r="K135" t="n">
        <v>57.72</v>
      </c>
      <c r="L135" t="n">
        <v>34.25</v>
      </c>
      <c r="M135" t="n">
        <v>16</v>
      </c>
      <c r="N135" t="n">
        <v>82.92</v>
      </c>
      <c r="O135" t="n">
        <v>36604.89</v>
      </c>
      <c r="P135" t="n">
        <v>773.51</v>
      </c>
      <c r="Q135" t="n">
        <v>1367.17</v>
      </c>
      <c r="R135" t="n">
        <v>122.98</v>
      </c>
      <c r="S135" t="n">
        <v>104.26</v>
      </c>
      <c r="T135" t="n">
        <v>8457.049999999999</v>
      </c>
      <c r="U135" t="n">
        <v>0.85</v>
      </c>
      <c r="V135" t="n">
        <v>0.9</v>
      </c>
      <c r="W135" t="n">
        <v>20.67</v>
      </c>
      <c r="X135" t="n">
        <v>0.51</v>
      </c>
      <c r="Y135" t="n">
        <v>1</v>
      </c>
      <c r="Z135" t="n">
        <v>10</v>
      </c>
      <c r="AA135" t="n">
        <v>2264.983121812162</v>
      </c>
      <c r="AB135" t="n">
        <v>3099.04983126663</v>
      </c>
      <c r="AC135" t="n">
        <v>2803.280864914182</v>
      </c>
      <c r="AD135" t="n">
        <v>2264983.121812162</v>
      </c>
      <c r="AE135" t="n">
        <v>3099049.83126663</v>
      </c>
      <c r="AF135" t="n">
        <v>2.225639221574598e-06</v>
      </c>
      <c r="AG135" t="n">
        <v>66</v>
      </c>
      <c r="AH135" t="n">
        <v>2803280.864914182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1.7689</v>
      </c>
      <c r="E136" t="n">
        <v>56.53</v>
      </c>
      <c r="F136" t="n">
        <v>53.05</v>
      </c>
      <c r="G136" t="n">
        <v>187.23</v>
      </c>
      <c r="H136" t="n">
        <v>2.08</v>
      </c>
      <c r="I136" t="n">
        <v>17</v>
      </c>
      <c r="J136" t="n">
        <v>295.41</v>
      </c>
      <c r="K136" t="n">
        <v>57.72</v>
      </c>
      <c r="L136" t="n">
        <v>34.5</v>
      </c>
      <c r="M136" t="n">
        <v>15</v>
      </c>
      <c r="N136" t="n">
        <v>83.19</v>
      </c>
      <c r="O136" t="n">
        <v>36668.68</v>
      </c>
      <c r="P136" t="n">
        <v>771.63</v>
      </c>
      <c r="Q136" t="n">
        <v>1367.14</v>
      </c>
      <c r="R136" t="n">
        <v>121.93</v>
      </c>
      <c r="S136" t="n">
        <v>104.26</v>
      </c>
      <c r="T136" t="n">
        <v>7935.97</v>
      </c>
      <c r="U136" t="n">
        <v>0.86</v>
      </c>
      <c r="V136" t="n">
        <v>0.9</v>
      </c>
      <c r="W136" t="n">
        <v>20.67</v>
      </c>
      <c r="X136" t="n">
        <v>0.47</v>
      </c>
      <c r="Y136" t="n">
        <v>1</v>
      </c>
      <c r="Z136" t="n">
        <v>10</v>
      </c>
      <c r="AA136" t="n">
        <v>2259.926574272033</v>
      </c>
      <c r="AB136" t="n">
        <v>3092.131239843091</v>
      </c>
      <c r="AC136" t="n">
        <v>2797.022574145802</v>
      </c>
      <c r="AD136" t="n">
        <v>2259926.574272033</v>
      </c>
      <c r="AE136" t="n">
        <v>3092131.239843091</v>
      </c>
      <c r="AF136" t="n">
        <v>2.228663016724204e-06</v>
      </c>
      <c r="AG136" t="n">
        <v>66</v>
      </c>
      <c r="AH136" t="n">
        <v>2797022.574145802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1.7692</v>
      </c>
      <c r="E137" t="n">
        <v>56.52</v>
      </c>
      <c r="F137" t="n">
        <v>53.04</v>
      </c>
      <c r="G137" t="n">
        <v>187.19</v>
      </c>
      <c r="H137" t="n">
        <v>2.09</v>
      </c>
      <c r="I137" t="n">
        <v>17</v>
      </c>
      <c r="J137" t="n">
        <v>295.93</v>
      </c>
      <c r="K137" t="n">
        <v>57.72</v>
      </c>
      <c r="L137" t="n">
        <v>34.75</v>
      </c>
      <c r="M137" t="n">
        <v>15</v>
      </c>
      <c r="N137" t="n">
        <v>83.45999999999999</v>
      </c>
      <c r="O137" t="n">
        <v>36732.59</v>
      </c>
      <c r="P137" t="n">
        <v>771.71</v>
      </c>
      <c r="Q137" t="n">
        <v>1367.2</v>
      </c>
      <c r="R137" t="n">
        <v>121.42</v>
      </c>
      <c r="S137" t="n">
        <v>104.26</v>
      </c>
      <c r="T137" t="n">
        <v>7678.94</v>
      </c>
      <c r="U137" t="n">
        <v>0.86</v>
      </c>
      <c r="V137" t="n">
        <v>0.9</v>
      </c>
      <c r="W137" t="n">
        <v>20.68</v>
      </c>
      <c r="X137" t="n">
        <v>0.46</v>
      </c>
      <c r="Y137" t="n">
        <v>1</v>
      </c>
      <c r="Z137" t="n">
        <v>10</v>
      </c>
      <c r="AA137" t="n">
        <v>2259.661904865675</v>
      </c>
      <c r="AB137" t="n">
        <v>3091.769107484921</v>
      </c>
      <c r="AC137" t="n">
        <v>2796.69500319164</v>
      </c>
      <c r="AD137" t="n">
        <v>2259661.904865675</v>
      </c>
      <c r="AE137" t="n">
        <v>3091769.107484921</v>
      </c>
      <c r="AF137" t="n">
        <v>2.229040991117905e-06</v>
      </c>
      <c r="AG137" t="n">
        <v>66</v>
      </c>
      <c r="AH137" t="n">
        <v>2796695.00319164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1.7698</v>
      </c>
      <c r="E138" t="n">
        <v>56.5</v>
      </c>
      <c r="F138" t="n">
        <v>53.02</v>
      </c>
      <c r="G138" t="n">
        <v>187.13</v>
      </c>
      <c r="H138" t="n">
        <v>2.1</v>
      </c>
      <c r="I138" t="n">
        <v>17</v>
      </c>
      <c r="J138" t="n">
        <v>296.45</v>
      </c>
      <c r="K138" t="n">
        <v>57.72</v>
      </c>
      <c r="L138" t="n">
        <v>35</v>
      </c>
      <c r="M138" t="n">
        <v>15</v>
      </c>
      <c r="N138" t="n">
        <v>83.73</v>
      </c>
      <c r="O138" t="n">
        <v>36796.61</v>
      </c>
      <c r="P138" t="n">
        <v>771.76</v>
      </c>
      <c r="Q138" t="n">
        <v>1367.2</v>
      </c>
      <c r="R138" t="n">
        <v>120.97</v>
      </c>
      <c r="S138" t="n">
        <v>104.26</v>
      </c>
      <c r="T138" t="n">
        <v>7456.2</v>
      </c>
      <c r="U138" t="n">
        <v>0.86</v>
      </c>
      <c r="V138" t="n">
        <v>0.9</v>
      </c>
      <c r="W138" t="n">
        <v>20.67</v>
      </c>
      <c r="X138" t="n">
        <v>0.44</v>
      </c>
      <c r="Y138" t="n">
        <v>1</v>
      </c>
      <c r="Z138" t="n">
        <v>10</v>
      </c>
      <c r="AA138" t="n">
        <v>2258.98250677915</v>
      </c>
      <c r="AB138" t="n">
        <v>3090.839525050011</v>
      </c>
      <c r="AC138" t="n">
        <v>2795.85413879964</v>
      </c>
      <c r="AD138" t="n">
        <v>2258982.50677915</v>
      </c>
      <c r="AE138" t="n">
        <v>3090839.525050011</v>
      </c>
      <c r="AF138" t="n">
        <v>2.229796939905307e-06</v>
      </c>
      <c r="AG138" t="n">
        <v>66</v>
      </c>
      <c r="AH138" t="n">
        <v>2795854.13879964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1.77</v>
      </c>
      <c r="E139" t="n">
        <v>56.5</v>
      </c>
      <c r="F139" t="n">
        <v>53.01</v>
      </c>
      <c r="G139" t="n">
        <v>187.11</v>
      </c>
      <c r="H139" t="n">
        <v>2.11</v>
      </c>
      <c r="I139" t="n">
        <v>17</v>
      </c>
      <c r="J139" t="n">
        <v>296.97</v>
      </c>
      <c r="K139" t="n">
        <v>57.72</v>
      </c>
      <c r="L139" t="n">
        <v>35.25</v>
      </c>
      <c r="M139" t="n">
        <v>15</v>
      </c>
      <c r="N139" t="n">
        <v>84</v>
      </c>
      <c r="O139" t="n">
        <v>36860.74</v>
      </c>
      <c r="P139" t="n">
        <v>772.3</v>
      </c>
      <c r="Q139" t="n">
        <v>1367.17</v>
      </c>
      <c r="R139" t="n">
        <v>120.96</v>
      </c>
      <c r="S139" t="n">
        <v>104.26</v>
      </c>
      <c r="T139" t="n">
        <v>7452.36</v>
      </c>
      <c r="U139" t="n">
        <v>0.86</v>
      </c>
      <c r="V139" t="n">
        <v>0.9</v>
      </c>
      <c r="W139" t="n">
        <v>20.66</v>
      </c>
      <c r="X139" t="n">
        <v>0.44</v>
      </c>
      <c r="Y139" t="n">
        <v>1</v>
      </c>
      <c r="Z139" t="n">
        <v>10</v>
      </c>
      <c r="AA139" t="n">
        <v>2259.437038079695</v>
      </c>
      <c r="AB139" t="n">
        <v>3091.461434827922</v>
      </c>
      <c r="AC139" t="n">
        <v>2796.416694381202</v>
      </c>
      <c r="AD139" t="n">
        <v>2259437.038079695</v>
      </c>
      <c r="AE139" t="n">
        <v>3091461.434827922</v>
      </c>
      <c r="AF139" t="n">
        <v>2.23004892283444e-06</v>
      </c>
      <c r="AG139" t="n">
        <v>66</v>
      </c>
      <c r="AH139" t="n">
        <v>2796416.694381203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1.7694</v>
      </c>
      <c r="E140" t="n">
        <v>56.52</v>
      </c>
      <c r="F140" t="n">
        <v>53.03</v>
      </c>
      <c r="G140" t="n">
        <v>187.17</v>
      </c>
      <c r="H140" t="n">
        <v>2.13</v>
      </c>
      <c r="I140" t="n">
        <v>17</v>
      </c>
      <c r="J140" t="n">
        <v>297.49</v>
      </c>
      <c r="K140" t="n">
        <v>57.72</v>
      </c>
      <c r="L140" t="n">
        <v>35.5</v>
      </c>
      <c r="M140" t="n">
        <v>15</v>
      </c>
      <c r="N140" t="n">
        <v>84.27</v>
      </c>
      <c r="O140" t="n">
        <v>36924.99</v>
      </c>
      <c r="P140" t="n">
        <v>771.8</v>
      </c>
      <c r="Q140" t="n">
        <v>1367.21</v>
      </c>
      <c r="R140" t="n">
        <v>121.28</v>
      </c>
      <c r="S140" t="n">
        <v>104.26</v>
      </c>
      <c r="T140" t="n">
        <v>7612.81</v>
      </c>
      <c r="U140" t="n">
        <v>0.86</v>
      </c>
      <c r="V140" t="n">
        <v>0.9</v>
      </c>
      <c r="W140" t="n">
        <v>20.67</v>
      </c>
      <c r="X140" t="n">
        <v>0.46</v>
      </c>
      <c r="Y140" t="n">
        <v>1</v>
      </c>
      <c r="Z140" t="n">
        <v>10</v>
      </c>
      <c r="AA140" t="n">
        <v>2259.501394415215</v>
      </c>
      <c r="AB140" t="n">
        <v>3091.54949000538</v>
      </c>
      <c r="AC140" t="n">
        <v>2796.496345696111</v>
      </c>
      <c r="AD140" t="n">
        <v>2259501.394415215</v>
      </c>
      <c r="AE140" t="n">
        <v>3091549.49000538</v>
      </c>
      <c r="AF140" t="n">
        <v>2.229292974047038e-06</v>
      </c>
      <c r="AG140" t="n">
        <v>66</v>
      </c>
      <c r="AH140" t="n">
        <v>2796496.345696111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1.7694</v>
      </c>
      <c r="E141" t="n">
        <v>56.52</v>
      </c>
      <c r="F141" t="n">
        <v>53.03</v>
      </c>
      <c r="G141" t="n">
        <v>187.18</v>
      </c>
      <c r="H141" t="n">
        <v>2.14</v>
      </c>
      <c r="I141" t="n">
        <v>17</v>
      </c>
      <c r="J141" t="n">
        <v>298.01</v>
      </c>
      <c r="K141" t="n">
        <v>57.72</v>
      </c>
      <c r="L141" t="n">
        <v>35.75</v>
      </c>
      <c r="M141" t="n">
        <v>15</v>
      </c>
      <c r="N141" t="n">
        <v>84.54000000000001</v>
      </c>
      <c r="O141" t="n">
        <v>36989.35</v>
      </c>
      <c r="P141" t="n">
        <v>772.01</v>
      </c>
      <c r="Q141" t="n">
        <v>1367.18</v>
      </c>
      <c r="R141" t="n">
        <v>121.52</v>
      </c>
      <c r="S141" t="n">
        <v>104.26</v>
      </c>
      <c r="T141" t="n">
        <v>7729.75</v>
      </c>
      <c r="U141" t="n">
        <v>0.86</v>
      </c>
      <c r="V141" t="n">
        <v>0.9</v>
      </c>
      <c r="W141" t="n">
        <v>20.67</v>
      </c>
      <c r="X141" t="n">
        <v>0.46</v>
      </c>
      <c r="Y141" t="n">
        <v>1</v>
      </c>
      <c r="Z141" t="n">
        <v>10</v>
      </c>
      <c r="AA141" t="n">
        <v>2259.788449989373</v>
      </c>
      <c r="AB141" t="n">
        <v>3091.942252105942</v>
      </c>
      <c r="AC141" t="n">
        <v>2796.85162313304</v>
      </c>
      <c r="AD141" t="n">
        <v>2259788.449989373</v>
      </c>
      <c r="AE141" t="n">
        <v>3091942.252105942</v>
      </c>
      <c r="AF141" t="n">
        <v>2.229292974047038e-06</v>
      </c>
      <c r="AG141" t="n">
        <v>66</v>
      </c>
      <c r="AH141" t="n">
        <v>2796851.62313304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1.7696</v>
      </c>
      <c r="E142" t="n">
        <v>56.51</v>
      </c>
      <c r="F142" t="n">
        <v>53.03</v>
      </c>
      <c r="G142" t="n">
        <v>187.16</v>
      </c>
      <c r="H142" t="n">
        <v>2.15</v>
      </c>
      <c r="I142" t="n">
        <v>17</v>
      </c>
      <c r="J142" t="n">
        <v>298.54</v>
      </c>
      <c r="K142" t="n">
        <v>57.72</v>
      </c>
      <c r="L142" t="n">
        <v>36</v>
      </c>
      <c r="M142" t="n">
        <v>15</v>
      </c>
      <c r="N142" t="n">
        <v>84.81</v>
      </c>
      <c r="O142" t="n">
        <v>37053.82</v>
      </c>
      <c r="P142" t="n">
        <v>770.21</v>
      </c>
      <c r="Q142" t="n">
        <v>1367.16</v>
      </c>
      <c r="R142" t="n">
        <v>121.09</v>
      </c>
      <c r="S142" t="n">
        <v>104.26</v>
      </c>
      <c r="T142" t="n">
        <v>7517.76</v>
      </c>
      <c r="U142" t="n">
        <v>0.86</v>
      </c>
      <c r="V142" t="n">
        <v>0.9</v>
      </c>
      <c r="W142" t="n">
        <v>20.67</v>
      </c>
      <c r="X142" t="n">
        <v>0.45</v>
      </c>
      <c r="Y142" t="n">
        <v>1</v>
      </c>
      <c r="Z142" t="n">
        <v>10</v>
      </c>
      <c r="AA142" t="n">
        <v>2257.147428153208</v>
      </c>
      <c r="AB142" t="n">
        <v>3088.328689516041</v>
      </c>
      <c r="AC142" t="n">
        <v>2793.582933885053</v>
      </c>
      <c r="AD142" t="n">
        <v>2257147.428153208</v>
      </c>
      <c r="AE142" t="n">
        <v>3088328.689516041</v>
      </c>
      <c r="AF142" t="n">
        <v>2.229544956976172e-06</v>
      </c>
      <c r="AG142" t="n">
        <v>66</v>
      </c>
      <c r="AH142" t="n">
        <v>2793582.933885053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1.7692</v>
      </c>
      <c r="E143" t="n">
        <v>56.52</v>
      </c>
      <c r="F143" t="n">
        <v>53.04</v>
      </c>
      <c r="G143" t="n">
        <v>187.2</v>
      </c>
      <c r="H143" t="n">
        <v>2.16</v>
      </c>
      <c r="I143" t="n">
        <v>17</v>
      </c>
      <c r="J143" t="n">
        <v>299.06</v>
      </c>
      <c r="K143" t="n">
        <v>57.72</v>
      </c>
      <c r="L143" t="n">
        <v>36.25</v>
      </c>
      <c r="M143" t="n">
        <v>15</v>
      </c>
      <c r="N143" t="n">
        <v>85.09</v>
      </c>
      <c r="O143" t="n">
        <v>37118.41</v>
      </c>
      <c r="P143" t="n">
        <v>768.92</v>
      </c>
      <c r="Q143" t="n">
        <v>1367.27</v>
      </c>
      <c r="R143" t="n">
        <v>121.49</v>
      </c>
      <c r="S143" t="n">
        <v>104.26</v>
      </c>
      <c r="T143" t="n">
        <v>7715.87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2255.847735397537</v>
      </c>
      <c r="AB143" t="n">
        <v>3086.550392549334</v>
      </c>
      <c r="AC143" t="n">
        <v>2791.974355084993</v>
      </c>
      <c r="AD143" t="n">
        <v>2255847.735397537</v>
      </c>
      <c r="AE143" t="n">
        <v>3086550.392549335</v>
      </c>
      <c r="AF143" t="n">
        <v>2.229040991117905e-06</v>
      </c>
      <c r="AG143" t="n">
        <v>66</v>
      </c>
      <c r="AH143" t="n">
        <v>2791974.355084993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1.7692</v>
      </c>
      <c r="E144" t="n">
        <v>56.52</v>
      </c>
      <c r="F144" t="n">
        <v>53.04</v>
      </c>
      <c r="G144" t="n">
        <v>187.2</v>
      </c>
      <c r="H144" t="n">
        <v>2.17</v>
      </c>
      <c r="I144" t="n">
        <v>17</v>
      </c>
      <c r="J144" t="n">
        <v>299.59</v>
      </c>
      <c r="K144" t="n">
        <v>57.72</v>
      </c>
      <c r="L144" t="n">
        <v>36.5</v>
      </c>
      <c r="M144" t="n">
        <v>15</v>
      </c>
      <c r="N144" t="n">
        <v>85.36</v>
      </c>
      <c r="O144" t="n">
        <v>37183.24</v>
      </c>
      <c r="P144" t="n">
        <v>767.12</v>
      </c>
      <c r="Q144" t="n">
        <v>1367.19</v>
      </c>
      <c r="R144" t="n">
        <v>121.61</v>
      </c>
      <c r="S144" t="n">
        <v>104.26</v>
      </c>
      <c r="T144" t="n">
        <v>7775.99</v>
      </c>
      <c r="U144" t="n">
        <v>0.86</v>
      </c>
      <c r="V144" t="n">
        <v>0.9</v>
      </c>
      <c r="W144" t="n">
        <v>20.67</v>
      </c>
      <c r="X144" t="n">
        <v>0.46</v>
      </c>
      <c r="Y144" t="n">
        <v>1</v>
      </c>
      <c r="Z144" t="n">
        <v>10</v>
      </c>
      <c r="AA144" t="n">
        <v>2253.386980901965</v>
      </c>
      <c r="AB144" t="n">
        <v>3083.183479687666</v>
      </c>
      <c r="AC144" t="n">
        <v>2788.92877566135</v>
      </c>
      <c r="AD144" t="n">
        <v>2253386.980901965</v>
      </c>
      <c r="AE144" t="n">
        <v>3083183.479687666</v>
      </c>
      <c r="AF144" t="n">
        <v>2.229040991117905e-06</v>
      </c>
      <c r="AG144" t="n">
        <v>66</v>
      </c>
      <c r="AH144" t="n">
        <v>2788928.77566135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1.7714</v>
      </c>
      <c r="E145" t="n">
        <v>56.45</v>
      </c>
      <c r="F145" t="n">
        <v>53.01</v>
      </c>
      <c r="G145" t="n">
        <v>198.8</v>
      </c>
      <c r="H145" t="n">
        <v>2.18</v>
      </c>
      <c r="I145" t="n">
        <v>16</v>
      </c>
      <c r="J145" t="n">
        <v>300.11</v>
      </c>
      <c r="K145" t="n">
        <v>57.72</v>
      </c>
      <c r="L145" t="n">
        <v>36.75</v>
      </c>
      <c r="M145" t="n">
        <v>14</v>
      </c>
      <c r="N145" t="n">
        <v>85.64</v>
      </c>
      <c r="O145" t="n">
        <v>37248.06</v>
      </c>
      <c r="P145" t="n">
        <v>767.72</v>
      </c>
      <c r="Q145" t="n">
        <v>1367.18</v>
      </c>
      <c r="R145" t="n">
        <v>120.78</v>
      </c>
      <c r="S145" t="n">
        <v>104.26</v>
      </c>
      <c r="T145" t="n">
        <v>7365.6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2251.91936012363</v>
      </c>
      <c r="AB145" t="n">
        <v>3081.175416191888</v>
      </c>
      <c r="AC145" t="n">
        <v>2787.112358927275</v>
      </c>
      <c r="AD145" t="n">
        <v>2251919.36012363</v>
      </c>
      <c r="AE145" t="n">
        <v>3081175.416191888</v>
      </c>
      <c r="AF145" t="n">
        <v>2.231812803338377e-06</v>
      </c>
      <c r="AG145" t="n">
        <v>66</v>
      </c>
      <c r="AH145" t="n">
        <v>2787112.358927275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1.772</v>
      </c>
      <c r="E146" t="n">
        <v>56.43</v>
      </c>
      <c r="F146" t="n">
        <v>53</v>
      </c>
      <c r="G146" t="n">
        <v>198.74</v>
      </c>
      <c r="H146" t="n">
        <v>2.19</v>
      </c>
      <c r="I146" t="n">
        <v>16</v>
      </c>
      <c r="J146" t="n">
        <v>300.64</v>
      </c>
      <c r="K146" t="n">
        <v>57.72</v>
      </c>
      <c r="L146" t="n">
        <v>37</v>
      </c>
      <c r="M146" t="n">
        <v>14</v>
      </c>
      <c r="N146" t="n">
        <v>85.91</v>
      </c>
      <c r="O146" t="n">
        <v>37313</v>
      </c>
      <c r="P146" t="n">
        <v>767.63</v>
      </c>
      <c r="Q146" t="n">
        <v>1367.18</v>
      </c>
      <c r="R146" t="n">
        <v>120.29</v>
      </c>
      <c r="S146" t="n">
        <v>104.26</v>
      </c>
      <c r="T146" t="n">
        <v>7122.26</v>
      </c>
      <c r="U146" t="n">
        <v>0.87</v>
      </c>
      <c r="V146" t="n">
        <v>0.9</v>
      </c>
      <c r="W146" t="n">
        <v>20.67</v>
      </c>
      <c r="X146" t="n">
        <v>0.42</v>
      </c>
      <c r="Y146" t="n">
        <v>1</v>
      </c>
      <c r="Z146" t="n">
        <v>10</v>
      </c>
      <c r="AA146" t="n">
        <v>2251.154891440262</v>
      </c>
      <c r="AB146" t="n">
        <v>3080.129436413327</v>
      </c>
      <c r="AC146" t="n">
        <v>2786.166205990738</v>
      </c>
      <c r="AD146" t="n">
        <v>2251154.891440262</v>
      </c>
      <c r="AE146" t="n">
        <v>3080129.436413327</v>
      </c>
      <c r="AF146" t="n">
        <v>2.232568752125778e-06</v>
      </c>
      <c r="AG146" t="n">
        <v>66</v>
      </c>
      <c r="AH146" t="n">
        <v>2786166.205990738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1.7716</v>
      </c>
      <c r="E147" t="n">
        <v>56.45</v>
      </c>
      <c r="F147" t="n">
        <v>53.01</v>
      </c>
      <c r="G147" t="n">
        <v>198.79</v>
      </c>
      <c r="H147" t="n">
        <v>2.2</v>
      </c>
      <c r="I147" t="n">
        <v>16</v>
      </c>
      <c r="J147" t="n">
        <v>301.17</v>
      </c>
      <c r="K147" t="n">
        <v>57.72</v>
      </c>
      <c r="L147" t="n">
        <v>37.25</v>
      </c>
      <c r="M147" t="n">
        <v>14</v>
      </c>
      <c r="N147" t="n">
        <v>86.19</v>
      </c>
      <c r="O147" t="n">
        <v>37378.06</v>
      </c>
      <c r="P147" t="n">
        <v>768.5700000000001</v>
      </c>
      <c r="Q147" t="n">
        <v>1367.16</v>
      </c>
      <c r="R147" t="n">
        <v>120.57</v>
      </c>
      <c r="S147" t="n">
        <v>104.26</v>
      </c>
      <c r="T147" t="n">
        <v>7260.6</v>
      </c>
      <c r="U147" t="n">
        <v>0.86</v>
      </c>
      <c r="V147" t="n">
        <v>0.9</v>
      </c>
      <c r="W147" t="n">
        <v>20.67</v>
      </c>
      <c r="X147" t="n">
        <v>0.43</v>
      </c>
      <c r="Y147" t="n">
        <v>1</v>
      </c>
      <c r="Z147" t="n">
        <v>10</v>
      </c>
      <c r="AA147" t="n">
        <v>2252.900077805074</v>
      </c>
      <c r="AB147" t="n">
        <v>3082.517277389851</v>
      </c>
      <c r="AC147" t="n">
        <v>2788.326154775819</v>
      </c>
      <c r="AD147" t="n">
        <v>2252900.077805074</v>
      </c>
      <c r="AE147" t="n">
        <v>3082517.277389851</v>
      </c>
      <c r="AF147" t="n">
        <v>2.232064786267511e-06</v>
      </c>
      <c r="AG147" t="n">
        <v>66</v>
      </c>
      <c r="AH147" t="n">
        <v>2788326.154775819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1.7718</v>
      </c>
      <c r="E148" t="n">
        <v>56.44</v>
      </c>
      <c r="F148" t="n">
        <v>53</v>
      </c>
      <c r="G148" t="n">
        <v>198.76</v>
      </c>
      <c r="H148" t="n">
        <v>2.21</v>
      </c>
      <c r="I148" t="n">
        <v>16</v>
      </c>
      <c r="J148" t="n">
        <v>301.69</v>
      </c>
      <c r="K148" t="n">
        <v>57.72</v>
      </c>
      <c r="L148" t="n">
        <v>37.5</v>
      </c>
      <c r="M148" t="n">
        <v>14</v>
      </c>
      <c r="N148" t="n">
        <v>86.47</v>
      </c>
      <c r="O148" t="n">
        <v>37443.23</v>
      </c>
      <c r="P148" t="n">
        <v>768.4299999999999</v>
      </c>
      <c r="Q148" t="n">
        <v>1367.13</v>
      </c>
      <c r="R148" t="n">
        <v>120.39</v>
      </c>
      <c r="S148" t="n">
        <v>104.26</v>
      </c>
      <c r="T148" t="n">
        <v>7169.01</v>
      </c>
      <c r="U148" t="n">
        <v>0.87</v>
      </c>
      <c r="V148" t="n">
        <v>0.9</v>
      </c>
      <c r="W148" t="n">
        <v>20.67</v>
      </c>
      <c r="X148" t="n">
        <v>0.43</v>
      </c>
      <c r="Y148" t="n">
        <v>1</v>
      </c>
      <c r="Z148" t="n">
        <v>10</v>
      </c>
      <c r="AA148" t="n">
        <v>2252.426579710714</v>
      </c>
      <c r="AB148" t="n">
        <v>3081.869416407886</v>
      </c>
      <c r="AC148" t="n">
        <v>2787.740124736693</v>
      </c>
      <c r="AD148" t="n">
        <v>2252426.579710714</v>
      </c>
      <c r="AE148" t="n">
        <v>3081869.416407886</v>
      </c>
      <c r="AF148" t="n">
        <v>2.232316769196645e-06</v>
      </c>
      <c r="AG148" t="n">
        <v>66</v>
      </c>
      <c r="AH148" t="n">
        <v>2787740.124736693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1.7715</v>
      </c>
      <c r="E149" t="n">
        <v>56.45</v>
      </c>
      <c r="F149" t="n">
        <v>53.01</v>
      </c>
      <c r="G149" t="n">
        <v>198.79</v>
      </c>
      <c r="H149" t="n">
        <v>2.22</v>
      </c>
      <c r="I149" t="n">
        <v>16</v>
      </c>
      <c r="J149" t="n">
        <v>302.22</v>
      </c>
      <c r="K149" t="n">
        <v>57.72</v>
      </c>
      <c r="L149" t="n">
        <v>37.75</v>
      </c>
      <c r="M149" t="n">
        <v>14</v>
      </c>
      <c r="N149" t="n">
        <v>86.75</v>
      </c>
      <c r="O149" t="n">
        <v>37508.53</v>
      </c>
      <c r="P149" t="n">
        <v>767.4</v>
      </c>
      <c r="Q149" t="n">
        <v>1367.21</v>
      </c>
      <c r="R149" t="n">
        <v>120.72</v>
      </c>
      <c r="S149" t="n">
        <v>104.26</v>
      </c>
      <c r="T149" t="n">
        <v>7338.6</v>
      </c>
      <c r="U149" t="n">
        <v>0.86</v>
      </c>
      <c r="V149" t="n">
        <v>0.9</v>
      </c>
      <c r="W149" t="n">
        <v>20.67</v>
      </c>
      <c r="X149" t="n">
        <v>0.44</v>
      </c>
      <c r="Y149" t="n">
        <v>1</v>
      </c>
      <c r="Z149" t="n">
        <v>10</v>
      </c>
      <c r="AA149" t="n">
        <v>2251.392590027382</v>
      </c>
      <c r="AB149" t="n">
        <v>3080.454666106746</v>
      </c>
      <c r="AC149" t="n">
        <v>2786.460396218679</v>
      </c>
      <c r="AD149" t="n">
        <v>2251392.590027382</v>
      </c>
      <c r="AE149" t="n">
        <v>3080454.666106746</v>
      </c>
      <c r="AF149" t="n">
        <v>2.231938794802944e-06</v>
      </c>
      <c r="AG149" t="n">
        <v>66</v>
      </c>
      <c r="AH149" t="n">
        <v>2786460.396218679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1.7717</v>
      </c>
      <c r="E150" t="n">
        <v>56.44</v>
      </c>
      <c r="F150" t="n">
        <v>53</v>
      </c>
      <c r="G150" t="n">
        <v>198.76</v>
      </c>
      <c r="H150" t="n">
        <v>2.24</v>
      </c>
      <c r="I150" t="n">
        <v>16</v>
      </c>
      <c r="J150" t="n">
        <v>302.75</v>
      </c>
      <c r="K150" t="n">
        <v>57.72</v>
      </c>
      <c r="L150" t="n">
        <v>38</v>
      </c>
      <c r="M150" t="n">
        <v>14</v>
      </c>
      <c r="N150" t="n">
        <v>87.03</v>
      </c>
      <c r="O150" t="n">
        <v>37573.94</v>
      </c>
      <c r="P150" t="n">
        <v>767.17</v>
      </c>
      <c r="Q150" t="n">
        <v>1367.18</v>
      </c>
      <c r="R150" t="n">
        <v>120.36</v>
      </c>
      <c r="S150" t="n">
        <v>104.26</v>
      </c>
      <c r="T150" t="n">
        <v>7154.55</v>
      </c>
      <c r="U150" t="n">
        <v>0.87</v>
      </c>
      <c r="V150" t="n">
        <v>0.9</v>
      </c>
      <c r="W150" t="n">
        <v>20.67</v>
      </c>
      <c r="X150" t="n">
        <v>0.43</v>
      </c>
      <c r="Y150" t="n">
        <v>1</v>
      </c>
      <c r="Z150" t="n">
        <v>10</v>
      </c>
      <c r="AA150" t="n">
        <v>2250.796371272113</v>
      </c>
      <c r="AB150" t="n">
        <v>3079.638893302471</v>
      </c>
      <c r="AC150" t="n">
        <v>2785.7224796259</v>
      </c>
      <c r="AD150" t="n">
        <v>2250796.371272113</v>
      </c>
      <c r="AE150" t="n">
        <v>3079638.893302471</v>
      </c>
      <c r="AF150" t="n">
        <v>2.232190777732078e-06</v>
      </c>
      <c r="AG150" t="n">
        <v>66</v>
      </c>
      <c r="AH150" t="n">
        <v>2785722.4796259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1.772</v>
      </c>
      <c r="E151" t="n">
        <v>56.43</v>
      </c>
      <c r="F151" t="n">
        <v>53</v>
      </c>
      <c r="G151" t="n">
        <v>198.73</v>
      </c>
      <c r="H151" t="n">
        <v>2.25</v>
      </c>
      <c r="I151" t="n">
        <v>16</v>
      </c>
      <c r="J151" t="n">
        <v>303.29</v>
      </c>
      <c r="K151" t="n">
        <v>57.72</v>
      </c>
      <c r="L151" t="n">
        <v>38.25</v>
      </c>
      <c r="M151" t="n">
        <v>14</v>
      </c>
      <c r="N151" t="n">
        <v>87.31</v>
      </c>
      <c r="O151" t="n">
        <v>37639.48</v>
      </c>
      <c r="P151" t="n">
        <v>766.76</v>
      </c>
      <c r="Q151" t="n">
        <v>1367.19</v>
      </c>
      <c r="R151" t="n">
        <v>120.34</v>
      </c>
      <c r="S151" t="n">
        <v>104.26</v>
      </c>
      <c r="T151" t="n">
        <v>7148.13</v>
      </c>
      <c r="U151" t="n">
        <v>0.87</v>
      </c>
      <c r="V151" t="n">
        <v>0.9</v>
      </c>
      <c r="W151" t="n">
        <v>20.66</v>
      </c>
      <c r="X151" t="n">
        <v>0.42</v>
      </c>
      <c r="Y151" t="n">
        <v>1</v>
      </c>
      <c r="Z151" t="n">
        <v>10</v>
      </c>
      <c r="AA151" t="n">
        <v>2249.967406124674</v>
      </c>
      <c r="AB151" t="n">
        <v>3078.504666616383</v>
      </c>
      <c r="AC151" t="n">
        <v>2784.696501942836</v>
      </c>
      <c r="AD151" t="n">
        <v>2249967.406124674</v>
      </c>
      <c r="AE151" t="n">
        <v>3078504.666616383</v>
      </c>
      <c r="AF151" t="n">
        <v>2.232568752125778e-06</v>
      </c>
      <c r="AG151" t="n">
        <v>66</v>
      </c>
      <c r="AH151" t="n">
        <v>2784696.501942836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1.7713</v>
      </c>
      <c r="E152" t="n">
        <v>56.45</v>
      </c>
      <c r="F152" t="n">
        <v>53.02</v>
      </c>
      <c r="G152" t="n">
        <v>198.81</v>
      </c>
      <c r="H152" t="n">
        <v>2.26</v>
      </c>
      <c r="I152" t="n">
        <v>16</v>
      </c>
      <c r="J152" t="n">
        <v>303.82</v>
      </c>
      <c r="K152" t="n">
        <v>57.72</v>
      </c>
      <c r="L152" t="n">
        <v>38.5</v>
      </c>
      <c r="M152" t="n">
        <v>14</v>
      </c>
      <c r="N152" t="n">
        <v>87.59</v>
      </c>
      <c r="O152" t="n">
        <v>37705.13</v>
      </c>
      <c r="P152" t="n">
        <v>766.51</v>
      </c>
      <c r="Q152" t="n">
        <v>1367.23</v>
      </c>
      <c r="R152" t="n">
        <v>120.73</v>
      </c>
      <c r="S152" t="n">
        <v>104.26</v>
      </c>
      <c r="T152" t="n">
        <v>7340.91</v>
      </c>
      <c r="U152" t="n">
        <v>0.86</v>
      </c>
      <c r="V152" t="n">
        <v>0.9</v>
      </c>
      <c r="W152" t="n">
        <v>20.67</v>
      </c>
      <c r="X152" t="n">
        <v>0.44</v>
      </c>
      <c r="Y152" t="n">
        <v>1</v>
      </c>
      <c r="Z152" t="n">
        <v>10</v>
      </c>
      <c r="AA152" t="n">
        <v>2250.459622560827</v>
      </c>
      <c r="AB152" t="n">
        <v>3079.178138859385</v>
      </c>
      <c r="AC152" t="n">
        <v>2785.30569894019</v>
      </c>
      <c r="AD152" t="n">
        <v>2250459.622560827</v>
      </c>
      <c r="AE152" t="n">
        <v>3079178.138859386</v>
      </c>
      <c r="AF152" t="n">
        <v>2.23168681187381e-06</v>
      </c>
      <c r="AG152" t="n">
        <v>66</v>
      </c>
      <c r="AH152" t="n">
        <v>2785305.69894019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1.7714</v>
      </c>
      <c r="E153" t="n">
        <v>56.45</v>
      </c>
      <c r="F153" t="n">
        <v>53.01</v>
      </c>
      <c r="G153" t="n">
        <v>198.8</v>
      </c>
      <c r="H153" t="n">
        <v>2.27</v>
      </c>
      <c r="I153" t="n">
        <v>16</v>
      </c>
      <c r="J153" t="n">
        <v>304.35</v>
      </c>
      <c r="K153" t="n">
        <v>57.72</v>
      </c>
      <c r="L153" t="n">
        <v>38.75</v>
      </c>
      <c r="M153" t="n">
        <v>14</v>
      </c>
      <c r="N153" t="n">
        <v>87.88</v>
      </c>
      <c r="O153" t="n">
        <v>37770.91</v>
      </c>
      <c r="P153" t="n">
        <v>765.25</v>
      </c>
      <c r="Q153" t="n">
        <v>1367.18</v>
      </c>
      <c r="R153" t="n">
        <v>120.99</v>
      </c>
      <c r="S153" t="n">
        <v>104.26</v>
      </c>
      <c r="T153" t="n">
        <v>7470.76</v>
      </c>
      <c r="U153" t="n">
        <v>0.86</v>
      </c>
      <c r="V153" t="n">
        <v>0.9</v>
      </c>
      <c r="W153" t="n">
        <v>20.66</v>
      </c>
      <c r="X153" t="n">
        <v>0.44</v>
      </c>
      <c r="Y153" t="n">
        <v>1</v>
      </c>
      <c r="Z153" t="n">
        <v>10</v>
      </c>
      <c r="AA153" t="n">
        <v>2248.546851835047</v>
      </c>
      <c r="AB153" t="n">
        <v>3076.561001566884</v>
      </c>
      <c r="AC153" t="n">
        <v>2782.938337557711</v>
      </c>
      <c r="AD153" t="n">
        <v>2248546.851835047</v>
      </c>
      <c r="AE153" t="n">
        <v>3076561.001566885</v>
      </c>
      <c r="AF153" t="n">
        <v>2.231812803338377e-06</v>
      </c>
      <c r="AG153" t="n">
        <v>66</v>
      </c>
      <c r="AH153" t="n">
        <v>2782938.337557711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1.774</v>
      </c>
      <c r="E154" t="n">
        <v>56.37</v>
      </c>
      <c r="F154" t="n">
        <v>52.98</v>
      </c>
      <c r="G154" t="n">
        <v>211.91</v>
      </c>
      <c r="H154" t="n">
        <v>2.28</v>
      </c>
      <c r="I154" t="n">
        <v>15</v>
      </c>
      <c r="J154" t="n">
        <v>304.89</v>
      </c>
      <c r="K154" t="n">
        <v>57.72</v>
      </c>
      <c r="L154" t="n">
        <v>39</v>
      </c>
      <c r="M154" t="n">
        <v>13</v>
      </c>
      <c r="N154" t="n">
        <v>88.16</v>
      </c>
      <c r="O154" t="n">
        <v>37836.81</v>
      </c>
      <c r="P154" t="n">
        <v>763.1799999999999</v>
      </c>
      <c r="Q154" t="n">
        <v>1367.23</v>
      </c>
      <c r="R154" t="n">
        <v>119.48</v>
      </c>
      <c r="S154" t="n">
        <v>104.26</v>
      </c>
      <c r="T154" t="n">
        <v>6721.82</v>
      </c>
      <c r="U154" t="n">
        <v>0.87</v>
      </c>
      <c r="V154" t="n">
        <v>0.9</v>
      </c>
      <c r="W154" t="n">
        <v>20.67</v>
      </c>
      <c r="X154" t="n">
        <v>0.4</v>
      </c>
      <c r="Y154" t="n">
        <v>1</v>
      </c>
      <c r="Z154" t="n">
        <v>10</v>
      </c>
      <c r="AA154" t="n">
        <v>2243.0889261689</v>
      </c>
      <c r="AB154" t="n">
        <v>3069.093226883775</v>
      </c>
      <c r="AC154" t="n">
        <v>2776.18327680927</v>
      </c>
      <c r="AD154" t="n">
        <v>2243088.9261689</v>
      </c>
      <c r="AE154" t="n">
        <v>3069093.226883775</v>
      </c>
      <c r="AF154" t="n">
        <v>2.235088581417117e-06</v>
      </c>
      <c r="AG154" t="n">
        <v>66</v>
      </c>
      <c r="AH154" t="n">
        <v>2776183.27680927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1.7742</v>
      </c>
      <c r="E155" t="n">
        <v>56.36</v>
      </c>
      <c r="F155" t="n">
        <v>52.97</v>
      </c>
      <c r="G155" t="n">
        <v>211.88</v>
      </c>
      <c r="H155" t="n">
        <v>2.29</v>
      </c>
      <c r="I155" t="n">
        <v>15</v>
      </c>
      <c r="J155" t="n">
        <v>305.42</v>
      </c>
      <c r="K155" t="n">
        <v>57.72</v>
      </c>
      <c r="L155" t="n">
        <v>39.25</v>
      </c>
      <c r="M155" t="n">
        <v>13</v>
      </c>
      <c r="N155" t="n">
        <v>88.45</v>
      </c>
      <c r="O155" t="n">
        <v>37902.83</v>
      </c>
      <c r="P155" t="n">
        <v>764.7</v>
      </c>
      <c r="Q155" t="n">
        <v>1367.17</v>
      </c>
      <c r="R155" t="n">
        <v>119.26</v>
      </c>
      <c r="S155" t="n">
        <v>104.26</v>
      </c>
      <c r="T155" t="n">
        <v>6609.88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2244.88014159277</v>
      </c>
      <c r="AB155" t="n">
        <v>3071.54404684956</v>
      </c>
      <c r="AC155" t="n">
        <v>2778.400193957268</v>
      </c>
      <c r="AD155" t="n">
        <v>2244880.141592769</v>
      </c>
      <c r="AE155" t="n">
        <v>3071544.04684956</v>
      </c>
      <c r="AF155" t="n">
        <v>2.23534056434625e-06</v>
      </c>
      <c r="AG155" t="n">
        <v>66</v>
      </c>
      <c r="AH155" t="n">
        <v>2778400.193957268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1.7743</v>
      </c>
      <c r="E156" t="n">
        <v>56.36</v>
      </c>
      <c r="F156" t="n">
        <v>52.97</v>
      </c>
      <c r="G156" t="n">
        <v>211.88</v>
      </c>
      <c r="H156" t="n">
        <v>2.3</v>
      </c>
      <c r="I156" t="n">
        <v>15</v>
      </c>
      <c r="J156" t="n">
        <v>305.96</v>
      </c>
      <c r="K156" t="n">
        <v>57.72</v>
      </c>
      <c r="L156" t="n">
        <v>39.5</v>
      </c>
      <c r="M156" t="n">
        <v>13</v>
      </c>
      <c r="N156" t="n">
        <v>88.73</v>
      </c>
      <c r="O156" t="n">
        <v>37968.98</v>
      </c>
      <c r="P156" t="n">
        <v>764.92</v>
      </c>
      <c r="Q156" t="n">
        <v>1367.15</v>
      </c>
      <c r="R156" t="n">
        <v>119.26</v>
      </c>
      <c r="S156" t="n">
        <v>104.26</v>
      </c>
      <c r="T156" t="n">
        <v>6613.46</v>
      </c>
      <c r="U156" t="n">
        <v>0.87</v>
      </c>
      <c r="V156" t="n">
        <v>0.9</v>
      </c>
      <c r="W156" t="n">
        <v>20.67</v>
      </c>
      <c r="X156" t="n">
        <v>0.39</v>
      </c>
      <c r="Y156" t="n">
        <v>1</v>
      </c>
      <c r="Z156" t="n">
        <v>10</v>
      </c>
      <c r="AA156" t="n">
        <v>2245.090703928576</v>
      </c>
      <c r="AB156" t="n">
        <v>3071.832147526765</v>
      </c>
      <c r="AC156" t="n">
        <v>2778.660798710192</v>
      </c>
      <c r="AD156" t="n">
        <v>2245090.703928576</v>
      </c>
      <c r="AE156" t="n">
        <v>3071832.147526765</v>
      </c>
      <c r="AF156" t="n">
        <v>2.235466555810818e-06</v>
      </c>
      <c r="AG156" t="n">
        <v>66</v>
      </c>
      <c r="AH156" t="n">
        <v>2778660.798710192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1.7742</v>
      </c>
      <c r="E157" t="n">
        <v>56.36</v>
      </c>
      <c r="F157" t="n">
        <v>52.97</v>
      </c>
      <c r="G157" t="n">
        <v>211.89</v>
      </c>
      <c r="H157" t="n">
        <v>2.31</v>
      </c>
      <c r="I157" t="n">
        <v>15</v>
      </c>
      <c r="J157" t="n">
        <v>306.49</v>
      </c>
      <c r="K157" t="n">
        <v>57.72</v>
      </c>
      <c r="L157" t="n">
        <v>39.75</v>
      </c>
      <c r="M157" t="n">
        <v>13</v>
      </c>
      <c r="N157" t="n">
        <v>89.02</v>
      </c>
      <c r="O157" t="n">
        <v>38035.25</v>
      </c>
      <c r="P157" t="n">
        <v>765.6900000000001</v>
      </c>
      <c r="Q157" t="n">
        <v>1367.17</v>
      </c>
      <c r="R157" t="n">
        <v>119.18</v>
      </c>
      <c r="S157" t="n">
        <v>104.26</v>
      </c>
      <c r="T157" t="n">
        <v>6570.99</v>
      </c>
      <c r="U157" t="n">
        <v>0.87</v>
      </c>
      <c r="V157" t="n">
        <v>0.9</v>
      </c>
      <c r="W157" t="n">
        <v>20.67</v>
      </c>
      <c r="X157" t="n">
        <v>0.4</v>
      </c>
      <c r="Y157" t="n">
        <v>1</v>
      </c>
      <c r="Z157" t="n">
        <v>10</v>
      </c>
      <c r="AA157" t="n">
        <v>2246.229742409736</v>
      </c>
      <c r="AB157" t="n">
        <v>3073.39063022752</v>
      </c>
      <c r="AC157" t="n">
        <v>2780.070542009331</v>
      </c>
      <c r="AD157" t="n">
        <v>2246229.742409736</v>
      </c>
      <c r="AE157" t="n">
        <v>3073390.63022752</v>
      </c>
      <c r="AF157" t="n">
        <v>2.23534056434625e-06</v>
      </c>
      <c r="AG157" t="n">
        <v>66</v>
      </c>
      <c r="AH157" t="n">
        <v>2780070.542009331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1.7741</v>
      </c>
      <c r="E158" t="n">
        <v>56.37</v>
      </c>
      <c r="F158" t="n">
        <v>52.97</v>
      </c>
      <c r="G158" t="n">
        <v>211.89</v>
      </c>
      <c r="H158" t="n">
        <v>2.32</v>
      </c>
      <c r="I158" t="n">
        <v>15</v>
      </c>
      <c r="J158" t="n">
        <v>307.03</v>
      </c>
      <c r="K158" t="n">
        <v>57.72</v>
      </c>
      <c r="L158" t="n">
        <v>40</v>
      </c>
      <c r="M158" t="n">
        <v>13</v>
      </c>
      <c r="N158" t="n">
        <v>89.31</v>
      </c>
      <c r="O158" t="n">
        <v>38101.64</v>
      </c>
      <c r="P158" t="n">
        <v>766.3</v>
      </c>
      <c r="Q158" t="n">
        <v>1367.23</v>
      </c>
      <c r="R158" t="n">
        <v>119.2</v>
      </c>
      <c r="S158" t="n">
        <v>104.26</v>
      </c>
      <c r="T158" t="n">
        <v>6580.29</v>
      </c>
      <c r="U158" t="n">
        <v>0.87</v>
      </c>
      <c r="V158" t="n">
        <v>0.9</v>
      </c>
      <c r="W158" t="n">
        <v>20.67</v>
      </c>
      <c r="X158" t="n">
        <v>0.4</v>
      </c>
      <c r="Y158" t="n">
        <v>1</v>
      </c>
      <c r="Z158" t="n">
        <v>10</v>
      </c>
      <c r="AA158" t="n">
        <v>2247.150779700084</v>
      </c>
      <c r="AB158" t="n">
        <v>3074.650834081471</v>
      </c>
      <c r="AC158" t="n">
        <v>2781.210473776168</v>
      </c>
      <c r="AD158" t="n">
        <v>2247150.779700084</v>
      </c>
      <c r="AE158" t="n">
        <v>3074650.834081471</v>
      </c>
      <c r="AF158" t="n">
        <v>2.235214572881684e-06</v>
      </c>
      <c r="AG158" t="n">
        <v>66</v>
      </c>
      <c r="AH158" t="n">
        <v>2781210.473776168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0.6598000000000001</v>
      </c>
      <c r="E2" t="n">
        <v>151.56</v>
      </c>
      <c r="F2" t="n">
        <v>87.39</v>
      </c>
      <c r="G2" t="n">
        <v>4.62</v>
      </c>
      <c r="H2" t="n">
        <v>0.06</v>
      </c>
      <c r="I2" t="n">
        <v>1136</v>
      </c>
      <c r="J2" t="n">
        <v>285.18</v>
      </c>
      <c r="K2" t="n">
        <v>61.2</v>
      </c>
      <c r="L2" t="n">
        <v>1</v>
      </c>
      <c r="M2" t="n">
        <v>1134</v>
      </c>
      <c r="N2" t="n">
        <v>77.98</v>
      </c>
      <c r="O2" t="n">
        <v>35406.83</v>
      </c>
      <c r="P2" t="n">
        <v>1567.01</v>
      </c>
      <c r="Q2" t="n">
        <v>1372.48</v>
      </c>
      <c r="R2" t="n">
        <v>1242.84</v>
      </c>
      <c r="S2" t="n">
        <v>104.26</v>
      </c>
      <c r="T2" t="n">
        <v>562795.6899999999</v>
      </c>
      <c r="U2" t="n">
        <v>0.08</v>
      </c>
      <c r="V2" t="n">
        <v>0.55</v>
      </c>
      <c r="W2" t="n">
        <v>22.52</v>
      </c>
      <c r="X2" t="n">
        <v>34.7</v>
      </c>
      <c r="Y2" t="n">
        <v>1</v>
      </c>
      <c r="Z2" t="n">
        <v>10</v>
      </c>
      <c r="AA2" t="n">
        <v>10119.12973963653</v>
      </c>
      <c r="AB2" t="n">
        <v>13845.43973426854</v>
      </c>
      <c r="AC2" t="n">
        <v>12524.05039822615</v>
      </c>
      <c r="AD2" t="n">
        <v>10119129.73963653</v>
      </c>
      <c r="AE2" t="n">
        <v>13845439.73426854</v>
      </c>
      <c r="AF2" t="n">
        <v>7.701971854269775e-07</v>
      </c>
      <c r="AG2" t="n">
        <v>176</v>
      </c>
      <c r="AH2" t="n">
        <v>12524050.39822615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0.8194</v>
      </c>
      <c r="E3" t="n">
        <v>122.04</v>
      </c>
      <c r="F3" t="n">
        <v>76.36</v>
      </c>
      <c r="G3" t="n">
        <v>5.78</v>
      </c>
      <c r="H3" t="n">
        <v>0.08</v>
      </c>
      <c r="I3" t="n">
        <v>793</v>
      </c>
      <c r="J3" t="n">
        <v>285.68</v>
      </c>
      <c r="K3" t="n">
        <v>61.2</v>
      </c>
      <c r="L3" t="n">
        <v>1.25</v>
      </c>
      <c r="M3" t="n">
        <v>791</v>
      </c>
      <c r="N3" t="n">
        <v>78.23999999999999</v>
      </c>
      <c r="O3" t="n">
        <v>35468.6</v>
      </c>
      <c r="P3" t="n">
        <v>1370.2</v>
      </c>
      <c r="Q3" t="n">
        <v>1370.61</v>
      </c>
      <c r="R3" t="n">
        <v>881.79</v>
      </c>
      <c r="S3" t="n">
        <v>104.26</v>
      </c>
      <c r="T3" t="n">
        <v>383985.85</v>
      </c>
      <c r="U3" t="n">
        <v>0.12</v>
      </c>
      <c r="V3" t="n">
        <v>0.63</v>
      </c>
      <c r="W3" t="n">
        <v>21.93</v>
      </c>
      <c r="X3" t="n">
        <v>23.7</v>
      </c>
      <c r="Y3" t="n">
        <v>1</v>
      </c>
      <c r="Z3" t="n">
        <v>10</v>
      </c>
      <c r="AA3" t="n">
        <v>7306.205296491196</v>
      </c>
      <c r="AB3" t="n">
        <v>9996.672413688808</v>
      </c>
      <c r="AC3" t="n">
        <v>9042.604028943822</v>
      </c>
      <c r="AD3" t="n">
        <v>7306205.296491196</v>
      </c>
      <c r="AE3" t="n">
        <v>9996672.413688809</v>
      </c>
      <c r="AF3" t="n">
        <v>9.565013242480528e-07</v>
      </c>
      <c r="AG3" t="n">
        <v>142</v>
      </c>
      <c r="AH3" t="n">
        <v>9042604.028943822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0.9382</v>
      </c>
      <c r="E4" t="n">
        <v>106.59</v>
      </c>
      <c r="F4" t="n">
        <v>70.70999999999999</v>
      </c>
      <c r="G4" t="n">
        <v>6.94</v>
      </c>
      <c r="H4" t="n">
        <v>0.09</v>
      </c>
      <c r="I4" t="n">
        <v>611</v>
      </c>
      <c r="J4" t="n">
        <v>286.19</v>
      </c>
      <c r="K4" t="n">
        <v>61.2</v>
      </c>
      <c r="L4" t="n">
        <v>1.5</v>
      </c>
      <c r="M4" t="n">
        <v>609</v>
      </c>
      <c r="N4" t="n">
        <v>78.48999999999999</v>
      </c>
      <c r="O4" t="n">
        <v>35530.47</v>
      </c>
      <c r="P4" t="n">
        <v>1269.45</v>
      </c>
      <c r="Q4" t="n">
        <v>1369.61</v>
      </c>
      <c r="R4" t="n">
        <v>696.8200000000001</v>
      </c>
      <c r="S4" t="n">
        <v>104.26</v>
      </c>
      <c r="T4" t="n">
        <v>292409.68</v>
      </c>
      <c r="U4" t="n">
        <v>0.15</v>
      </c>
      <c r="V4" t="n">
        <v>0.68</v>
      </c>
      <c r="W4" t="n">
        <v>21.66</v>
      </c>
      <c r="X4" t="n">
        <v>18.08</v>
      </c>
      <c r="Y4" t="n">
        <v>1</v>
      </c>
      <c r="Z4" t="n">
        <v>10</v>
      </c>
      <c r="AA4" t="n">
        <v>6003.120992906439</v>
      </c>
      <c r="AB4" t="n">
        <v>8213.734981501868</v>
      </c>
      <c r="AC4" t="n">
        <v>7429.82764291647</v>
      </c>
      <c r="AD4" t="n">
        <v>6003120.992906439</v>
      </c>
      <c r="AE4" t="n">
        <v>8213734.981501867</v>
      </c>
      <c r="AF4" t="n">
        <v>1.095178841114868e-06</v>
      </c>
      <c r="AG4" t="n">
        <v>124</v>
      </c>
      <c r="AH4" t="n">
        <v>7429827.64291647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1.0304</v>
      </c>
      <c r="E5" t="n">
        <v>97.05</v>
      </c>
      <c r="F5" t="n">
        <v>67.27</v>
      </c>
      <c r="G5" t="n">
        <v>8.1</v>
      </c>
      <c r="H5" t="n">
        <v>0.11</v>
      </c>
      <c r="I5" t="n">
        <v>498</v>
      </c>
      <c r="J5" t="n">
        <v>286.69</v>
      </c>
      <c r="K5" t="n">
        <v>61.2</v>
      </c>
      <c r="L5" t="n">
        <v>1.75</v>
      </c>
      <c r="M5" t="n">
        <v>496</v>
      </c>
      <c r="N5" t="n">
        <v>78.73999999999999</v>
      </c>
      <c r="O5" t="n">
        <v>35592.57</v>
      </c>
      <c r="P5" t="n">
        <v>1207.78</v>
      </c>
      <c r="Q5" t="n">
        <v>1369.19</v>
      </c>
      <c r="R5" t="n">
        <v>584.35</v>
      </c>
      <c r="S5" t="n">
        <v>104.26</v>
      </c>
      <c r="T5" t="n">
        <v>236741.13</v>
      </c>
      <c r="U5" t="n">
        <v>0.18</v>
      </c>
      <c r="V5" t="n">
        <v>0.71</v>
      </c>
      <c r="W5" t="n">
        <v>21.47</v>
      </c>
      <c r="X5" t="n">
        <v>14.64</v>
      </c>
      <c r="Y5" t="n">
        <v>1</v>
      </c>
      <c r="Z5" t="n">
        <v>10</v>
      </c>
      <c r="AA5" t="n">
        <v>5256.765317883255</v>
      </c>
      <c r="AB5" t="n">
        <v>7192.53822004657</v>
      </c>
      <c r="AC5" t="n">
        <v>6506.092467115848</v>
      </c>
      <c r="AD5" t="n">
        <v>5256765.317883255</v>
      </c>
      <c r="AE5" t="n">
        <v>7192538.220046571</v>
      </c>
      <c r="AF5" t="n">
        <v>1.202805668178171e-06</v>
      </c>
      <c r="AG5" t="n">
        <v>113</v>
      </c>
      <c r="AH5" t="n">
        <v>6506092.467115848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1.1051</v>
      </c>
      <c r="E6" t="n">
        <v>90.48999999999999</v>
      </c>
      <c r="F6" t="n">
        <v>64.90000000000001</v>
      </c>
      <c r="G6" t="n">
        <v>9.27</v>
      </c>
      <c r="H6" t="n">
        <v>0.12</v>
      </c>
      <c r="I6" t="n">
        <v>420</v>
      </c>
      <c r="J6" t="n">
        <v>287.19</v>
      </c>
      <c r="K6" t="n">
        <v>61.2</v>
      </c>
      <c r="L6" t="n">
        <v>2</v>
      </c>
      <c r="M6" t="n">
        <v>418</v>
      </c>
      <c r="N6" t="n">
        <v>78.98999999999999</v>
      </c>
      <c r="O6" t="n">
        <v>35654.65</v>
      </c>
      <c r="P6" t="n">
        <v>1165.45</v>
      </c>
      <c r="Q6" t="n">
        <v>1369.37</v>
      </c>
      <c r="R6" t="n">
        <v>506.2</v>
      </c>
      <c r="S6" t="n">
        <v>104.26</v>
      </c>
      <c r="T6" t="n">
        <v>198056.11</v>
      </c>
      <c r="U6" t="n">
        <v>0.21</v>
      </c>
      <c r="V6" t="n">
        <v>0.74</v>
      </c>
      <c r="W6" t="n">
        <v>21.36</v>
      </c>
      <c r="X6" t="n">
        <v>12.28</v>
      </c>
      <c r="Y6" t="n">
        <v>1</v>
      </c>
      <c r="Z6" t="n">
        <v>10</v>
      </c>
      <c r="AA6" t="n">
        <v>4763.130563704706</v>
      </c>
      <c r="AB6" t="n">
        <v>6517.125371751072</v>
      </c>
      <c r="AC6" t="n">
        <v>5895.140073113812</v>
      </c>
      <c r="AD6" t="n">
        <v>4763130.563704706</v>
      </c>
      <c r="AE6" t="n">
        <v>6517125.371751072</v>
      </c>
      <c r="AF6" t="n">
        <v>1.290004409844427e-06</v>
      </c>
      <c r="AG6" t="n">
        <v>105</v>
      </c>
      <c r="AH6" t="n">
        <v>5895140.073113812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1.1658</v>
      </c>
      <c r="E7" t="n">
        <v>85.78</v>
      </c>
      <c r="F7" t="n">
        <v>63.22</v>
      </c>
      <c r="G7" t="n">
        <v>10.42</v>
      </c>
      <c r="H7" t="n">
        <v>0.14</v>
      </c>
      <c r="I7" t="n">
        <v>364</v>
      </c>
      <c r="J7" t="n">
        <v>287.7</v>
      </c>
      <c r="K7" t="n">
        <v>61.2</v>
      </c>
      <c r="L7" t="n">
        <v>2.25</v>
      </c>
      <c r="M7" t="n">
        <v>362</v>
      </c>
      <c r="N7" t="n">
        <v>79.25</v>
      </c>
      <c r="O7" t="n">
        <v>35716.83</v>
      </c>
      <c r="P7" t="n">
        <v>1135.07</v>
      </c>
      <c r="Q7" t="n">
        <v>1368.78</v>
      </c>
      <c r="R7" t="n">
        <v>452</v>
      </c>
      <c r="S7" t="n">
        <v>104.26</v>
      </c>
      <c r="T7" t="n">
        <v>171236</v>
      </c>
      <c r="U7" t="n">
        <v>0.23</v>
      </c>
      <c r="V7" t="n">
        <v>0.76</v>
      </c>
      <c r="W7" t="n">
        <v>21.25</v>
      </c>
      <c r="X7" t="n">
        <v>10.61</v>
      </c>
      <c r="Y7" t="n">
        <v>1</v>
      </c>
      <c r="Z7" t="n">
        <v>10</v>
      </c>
      <c r="AA7" t="n">
        <v>4428.592591563254</v>
      </c>
      <c r="AB7" t="n">
        <v>6059.395759493405</v>
      </c>
      <c r="AC7" t="n">
        <v>5481.095532622487</v>
      </c>
      <c r="AD7" t="n">
        <v>4428592.591563255</v>
      </c>
      <c r="AE7" t="n">
        <v>6059395.759493405</v>
      </c>
      <c r="AF7" t="n">
        <v>1.360860683193043e-06</v>
      </c>
      <c r="AG7" t="n">
        <v>100</v>
      </c>
      <c r="AH7" t="n">
        <v>5481095.532622486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1.2168</v>
      </c>
      <c r="E8" t="n">
        <v>82.18000000000001</v>
      </c>
      <c r="F8" t="n">
        <v>61.94</v>
      </c>
      <c r="G8" t="n">
        <v>11.58</v>
      </c>
      <c r="H8" t="n">
        <v>0.15</v>
      </c>
      <c r="I8" t="n">
        <v>321</v>
      </c>
      <c r="J8" t="n">
        <v>288.2</v>
      </c>
      <c r="K8" t="n">
        <v>61.2</v>
      </c>
      <c r="L8" t="n">
        <v>2.5</v>
      </c>
      <c r="M8" t="n">
        <v>319</v>
      </c>
      <c r="N8" t="n">
        <v>79.5</v>
      </c>
      <c r="O8" t="n">
        <v>35779.11</v>
      </c>
      <c r="P8" t="n">
        <v>1112.02</v>
      </c>
      <c r="Q8" t="n">
        <v>1368.59</v>
      </c>
      <c r="R8" t="n">
        <v>410.1</v>
      </c>
      <c r="S8" t="n">
        <v>104.26</v>
      </c>
      <c r="T8" t="n">
        <v>150501.01</v>
      </c>
      <c r="U8" t="n">
        <v>0.25</v>
      </c>
      <c r="V8" t="n">
        <v>0.77</v>
      </c>
      <c r="W8" t="n">
        <v>21.19</v>
      </c>
      <c r="X8" t="n">
        <v>9.33</v>
      </c>
      <c r="Y8" t="n">
        <v>1</v>
      </c>
      <c r="Z8" t="n">
        <v>10</v>
      </c>
      <c r="AA8" t="n">
        <v>4178.493717529996</v>
      </c>
      <c r="AB8" t="n">
        <v>5717.19944645747</v>
      </c>
      <c r="AC8" t="n">
        <v>5171.557955427172</v>
      </c>
      <c r="AD8" t="n">
        <v>4178493.717529995</v>
      </c>
      <c r="AE8" t="n">
        <v>5717199.44645747</v>
      </c>
      <c r="AF8" t="n">
        <v>1.420393960635869e-06</v>
      </c>
      <c r="AG8" t="n">
        <v>96</v>
      </c>
      <c r="AH8" t="n">
        <v>5171557.955427172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1.2605</v>
      </c>
      <c r="E9" t="n">
        <v>79.34</v>
      </c>
      <c r="F9" t="n">
        <v>60.92</v>
      </c>
      <c r="G9" t="n">
        <v>12.74</v>
      </c>
      <c r="H9" t="n">
        <v>0.17</v>
      </c>
      <c r="I9" t="n">
        <v>287</v>
      </c>
      <c r="J9" t="n">
        <v>288.71</v>
      </c>
      <c r="K9" t="n">
        <v>61.2</v>
      </c>
      <c r="L9" t="n">
        <v>2.75</v>
      </c>
      <c r="M9" t="n">
        <v>285</v>
      </c>
      <c r="N9" t="n">
        <v>79.76000000000001</v>
      </c>
      <c r="O9" t="n">
        <v>35841.5</v>
      </c>
      <c r="P9" t="n">
        <v>1093.64</v>
      </c>
      <c r="Q9" t="n">
        <v>1368.38</v>
      </c>
      <c r="R9" t="n">
        <v>377.53</v>
      </c>
      <c r="S9" t="n">
        <v>104.26</v>
      </c>
      <c r="T9" t="n">
        <v>134384.04</v>
      </c>
      <c r="U9" t="n">
        <v>0.28</v>
      </c>
      <c r="V9" t="n">
        <v>0.79</v>
      </c>
      <c r="W9" t="n">
        <v>21.12</v>
      </c>
      <c r="X9" t="n">
        <v>8.32</v>
      </c>
      <c r="Y9" t="n">
        <v>1</v>
      </c>
      <c r="Z9" t="n">
        <v>10</v>
      </c>
      <c r="AA9" t="n">
        <v>3975.741637425064</v>
      </c>
      <c r="AB9" t="n">
        <v>5439.785105667403</v>
      </c>
      <c r="AC9" t="n">
        <v>4920.619649968648</v>
      </c>
      <c r="AD9" t="n">
        <v>3975741.637425064</v>
      </c>
      <c r="AE9" t="n">
        <v>5439785.105667403</v>
      </c>
      <c r="AF9" t="n">
        <v>1.471405808170211e-06</v>
      </c>
      <c r="AG9" t="n">
        <v>92</v>
      </c>
      <c r="AH9" t="n">
        <v>4920619.649968648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1.2991</v>
      </c>
      <c r="E10" t="n">
        <v>76.97</v>
      </c>
      <c r="F10" t="n">
        <v>60.07</v>
      </c>
      <c r="G10" t="n">
        <v>13.92</v>
      </c>
      <c r="H10" t="n">
        <v>0.18</v>
      </c>
      <c r="I10" t="n">
        <v>259</v>
      </c>
      <c r="J10" t="n">
        <v>289.21</v>
      </c>
      <c r="K10" t="n">
        <v>61.2</v>
      </c>
      <c r="L10" t="n">
        <v>3</v>
      </c>
      <c r="M10" t="n">
        <v>257</v>
      </c>
      <c r="N10" t="n">
        <v>80.02</v>
      </c>
      <c r="O10" t="n">
        <v>35903.99</v>
      </c>
      <c r="P10" t="n">
        <v>1078.12</v>
      </c>
      <c r="Q10" t="n">
        <v>1368.57</v>
      </c>
      <c r="R10" t="n">
        <v>350.29</v>
      </c>
      <c r="S10" t="n">
        <v>104.26</v>
      </c>
      <c r="T10" t="n">
        <v>120908.07</v>
      </c>
      <c r="U10" t="n">
        <v>0.3</v>
      </c>
      <c r="V10" t="n">
        <v>0.8</v>
      </c>
      <c r="W10" t="n">
        <v>21.05</v>
      </c>
      <c r="X10" t="n">
        <v>7.47</v>
      </c>
      <c r="Y10" t="n">
        <v>1</v>
      </c>
      <c r="Z10" t="n">
        <v>10</v>
      </c>
      <c r="AA10" t="n">
        <v>3823.311560332827</v>
      </c>
      <c r="AB10" t="n">
        <v>5231.223549449398</v>
      </c>
      <c r="AC10" t="n">
        <v>4731.962915958115</v>
      </c>
      <c r="AD10" t="n">
        <v>3823311.560332826</v>
      </c>
      <c r="AE10" t="n">
        <v>5231223.549449398</v>
      </c>
      <c r="AF10" t="n">
        <v>1.51646432796027e-06</v>
      </c>
      <c r="AG10" t="n">
        <v>90</v>
      </c>
      <c r="AH10" t="n">
        <v>4731962.915958115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1.3308</v>
      </c>
      <c r="E11" t="n">
        <v>75.14</v>
      </c>
      <c r="F11" t="n">
        <v>59.42</v>
      </c>
      <c r="G11" t="n">
        <v>15.04</v>
      </c>
      <c r="H11" t="n">
        <v>0.2</v>
      </c>
      <c r="I11" t="n">
        <v>237</v>
      </c>
      <c r="J11" t="n">
        <v>289.72</v>
      </c>
      <c r="K11" t="n">
        <v>61.2</v>
      </c>
      <c r="L11" t="n">
        <v>3.25</v>
      </c>
      <c r="M11" t="n">
        <v>235</v>
      </c>
      <c r="N11" t="n">
        <v>80.27</v>
      </c>
      <c r="O11" t="n">
        <v>35966.59</v>
      </c>
      <c r="P11" t="n">
        <v>1066.4</v>
      </c>
      <c r="Q11" t="n">
        <v>1368.11</v>
      </c>
      <c r="R11" t="n">
        <v>329.03</v>
      </c>
      <c r="S11" t="n">
        <v>104.26</v>
      </c>
      <c r="T11" t="n">
        <v>110384.23</v>
      </c>
      <c r="U11" t="n">
        <v>0.32</v>
      </c>
      <c r="V11" t="n">
        <v>0.8100000000000001</v>
      </c>
      <c r="W11" t="n">
        <v>21.03</v>
      </c>
      <c r="X11" t="n">
        <v>6.83</v>
      </c>
      <c r="Y11" t="n">
        <v>1</v>
      </c>
      <c r="Z11" t="n">
        <v>10</v>
      </c>
      <c r="AA11" t="n">
        <v>3692.73919342345</v>
      </c>
      <c r="AB11" t="n">
        <v>5052.568676597703</v>
      </c>
      <c r="AC11" t="n">
        <v>4570.358613427704</v>
      </c>
      <c r="AD11" t="n">
        <v>3692739.19342345</v>
      </c>
      <c r="AE11" t="n">
        <v>5052568.676597703</v>
      </c>
      <c r="AF11" t="n">
        <v>1.553468345508065e-06</v>
      </c>
      <c r="AG11" t="n">
        <v>87</v>
      </c>
      <c r="AH11" t="n">
        <v>4570358.613427704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1.3589</v>
      </c>
      <c r="E12" t="n">
        <v>73.59</v>
      </c>
      <c r="F12" t="n">
        <v>58.89</v>
      </c>
      <c r="G12" t="n">
        <v>16.21</v>
      </c>
      <c r="H12" t="n">
        <v>0.21</v>
      </c>
      <c r="I12" t="n">
        <v>218</v>
      </c>
      <c r="J12" t="n">
        <v>290.23</v>
      </c>
      <c r="K12" t="n">
        <v>61.2</v>
      </c>
      <c r="L12" t="n">
        <v>3.5</v>
      </c>
      <c r="M12" t="n">
        <v>216</v>
      </c>
      <c r="N12" t="n">
        <v>80.53</v>
      </c>
      <c r="O12" t="n">
        <v>36029.29</v>
      </c>
      <c r="P12" t="n">
        <v>1056.68</v>
      </c>
      <c r="Q12" t="n">
        <v>1368.35</v>
      </c>
      <c r="R12" t="n">
        <v>310.83</v>
      </c>
      <c r="S12" t="n">
        <v>104.26</v>
      </c>
      <c r="T12" t="n">
        <v>101380.22</v>
      </c>
      <c r="U12" t="n">
        <v>0.34</v>
      </c>
      <c r="V12" t="n">
        <v>0.8100000000000001</v>
      </c>
      <c r="W12" t="n">
        <v>21.02</v>
      </c>
      <c r="X12" t="n">
        <v>6.29</v>
      </c>
      <c r="Y12" t="n">
        <v>1</v>
      </c>
      <c r="Z12" t="n">
        <v>10</v>
      </c>
      <c r="AA12" t="n">
        <v>3599.510448066366</v>
      </c>
      <c r="AB12" t="n">
        <v>4925.008994238168</v>
      </c>
      <c r="AC12" t="n">
        <v>4454.973048121428</v>
      </c>
      <c r="AD12" t="n">
        <v>3599510.448066366</v>
      </c>
      <c r="AE12" t="n">
        <v>4925008.994238168</v>
      </c>
      <c r="AF12" t="n">
        <v>1.586270014059896e-06</v>
      </c>
      <c r="AG12" t="n">
        <v>86</v>
      </c>
      <c r="AH12" t="n">
        <v>4454973.048121428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1.3845</v>
      </c>
      <c r="E13" t="n">
        <v>72.23</v>
      </c>
      <c r="F13" t="n">
        <v>58.39</v>
      </c>
      <c r="G13" t="n">
        <v>17.34</v>
      </c>
      <c r="H13" t="n">
        <v>0.23</v>
      </c>
      <c r="I13" t="n">
        <v>202</v>
      </c>
      <c r="J13" t="n">
        <v>290.74</v>
      </c>
      <c r="K13" t="n">
        <v>61.2</v>
      </c>
      <c r="L13" t="n">
        <v>3.75</v>
      </c>
      <c r="M13" t="n">
        <v>200</v>
      </c>
      <c r="N13" t="n">
        <v>80.79000000000001</v>
      </c>
      <c r="O13" t="n">
        <v>36092.1</v>
      </c>
      <c r="P13" t="n">
        <v>1047.54</v>
      </c>
      <c r="Q13" t="n">
        <v>1368.12</v>
      </c>
      <c r="R13" t="n">
        <v>295.8</v>
      </c>
      <c r="S13" t="n">
        <v>104.26</v>
      </c>
      <c r="T13" t="n">
        <v>93945.73</v>
      </c>
      <c r="U13" t="n">
        <v>0.35</v>
      </c>
      <c r="V13" t="n">
        <v>0.82</v>
      </c>
      <c r="W13" t="n">
        <v>20.96</v>
      </c>
      <c r="X13" t="n">
        <v>5.8</v>
      </c>
      <c r="Y13" t="n">
        <v>1</v>
      </c>
      <c r="Z13" t="n">
        <v>10</v>
      </c>
      <c r="AA13" t="n">
        <v>3505.783640757686</v>
      </c>
      <c r="AB13" t="n">
        <v>4796.767841543515</v>
      </c>
      <c r="AC13" t="n">
        <v>4338.97105105237</v>
      </c>
      <c r="AD13" t="n">
        <v>3505783.640757686</v>
      </c>
      <c r="AE13" t="n">
        <v>4796767.841543515</v>
      </c>
      <c r="AF13" t="n">
        <v>1.616153384697863e-06</v>
      </c>
      <c r="AG13" t="n">
        <v>84</v>
      </c>
      <c r="AH13" t="n">
        <v>4338971.05105237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1.4071</v>
      </c>
      <c r="E14" t="n">
        <v>71.06999999999999</v>
      </c>
      <c r="F14" t="n">
        <v>57.99</v>
      </c>
      <c r="G14" t="n">
        <v>18.51</v>
      </c>
      <c r="H14" t="n">
        <v>0.24</v>
      </c>
      <c r="I14" t="n">
        <v>188</v>
      </c>
      <c r="J14" t="n">
        <v>291.25</v>
      </c>
      <c r="K14" t="n">
        <v>61.2</v>
      </c>
      <c r="L14" t="n">
        <v>4</v>
      </c>
      <c r="M14" t="n">
        <v>186</v>
      </c>
      <c r="N14" t="n">
        <v>81.05</v>
      </c>
      <c r="O14" t="n">
        <v>36155.02</v>
      </c>
      <c r="P14" t="n">
        <v>1039.98</v>
      </c>
      <c r="Q14" t="n">
        <v>1367.66</v>
      </c>
      <c r="R14" t="n">
        <v>282.62</v>
      </c>
      <c r="S14" t="n">
        <v>104.26</v>
      </c>
      <c r="T14" t="n">
        <v>87425.71000000001</v>
      </c>
      <c r="U14" t="n">
        <v>0.37</v>
      </c>
      <c r="V14" t="n">
        <v>0.83</v>
      </c>
      <c r="W14" t="n">
        <v>20.95</v>
      </c>
      <c r="X14" t="n">
        <v>5.4</v>
      </c>
      <c r="Y14" t="n">
        <v>1</v>
      </c>
      <c r="Z14" t="n">
        <v>10</v>
      </c>
      <c r="AA14" t="n">
        <v>3434.442909531656</v>
      </c>
      <c r="AB14" t="n">
        <v>4699.156305749122</v>
      </c>
      <c r="AC14" t="n">
        <v>4250.675423235546</v>
      </c>
      <c r="AD14" t="n">
        <v>3434442.909531656</v>
      </c>
      <c r="AE14" t="n">
        <v>4699156.305749122</v>
      </c>
      <c r="AF14" t="n">
        <v>1.642534797839194e-06</v>
      </c>
      <c r="AG14" t="n">
        <v>83</v>
      </c>
      <c r="AH14" t="n">
        <v>4250675.423235546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1.4267</v>
      </c>
      <c r="E15" t="n">
        <v>70.09</v>
      </c>
      <c r="F15" t="n">
        <v>57.66</v>
      </c>
      <c r="G15" t="n">
        <v>19.66</v>
      </c>
      <c r="H15" t="n">
        <v>0.26</v>
      </c>
      <c r="I15" t="n">
        <v>176</v>
      </c>
      <c r="J15" t="n">
        <v>291.76</v>
      </c>
      <c r="K15" t="n">
        <v>61.2</v>
      </c>
      <c r="L15" t="n">
        <v>4.25</v>
      </c>
      <c r="M15" t="n">
        <v>174</v>
      </c>
      <c r="N15" t="n">
        <v>81.31</v>
      </c>
      <c r="O15" t="n">
        <v>36218.04</v>
      </c>
      <c r="P15" t="n">
        <v>1033.89</v>
      </c>
      <c r="Q15" t="n">
        <v>1367.92</v>
      </c>
      <c r="R15" t="n">
        <v>271.15</v>
      </c>
      <c r="S15" t="n">
        <v>104.26</v>
      </c>
      <c r="T15" t="n">
        <v>81753.07000000001</v>
      </c>
      <c r="U15" t="n">
        <v>0.38</v>
      </c>
      <c r="V15" t="n">
        <v>0.83</v>
      </c>
      <c r="W15" t="n">
        <v>20.94</v>
      </c>
      <c r="X15" t="n">
        <v>5.07</v>
      </c>
      <c r="Y15" t="n">
        <v>1</v>
      </c>
      <c r="Z15" t="n">
        <v>10</v>
      </c>
      <c r="AA15" t="n">
        <v>3373.826898092878</v>
      </c>
      <c r="AB15" t="n">
        <v>4616.21880470889</v>
      </c>
      <c r="AC15" t="n">
        <v>4175.653360891084</v>
      </c>
      <c r="AD15" t="n">
        <v>3373826.898092878</v>
      </c>
      <c r="AE15" t="n">
        <v>4616218.804708891</v>
      </c>
      <c r="AF15" t="n">
        <v>1.665414253483887e-06</v>
      </c>
      <c r="AG15" t="n">
        <v>82</v>
      </c>
      <c r="AH15" t="n">
        <v>4175653.360891084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1.4458</v>
      </c>
      <c r="E16" t="n">
        <v>69.17</v>
      </c>
      <c r="F16" t="n">
        <v>57.33</v>
      </c>
      <c r="G16" t="n">
        <v>20.85</v>
      </c>
      <c r="H16" t="n">
        <v>0.27</v>
      </c>
      <c r="I16" t="n">
        <v>165</v>
      </c>
      <c r="J16" t="n">
        <v>292.27</v>
      </c>
      <c r="K16" t="n">
        <v>61.2</v>
      </c>
      <c r="L16" t="n">
        <v>4.5</v>
      </c>
      <c r="M16" t="n">
        <v>163</v>
      </c>
      <c r="N16" t="n">
        <v>81.56999999999999</v>
      </c>
      <c r="O16" t="n">
        <v>36281.16</v>
      </c>
      <c r="P16" t="n">
        <v>1027.72</v>
      </c>
      <c r="Q16" t="n">
        <v>1367.85</v>
      </c>
      <c r="R16" t="n">
        <v>260.75</v>
      </c>
      <c r="S16" t="n">
        <v>104.26</v>
      </c>
      <c r="T16" t="n">
        <v>76607.28</v>
      </c>
      <c r="U16" t="n">
        <v>0.4</v>
      </c>
      <c r="V16" t="n">
        <v>0.84</v>
      </c>
      <c r="W16" t="n">
        <v>20.91</v>
      </c>
      <c r="X16" t="n">
        <v>4.73</v>
      </c>
      <c r="Y16" t="n">
        <v>1</v>
      </c>
      <c r="Z16" t="n">
        <v>10</v>
      </c>
      <c r="AA16" t="n">
        <v>3315.309730617947</v>
      </c>
      <c r="AB16" t="n">
        <v>4536.153034574456</v>
      </c>
      <c r="AC16" t="n">
        <v>4103.228955485268</v>
      </c>
      <c r="AD16" t="n">
        <v>3315309.730617946</v>
      </c>
      <c r="AE16" t="n">
        <v>4536153.034574456</v>
      </c>
      <c r="AF16" t="n">
        <v>1.687710049545808e-06</v>
      </c>
      <c r="AG16" t="n">
        <v>81</v>
      </c>
      <c r="AH16" t="n">
        <v>4103228.955485268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1.4618</v>
      </c>
      <c r="E17" t="n">
        <v>68.41</v>
      </c>
      <c r="F17" t="n">
        <v>57.05</v>
      </c>
      <c r="G17" t="n">
        <v>21.94</v>
      </c>
      <c r="H17" t="n">
        <v>0.29</v>
      </c>
      <c r="I17" t="n">
        <v>156</v>
      </c>
      <c r="J17" t="n">
        <v>292.79</v>
      </c>
      <c r="K17" t="n">
        <v>61.2</v>
      </c>
      <c r="L17" t="n">
        <v>4.75</v>
      </c>
      <c r="M17" t="n">
        <v>154</v>
      </c>
      <c r="N17" t="n">
        <v>81.84</v>
      </c>
      <c r="O17" t="n">
        <v>36344.4</v>
      </c>
      <c r="P17" t="n">
        <v>1022.64</v>
      </c>
      <c r="Q17" t="n">
        <v>1367.74</v>
      </c>
      <c r="R17" t="n">
        <v>251.69</v>
      </c>
      <c r="S17" t="n">
        <v>104.26</v>
      </c>
      <c r="T17" t="n">
        <v>72122.11</v>
      </c>
      <c r="U17" t="n">
        <v>0.41</v>
      </c>
      <c r="V17" t="n">
        <v>0.84</v>
      </c>
      <c r="W17" t="n">
        <v>20.9</v>
      </c>
      <c r="X17" t="n">
        <v>4.47</v>
      </c>
      <c r="Y17" t="n">
        <v>1</v>
      </c>
      <c r="Z17" t="n">
        <v>10</v>
      </c>
      <c r="AA17" t="n">
        <v>3265.725021506608</v>
      </c>
      <c r="AB17" t="n">
        <v>4468.30904804534</v>
      </c>
      <c r="AC17" t="n">
        <v>4041.85990381086</v>
      </c>
      <c r="AD17" t="n">
        <v>3265725.021506608</v>
      </c>
      <c r="AE17" t="n">
        <v>4468309.04804534</v>
      </c>
      <c r="AF17" t="n">
        <v>1.706387156194537e-06</v>
      </c>
      <c r="AG17" t="n">
        <v>80</v>
      </c>
      <c r="AH17" t="n">
        <v>4041859.903810861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1.4773</v>
      </c>
      <c r="E18" t="n">
        <v>67.69</v>
      </c>
      <c r="F18" t="n">
        <v>56.82</v>
      </c>
      <c r="G18" t="n">
        <v>23.19</v>
      </c>
      <c r="H18" t="n">
        <v>0.3</v>
      </c>
      <c r="I18" t="n">
        <v>147</v>
      </c>
      <c r="J18" t="n">
        <v>293.3</v>
      </c>
      <c r="K18" t="n">
        <v>61.2</v>
      </c>
      <c r="L18" t="n">
        <v>5</v>
      </c>
      <c r="M18" t="n">
        <v>145</v>
      </c>
      <c r="N18" t="n">
        <v>82.09999999999999</v>
      </c>
      <c r="O18" t="n">
        <v>36407.75</v>
      </c>
      <c r="P18" t="n">
        <v>1018.08</v>
      </c>
      <c r="Q18" t="n">
        <v>1367.87</v>
      </c>
      <c r="R18" t="n">
        <v>243.9</v>
      </c>
      <c r="S18" t="n">
        <v>104.26</v>
      </c>
      <c r="T18" t="n">
        <v>68272.44</v>
      </c>
      <c r="U18" t="n">
        <v>0.43</v>
      </c>
      <c r="V18" t="n">
        <v>0.84</v>
      </c>
      <c r="W18" t="n">
        <v>20.9</v>
      </c>
      <c r="X18" t="n">
        <v>4.23</v>
      </c>
      <c r="Y18" t="n">
        <v>1</v>
      </c>
      <c r="Z18" t="n">
        <v>10</v>
      </c>
      <c r="AA18" t="n">
        <v>3219.329360446583</v>
      </c>
      <c r="AB18" t="n">
        <v>4404.828457750901</v>
      </c>
      <c r="AC18" t="n">
        <v>3984.437811958559</v>
      </c>
      <c r="AD18" t="n">
        <v>3219329.360446583</v>
      </c>
      <c r="AE18" t="n">
        <v>4404828.457750902</v>
      </c>
      <c r="AF18" t="n">
        <v>1.724480603260494e-06</v>
      </c>
      <c r="AG18" t="n">
        <v>79</v>
      </c>
      <c r="AH18" t="n">
        <v>3984437.811958558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1.4907</v>
      </c>
      <c r="E19" t="n">
        <v>67.08</v>
      </c>
      <c r="F19" t="n">
        <v>56.59</v>
      </c>
      <c r="G19" t="n">
        <v>24.25</v>
      </c>
      <c r="H19" t="n">
        <v>0.32</v>
      </c>
      <c r="I19" t="n">
        <v>140</v>
      </c>
      <c r="J19" t="n">
        <v>293.81</v>
      </c>
      <c r="K19" t="n">
        <v>61.2</v>
      </c>
      <c r="L19" t="n">
        <v>5.25</v>
      </c>
      <c r="M19" t="n">
        <v>138</v>
      </c>
      <c r="N19" t="n">
        <v>82.36</v>
      </c>
      <c r="O19" t="n">
        <v>36471.2</v>
      </c>
      <c r="P19" t="n">
        <v>1013.72</v>
      </c>
      <c r="Q19" t="n">
        <v>1367.87</v>
      </c>
      <c r="R19" t="n">
        <v>236.69</v>
      </c>
      <c r="S19" t="n">
        <v>104.26</v>
      </c>
      <c r="T19" t="n">
        <v>64700.49</v>
      </c>
      <c r="U19" t="n">
        <v>0.44</v>
      </c>
      <c r="V19" t="n">
        <v>0.85</v>
      </c>
      <c r="W19" t="n">
        <v>20.88</v>
      </c>
      <c r="X19" t="n">
        <v>4</v>
      </c>
      <c r="Y19" t="n">
        <v>1</v>
      </c>
      <c r="Z19" t="n">
        <v>10</v>
      </c>
      <c r="AA19" t="n">
        <v>3177.372851145326</v>
      </c>
      <c r="AB19" t="n">
        <v>4347.421710734366</v>
      </c>
      <c r="AC19" t="n">
        <v>3932.509884306406</v>
      </c>
      <c r="AD19" t="n">
        <v>3177372.851145326</v>
      </c>
      <c r="AE19" t="n">
        <v>4347421.710734366</v>
      </c>
      <c r="AF19" t="n">
        <v>1.740122680078804e-06</v>
      </c>
      <c r="AG19" t="n">
        <v>78</v>
      </c>
      <c r="AH19" t="n">
        <v>3932509.884306406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1.5041</v>
      </c>
      <c r="E20" t="n">
        <v>66.48999999999999</v>
      </c>
      <c r="F20" t="n">
        <v>56.37</v>
      </c>
      <c r="G20" t="n">
        <v>25.43</v>
      </c>
      <c r="H20" t="n">
        <v>0.33</v>
      </c>
      <c r="I20" t="n">
        <v>133</v>
      </c>
      <c r="J20" t="n">
        <v>294.33</v>
      </c>
      <c r="K20" t="n">
        <v>61.2</v>
      </c>
      <c r="L20" t="n">
        <v>5.5</v>
      </c>
      <c r="M20" t="n">
        <v>131</v>
      </c>
      <c r="N20" t="n">
        <v>82.63</v>
      </c>
      <c r="O20" t="n">
        <v>36534.76</v>
      </c>
      <c r="P20" t="n">
        <v>1009.53</v>
      </c>
      <c r="Q20" t="n">
        <v>1367.81</v>
      </c>
      <c r="R20" t="n">
        <v>229.54</v>
      </c>
      <c r="S20" t="n">
        <v>104.26</v>
      </c>
      <c r="T20" t="n">
        <v>61163.07</v>
      </c>
      <c r="U20" t="n">
        <v>0.45</v>
      </c>
      <c r="V20" t="n">
        <v>0.85</v>
      </c>
      <c r="W20" t="n">
        <v>20.86</v>
      </c>
      <c r="X20" t="n">
        <v>3.78</v>
      </c>
      <c r="Y20" t="n">
        <v>1</v>
      </c>
      <c r="Z20" t="n">
        <v>10</v>
      </c>
      <c r="AA20" t="n">
        <v>3136.387875981236</v>
      </c>
      <c r="AB20" t="n">
        <v>4291.34425958536</v>
      </c>
      <c r="AC20" t="n">
        <v>3881.784386389867</v>
      </c>
      <c r="AD20" t="n">
        <v>3136387.875981235</v>
      </c>
      <c r="AE20" t="n">
        <v>4291344.25958536</v>
      </c>
      <c r="AF20" t="n">
        <v>1.755764756897115e-06</v>
      </c>
      <c r="AG20" t="n">
        <v>77</v>
      </c>
      <c r="AH20" t="n">
        <v>3881784.386389867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1.5147</v>
      </c>
      <c r="E21" t="n">
        <v>66.02</v>
      </c>
      <c r="F21" t="n">
        <v>56.23</v>
      </c>
      <c r="G21" t="n">
        <v>26.56</v>
      </c>
      <c r="H21" t="n">
        <v>0.35</v>
      </c>
      <c r="I21" t="n">
        <v>127</v>
      </c>
      <c r="J21" t="n">
        <v>294.84</v>
      </c>
      <c r="K21" t="n">
        <v>61.2</v>
      </c>
      <c r="L21" t="n">
        <v>5.75</v>
      </c>
      <c r="M21" t="n">
        <v>125</v>
      </c>
      <c r="N21" t="n">
        <v>82.90000000000001</v>
      </c>
      <c r="O21" t="n">
        <v>36598.44</v>
      </c>
      <c r="P21" t="n">
        <v>1006.87</v>
      </c>
      <c r="Q21" t="n">
        <v>1367.74</v>
      </c>
      <c r="R21" t="n">
        <v>224.5</v>
      </c>
      <c r="S21" t="n">
        <v>104.26</v>
      </c>
      <c r="T21" t="n">
        <v>58670.61</v>
      </c>
      <c r="U21" t="n">
        <v>0.46</v>
      </c>
      <c r="V21" t="n">
        <v>0.85</v>
      </c>
      <c r="W21" t="n">
        <v>20.87</v>
      </c>
      <c r="X21" t="n">
        <v>3.64</v>
      </c>
      <c r="Y21" t="n">
        <v>1</v>
      </c>
      <c r="Z21" t="n">
        <v>10</v>
      </c>
      <c r="AA21" t="n">
        <v>3113.822930862276</v>
      </c>
      <c r="AB21" t="n">
        <v>4260.46990617848</v>
      </c>
      <c r="AC21" t="n">
        <v>3853.856637939713</v>
      </c>
      <c r="AD21" t="n">
        <v>3113822.930862276</v>
      </c>
      <c r="AE21" t="n">
        <v>4260469.906178479</v>
      </c>
      <c r="AF21" t="n">
        <v>1.768138340051899e-06</v>
      </c>
      <c r="AG21" t="n">
        <v>77</v>
      </c>
      <c r="AH21" t="n">
        <v>3853856.637939712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1.5266</v>
      </c>
      <c r="E22" t="n">
        <v>65.5</v>
      </c>
      <c r="F22" t="n">
        <v>56.03</v>
      </c>
      <c r="G22" t="n">
        <v>27.79</v>
      </c>
      <c r="H22" t="n">
        <v>0.36</v>
      </c>
      <c r="I22" t="n">
        <v>121</v>
      </c>
      <c r="J22" t="n">
        <v>295.36</v>
      </c>
      <c r="K22" t="n">
        <v>61.2</v>
      </c>
      <c r="L22" t="n">
        <v>6</v>
      </c>
      <c r="M22" t="n">
        <v>119</v>
      </c>
      <c r="N22" t="n">
        <v>83.16</v>
      </c>
      <c r="O22" t="n">
        <v>36662.22</v>
      </c>
      <c r="P22" t="n">
        <v>1003.08</v>
      </c>
      <c r="Q22" t="n">
        <v>1367.61</v>
      </c>
      <c r="R22" t="n">
        <v>218.48</v>
      </c>
      <c r="S22" t="n">
        <v>104.26</v>
      </c>
      <c r="T22" t="n">
        <v>55693.31</v>
      </c>
      <c r="U22" t="n">
        <v>0.48</v>
      </c>
      <c r="V22" t="n">
        <v>0.86</v>
      </c>
      <c r="W22" t="n">
        <v>20.85</v>
      </c>
      <c r="X22" t="n">
        <v>3.45</v>
      </c>
      <c r="Y22" t="n">
        <v>1</v>
      </c>
      <c r="Z22" t="n">
        <v>10</v>
      </c>
      <c r="AA22" t="n">
        <v>3076.948397133724</v>
      </c>
      <c r="AB22" t="n">
        <v>4210.016542341455</v>
      </c>
      <c r="AC22" t="n">
        <v>3808.218472335556</v>
      </c>
      <c r="AD22" t="n">
        <v>3076948.397133724</v>
      </c>
      <c r="AE22" t="n">
        <v>4210016.542341455</v>
      </c>
      <c r="AF22" t="n">
        <v>1.782029438121891e-06</v>
      </c>
      <c r="AG22" t="n">
        <v>76</v>
      </c>
      <c r="AH22" t="n">
        <v>3808218.472335556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1.5368</v>
      </c>
      <c r="E23" t="n">
        <v>65.06999999999999</v>
      </c>
      <c r="F23" t="n">
        <v>55.87</v>
      </c>
      <c r="G23" t="n">
        <v>28.9</v>
      </c>
      <c r="H23" t="n">
        <v>0.38</v>
      </c>
      <c r="I23" t="n">
        <v>116</v>
      </c>
      <c r="J23" t="n">
        <v>295.88</v>
      </c>
      <c r="K23" t="n">
        <v>61.2</v>
      </c>
      <c r="L23" t="n">
        <v>6.25</v>
      </c>
      <c r="M23" t="n">
        <v>114</v>
      </c>
      <c r="N23" t="n">
        <v>83.43000000000001</v>
      </c>
      <c r="O23" t="n">
        <v>36726.12</v>
      </c>
      <c r="P23" t="n">
        <v>999.9400000000001</v>
      </c>
      <c r="Q23" t="n">
        <v>1367.61</v>
      </c>
      <c r="R23" t="n">
        <v>213.27</v>
      </c>
      <c r="S23" t="n">
        <v>104.26</v>
      </c>
      <c r="T23" t="n">
        <v>53110.6</v>
      </c>
      <c r="U23" t="n">
        <v>0.49</v>
      </c>
      <c r="V23" t="n">
        <v>0.86</v>
      </c>
      <c r="W23" t="n">
        <v>20.84</v>
      </c>
      <c r="X23" t="n">
        <v>3.29</v>
      </c>
      <c r="Y23" t="n">
        <v>1</v>
      </c>
      <c r="Z23" t="n">
        <v>10</v>
      </c>
      <c r="AA23" t="n">
        <v>3054.638643700082</v>
      </c>
      <c r="AB23" t="n">
        <v>4179.491353456687</v>
      </c>
      <c r="AC23" t="n">
        <v>3780.60656463558</v>
      </c>
      <c r="AD23" t="n">
        <v>3054638.643700082</v>
      </c>
      <c r="AE23" t="n">
        <v>4179491.353456687</v>
      </c>
      <c r="AF23" t="n">
        <v>1.793936093610456e-06</v>
      </c>
      <c r="AG23" t="n">
        <v>76</v>
      </c>
      <c r="AH23" t="n">
        <v>3780606.564635579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1.546</v>
      </c>
      <c r="E24" t="n">
        <v>64.68000000000001</v>
      </c>
      <c r="F24" t="n">
        <v>55.75</v>
      </c>
      <c r="G24" t="n">
        <v>30.14</v>
      </c>
      <c r="H24" t="n">
        <v>0.39</v>
      </c>
      <c r="I24" t="n">
        <v>111</v>
      </c>
      <c r="J24" t="n">
        <v>296.4</v>
      </c>
      <c r="K24" t="n">
        <v>61.2</v>
      </c>
      <c r="L24" t="n">
        <v>6.5</v>
      </c>
      <c r="M24" t="n">
        <v>109</v>
      </c>
      <c r="N24" t="n">
        <v>83.7</v>
      </c>
      <c r="O24" t="n">
        <v>36790.13</v>
      </c>
      <c r="P24" t="n">
        <v>997.42</v>
      </c>
      <c r="Q24" t="n">
        <v>1367.46</v>
      </c>
      <c r="R24" t="n">
        <v>209.77</v>
      </c>
      <c r="S24" t="n">
        <v>104.26</v>
      </c>
      <c r="T24" t="n">
        <v>51387.08</v>
      </c>
      <c r="U24" t="n">
        <v>0.5</v>
      </c>
      <c r="V24" t="n">
        <v>0.86</v>
      </c>
      <c r="W24" t="n">
        <v>20.82</v>
      </c>
      <c r="X24" t="n">
        <v>3.17</v>
      </c>
      <c r="Y24" t="n">
        <v>1</v>
      </c>
      <c r="Z24" t="n">
        <v>10</v>
      </c>
      <c r="AA24" t="n">
        <v>3025.473636206124</v>
      </c>
      <c r="AB24" t="n">
        <v>4139.586503534128</v>
      </c>
      <c r="AC24" t="n">
        <v>3744.510177582823</v>
      </c>
      <c r="AD24" t="n">
        <v>3025473.636206124</v>
      </c>
      <c r="AE24" t="n">
        <v>4139586.503534129</v>
      </c>
      <c r="AF24" t="n">
        <v>1.804675429933475e-06</v>
      </c>
      <c r="AG24" t="n">
        <v>75</v>
      </c>
      <c r="AH24" t="n">
        <v>3744510.177582823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1.5547</v>
      </c>
      <c r="E25" t="n">
        <v>64.31999999999999</v>
      </c>
      <c r="F25" t="n">
        <v>55.61</v>
      </c>
      <c r="G25" t="n">
        <v>31.18</v>
      </c>
      <c r="H25" t="n">
        <v>0.4</v>
      </c>
      <c r="I25" t="n">
        <v>107</v>
      </c>
      <c r="J25" t="n">
        <v>296.92</v>
      </c>
      <c r="K25" t="n">
        <v>61.2</v>
      </c>
      <c r="L25" t="n">
        <v>6.75</v>
      </c>
      <c r="M25" t="n">
        <v>105</v>
      </c>
      <c r="N25" t="n">
        <v>83.97</v>
      </c>
      <c r="O25" t="n">
        <v>36854.25</v>
      </c>
      <c r="P25" t="n">
        <v>994.74</v>
      </c>
      <c r="Q25" t="n">
        <v>1367.79</v>
      </c>
      <c r="R25" t="n">
        <v>204.73</v>
      </c>
      <c r="S25" t="n">
        <v>104.26</v>
      </c>
      <c r="T25" t="n">
        <v>48886.9</v>
      </c>
      <c r="U25" t="n">
        <v>0.51</v>
      </c>
      <c r="V25" t="n">
        <v>0.86</v>
      </c>
      <c r="W25" t="n">
        <v>20.82</v>
      </c>
      <c r="X25" t="n">
        <v>3.02</v>
      </c>
      <c r="Y25" t="n">
        <v>1</v>
      </c>
      <c r="Z25" t="n">
        <v>10</v>
      </c>
      <c r="AA25" t="n">
        <v>3006.848121678503</v>
      </c>
      <c r="AB25" t="n">
        <v>4114.102252857729</v>
      </c>
      <c r="AC25" t="n">
        <v>3721.458108023609</v>
      </c>
      <c r="AD25" t="n">
        <v>3006848.121678503</v>
      </c>
      <c r="AE25" t="n">
        <v>4114102.252857729</v>
      </c>
      <c r="AF25" t="n">
        <v>1.814831106673722e-06</v>
      </c>
      <c r="AG25" t="n">
        <v>75</v>
      </c>
      <c r="AH25" t="n">
        <v>3721458.10802361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1.5619</v>
      </c>
      <c r="E26" t="n">
        <v>64.02</v>
      </c>
      <c r="F26" t="n">
        <v>55.52</v>
      </c>
      <c r="G26" t="n">
        <v>32.34</v>
      </c>
      <c r="H26" t="n">
        <v>0.42</v>
      </c>
      <c r="I26" t="n">
        <v>103</v>
      </c>
      <c r="J26" t="n">
        <v>297.44</v>
      </c>
      <c r="K26" t="n">
        <v>61.2</v>
      </c>
      <c r="L26" t="n">
        <v>7</v>
      </c>
      <c r="M26" t="n">
        <v>101</v>
      </c>
      <c r="N26" t="n">
        <v>84.23999999999999</v>
      </c>
      <c r="O26" t="n">
        <v>36918.48</v>
      </c>
      <c r="P26" t="n">
        <v>992.86</v>
      </c>
      <c r="Q26" t="n">
        <v>1367.46</v>
      </c>
      <c r="R26" t="n">
        <v>202.49</v>
      </c>
      <c r="S26" t="n">
        <v>104.26</v>
      </c>
      <c r="T26" t="n">
        <v>47786.12</v>
      </c>
      <c r="U26" t="n">
        <v>0.51</v>
      </c>
      <c r="V26" t="n">
        <v>0.86</v>
      </c>
      <c r="W26" t="n">
        <v>20.8</v>
      </c>
      <c r="X26" t="n">
        <v>2.94</v>
      </c>
      <c r="Y26" t="n">
        <v>1</v>
      </c>
      <c r="Z26" t="n">
        <v>10</v>
      </c>
      <c r="AA26" t="n">
        <v>2992.438885341152</v>
      </c>
      <c r="AB26" t="n">
        <v>4094.386900010322</v>
      </c>
      <c r="AC26" t="n">
        <v>3703.624360781288</v>
      </c>
      <c r="AD26" t="n">
        <v>2992438.885341153</v>
      </c>
      <c r="AE26" t="n">
        <v>4094386.900010322</v>
      </c>
      <c r="AF26" t="n">
        <v>1.82323580466565e-06</v>
      </c>
      <c r="AG26" t="n">
        <v>75</v>
      </c>
      <c r="AH26" t="n">
        <v>3703624.360781288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1.5706</v>
      </c>
      <c r="E27" t="n">
        <v>63.67</v>
      </c>
      <c r="F27" t="n">
        <v>55.39</v>
      </c>
      <c r="G27" t="n">
        <v>33.57</v>
      </c>
      <c r="H27" t="n">
        <v>0.43</v>
      </c>
      <c r="I27" t="n">
        <v>99</v>
      </c>
      <c r="J27" t="n">
        <v>297.96</v>
      </c>
      <c r="K27" t="n">
        <v>61.2</v>
      </c>
      <c r="L27" t="n">
        <v>7.25</v>
      </c>
      <c r="M27" t="n">
        <v>97</v>
      </c>
      <c r="N27" t="n">
        <v>84.51000000000001</v>
      </c>
      <c r="O27" t="n">
        <v>36982.83</v>
      </c>
      <c r="P27" t="n">
        <v>990.35</v>
      </c>
      <c r="Q27" t="n">
        <v>1367.46</v>
      </c>
      <c r="R27" t="n">
        <v>197.87</v>
      </c>
      <c r="S27" t="n">
        <v>104.26</v>
      </c>
      <c r="T27" t="n">
        <v>45494.81</v>
      </c>
      <c r="U27" t="n">
        <v>0.53</v>
      </c>
      <c r="V27" t="n">
        <v>0.87</v>
      </c>
      <c r="W27" t="n">
        <v>20.8</v>
      </c>
      <c r="X27" t="n">
        <v>2.8</v>
      </c>
      <c r="Y27" t="n">
        <v>1</v>
      </c>
      <c r="Z27" t="n">
        <v>10</v>
      </c>
      <c r="AA27" t="n">
        <v>2964.479774326112</v>
      </c>
      <c r="AB27" t="n">
        <v>4056.132010850617</v>
      </c>
      <c r="AC27" t="n">
        <v>3669.020464551913</v>
      </c>
      <c r="AD27" t="n">
        <v>2964479.774326113</v>
      </c>
      <c r="AE27" t="n">
        <v>4056132.010850618</v>
      </c>
      <c r="AF27" t="n">
        <v>1.833391481405897e-06</v>
      </c>
      <c r="AG27" t="n">
        <v>74</v>
      </c>
      <c r="AH27" t="n">
        <v>3669020.464551913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1.5764</v>
      </c>
      <c r="E28" t="n">
        <v>63.43</v>
      </c>
      <c r="F28" t="n">
        <v>55.31</v>
      </c>
      <c r="G28" t="n">
        <v>34.57</v>
      </c>
      <c r="H28" t="n">
        <v>0.45</v>
      </c>
      <c r="I28" t="n">
        <v>96</v>
      </c>
      <c r="J28" t="n">
        <v>298.48</v>
      </c>
      <c r="K28" t="n">
        <v>61.2</v>
      </c>
      <c r="L28" t="n">
        <v>7.5</v>
      </c>
      <c r="M28" t="n">
        <v>94</v>
      </c>
      <c r="N28" t="n">
        <v>84.79000000000001</v>
      </c>
      <c r="O28" t="n">
        <v>37047.29</v>
      </c>
      <c r="P28" t="n">
        <v>988.66</v>
      </c>
      <c r="Q28" t="n">
        <v>1367.47</v>
      </c>
      <c r="R28" t="n">
        <v>195.18</v>
      </c>
      <c r="S28" t="n">
        <v>104.26</v>
      </c>
      <c r="T28" t="n">
        <v>44165.45</v>
      </c>
      <c r="U28" t="n">
        <v>0.53</v>
      </c>
      <c r="V28" t="n">
        <v>0.87</v>
      </c>
      <c r="W28" t="n">
        <v>20.8</v>
      </c>
      <c r="X28" t="n">
        <v>2.73</v>
      </c>
      <c r="Y28" t="n">
        <v>1</v>
      </c>
      <c r="Z28" t="n">
        <v>10</v>
      </c>
      <c r="AA28" t="n">
        <v>2952.735185541558</v>
      </c>
      <c r="AB28" t="n">
        <v>4040.062546340901</v>
      </c>
      <c r="AC28" t="n">
        <v>3654.484647181368</v>
      </c>
      <c r="AD28" t="n">
        <v>2952735.185541558</v>
      </c>
      <c r="AE28" t="n">
        <v>4040062.5463409</v>
      </c>
      <c r="AF28" t="n">
        <v>1.840161932566061e-06</v>
      </c>
      <c r="AG28" t="n">
        <v>74</v>
      </c>
      <c r="AH28" t="n">
        <v>3654484.647181368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1.5828</v>
      </c>
      <c r="E29" t="n">
        <v>63.18</v>
      </c>
      <c r="F29" t="n">
        <v>55.22</v>
      </c>
      <c r="G29" t="n">
        <v>35.62</v>
      </c>
      <c r="H29" t="n">
        <v>0.46</v>
      </c>
      <c r="I29" t="n">
        <v>93</v>
      </c>
      <c r="J29" t="n">
        <v>299.01</v>
      </c>
      <c r="K29" t="n">
        <v>61.2</v>
      </c>
      <c r="L29" t="n">
        <v>7.75</v>
      </c>
      <c r="M29" t="n">
        <v>91</v>
      </c>
      <c r="N29" t="n">
        <v>85.06</v>
      </c>
      <c r="O29" t="n">
        <v>37111.87</v>
      </c>
      <c r="P29" t="n">
        <v>986.6799999999999</v>
      </c>
      <c r="Q29" t="n">
        <v>1367.41</v>
      </c>
      <c r="R29" t="n">
        <v>192.07</v>
      </c>
      <c r="S29" t="n">
        <v>104.26</v>
      </c>
      <c r="T29" t="n">
        <v>42623.91</v>
      </c>
      <c r="U29" t="n">
        <v>0.54</v>
      </c>
      <c r="V29" t="n">
        <v>0.87</v>
      </c>
      <c r="W29" t="n">
        <v>20.8</v>
      </c>
      <c r="X29" t="n">
        <v>2.63</v>
      </c>
      <c r="Y29" t="n">
        <v>1</v>
      </c>
      <c r="Z29" t="n">
        <v>10</v>
      </c>
      <c r="AA29" t="n">
        <v>2939.678171252354</v>
      </c>
      <c r="AB29" t="n">
        <v>4022.197363355594</v>
      </c>
      <c r="AC29" t="n">
        <v>3638.32449218624</v>
      </c>
      <c r="AD29" t="n">
        <v>2939678.171252355</v>
      </c>
      <c r="AE29" t="n">
        <v>4022197.363355595</v>
      </c>
      <c r="AF29" t="n">
        <v>1.847632775225553e-06</v>
      </c>
      <c r="AG29" t="n">
        <v>74</v>
      </c>
      <c r="AH29" t="n">
        <v>3638324.49218624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1.5888</v>
      </c>
      <c r="E30" t="n">
        <v>62.94</v>
      </c>
      <c r="F30" t="n">
        <v>55.14</v>
      </c>
      <c r="G30" t="n">
        <v>36.76</v>
      </c>
      <c r="H30" t="n">
        <v>0.48</v>
      </c>
      <c r="I30" t="n">
        <v>90</v>
      </c>
      <c r="J30" t="n">
        <v>299.53</v>
      </c>
      <c r="K30" t="n">
        <v>61.2</v>
      </c>
      <c r="L30" t="n">
        <v>8</v>
      </c>
      <c r="M30" t="n">
        <v>88</v>
      </c>
      <c r="N30" t="n">
        <v>85.33</v>
      </c>
      <c r="O30" t="n">
        <v>37176.68</v>
      </c>
      <c r="P30" t="n">
        <v>985.4</v>
      </c>
      <c r="Q30" t="n">
        <v>1367.58</v>
      </c>
      <c r="R30" t="n">
        <v>189.73</v>
      </c>
      <c r="S30" t="n">
        <v>104.26</v>
      </c>
      <c r="T30" t="n">
        <v>41471.61</v>
      </c>
      <c r="U30" t="n">
        <v>0.55</v>
      </c>
      <c r="V30" t="n">
        <v>0.87</v>
      </c>
      <c r="W30" t="n">
        <v>20.8</v>
      </c>
      <c r="X30" t="n">
        <v>2.56</v>
      </c>
      <c r="Y30" t="n">
        <v>1</v>
      </c>
      <c r="Z30" t="n">
        <v>10</v>
      </c>
      <c r="AA30" t="n">
        <v>2918.372183168067</v>
      </c>
      <c r="AB30" t="n">
        <v>3993.045570504816</v>
      </c>
      <c r="AC30" t="n">
        <v>3611.954905530342</v>
      </c>
      <c r="AD30" t="n">
        <v>2918372.183168067</v>
      </c>
      <c r="AE30" t="n">
        <v>3993045.570504816</v>
      </c>
      <c r="AF30" t="n">
        <v>1.854636690218826e-06</v>
      </c>
      <c r="AG30" t="n">
        <v>73</v>
      </c>
      <c r="AH30" t="n">
        <v>3611954.905530342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1.5956</v>
      </c>
      <c r="E31" t="n">
        <v>62.67</v>
      </c>
      <c r="F31" t="n">
        <v>55.03</v>
      </c>
      <c r="G31" t="n">
        <v>37.95</v>
      </c>
      <c r="H31" t="n">
        <v>0.49</v>
      </c>
      <c r="I31" t="n">
        <v>87</v>
      </c>
      <c r="J31" t="n">
        <v>300.06</v>
      </c>
      <c r="K31" t="n">
        <v>61.2</v>
      </c>
      <c r="L31" t="n">
        <v>8.25</v>
      </c>
      <c r="M31" t="n">
        <v>85</v>
      </c>
      <c r="N31" t="n">
        <v>85.61</v>
      </c>
      <c r="O31" t="n">
        <v>37241.49</v>
      </c>
      <c r="P31" t="n">
        <v>983.16</v>
      </c>
      <c r="Q31" t="n">
        <v>1367.52</v>
      </c>
      <c r="R31" t="n">
        <v>186.42</v>
      </c>
      <c r="S31" t="n">
        <v>104.26</v>
      </c>
      <c r="T31" t="n">
        <v>39828.79</v>
      </c>
      <c r="U31" t="n">
        <v>0.5600000000000001</v>
      </c>
      <c r="V31" t="n">
        <v>0.87</v>
      </c>
      <c r="W31" t="n">
        <v>20.78</v>
      </c>
      <c r="X31" t="n">
        <v>2.45</v>
      </c>
      <c r="Y31" t="n">
        <v>1</v>
      </c>
      <c r="Z31" t="n">
        <v>10</v>
      </c>
      <c r="AA31" t="n">
        <v>2904.330596257508</v>
      </c>
      <c r="AB31" t="n">
        <v>3973.833251822693</v>
      </c>
      <c r="AC31" t="n">
        <v>3594.576183578583</v>
      </c>
      <c r="AD31" t="n">
        <v>2904330.596257508</v>
      </c>
      <c r="AE31" t="n">
        <v>3973833.251822693</v>
      </c>
      <c r="AF31" t="n">
        <v>1.862574460544536e-06</v>
      </c>
      <c r="AG31" t="n">
        <v>73</v>
      </c>
      <c r="AH31" t="n">
        <v>3594576.183578583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1.6017</v>
      </c>
      <c r="E32" t="n">
        <v>62.43</v>
      </c>
      <c r="F32" t="n">
        <v>54.96</v>
      </c>
      <c r="G32" t="n">
        <v>39.26</v>
      </c>
      <c r="H32" t="n">
        <v>0.5</v>
      </c>
      <c r="I32" t="n">
        <v>84</v>
      </c>
      <c r="J32" t="n">
        <v>300.59</v>
      </c>
      <c r="K32" t="n">
        <v>61.2</v>
      </c>
      <c r="L32" t="n">
        <v>8.5</v>
      </c>
      <c r="M32" t="n">
        <v>82</v>
      </c>
      <c r="N32" t="n">
        <v>85.89</v>
      </c>
      <c r="O32" t="n">
        <v>37306.42</v>
      </c>
      <c r="P32" t="n">
        <v>981.4299999999999</v>
      </c>
      <c r="Q32" t="n">
        <v>1367.31</v>
      </c>
      <c r="R32" t="n">
        <v>183.98</v>
      </c>
      <c r="S32" t="n">
        <v>104.26</v>
      </c>
      <c r="T32" t="n">
        <v>38627.12</v>
      </c>
      <c r="U32" t="n">
        <v>0.57</v>
      </c>
      <c r="V32" t="n">
        <v>0.87</v>
      </c>
      <c r="W32" t="n">
        <v>20.78</v>
      </c>
      <c r="X32" t="n">
        <v>2.38</v>
      </c>
      <c r="Y32" t="n">
        <v>1</v>
      </c>
      <c r="Z32" t="n">
        <v>10</v>
      </c>
      <c r="AA32" t="n">
        <v>2892.60900672926</v>
      </c>
      <c r="AB32" t="n">
        <v>3957.79525591011</v>
      </c>
      <c r="AC32" t="n">
        <v>3580.068831486429</v>
      </c>
      <c r="AD32" t="n">
        <v>2892609.00672926</v>
      </c>
      <c r="AE32" t="n">
        <v>3957795.25591011</v>
      </c>
      <c r="AF32" t="n">
        <v>1.869695107454364e-06</v>
      </c>
      <c r="AG32" t="n">
        <v>73</v>
      </c>
      <c r="AH32" t="n">
        <v>3580068.831486429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1.6055</v>
      </c>
      <c r="E33" t="n">
        <v>62.29</v>
      </c>
      <c r="F33" t="n">
        <v>54.92</v>
      </c>
      <c r="G33" t="n">
        <v>40.18</v>
      </c>
      <c r="H33" t="n">
        <v>0.52</v>
      </c>
      <c r="I33" t="n">
        <v>82</v>
      </c>
      <c r="J33" t="n">
        <v>301.11</v>
      </c>
      <c r="K33" t="n">
        <v>61.2</v>
      </c>
      <c r="L33" t="n">
        <v>8.75</v>
      </c>
      <c r="M33" t="n">
        <v>80</v>
      </c>
      <c r="N33" t="n">
        <v>86.16</v>
      </c>
      <c r="O33" t="n">
        <v>37371.47</v>
      </c>
      <c r="P33" t="n">
        <v>980.3</v>
      </c>
      <c r="Q33" t="n">
        <v>1367.55</v>
      </c>
      <c r="R33" t="n">
        <v>182.69</v>
      </c>
      <c r="S33" t="n">
        <v>104.26</v>
      </c>
      <c r="T33" t="n">
        <v>37992.88</v>
      </c>
      <c r="U33" t="n">
        <v>0.57</v>
      </c>
      <c r="V33" t="n">
        <v>0.87</v>
      </c>
      <c r="W33" t="n">
        <v>20.77</v>
      </c>
      <c r="X33" t="n">
        <v>2.33</v>
      </c>
      <c r="Y33" t="n">
        <v>1</v>
      </c>
      <c r="Z33" t="n">
        <v>10</v>
      </c>
      <c r="AA33" t="n">
        <v>2885.317338329964</v>
      </c>
      <c r="AB33" t="n">
        <v>3947.818473520486</v>
      </c>
      <c r="AC33" t="n">
        <v>3571.044219205569</v>
      </c>
      <c r="AD33" t="n">
        <v>2885317.338329964</v>
      </c>
      <c r="AE33" t="n">
        <v>3947818.473520486</v>
      </c>
      <c r="AF33" t="n">
        <v>1.874130920283437e-06</v>
      </c>
      <c r="AG33" t="n">
        <v>73</v>
      </c>
      <c r="AH33" t="n">
        <v>3571044.219205569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1.613</v>
      </c>
      <c r="E34" t="n">
        <v>61.99</v>
      </c>
      <c r="F34" t="n">
        <v>54.79</v>
      </c>
      <c r="G34" t="n">
        <v>41.61</v>
      </c>
      <c r="H34" t="n">
        <v>0.53</v>
      </c>
      <c r="I34" t="n">
        <v>79</v>
      </c>
      <c r="J34" t="n">
        <v>301.64</v>
      </c>
      <c r="K34" t="n">
        <v>61.2</v>
      </c>
      <c r="L34" t="n">
        <v>9</v>
      </c>
      <c r="M34" t="n">
        <v>77</v>
      </c>
      <c r="N34" t="n">
        <v>86.44</v>
      </c>
      <c r="O34" t="n">
        <v>37436.63</v>
      </c>
      <c r="P34" t="n">
        <v>977.9</v>
      </c>
      <c r="Q34" t="n">
        <v>1367.63</v>
      </c>
      <c r="R34" t="n">
        <v>178.58</v>
      </c>
      <c r="S34" t="n">
        <v>104.26</v>
      </c>
      <c r="T34" t="n">
        <v>35951.75</v>
      </c>
      <c r="U34" t="n">
        <v>0.58</v>
      </c>
      <c r="V34" t="n">
        <v>0.87</v>
      </c>
      <c r="W34" t="n">
        <v>20.76</v>
      </c>
      <c r="X34" t="n">
        <v>2.21</v>
      </c>
      <c r="Y34" t="n">
        <v>1</v>
      </c>
      <c r="Z34" t="n">
        <v>10</v>
      </c>
      <c r="AA34" t="n">
        <v>2860.059577862529</v>
      </c>
      <c r="AB34" t="n">
        <v>3913.25969135519</v>
      </c>
      <c r="AC34" t="n">
        <v>3539.783678706576</v>
      </c>
      <c r="AD34" t="n">
        <v>2860059.577862529</v>
      </c>
      <c r="AE34" t="n">
        <v>3913259.69135519</v>
      </c>
      <c r="AF34" t="n">
        <v>1.882885814025029e-06</v>
      </c>
      <c r="AG34" t="n">
        <v>72</v>
      </c>
      <c r="AH34" t="n">
        <v>3539783.678706576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1.6158</v>
      </c>
      <c r="E35" t="n">
        <v>61.89</v>
      </c>
      <c r="F35" t="n">
        <v>54.79</v>
      </c>
      <c r="G35" t="n">
        <v>42.69</v>
      </c>
      <c r="H35" t="n">
        <v>0.55</v>
      </c>
      <c r="I35" t="n">
        <v>77</v>
      </c>
      <c r="J35" t="n">
        <v>302.17</v>
      </c>
      <c r="K35" t="n">
        <v>61.2</v>
      </c>
      <c r="L35" t="n">
        <v>9.25</v>
      </c>
      <c r="M35" t="n">
        <v>75</v>
      </c>
      <c r="N35" t="n">
        <v>86.72</v>
      </c>
      <c r="O35" t="n">
        <v>37501.91</v>
      </c>
      <c r="P35" t="n">
        <v>977.95</v>
      </c>
      <c r="Q35" t="n">
        <v>1367.38</v>
      </c>
      <c r="R35" t="n">
        <v>177.88</v>
      </c>
      <c r="S35" t="n">
        <v>104.26</v>
      </c>
      <c r="T35" t="n">
        <v>35609.03</v>
      </c>
      <c r="U35" t="n">
        <v>0.59</v>
      </c>
      <c r="V35" t="n">
        <v>0.87</v>
      </c>
      <c r="W35" t="n">
        <v>20.79</v>
      </c>
      <c r="X35" t="n">
        <v>2.21</v>
      </c>
      <c r="Y35" t="n">
        <v>1</v>
      </c>
      <c r="Z35" t="n">
        <v>10</v>
      </c>
      <c r="AA35" t="n">
        <v>2856.438901563622</v>
      </c>
      <c r="AB35" t="n">
        <v>3908.305722310061</v>
      </c>
      <c r="AC35" t="n">
        <v>3535.302509514174</v>
      </c>
      <c r="AD35" t="n">
        <v>2856438.901563622</v>
      </c>
      <c r="AE35" t="n">
        <v>3908305.722310062</v>
      </c>
      <c r="AF35" t="n">
        <v>1.886154307688557e-06</v>
      </c>
      <c r="AG35" t="n">
        <v>72</v>
      </c>
      <c r="AH35" t="n">
        <v>3535302.509514174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1.6208</v>
      </c>
      <c r="E36" t="n">
        <v>61.7</v>
      </c>
      <c r="F36" t="n">
        <v>54.71</v>
      </c>
      <c r="G36" t="n">
        <v>43.77</v>
      </c>
      <c r="H36" t="n">
        <v>0.5600000000000001</v>
      </c>
      <c r="I36" t="n">
        <v>75</v>
      </c>
      <c r="J36" t="n">
        <v>302.7</v>
      </c>
      <c r="K36" t="n">
        <v>61.2</v>
      </c>
      <c r="L36" t="n">
        <v>9.5</v>
      </c>
      <c r="M36" t="n">
        <v>73</v>
      </c>
      <c r="N36" t="n">
        <v>87</v>
      </c>
      <c r="O36" t="n">
        <v>37567.32</v>
      </c>
      <c r="P36" t="n">
        <v>976.02</v>
      </c>
      <c r="Q36" t="n">
        <v>1367.55</v>
      </c>
      <c r="R36" t="n">
        <v>175.6</v>
      </c>
      <c r="S36" t="n">
        <v>104.26</v>
      </c>
      <c r="T36" t="n">
        <v>34480.38</v>
      </c>
      <c r="U36" t="n">
        <v>0.59</v>
      </c>
      <c r="V36" t="n">
        <v>0.88</v>
      </c>
      <c r="W36" t="n">
        <v>20.77</v>
      </c>
      <c r="X36" t="n">
        <v>2.12</v>
      </c>
      <c r="Y36" t="n">
        <v>1</v>
      </c>
      <c r="Z36" t="n">
        <v>10</v>
      </c>
      <c r="AA36" t="n">
        <v>2846.023115109081</v>
      </c>
      <c r="AB36" t="n">
        <v>3894.054383770889</v>
      </c>
      <c r="AC36" t="n">
        <v>3522.411298723302</v>
      </c>
      <c r="AD36" t="n">
        <v>2846023.115109081</v>
      </c>
      <c r="AE36" t="n">
        <v>3894054.383770889</v>
      </c>
      <c r="AF36" t="n">
        <v>1.891990903516285e-06</v>
      </c>
      <c r="AG36" t="n">
        <v>72</v>
      </c>
      <c r="AH36" t="n">
        <v>3522411.298723302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1.6255</v>
      </c>
      <c r="E37" t="n">
        <v>61.52</v>
      </c>
      <c r="F37" t="n">
        <v>54.64</v>
      </c>
      <c r="G37" t="n">
        <v>44.91</v>
      </c>
      <c r="H37" t="n">
        <v>0.57</v>
      </c>
      <c r="I37" t="n">
        <v>73</v>
      </c>
      <c r="J37" t="n">
        <v>303.23</v>
      </c>
      <c r="K37" t="n">
        <v>61.2</v>
      </c>
      <c r="L37" t="n">
        <v>9.75</v>
      </c>
      <c r="M37" t="n">
        <v>71</v>
      </c>
      <c r="N37" t="n">
        <v>87.28</v>
      </c>
      <c r="O37" t="n">
        <v>37632.84</v>
      </c>
      <c r="P37" t="n">
        <v>974.92</v>
      </c>
      <c r="Q37" t="n">
        <v>1367.4</v>
      </c>
      <c r="R37" t="n">
        <v>173.42</v>
      </c>
      <c r="S37" t="n">
        <v>104.26</v>
      </c>
      <c r="T37" t="n">
        <v>33402.17</v>
      </c>
      <c r="U37" t="n">
        <v>0.6</v>
      </c>
      <c r="V37" t="n">
        <v>0.88</v>
      </c>
      <c r="W37" t="n">
        <v>20.76</v>
      </c>
      <c r="X37" t="n">
        <v>2.06</v>
      </c>
      <c r="Y37" t="n">
        <v>1</v>
      </c>
      <c r="Z37" t="n">
        <v>10</v>
      </c>
      <c r="AA37" t="n">
        <v>2837.416134827568</v>
      </c>
      <c r="AB37" t="n">
        <v>3882.277933636551</v>
      </c>
      <c r="AC37" t="n">
        <v>3511.758776461434</v>
      </c>
      <c r="AD37" t="n">
        <v>2837416.134827568</v>
      </c>
      <c r="AE37" t="n">
        <v>3882277.933636551</v>
      </c>
      <c r="AF37" t="n">
        <v>1.897477303594349e-06</v>
      </c>
      <c r="AG37" t="n">
        <v>72</v>
      </c>
      <c r="AH37" t="n">
        <v>3511758.776461434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1.6296</v>
      </c>
      <c r="E38" t="n">
        <v>61.37</v>
      </c>
      <c r="F38" t="n">
        <v>54.59</v>
      </c>
      <c r="G38" t="n">
        <v>46.13</v>
      </c>
      <c r="H38" t="n">
        <v>0.59</v>
      </c>
      <c r="I38" t="n">
        <v>71</v>
      </c>
      <c r="J38" t="n">
        <v>303.76</v>
      </c>
      <c r="K38" t="n">
        <v>61.2</v>
      </c>
      <c r="L38" t="n">
        <v>10</v>
      </c>
      <c r="M38" t="n">
        <v>69</v>
      </c>
      <c r="N38" t="n">
        <v>87.56999999999999</v>
      </c>
      <c r="O38" t="n">
        <v>37698.48</v>
      </c>
      <c r="P38" t="n">
        <v>973.73</v>
      </c>
      <c r="Q38" t="n">
        <v>1367.48</v>
      </c>
      <c r="R38" t="n">
        <v>171.56</v>
      </c>
      <c r="S38" t="n">
        <v>104.26</v>
      </c>
      <c r="T38" t="n">
        <v>32481.69</v>
      </c>
      <c r="U38" t="n">
        <v>0.61</v>
      </c>
      <c r="V38" t="n">
        <v>0.88</v>
      </c>
      <c r="W38" t="n">
        <v>20.77</v>
      </c>
      <c r="X38" t="n">
        <v>2.01</v>
      </c>
      <c r="Y38" t="n">
        <v>1</v>
      </c>
      <c r="Z38" t="n">
        <v>10</v>
      </c>
      <c r="AA38" t="n">
        <v>2829.739631600936</v>
      </c>
      <c r="AB38" t="n">
        <v>3871.774603258453</v>
      </c>
      <c r="AC38" t="n">
        <v>3502.257869193105</v>
      </c>
      <c r="AD38" t="n">
        <v>2829739.631600936</v>
      </c>
      <c r="AE38" t="n">
        <v>3871774.603258453</v>
      </c>
      <c r="AF38" t="n">
        <v>1.902263312173086e-06</v>
      </c>
      <c r="AG38" t="n">
        <v>72</v>
      </c>
      <c r="AH38" t="n">
        <v>3502257.869193105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1.6337</v>
      </c>
      <c r="E39" t="n">
        <v>61.21</v>
      </c>
      <c r="F39" t="n">
        <v>54.54</v>
      </c>
      <c r="G39" t="n">
        <v>47.43</v>
      </c>
      <c r="H39" t="n">
        <v>0.6</v>
      </c>
      <c r="I39" t="n">
        <v>69</v>
      </c>
      <c r="J39" t="n">
        <v>304.3</v>
      </c>
      <c r="K39" t="n">
        <v>61.2</v>
      </c>
      <c r="L39" t="n">
        <v>10.25</v>
      </c>
      <c r="M39" t="n">
        <v>67</v>
      </c>
      <c r="N39" t="n">
        <v>87.84999999999999</v>
      </c>
      <c r="O39" t="n">
        <v>37764.25</v>
      </c>
      <c r="P39" t="n">
        <v>972.29</v>
      </c>
      <c r="Q39" t="n">
        <v>1367.4</v>
      </c>
      <c r="R39" t="n">
        <v>170.24</v>
      </c>
      <c r="S39" t="n">
        <v>104.26</v>
      </c>
      <c r="T39" t="n">
        <v>31832.8</v>
      </c>
      <c r="U39" t="n">
        <v>0.61</v>
      </c>
      <c r="V39" t="n">
        <v>0.88</v>
      </c>
      <c r="W39" t="n">
        <v>20.76</v>
      </c>
      <c r="X39" t="n">
        <v>1.96</v>
      </c>
      <c r="Y39" t="n">
        <v>1</v>
      </c>
      <c r="Z39" t="n">
        <v>10</v>
      </c>
      <c r="AA39" t="n">
        <v>2811.639725271379</v>
      </c>
      <c r="AB39" t="n">
        <v>3847.009512906839</v>
      </c>
      <c r="AC39" t="n">
        <v>3479.856324306628</v>
      </c>
      <c r="AD39" t="n">
        <v>2811639.725271379</v>
      </c>
      <c r="AE39" t="n">
        <v>3847009.512906839</v>
      </c>
      <c r="AF39" t="n">
        <v>1.907049320751823e-06</v>
      </c>
      <c r="AG39" t="n">
        <v>71</v>
      </c>
      <c r="AH39" t="n">
        <v>3479856.324306628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1.6364</v>
      </c>
      <c r="E40" t="n">
        <v>61.11</v>
      </c>
      <c r="F40" t="n">
        <v>54.49</v>
      </c>
      <c r="G40" t="n">
        <v>48.08</v>
      </c>
      <c r="H40" t="n">
        <v>0.61</v>
      </c>
      <c r="I40" t="n">
        <v>68</v>
      </c>
      <c r="J40" t="n">
        <v>304.83</v>
      </c>
      <c r="K40" t="n">
        <v>61.2</v>
      </c>
      <c r="L40" t="n">
        <v>10.5</v>
      </c>
      <c r="M40" t="n">
        <v>66</v>
      </c>
      <c r="N40" t="n">
        <v>88.13</v>
      </c>
      <c r="O40" t="n">
        <v>37830.13</v>
      </c>
      <c r="P40" t="n">
        <v>971.51</v>
      </c>
      <c r="Q40" t="n">
        <v>1367.33</v>
      </c>
      <c r="R40" t="n">
        <v>168.63</v>
      </c>
      <c r="S40" t="n">
        <v>104.26</v>
      </c>
      <c r="T40" t="n">
        <v>31030.14</v>
      </c>
      <c r="U40" t="n">
        <v>0.62</v>
      </c>
      <c r="V40" t="n">
        <v>0.88</v>
      </c>
      <c r="W40" t="n">
        <v>20.76</v>
      </c>
      <c r="X40" t="n">
        <v>1.91</v>
      </c>
      <c r="Y40" t="n">
        <v>1</v>
      </c>
      <c r="Z40" t="n">
        <v>10</v>
      </c>
      <c r="AA40" t="n">
        <v>2806.432119733122</v>
      </c>
      <c r="AB40" t="n">
        <v>3839.884237266054</v>
      </c>
      <c r="AC40" t="n">
        <v>3473.411074972613</v>
      </c>
      <c r="AD40" t="n">
        <v>2806432.119733122</v>
      </c>
      <c r="AE40" t="n">
        <v>3839884.237266054</v>
      </c>
      <c r="AF40" t="n">
        <v>1.910201082498796e-06</v>
      </c>
      <c r="AG40" t="n">
        <v>71</v>
      </c>
      <c r="AH40" t="n">
        <v>3473411.074972613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1.6407</v>
      </c>
      <c r="E41" t="n">
        <v>60.95</v>
      </c>
      <c r="F41" t="n">
        <v>54.44</v>
      </c>
      <c r="G41" t="n">
        <v>49.49</v>
      </c>
      <c r="H41" t="n">
        <v>0.63</v>
      </c>
      <c r="I41" t="n">
        <v>66</v>
      </c>
      <c r="J41" t="n">
        <v>305.37</v>
      </c>
      <c r="K41" t="n">
        <v>61.2</v>
      </c>
      <c r="L41" t="n">
        <v>10.75</v>
      </c>
      <c r="M41" t="n">
        <v>64</v>
      </c>
      <c r="N41" t="n">
        <v>88.42</v>
      </c>
      <c r="O41" t="n">
        <v>37896.14</v>
      </c>
      <c r="P41" t="n">
        <v>970.27</v>
      </c>
      <c r="Q41" t="n">
        <v>1367.31</v>
      </c>
      <c r="R41" t="n">
        <v>167.16</v>
      </c>
      <c r="S41" t="n">
        <v>104.26</v>
      </c>
      <c r="T41" t="n">
        <v>30307.23</v>
      </c>
      <c r="U41" t="n">
        <v>0.62</v>
      </c>
      <c r="V41" t="n">
        <v>0.88</v>
      </c>
      <c r="W41" t="n">
        <v>20.75</v>
      </c>
      <c r="X41" t="n">
        <v>1.86</v>
      </c>
      <c r="Y41" t="n">
        <v>1</v>
      </c>
      <c r="Z41" t="n">
        <v>10</v>
      </c>
      <c r="AA41" t="n">
        <v>2798.531398868867</v>
      </c>
      <c r="AB41" t="n">
        <v>3829.074122424375</v>
      </c>
      <c r="AC41" t="n">
        <v>3463.632662319332</v>
      </c>
      <c r="AD41" t="n">
        <v>2798531.398868867</v>
      </c>
      <c r="AE41" t="n">
        <v>3829074.122424375</v>
      </c>
      <c r="AF41" t="n">
        <v>1.915220554910642e-06</v>
      </c>
      <c r="AG41" t="n">
        <v>71</v>
      </c>
      <c r="AH41" t="n">
        <v>3463632.662319332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1.6438</v>
      </c>
      <c r="E42" t="n">
        <v>60.84</v>
      </c>
      <c r="F42" t="n">
        <v>54.38</v>
      </c>
      <c r="G42" t="n">
        <v>50.2</v>
      </c>
      <c r="H42" t="n">
        <v>0.64</v>
      </c>
      <c r="I42" t="n">
        <v>65</v>
      </c>
      <c r="J42" t="n">
        <v>305.9</v>
      </c>
      <c r="K42" t="n">
        <v>61.2</v>
      </c>
      <c r="L42" t="n">
        <v>11</v>
      </c>
      <c r="M42" t="n">
        <v>63</v>
      </c>
      <c r="N42" t="n">
        <v>88.7</v>
      </c>
      <c r="O42" t="n">
        <v>37962.28</v>
      </c>
      <c r="P42" t="n">
        <v>969.24</v>
      </c>
      <c r="Q42" t="n">
        <v>1367.52</v>
      </c>
      <c r="R42" t="n">
        <v>165.48</v>
      </c>
      <c r="S42" t="n">
        <v>104.26</v>
      </c>
      <c r="T42" t="n">
        <v>29472.74</v>
      </c>
      <c r="U42" t="n">
        <v>0.63</v>
      </c>
      <c r="V42" t="n">
        <v>0.88</v>
      </c>
      <c r="W42" t="n">
        <v>20.74</v>
      </c>
      <c r="X42" t="n">
        <v>1.8</v>
      </c>
      <c r="Y42" t="n">
        <v>1</v>
      </c>
      <c r="Z42" t="n">
        <v>10</v>
      </c>
      <c r="AA42" t="n">
        <v>2792.375179843693</v>
      </c>
      <c r="AB42" t="n">
        <v>3820.650911960917</v>
      </c>
      <c r="AC42" t="n">
        <v>3456.013351240457</v>
      </c>
      <c r="AD42" t="n">
        <v>2792375.179843693</v>
      </c>
      <c r="AE42" t="n">
        <v>3820650.911960917</v>
      </c>
      <c r="AF42" t="n">
        <v>1.918839244323834e-06</v>
      </c>
      <c r="AG42" t="n">
        <v>71</v>
      </c>
      <c r="AH42" t="n">
        <v>3456013.351240457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1.6469</v>
      </c>
      <c r="E43" t="n">
        <v>60.72</v>
      </c>
      <c r="F43" t="n">
        <v>54.38</v>
      </c>
      <c r="G43" t="n">
        <v>51.79</v>
      </c>
      <c r="H43" t="n">
        <v>0.65</v>
      </c>
      <c r="I43" t="n">
        <v>63</v>
      </c>
      <c r="J43" t="n">
        <v>306.44</v>
      </c>
      <c r="K43" t="n">
        <v>61.2</v>
      </c>
      <c r="L43" t="n">
        <v>11.25</v>
      </c>
      <c r="M43" t="n">
        <v>61</v>
      </c>
      <c r="N43" t="n">
        <v>88.98999999999999</v>
      </c>
      <c r="O43" t="n">
        <v>38028.53</v>
      </c>
      <c r="P43" t="n">
        <v>968.97</v>
      </c>
      <c r="Q43" t="n">
        <v>1367.48</v>
      </c>
      <c r="R43" t="n">
        <v>165.08</v>
      </c>
      <c r="S43" t="n">
        <v>104.26</v>
      </c>
      <c r="T43" t="n">
        <v>29282.01</v>
      </c>
      <c r="U43" t="n">
        <v>0.63</v>
      </c>
      <c r="V43" t="n">
        <v>0.88</v>
      </c>
      <c r="W43" t="n">
        <v>20.74</v>
      </c>
      <c r="X43" t="n">
        <v>1.8</v>
      </c>
      <c r="Y43" t="n">
        <v>1</v>
      </c>
      <c r="Z43" t="n">
        <v>10</v>
      </c>
      <c r="AA43" t="n">
        <v>2788.072858575895</v>
      </c>
      <c r="AB43" t="n">
        <v>3814.764286197297</v>
      </c>
      <c r="AC43" t="n">
        <v>3450.688536777786</v>
      </c>
      <c r="AD43" t="n">
        <v>2788072.858575895</v>
      </c>
      <c r="AE43" t="n">
        <v>3814764.286197297</v>
      </c>
      <c r="AF43" t="n">
        <v>1.922457933737025e-06</v>
      </c>
      <c r="AG43" t="n">
        <v>71</v>
      </c>
      <c r="AH43" t="n">
        <v>3450688.536777786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1.6497</v>
      </c>
      <c r="E44" t="n">
        <v>60.62</v>
      </c>
      <c r="F44" t="n">
        <v>54.33</v>
      </c>
      <c r="G44" t="n">
        <v>52.58</v>
      </c>
      <c r="H44" t="n">
        <v>0.67</v>
      </c>
      <c r="I44" t="n">
        <v>62</v>
      </c>
      <c r="J44" t="n">
        <v>306.98</v>
      </c>
      <c r="K44" t="n">
        <v>61.2</v>
      </c>
      <c r="L44" t="n">
        <v>11.5</v>
      </c>
      <c r="M44" t="n">
        <v>60</v>
      </c>
      <c r="N44" t="n">
        <v>89.28</v>
      </c>
      <c r="O44" t="n">
        <v>38094.91</v>
      </c>
      <c r="P44" t="n">
        <v>967.66</v>
      </c>
      <c r="Q44" t="n">
        <v>1367.55</v>
      </c>
      <c r="R44" t="n">
        <v>163.46</v>
      </c>
      <c r="S44" t="n">
        <v>104.26</v>
      </c>
      <c r="T44" t="n">
        <v>28476.8</v>
      </c>
      <c r="U44" t="n">
        <v>0.64</v>
      </c>
      <c r="V44" t="n">
        <v>0.88</v>
      </c>
      <c r="W44" t="n">
        <v>20.74</v>
      </c>
      <c r="X44" t="n">
        <v>1.75</v>
      </c>
      <c r="Y44" t="n">
        <v>1</v>
      </c>
      <c r="Z44" t="n">
        <v>10</v>
      </c>
      <c r="AA44" t="n">
        <v>2782.043248861979</v>
      </c>
      <c r="AB44" t="n">
        <v>3806.514308179109</v>
      </c>
      <c r="AC44" t="n">
        <v>3443.225925082737</v>
      </c>
      <c r="AD44" t="n">
        <v>2782043.248861979</v>
      </c>
      <c r="AE44" t="n">
        <v>3806514.308179109</v>
      </c>
      <c r="AF44" t="n">
        <v>1.925726427400552e-06</v>
      </c>
      <c r="AG44" t="n">
        <v>71</v>
      </c>
      <c r="AH44" t="n">
        <v>3443225.925082738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1.6545</v>
      </c>
      <c r="E45" t="n">
        <v>60.44</v>
      </c>
      <c r="F45" t="n">
        <v>54.26</v>
      </c>
      <c r="G45" t="n">
        <v>54.26</v>
      </c>
      <c r="H45" t="n">
        <v>0.68</v>
      </c>
      <c r="I45" t="n">
        <v>60</v>
      </c>
      <c r="J45" t="n">
        <v>307.52</v>
      </c>
      <c r="K45" t="n">
        <v>61.2</v>
      </c>
      <c r="L45" t="n">
        <v>11.75</v>
      </c>
      <c r="M45" t="n">
        <v>58</v>
      </c>
      <c r="N45" t="n">
        <v>89.56999999999999</v>
      </c>
      <c r="O45" t="n">
        <v>38161.42</v>
      </c>
      <c r="P45" t="n">
        <v>966.27</v>
      </c>
      <c r="Q45" t="n">
        <v>1367.56</v>
      </c>
      <c r="R45" t="n">
        <v>161.25</v>
      </c>
      <c r="S45" t="n">
        <v>104.26</v>
      </c>
      <c r="T45" t="n">
        <v>27382.24</v>
      </c>
      <c r="U45" t="n">
        <v>0.65</v>
      </c>
      <c r="V45" t="n">
        <v>0.88</v>
      </c>
      <c r="W45" t="n">
        <v>20.73</v>
      </c>
      <c r="X45" t="n">
        <v>1.68</v>
      </c>
      <c r="Y45" t="n">
        <v>1</v>
      </c>
      <c r="Z45" t="n">
        <v>10</v>
      </c>
      <c r="AA45" t="n">
        <v>2763.099667886463</v>
      </c>
      <c r="AB45" t="n">
        <v>3780.594864956596</v>
      </c>
      <c r="AC45" t="n">
        <v>3419.780197143215</v>
      </c>
      <c r="AD45" t="n">
        <v>2763099.667886463</v>
      </c>
      <c r="AE45" t="n">
        <v>3780594.864956596</v>
      </c>
      <c r="AF45" t="n">
        <v>1.931329559395172e-06</v>
      </c>
      <c r="AG45" t="n">
        <v>70</v>
      </c>
      <c r="AH45" t="n">
        <v>3419780.197143215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1.6568</v>
      </c>
      <c r="E46" t="n">
        <v>60.36</v>
      </c>
      <c r="F46" t="n">
        <v>54.23</v>
      </c>
      <c r="G46" t="n">
        <v>55.15</v>
      </c>
      <c r="H46" t="n">
        <v>0.6899999999999999</v>
      </c>
      <c r="I46" t="n">
        <v>59</v>
      </c>
      <c r="J46" t="n">
        <v>308.06</v>
      </c>
      <c r="K46" t="n">
        <v>61.2</v>
      </c>
      <c r="L46" t="n">
        <v>12</v>
      </c>
      <c r="M46" t="n">
        <v>57</v>
      </c>
      <c r="N46" t="n">
        <v>89.86</v>
      </c>
      <c r="O46" t="n">
        <v>38228.06</v>
      </c>
      <c r="P46" t="n">
        <v>965.6799999999999</v>
      </c>
      <c r="Q46" t="n">
        <v>1367.38</v>
      </c>
      <c r="R46" t="n">
        <v>160.21</v>
      </c>
      <c r="S46" t="n">
        <v>104.26</v>
      </c>
      <c r="T46" t="n">
        <v>26866.79</v>
      </c>
      <c r="U46" t="n">
        <v>0.65</v>
      </c>
      <c r="V46" t="n">
        <v>0.88</v>
      </c>
      <c r="W46" t="n">
        <v>20.74</v>
      </c>
      <c r="X46" t="n">
        <v>1.65</v>
      </c>
      <c r="Y46" t="n">
        <v>1</v>
      </c>
      <c r="Z46" t="n">
        <v>10</v>
      </c>
      <c r="AA46" t="n">
        <v>2759.029309242691</v>
      </c>
      <c r="AB46" t="n">
        <v>3775.025620688639</v>
      </c>
      <c r="AC46" t="n">
        <v>3414.742473731708</v>
      </c>
      <c r="AD46" t="n">
        <v>2759029.309242691</v>
      </c>
      <c r="AE46" t="n">
        <v>3775025.620688639</v>
      </c>
      <c r="AF46" t="n">
        <v>1.934014393475926e-06</v>
      </c>
      <c r="AG46" t="n">
        <v>70</v>
      </c>
      <c r="AH46" t="n">
        <v>3414742.473731708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1.6586</v>
      </c>
      <c r="E47" t="n">
        <v>60.29</v>
      </c>
      <c r="F47" t="n">
        <v>54.22</v>
      </c>
      <c r="G47" t="n">
        <v>56.09</v>
      </c>
      <c r="H47" t="n">
        <v>0.71</v>
      </c>
      <c r="I47" t="n">
        <v>58</v>
      </c>
      <c r="J47" t="n">
        <v>308.6</v>
      </c>
      <c r="K47" t="n">
        <v>61.2</v>
      </c>
      <c r="L47" t="n">
        <v>12.25</v>
      </c>
      <c r="M47" t="n">
        <v>56</v>
      </c>
      <c r="N47" t="n">
        <v>90.15000000000001</v>
      </c>
      <c r="O47" t="n">
        <v>38294.82</v>
      </c>
      <c r="P47" t="n">
        <v>965.45</v>
      </c>
      <c r="Q47" t="n">
        <v>1367.52</v>
      </c>
      <c r="R47" t="n">
        <v>159.81</v>
      </c>
      <c r="S47" t="n">
        <v>104.26</v>
      </c>
      <c r="T47" t="n">
        <v>26670.34</v>
      </c>
      <c r="U47" t="n">
        <v>0.65</v>
      </c>
      <c r="V47" t="n">
        <v>0.88</v>
      </c>
      <c r="W47" t="n">
        <v>20.74</v>
      </c>
      <c r="X47" t="n">
        <v>1.63</v>
      </c>
      <c r="Y47" t="n">
        <v>1</v>
      </c>
      <c r="Z47" t="n">
        <v>10</v>
      </c>
      <c r="AA47" t="n">
        <v>2756.349007884463</v>
      </c>
      <c r="AB47" t="n">
        <v>3771.35831412376</v>
      </c>
      <c r="AC47" t="n">
        <v>3411.425169758284</v>
      </c>
      <c r="AD47" t="n">
        <v>2756349.007884463</v>
      </c>
      <c r="AE47" t="n">
        <v>3771358.31412376</v>
      </c>
      <c r="AF47" t="n">
        <v>1.936115567973908e-06</v>
      </c>
      <c r="AG47" t="n">
        <v>70</v>
      </c>
      <c r="AH47" t="n">
        <v>3411425.169758284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1.6606</v>
      </c>
      <c r="E48" t="n">
        <v>60.22</v>
      </c>
      <c r="F48" t="n">
        <v>54.2</v>
      </c>
      <c r="G48" t="n">
        <v>57.05</v>
      </c>
      <c r="H48" t="n">
        <v>0.72</v>
      </c>
      <c r="I48" t="n">
        <v>57</v>
      </c>
      <c r="J48" t="n">
        <v>309.14</v>
      </c>
      <c r="K48" t="n">
        <v>61.2</v>
      </c>
      <c r="L48" t="n">
        <v>12.5</v>
      </c>
      <c r="M48" t="n">
        <v>55</v>
      </c>
      <c r="N48" t="n">
        <v>90.44</v>
      </c>
      <c r="O48" t="n">
        <v>38361.7</v>
      </c>
      <c r="P48" t="n">
        <v>964.41</v>
      </c>
      <c r="Q48" t="n">
        <v>1367.32</v>
      </c>
      <c r="R48" t="n">
        <v>159.65</v>
      </c>
      <c r="S48" t="n">
        <v>104.26</v>
      </c>
      <c r="T48" t="n">
        <v>26597.82</v>
      </c>
      <c r="U48" t="n">
        <v>0.65</v>
      </c>
      <c r="V48" t="n">
        <v>0.88</v>
      </c>
      <c r="W48" t="n">
        <v>20.72</v>
      </c>
      <c r="X48" t="n">
        <v>1.62</v>
      </c>
      <c r="Y48" t="n">
        <v>1</v>
      </c>
      <c r="Z48" t="n">
        <v>10</v>
      </c>
      <c r="AA48" t="n">
        <v>2752.130183795111</v>
      </c>
      <c r="AB48" t="n">
        <v>3765.585932883324</v>
      </c>
      <c r="AC48" t="n">
        <v>3406.203696481848</v>
      </c>
      <c r="AD48" t="n">
        <v>2752130.183795111</v>
      </c>
      <c r="AE48" t="n">
        <v>3765585.932883325</v>
      </c>
      <c r="AF48" t="n">
        <v>1.938450206304999e-06</v>
      </c>
      <c r="AG48" t="n">
        <v>70</v>
      </c>
      <c r="AH48" t="n">
        <v>3406203.696481848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1.6629</v>
      </c>
      <c r="E49" t="n">
        <v>60.14</v>
      </c>
      <c r="F49" t="n">
        <v>54.17</v>
      </c>
      <c r="G49" t="n">
        <v>58.04</v>
      </c>
      <c r="H49" t="n">
        <v>0.73</v>
      </c>
      <c r="I49" t="n">
        <v>56</v>
      </c>
      <c r="J49" t="n">
        <v>309.68</v>
      </c>
      <c r="K49" t="n">
        <v>61.2</v>
      </c>
      <c r="L49" t="n">
        <v>12.75</v>
      </c>
      <c r="M49" t="n">
        <v>54</v>
      </c>
      <c r="N49" t="n">
        <v>90.73999999999999</v>
      </c>
      <c r="O49" t="n">
        <v>38428.72</v>
      </c>
      <c r="P49" t="n">
        <v>963.85</v>
      </c>
      <c r="Q49" t="n">
        <v>1367.37</v>
      </c>
      <c r="R49" t="n">
        <v>158.16</v>
      </c>
      <c r="S49" t="n">
        <v>104.26</v>
      </c>
      <c r="T49" t="n">
        <v>25858.01</v>
      </c>
      <c r="U49" t="n">
        <v>0.66</v>
      </c>
      <c r="V49" t="n">
        <v>0.88</v>
      </c>
      <c r="W49" t="n">
        <v>20.74</v>
      </c>
      <c r="X49" t="n">
        <v>1.59</v>
      </c>
      <c r="Y49" t="n">
        <v>1</v>
      </c>
      <c r="Z49" t="n">
        <v>10</v>
      </c>
      <c r="AA49" t="n">
        <v>2748.133562867797</v>
      </c>
      <c r="AB49" t="n">
        <v>3760.117579812102</v>
      </c>
      <c r="AC49" t="n">
        <v>3401.257235352861</v>
      </c>
      <c r="AD49" t="n">
        <v>2748133.562867797</v>
      </c>
      <c r="AE49" t="n">
        <v>3760117.579812102</v>
      </c>
      <c r="AF49" t="n">
        <v>1.941135040385754e-06</v>
      </c>
      <c r="AG49" t="n">
        <v>70</v>
      </c>
      <c r="AH49" t="n">
        <v>3401257.235352861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1.668</v>
      </c>
      <c r="E50" t="n">
        <v>59.95</v>
      </c>
      <c r="F50" t="n">
        <v>54.09</v>
      </c>
      <c r="G50" t="n">
        <v>60.1</v>
      </c>
      <c r="H50" t="n">
        <v>0.75</v>
      </c>
      <c r="I50" t="n">
        <v>54</v>
      </c>
      <c r="J50" t="n">
        <v>310.23</v>
      </c>
      <c r="K50" t="n">
        <v>61.2</v>
      </c>
      <c r="L50" t="n">
        <v>13</v>
      </c>
      <c r="M50" t="n">
        <v>52</v>
      </c>
      <c r="N50" t="n">
        <v>91.03</v>
      </c>
      <c r="O50" t="n">
        <v>38495.87</v>
      </c>
      <c r="P50" t="n">
        <v>962.21</v>
      </c>
      <c r="Q50" t="n">
        <v>1367.5</v>
      </c>
      <c r="R50" t="n">
        <v>155.81</v>
      </c>
      <c r="S50" t="n">
        <v>104.26</v>
      </c>
      <c r="T50" t="n">
        <v>24692.49</v>
      </c>
      <c r="U50" t="n">
        <v>0.67</v>
      </c>
      <c r="V50" t="n">
        <v>0.89</v>
      </c>
      <c r="W50" t="n">
        <v>20.73</v>
      </c>
      <c r="X50" t="n">
        <v>1.51</v>
      </c>
      <c r="Y50" t="n">
        <v>1</v>
      </c>
      <c r="Z50" t="n">
        <v>10</v>
      </c>
      <c r="AA50" t="n">
        <v>2738.574825569062</v>
      </c>
      <c r="AB50" t="n">
        <v>3747.038893738246</v>
      </c>
      <c r="AC50" t="n">
        <v>3389.426760721843</v>
      </c>
      <c r="AD50" t="n">
        <v>2738574.825569062</v>
      </c>
      <c r="AE50" t="n">
        <v>3747038.893738246</v>
      </c>
      <c r="AF50" t="n">
        <v>1.947088368130037e-06</v>
      </c>
      <c r="AG50" t="n">
        <v>70</v>
      </c>
      <c r="AH50" t="n">
        <v>3389426.760721844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1.67</v>
      </c>
      <c r="E51" t="n">
        <v>59.88</v>
      </c>
      <c r="F51" t="n">
        <v>54.07</v>
      </c>
      <c r="G51" t="n">
        <v>61.22</v>
      </c>
      <c r="H51" t="n">
        <v>0.76</v>
      </c>
      <c r="I51" t="n">
        <v>53</v>
      </c>
      <c r="J51" t="n">
        <v>310.77</v>
      </c>
      <c r="K51" t="n">
        <v>61.2</v>
      </c>
      <c r="L51" t="n">
        <v>13.25</v>
      </c>
      <c r="M51" t="n">
        <v>51</v>
      </c>
      <c r="N51" t="n">
        <v>91.33</v>
      </c>
      <c r="O51" t="n">
        <v>38563.14</v>
      </c>
      <c r="P51" t="n">
        <v>961.6900000000001</v>
      </c>
      <c r="Q51" t="n">
        <v>1367.34</v>
      </c>
      <c r="R51" t="n">
        <v>155.01</v>
      </c>
      <c r="S51" t="n">
        <v>104.26</v>
      </c>
      <c r="T51" t="n">
        <v>24297.91</v>
      </c>
      <c r="U51" t="n">
        <v>0.67</v>
      </c>
      <c r="V51" t="n">
        <v>0.89</v>
      </c>
      <c r="W51" t="n">
        <v>20.74</v>
      </c>
      <c r="X51" t="n">
        <v>1.5</v>
      </c>
      <c r="Y51" t="n">
        <v>1</v>
      </c>
      <c r="Z51" t="n">
        <v>10</v>
      </c>
      <c r="AA51" t="n">
        <v>2735.15414663067</v>
      </c>
      <c r="AB51" t="n">
        <v>3742.358569905033</v>
      </c>
      <c r="AC51" t="n">
        <v>3385.193120426396</v>
      </c>
      <c r="AD51" t="n">
        <v>2735154.14663067</v>
      </c>
      <c r="AE51" t="n">
        <v>3742358.569905033</v>
      </c>
      <c r="AF51" t="n">
        <v>1.949423006461128e-06</v>
      </c>
      <c r="AG51" t="n">
        <v>70</v>
      </c>
      <c r="AH51" t="n">
        <v>3385193.120426396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1.6731</v>
      </c>
      <c r="E52" t="n">
        <v>59.77</v>
      </c>
      <c r="F52" t="n">
        <v>54.02</v>
      </c>
      <c r="G52" t="n">
        <v>62.33</v>
      </c>
      <c r="H52" t="n">
        <v>0.77</v>
      </c>
      <c r="I52" t="n">
        <v>52</v>
      </c>
      <c r="J52" t="n">
        <v>311.32</v>
      </c>
      <c r="K52" t="n">
        <v>61.2</v>
      </c>
      <c r="L52" t="n">
        <v>13.5</v>
      </c>
      <c r="M52" t="n">
        <v>50</v>
      </c>
      <c r="N52" t="n">
        <v>91.62</v>
      </c>
      <c r="O52" t="n">
        <v>38630.55</v>
      </c>
      <c r="P52" t="n">
        <v>960.75</v>
      </c>
      <c r="Q52" t="n">
        <v>1367.4</v>
      </c>
      <c r="R52" t="n">
        <v>153.32</v>
      </c>
      <c r="S52" t="n">
        <v>104.26</v>
      </c>
      <c r="T52" t="n">
        <v>23454.18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2729.451804189081</v>
      </c>
      <c r="AB52" t="n">
        <v>3734.556373406856</v>
      </c>
      <c r="AC52" t="n">
        <v>3378.135554611555</v>
      </c>
      <c r="AD52" t="n">
        <v>2729451.804189081</v>
      </c>
      <c r="AE52" t="n">
        <v>3734556.373406856</v>
      </c>
      <c r="AF52" t="n">
        <v>1.953041695874319e-06</v>
      </c>
      <c r="AG52" t="n">
        <v>70</v>
      </c>
      <c r="AH52" t="n">
        <v>3378135.554611555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1.6747</v>
      </c>
      <c r="E53" t="n">
        <v>59.71</v>
      </c>
      <c r="F53" t="n">
        <v>54.02</v>
      </c>
      <c r="G53" t="n">
        <v>63.55</v>
      </c>
      <c r="H53" t="n">
        <v>0.79</v>
      </c>
      <c r="I53" t="n">
        <v>51</v>
      </c>
      <c r="J53" t="n">
        <v>311.87</v>
      </c>
      <c r="K53" t="n">
        <v>61.2</v>
      </c>
      <c r="L53" t="n">
        <v>13.75</v>
      </c>
      <c r="M53" t="n">
        <v>49</v>
      </c>
      <c r="N53" t="n">
        <v>91.92</v>
      </c>
      <c r="O53" t="n">
        <v>38698.21</v>
      </c>
      <c r="P53" t="n">
        <v>959.97</v>
      </c>
      <c r="Q53" t="n">
        <v>1367.35</v>
      </c>
      <c r="R53" t="n">
        <v>153.27</v>
      </c>
      <c r="S53" t="n">
        <v>104.26</v>
      </c>
      <c r="T53" t="n">
        <v>23435.95</v>
      </c>
      <c r="U53" t="n">
        <v>0.68</v>
      </c>
      <c r="V53" t="n">
        <v>0.89</v>
      </c>
      <c r="W53" t="n">
        <v>20.73</v>
      </c>
      <c r="X53" t="n">
        <v>1.44</v>
      </c>
      <c r="Y53" t="n">
        <v>1</v>
      </c>
      <c r="Z53" t="n">
        <v>10</v>
      </c>
      <c r="AA53" t="n">
        <v>2726.393349901967</v>
      </c>
      <c r="AB53" t="n">
        <v>3730.371661321746</v>
      </c>
      <c r="AC53" t="n">
        <v>3374.350225574568</v>
      </c>
      <c r="AD53" t="n">
        <v>2726393.349901967</v>
      </c>
      <c r="AE53" t="n">
        <v>3730371.661321746</v>
      </c>
      <c r="AF53" t="n">
        <v>1.954909406539192e-06</v>
      </c>
      <c r="AG53" t="n">
        <v>70</v>
      </c>
      <c r="AH53" t="n">
        <v>3374350.225574568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1.675</v>
      </c>
      <c r="E54" t="n">
        <v>59.7</v>
      </c>
      <c r="F54" t="n">
        <v>54</v>
      </c>
      <c r="G54" t="n">
        <v>63.53</v>
      </c>
      <c r="H54" t="n">
        <v>0.8</v>
      </c>
      <c r="I54" t="n">
        <v>51</v>
      </c>
      <c r="J54" t="n">
        <v>312.42</v>
      </c>
      <c r="K54" t="n">
        <v>61.2</v>
      </c>
      <c r="L54" t="n">
        <v>14</v>
      </c>
      <c r="M54" t="n">
        <v>49</v>
      </c>
      <c r="N54" t="n">
        <v>92.22</v>
      </c>
      <c r="O54" t="n">
        <v>38765.89</v>
      </c>
      <c r="P54" t="n">
        <v>959.92</v>
      </c>
      <c r="Q54" t="n">
        <v>1367.3</v>
      </c>
      <c r="R54" t="n">
        <v>153.11</v>
      </c>
      <c r="S54" t="n">
        <v>104.26</v>
      </c>
      <c r="T54" t="n">
        <v>23354.79</v>
      </c>
      <c r="U54" t="n">
        <v>0.68</v>
      </c>
      <c r="V54" t="n">
        <v>0.89</v>
      </c>
      <c r="W54" t="n">
        <v>20.72</v>
      </c>
      <c r="X54" t="n">
        <v>1.43</v>
      </c>
      <c r="Y54" t="n">
        <v>1</v>
      </c>
      <c r="Z54" t="n">
        <v>10</v>
      </c>
      <c r="AA54" t="n">
        <v>2725.72532463231</v>
      </c>
      <c r="AB54" t="n">
        <v>3729.457639676607</v>
      </c>
      <c r="AC54" t="n">
        <v>3373.523436872403</v>
      </c>
      <c r="AD54" t="n">
        <v>2725725.32463231</v>
      </c>
      <c r="AE54" t="n">
        <v>3729457.639676607</v>
      </c>
      <c r="AF54" t="n">
        <v>1.955259602288856e-06</v>
      </c>
      <c r="AG54" t="n">
        <v>70</v>
      </c>
      <c r="AH54" t="n">
        <v>3373523.436872403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1.6765</v>
      </c>
      <c r="E55" t="n">
        <v>59.65</v>
      </c>
      <c r="F55" t="n">
        <v>54</v>
      </c>
      <c r="G55" t="n">
        <v>64.8</v>
      </c>
      <c r="H55" t="n">
        <v>0.8100000000000001</v>
      </c>
      <c r="I55" t="n">
        <v>50</v>
      </c>
      <c r="J55" t="n">
        <v>312.97</v>
      </c>
      <c r="K55" t="n">
        <v>61.2</v>
      </c>
      <c r="L55" t="n">
        <v>14.25</v>
      </c>
      <c r="M55" t="n">
        <v>48</v>
      </c>
      <c r="N55" t="n">
        <v>92.52</v>
      </c>
      <c r="O55" t="n">
        <v>38833.69</v>
      </c>
      <c r="P55" t="n">
        <v>960.28</v>
      </c>
      <c r="Q55" t="n">
        <v>1367.36</v>
      </c>
      <c r="R55" t="n">
        <v>152.8</v>
      </c>
      <c r="S55" t="n">
        <v>104.26</v>
      </c>
      <c r="T55" t="n">
        <v>23203.8</v>
      </c>
      <c r="U55" t="n">
        <v>0.68</v>
      </c>
      <c r="V55" t="n">
        <v>0.89</v>
      </c>
      <c r="W55" t="n">
        <v>20.73</v>
      </c>
      <c r="X55" t="n">
        <v>1.42</v>
      </c>
      <c r="Y55" t="n">
        <v>1</v>
      </c>
      <c r="Z55" t="n">
        <v>10</v>
      </c>
      <c r="AA55" t="n">
        <v>2724.438757866336</v>
      </c>
      <c r="AB55" t="n">
        <v>3727.697302268082</v>
      </c>
      <c r="AC55" t="n">
        <v>3371.931103595498</v>
      </c>
      <c r="AD55" t="n">
        <v>2724438.757866336</v>
      </c>
      <c r="AE55" t="n">
        <v>3727697.302268082</v>
      </c>
      <c r="AF55" t="n">
        <v>1.957010581037174e-06</v>
      </c>
      <c r="AG55" t="n">
        <v>70</v>
      </c>
      <c r="AH55" t="n">
        <v>3371931.103595498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1.6798</v>
      </c>
      <c r="E56" t="n">
        <v>59.53</v>
      </c>
      <c r="F56" t="n">
        <v>53.94</v>
      </c>
      <c r="G56" t="n">
        <v>66.05</v>
      </c>
      <c r="H56" t="n">
        <v>0.82</v>
      </c>
      <c r="I56" t="n">
        <v>49</v>
      </c>
      <c r="J56" t="n">
        <v>313.52</v>
      </c>
      <c r="K56" t="n">
        <v>61.2</v>
      </c>
      <c r="L56" t="n">
        <v>14.5</v>
      </c>
      <c r="M56" t="n">
        <v>47</v>
      </c>
      <c r="N56" t="n">
        <v>92.81999999999999</v>
      </c>
      <c r="O56" t="n">
        <v>38901.63</v>
      </c>
      <c r="P56" t="n">
        <v>958.85</v>
      </c>
      <c r="Q56" t="n">
        <v>1367.35</v>
      </c>
      <c r="R56" t="n">
        <v>150.7</v>
      </c>
      <c r="S56" t="n">
        <v>104.26</v>
      </c>
      <c r="T56" t="n">
        <v>22159.14</v>
      </c>
      <c r="U56" t="n">
        <v>0.6899999999999999</v>
      </c>
      <c r="V56" t="n">
        <v>0.89</v>
      </c>
      <c r="W56" t="n">
        <v>20.73</v>
      </c>
      <c r="X56" t="n">
        <v>1.36</v>
      </c>
      <c r="Y56" t="n">
        <v>1</v>
      </c>
      <c r="Z56" t="n">
        <v>10</v>
      </c>
      <c r="AA56" t="n">
        <v>2707.624667176386</v>
      </c>
      <c r="AB56" t="n">
        <v>3704.691521600761</v>
      </c>
      <c r="AC56" t="n">
        <v>3351.120962346252</v>
      </c>
      <c r="AD56" t="n">
        <v>2707624.667176386</v>
      </c>
      <c r="AE56" t="n">
        <v>3704691.521600761</v>
      </c>
      <c r="AF56" t="n">
        <v>1.960862734283474e-06</v>
      </c>
      <c r="AG56" t="n">
        <v>69</v>
      </c>
      <c r="AH56" t="n">
        <v>3351120.962346252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1.6817</v>
      </c>
      <c r="E57" t="n">
        <v>59.46</v>
      </c>
      <c r="F57" t="n">
        <v>53.93</v>
      </c>
      <c r="G57" t="n">
        <v>67.41</v>
      </c>
      <c r="H57" t="n">
        <v>0.84</v>
      </c>
      <c r="I57" t="n">
        <v>48</v>
      </c>
      <c r="J57" t="n">
        <v>314.07</v>
      </c>
      <c r="K57" t="n">
        <v>61.2</v>
      </c>
      <c r="L57" t="n">
        <v>14.75</v>
      </c>
      <c r="M57" t="n">
        <v>46</v>
      </c>
      <c r="N57" t="n">
        <v>93.12</v>
      </c>
      <c r="O57" t="n">
        <v>38969.71</v>
      </c>
      <c r="P57" t="n">
        <v>958.27</v>
      </c>
      <c r="Q57" t="n">
        <v>1367.29</v>
      </c>
      <c r="R57" t="n">
        <v>150.68</v>
      </c>
      <c r="S57" t="n">
        <v>104.26</v>
      </c>
      <c r="T57" t="n">
        <v>22155.6</v>
      </c>
      <c r="U57" t="n">
        <v>0.6899999999999999</v>
      </c>
      <c r="V57" t="n">
        <v>0.89</v>
      </c>
      <c r="W57" t="n">
        <v>20.72</v>
      </c>
      <c r="X57" t="n">
        <v>1.35</v>
      </c>
      <c r="Y57" t="n">
        <v>1</v>
      </c>
      <c r="Z57" t="n">
        <v>10</v>
      </c>
      <c r="AA57" t="n">
        <v>2704.402479160818</v>
      </c>
      <c r="AB57" t="n">
        <v>3700.28278180496</v>
      </c>
      <c r="AC57" t="n">
        <v>3347.132986488856</v>
      </c>
      <c r="AD57" t="n">
        <v>2704402.479160818</v>
      </c>
      <c r="AE57" t="n">
        <v>3700282.78180496</v>
      </c>
      <c r="AF57" t="n">
        <v>1.963080640698011e-06</v>
      </c>
      <c r="AG57" t="n">
        <v>69</v>
      </c>
      <c r="AH57" t="n">
        <v>3347132.986488856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1.6835</v>
      </c>
      <c r="E58" t="n">
        <v>59.4</v>
      </c>
      <c r="F58" t="n">
        <v>53.92</v>
      </c>
      <c r="G58" t="n">
        <v>68.83</v>
      </c>
      <c r="H58" t="n">
        <v>0.85</v>
      </c>
      <c r="I58" t="n">
        <v>47</v>
      </c>
      <c r="J58" t="n">
        <v>314.62</v>
      </c>
      <c r="K58" t="n">
        <v>61.2</v>
      </c>
      <c r="L58" t="n">
        <v>15</v>
      </c>
      <c r="M58" t="n">
        <v>45</v>
      </c>
      <c r="N58" t="n">
        <v>93.43000000000001</v>
      </c>
      <c r="O58" t="n">
        <v>39037.92</v>
      </c>
      <c r="P58" t="n">
        <v>958.03</v>
      </c>
      <c r="Q58" t="n">
        <v>1367.38</v>
      </c>
      <c r="R58" t="n">
        <v>149.78</v>
      </c>
      <c r="S58" t="n">
        <v>104.26</v>
      </c>
      <c r="T58" t="n">
        <v>21709.76</v>
      </c>
      <c r="U58" t="n">
        <v>0.7</v>
      </c>
      <c r="V58" t="n">
        <v>0.89</v>
      </c>
      <c r="W58" t="n">
        <v>20.73</v>
      </c>
      <c r="X58" t="n">
        <v>1.34</v>
      </c>
      <c r="Y58" t="n">
        <v>1</v>
      </c>
      <c r="Z58" t="n">
        <v>10</v>
      </c>
      <c r="AA58" t="n">
        <v>2701.795071207772</v>
      </c>
      <c r="AB58" t="n">
        <v>3696.715211212881</v>
      </c>
      <c r="AC58" t="n">
        <v>3343.905899826969</v>
      </c>
      <c r="AD58" t="n">
        <v>2701795.071207772</v>
      </c>
      <c r="AE58" t="n">
        <v>3696715.211212881</v>
      </c>
      <c r="AF58" t="n">
        <v>1.965181815195993e-06</v>
      </c>
      <c r="AG58" t="n">
        <v>69</v>
      </c>
      <c r="AH58" t="n">
        <v>3343905.899826969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1.6862</v>
      </c>
      <c r="E59" t="n">
        <v>59.3</v>
      </c>
      <c r="F59" t="n">
        <v>53.88</v>
      </c>
      <c r="G59" t="n">
        <v>70.27</v>
      </c>
      <c r="H59" t="n">
        <v>0.86</v>
      </c>
      <c r="I59" t="n">
        <v>46</v>
      </c>
      <c r="J59" t="n">
        <v>315.18</v>
      </c>
      <c r="K59" t="n">
        <v>61.2</v>
      </c>
      <c r="L59" t="n">
        <v>15.25</v>
      </c>
      <c r="M59" t="n">
        <v>44</v>
      </c>
      <c r="N59" t="n">
        <v>93.73</v>
      </c>
      <c r="O59" t="n">
        <v>39106.27</v>
      </c>
      <c r="P59" t="n">
        <v>956.76</v>
      </c>
      <c r="Q59" t="n">
        <v>1367.3</v>
      </c>
      <c r="R59" t="n">
        <v>148.47</v>
      </c>
      <c r="S59" t="n">
        <v>104.26</v>
      </c>
      <c r="T59" t="n">
        <v>21059</v>
      </c>
      <c r="U59" t="n">
        <v>0.7</v>
      </c>
      <c r="V59" t="n">
        <v>0.89</v>
      </c>
      <c r="W59" t="n">
        <v>20.73</v>
      </c>
      <c r="X59" t="n">
        <v>1.3</v>
      </c>
      <c r="Y59" t="n">
        <v>1</v>
      </c>
      <c r="Z59" t="n">
        <v>10</v>
      </c>
      <c r="AA59" t="n">
        <v>2696.298310392975</v>
      </c>
      <c r="AB59" t="n">
        <v>3689.194300566102</v>
      </c>
      <c r="AC59" t="n">
        <v>3337.102774336655</v>
      </c>
      <c r="AD59" t="n">
        <v>2696298.310392975</v>
      </c>
      <c r="AE59" t="n">
        <v>3689194.300566102</v>
      </c>
      <c r="AF59" t="n">
        <v>1.968333576942966e-06</v>
      </c>
      <c r="AG59" t="n">
        <v>69</v>
      </c>
      <c r="AH59" t="n">
        <v>3337102.774336655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1.6866</v>
      </c>
      <c r="E60" t="n">
        <v>59.29</v>
      </c>
      <c r="F60" t="n">
        <v>53.86</v>
      </c>
      <c r="G60" t="n">
        <v>70.26000000000001</v>
      </c>
      <c r="H60" t="n">
        <v>0.87</v>
      </c>
      <c r="I60" t="n">
        <v>46</v>
      </c>
      <c r="J60" t="n">
        <v>315.73</v>
      </c>
      <c r="K60" t="n">
        <v>61.2</v>
      </c>
      <c r="L60" t="n">
        <v>15.5</v>
      </c>
      <c r="M60" t="n">
        <v>44</v>
      </c>
      <c r="N60" t="n">
        <v>94.03</v>
      </c>
      <c r="O60" t="n">
        <v>39174.75</v>
      </c>
      <c r="P60" t="n">
        <v>956.39</v>
      </c>
      <c r="Q60" t="n">
        <v>1367.35</v>
      </c>
      <c r="R60" t="n">
        <v>148.38</v>
      </c>
      <c r="S60" t="n">
        <v>104.26</v>
      </c>
      <c r="T60" t="n">
        <v>21014.84</v>
      </c>
      <c r="U60" t="n">
        <v>0.7</v>
      </c>
      <c r="V60" t="n">
        <v>0.89</v>
      </c>
      <c r="W60" t="n">
        <v>20.72</v>
      </c>
      <c r="X60" t="n">
        <v>1.28</v>
      </c>
      <c r="Y60" t="n">
        <v>1</v>
      </c>
      <c r="Z60" t="n">
        <v>10</v>
      </c>
      <c r="AA60" t="n">
        <v>2695.061017545152</v>
      </c>
      <c r="AB60" t="n">
        <v>3687.501381906202</v>
      </c>
      <c r="AC60" t="n">
        <v>3335.571425457629</v>
      </c>
      <c r="AD60" t="n">
        <v>2695061.017545152</v>
      </c>
      <c r="AE60" t="n">
        <v>3687501.381906202</v>
      </c>
      <c r="AF60" t="n">
        <v>1.968800504609185e-06</v>
      </c>
      <c r="AG60" t="n">
        <v>69</v>
      </c>
      <c r="AH60" t="n">
        <v>3335571.425457629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1.6887</v>
      </c>
      <c r="E61" t="n">
        <v>59.22</v>
      </c>
      <c r="F61" t="n">
        <v>53.84</v>
      </c>
      <c r="G61" t="n">
        <v>71.79000000000001</v>
      </c>
      <c r="H61" t="n">
        <v>0.89</v>
      </c>
      <c r="I61" t="n">
        <v>45</v>
      </c>
      <c r="J61" t="n">
        <v>316.29</v>
      </c>
      <c r="K61" t="n">
        <v>61.2</v>
      </c>
      <c r="L61" t="n">
        <v>15.75</v>
      </c>
      <c r="M61" t="n">
        <v>43</v>
      </c>
      <c r="N61" t="n">
        <v>94.34</v>
      </c>
      <c r="O61" t="n">
        <v>39243.37</v>
      </c>
      <c r="P61" t="n">
        <v>956.04</v>
      </c>
      <c r="Q61" t="n">
        <v>1367.37</v>
      </c>
      <c r="R61" t="n">
        <v>147.58</v>
      </c>
      <c r="S61" t="n">
        <v>104.26</v>
      </c>
      <c r="T61" t="n">
        <v>20621.03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2691.842976906253</v>
      </c>
      <c r="AB61" t="n">
        <v>3683.098316734128</v>
      </c>
      <c r="AC61" t="n">
        <v>3331.588582645837</v>
      </c>
      <c r="AD61" t="n">
        <v>2691842.976906253</v>
      </c>
      <c r="AE61" t="n">
        <v>3683098.316734128</v>
      </c>
      <c r="AF61" t="n">
        <v>1.97125187485683e-06</v>
      </c>
      <c r="AG61" t="n">
        <v>69</v>
      </c>
      <c r="AH61" t="n">
        <v>3331588.582645837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1.6913</v>
      </c>
      <c r="E62" t="n">
        <v>59.13</v>
      </c>
      <c r="F62" t="n">
        <v>53.81</v>
      </c>
      <c r="G62" t="n">
        <v>73.37</v>
      </c>
      <c r="H62" t="n">
        <v>0.9</v>
      </c>
      <c r="I62" t="n">
        <v>44</v>
      </c>
      <c r="J62" t="n">
        <v>316.85</v>
      </c>
      <c r="K62" t="n">
        <v>61.2</v>
      </c>
      <c r="L62" t="n">
        <v>16</v>
      </c>
      <c r="M62" t="n">
        <v>42</v>
      </c>
      <c r="N62" t="n">
        <v>94.65000000000001</v>
      </c>
      <c r="O62" t="n">
        <v>39312.13</v>
      </c>
      <c r="P62" t="n">
        <v>955.21</v>
      </c>
      <c r="Q62" t="n">
        <v>1367.34</v>
      </c>
      <c r="R62" t="n">
        <v>146.54</v>
      </c>
      <c r="S62" t="n">
        <v>104.26</v>
      </c>
      <c r="T62" t="n">
        <v>20106.77</v>
      </c>
      <c r="U62" t="n">
        <v>0.71</v>
      </c>
      <c r="V62" t="n">
        <v>0.89</v>
      </c>
      <c r="W62" t="n">
        <v>20.71</v>
      </c>
      <c r="X62" t="n">
        <v>1.23</v>
      </c>
      <c r="Y62" t="n">
        <v>1</v>
      </c>
      <c r="Z62" t="n">
        <v>10</v>
      </c>
      <c r="AA62" t="n">
        <v>2687.241807439649</v>
      </c>
      <c r="AB62" t="n">
        <v>3676.802793680649</v>
      </c>
      <c r="AC62" t="n">
        <v>3325.893895476761</v>
      </c>
      <c r="AD62" t="n">
        <v>2687241.807439649</v>
      </c>
      <c r="AE62" t="n">
        <v>3676802.793680649</v>
      </c>
      <c r="AF62" t="n">
        <v>1.974286904687249e-06</v>
      </c>
      <c r="AG62" t="n">
        <v>69</v>
      </c>
      <c r="AH62" t="n">
        <v>3325893.895476761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1.691</v>
      </c>
      <c r="E63" t="n">
        <v>59.14</v>
      </c>
      <c r="F63" t="n">
        <v>53.82</v>
      </c>
      <c r="G63" t="n">
        <v>73.39</v>
      </c>
      <c r="H63" t="n">
        <v>0.91</v>
      </c>
      <c r="I63" t="n">
        <v>44</v>
      </c>
      <c r="J63" t="n">
        <v>317.41</v>
      </c>
      <c r="K63" t="n">
        <v>61.2</v>
      </c>
      <c r="L63" t="n">
        <v>16.25</v>
      </c>
      <c r="M63" t="n">
        <v>42</v>
      </c>
      <c r="N63" t="n">
        <v>94.95999999999999</v>
      </c>
      <c r="O63" t="n">
        <v>39381.03</v>
      </c>
      <c r="P63" t="n">
        <v>955.24</v>
      </c>
      <c r="Q63" t="n">
        <v>1367.34</v>
      </c>
      <c r="R63" t="n">
        <v>146.96</v>
      </c>
      <c r="S63" t="n">
        <v>104.26</v>
      </c>
      <c r="T63" t="n">
        <v>20317.04</v>
      </c>
      <c r="U63" t="n">
        <v>0.71</v>
      </c>
      <c r="V63" t="n">
        <v>0.89</v>
      </c>
      <c r="W63" t="n">
        <v>20.71</v>
      </c>
      <c r="X63" t="n">
        <v>1.24</v>
      </c>
      <c r="Y63" t="n">
        <v>1</v>
      </c>
      <c r="Z63" t="n">
        <v>10</v>
      </c>
      <c r="AA63" t="n">
        <v>2687.753759506871</v>
      </c>
      <c r="AB63" t="n">
        <v>3677.503269084753</v>
      </c>
      <c r="AC63" t="n">
        <v>3326.527518491421</v>
      </c>
      <c r="AD63" t="n">
        <v>2687753.759506871</v>
      </c>
      <c r="AE63" t="n">
        <v>3677503.269084753</v>
      </c>
      <c r="AF63" t="n">
        <v>1.973936708937585e-06</v>
      </c>
      <c r="AG63" t="n">
        <v>69</v>
      </c>
      <c r="AH63" t="n">
        <v>3326527.518491421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1.694</v>
      </c>
      <c r="E64" t="n">
        <v>59.03</v>
      </c>
      <c r="F64" t="n">
        <v>53.77</v>
      </c>
      <c r="G64" t="n">
        <v>75.02</v>
      </c>
      <c r="H64" t="n">
        <v>0.92</v>
      </c>
      <c r="I64" t="n">
        <v>43</v>
      </c>
      <c r="J64" t="n">
        <v>317.97</v>
      </c>
      <c r="K64" t="n">
        <v>61.2</v>
      </c>
      <c r="L64" t="n">
        <v>16.5</v>
      </c>
      <c r="M64" t="n">
        <v>41</v>
      </c>
      <c r="N64" t="n">
        <v>95.27</v>
      </c>
      <c r="O64" t="n">
        <v>39450.07</v>
      </c>
      <c r="P64" t="n">
        <v>954.42</v>
      </c>
      <c r="Q64" t="n">
        <v>1367.29</v>
      </c>
      <c r="R64" t="n">
        <v>144.93</v>
      </c>
      <c r="S64" t="n">
        <v>104.26</v>
      </c>
      <c r="T64" t="n">
        <v>19303.92</v>
      </c>
      <c r="U64" t="n">
        <v>0.72</v>
      </c>
      <c r="V64" t="n">
        <v>0.89</v>
      </c>
      <c r="W64" t="n">
        <v>20.72</v>
      </c>
      <c r="X64" t="n">
        <v>1.19</v>
      </c>
      <c r="Y64" t="n">
        <v>1</v>
      </c>
      <c r="Z64" t="n">
        <v>10</v>
      </c>
      <c r="AA64" t="n">
        <v>2682.478883524191</v>
      </c>
      <c r="AB64" t="n">
        <v>3670.285951054146</v>
      </c>
      <c r="AC64" t="n">
        <v>3319.999011164085</v>
      </c>
      <c r="AD64" t="n">
        <v>2682478.883524191</v>
      </c>
      <c r="AE64" t="n">
        <v>3670285.951054146</v>
      </c>
      <c r="AF64" t="n">
        <v>1.977438666434222e-06</v>
      </c>
      <c r="AG64" t="n">
        <v>69</v>
      </c>
      <c r="AH64" t="n">
        <v>3319999.011164085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1.6963</v>
      </c>
      <c r="E65" t="n">
        <v>58.95</v>
      </c>
      <c r="F65" t="n">
        <v>53.74</v>
      </c>
      <c r="G65" t="n">
        <v>76.77</v>
      </c>
      <c r="H65" t="n">
        <v>0.9399999999999999</v>
      </c>
      <c r="I65" t="n">
        <v>42</v>
      </c>
      <c r="J65" t="n">
        <v>318.53</v>
      </c>
      <c r="K65" t="n">
        <v>61.2</v>
      </c>
      <c r="L65" t="n">
        <v>16.75</v>
      </c>
      <c r="M65" t="n">
        <v>40</v>
      </c>
      <c r="N65" t="n">
        <v>95.58</v>
      </c>
      <c r="O65" t="n">
        <v>39519.26</v>
      </c>
      <c r="P65" t="n">
        <v>953.64</v>
      </c>
      <c r="Q65" t="n">
        <v>1367.25</v>
      </c>
      <c r="R65" t="n">
        <v>144.31</v>
      </c>
      <c r="S65" t="n">
        <v>104.26</v>
      </c>
      <c r="T65" t="n">
        <v>19000.62</v>
      </c>
      <c r="U65" t="n">
        <v>0.72</v>
      </c>
      <c r="V65" t="n">
        <v>0.89</v>
      </c>
      <c r="W65" t="n">
        <v>20.71</v>
      </c>
      <c r="X65" t="n">
        <v>1.16</v>
      </c>
      <c r="Y65" t="n">
        <v>1</v>
      </c>
      <c r="Z65" t="n">
        <v>10</v>
      </c>
      <c r="AA65" t="n">
        <v>2678.328027696568</v>
      </c>
      <c r="AB65" t="n">
        <v>3664.606566987957</v>
      </c>
      <c r="AC65" t="n">
        <v>3314.861659542109</v>
      </c>
      <c r="AD65" t="n">
        <v>2678328.027696569</v>
      </c>
      <c r="AE65" t="n">
        <v>3664606.566987957</v>
      </c>
      <c r="AF65" t="n">
        <v>1.980123500514977e-06</v>
      </c>
      <c r="AG65" t="n">
        <v>69</v>
      </c>
      <c r="AH65" t="n">
        <v>3314861.659542108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1.6962</v>
      </c>
      <c r="E66" t="n">
        <v>58.95</v>
      </c>
      <c r="F66" t="n">
        <v>53.74</v>
      </c>
      <c r="G66" t="n">
        <v>76.77</v>
      </c>
      <c r="H66" t="n">
        <v>0.95</v>
      </c>
      <c r="I66" t="n">
        <v>42</v>
      </c>
      <c r="J66" t="n">
        <v>319.09</v>
      </c>
      <c r="K66" t="n">
        <v>61.2</v>
      </c>
      <c r="L66" t="n">
        <v>17</v>
      </c>
      <c r="M66" t="n">
        <v>40</v>
      </c>
      <c r="N66" t="n">
        <v>95.89</v>
      </c>
      <c r="O66" t="n">
        <v>39588.58</v>
      </c>
      <c r="P66" t="n">
        <v>953.15</v>
      </c>
      <c r="Q66" t="n">
        <v>1367.34</v>
      </c>
      <c r="R66" t="n">
        <v>144.44</v>
      </c>
      <c r="S66" t="n">
        <v>104.26</v>
      </c>
      <c r="T66" t="n">
        <v>19064.71</v>
      </c>
      <c r="U66" t="n">
        <v>0.72</v>
      </c>
      <c r="V66" t="n">
        <v>0.89</v>
      </c>
      <c r="W66" t="n">
        <v>20.71</v>
      </c>
      <c r="X66" t="n">
        <v>1.16</v>
      </c>
      <c r="Y66" t="n">
        <v>1</v>
      </c>
      <c r="Z66" t="n">
        <v>10</v>
      </c>
      <c r="AA66" t="n">
        <v>2677.746123820437</v>
      </c>
      <c r="AB66" t="n">
        <v>3663.810380432847</v>
      </c>
      <c r="AC66" t="n">
        <v>3314.141459914363</v>
      </c>
      <c r="AD66" t="n">
        <v>2677746.123820437</v>
      </c>
      <c r="AE66" t="n">
        <v>3663810.380432847</v>
      </c>
      <c r="AF66" t="n">
        <v>1.980006768598422e-06</v>
      </c>
      <c r="AG66" t="n">
        <v>69</v>
      </c>
      <c r="AH66" t="n">
        <v>3314141.459914363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1.6988</v>
      </c>
      <c r="E67" t="n">
        <v>58.87</v>
      </c>
      <c r="F67" t="n">
        <v>53.71</v>
      </c>
      <c r="G67" t="n">
        <v>78.59999999999999</v>
      </c>
      <c r="H67" t="n">
        <v>0.96</v>
      </c>
      <c r="I67" t="n">
        <v>41</v>
      </c>
      <c r="J67" t="n">
        <v>319.65</v>
      </c>
      <c r="K67" t="n">
        <v>61.2</v>
      </c>
      <c r="L67" t="n">
        <v>17.25</v>
      </c>
      <c r="M67" t="n">
        <v>39</v>
      </c>
      <c r="N67" t="n">
        <v>96.2</v>
      </c>
      <c r="O67" t="n">
        <v>39658.05</v>
      </c>
      <c r="P67" t="n">
        <v>952.78</v>
      </c>
      <c r="Q67" t="n">
        <v>1367.3</v>
      </c>
      <c r="R67" t="n">
        <v>143.36</v>
      </c>
      <c r="S67" t="n">
        <v>104.26</v>
      </c>
      <c r="T67" t="n">
        <v>18530.3</v>
      </c>
      <c r="U67" t="n">
        <v>0.73</v>
      </c>
      <c r="V67" t="n">
        <v>0.89</v>
      </c>
      <c r="W67" t="n">
        <v>20.7</v>
      </c>
      <c r="X67" t="n">
        <v>1.13</v>
      </c>
      <c r="Y67" t="n">
        <v>1</v>
      </c>
      <c r="Z67" t="n">
        <v>10</v>
      </c>
      <c r="AA67" t="n">
        <v>2673.841763151181</v>
      </c>
      <c r="AB67" t="n">
        <v>3658.468261916934</v>
      </c>
      <c r="AC67" t="n">
        <v>3309.309185691899</v>
      </c>
      <c r="AD67" t="n">
        <v>2673841.76315118</v>
      </c>
      <c r="AE67" t="n">
        <v>3658468.261916934</v>
      </c>
      <c r="AF67" t="n">
        <v>1.983041798428841e-06</v>
      </c>
      <c r="AG67" t="n">
        <v>69</v>
      </c>
      <c r="AH67" t="n">
        <v>3309309.185691899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1.7012</v>
      </c>
      <c r="E68" t="n">
        <v>58.78</v>
      </c>
      <c r="F68" t="n">
        <v>53.68</v>
      </c>
      <c r="G68" t="n">
        <v>80.52</v>
      </c>
      <c r="H68" t="n">
        <v>0.97</v>
      </c>
      <c r="I68" t="n">
        <v>40</v>
      </c>
      <c r="J68" t="n">
        <v>320.22</v>
      </c>
      <c r="K68" t="n">
        <v>61.2</v>
      </c>
      <c r="L68" t="n">
        <v>17.5</v>
      </c>
      <c r="M68" t="n">
        <v>38</v>
      </c>
      <c r="N68" t="n">
        <v>96.52</v>
      </c>
      <c r="O68" t="n">
        <v>39727.66</v>
      </c>
      <c r="P68" t="n">
        <v>952.27</v>
      </c>
      <c r="Q68" t="n">
        <v>1367.22</v>
      </c>
      <c r="R68" t="n">
        <v>141.89</v>
      </c>
      <c r="S68" t="n">
        <v>104.26</v>
      </c>
      <c r="T68" t="n">
        <v>17798.94</v>
      </c>
      <c r="U68" t="n">
        <v>0.73</v>
      </c>
      <c r="V68" t="n">
        <v>0.89</v>
      </c>
      <c r="W68" t="n">
        <v>20.72</v>
      </c>
      <c r="X68" t="n">
        <v>1.1</v>
      </c>
      <c r="Y68" t="n">
        <v>1</v>
      </c>
      <c r="Z68" t="n">
        <v>10</v>
      </c>
      <c r="AA68" t="n">
        <v>2669.982216949779</v>
      </c>
      <c r="AB68" t="n">
        <v>3653.187460533014</v>
      </c>
      <c r="AC68" t="n">
        <v>3304.532376580409</v>
      </c>
      <c r="AD68" t="n">
        <v>2669982.216949779</v>
      </c>
      <c r="AE68" t="n">
        <v>3653187.460533014</v>
      </c>
      <c r="AF68" t="n">
        <v>1.98584336442615e-06</v>
      </c>
      <c r="AG68" t="n">
        <v>69</v>
      </c>
      <c r="AH68" t="n">
        <v>3304532.376580409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1.7004</v>
      </c>
      <c r="E69" t="n">
        <v>58.81</v>
      </c>
      <c r="F69" t="n">
        <v>53.7</v>
      </c>
      <c r="G69" t="n">
        <v>80.56</v>
      </c>
      <c r="H69" t="n">
        <v>0.99</v>
      </c>
      <c r="I69" t="n">
        <v>40</v>
      </c>
      <c r="J69" t="n">
        <v>320.78</v>
      </c>
      <c r="K69" t="n">
        <v>61.2</v>
      </c>
      <c r="L69" t="n">
        <v>17.75</v>
      </c>
      <c r="M69" t="n">
        <v>38</v>
      </c>
      <c r="N69" t="n">
        <v>96.83</v>
      </c>
      <c r="O69" t="n">
        <v>39797.41</v>
      </c>
      <c r="P69" t="n">
        <v>953.11</v>
      </c>
      <c r="Q69" t="n">
        <v>1367.42</v>
      </c>
      <c r="R69" t="n">
        <v>143.16</v>
      </c>
      <c r="S69" t="n">
        <v>104.26</v>
      </c>
      <c r="T69" t="n">
        <v>18435.69</v>
      </c>
      <c r="U69" t="n">
        <v>0.73</v>
      </c>
      <c r="V69" t="n">
        <v>0.89</v>
      </c>
      <c r="W69" t="n">
        <v>20.71</v>
      </c>
      <c r="X69" t="n">
        <v>1.12</v>
      </c>
      <c r="Y69" t="n">
        <v>1</v>
      </c>
      <c r="Z69" t="n">
        <v>10</v>
      </c>
      <c r="AA69" t="n">
        <v>2672.335879140441</v>
      </c>
      <c r="AB69" t="n">
        <v>3656.407844978526</v>
      </c>
      <c r="AC69" t="n">
        <v>3307.445412054279</v>
      </c>
      <c r="AD69" t="n">
        <v>2672335.879140441</v>
      </c>
      <c r="AE69" t="n">
        <v>3656407.844978526</v>
      </c>
      <c r="AF69" t="n">
        <v>1.984909509093714e-06</v>
      </c>
      <c r="AG69" t="n">
        <v>69</v>
      </c>
      <c r="AH69" t="n">
        <v>3307445.412054279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1.7036</v>
      </c>
      <c r="E70" t="n">
        <v>58.7</v>
      </c>
      <c r="F70" t="n">
        <v>53.65</v>
      </c>
      <c r="G70" t="n">
        <v>82.54000000000001</v>
      </c>
      <c r="H70" t="n">
        <v>1</v>
      </c>
      <c r="I70" t="n">
        <v>39</v>
      </c>
      <c r="J70" t="n">
        <v>321.35</v>
      </c>
      <c r="K70" t="n">
        <v>61.2</v>
      </c>
      <c r="L70" t="n">
        <v>18</v>
      </c>
      <c r="M70" t="n">
        <v>37</v>
      </c>
      <c r="N70" t="n">
        <v>97.15000000000001</v>
      </c>
      <c r="O70" t="n">
        <v>39867.32</v>
      </c>
      <c r="P70" t="n">
        <v>951.54</v>
      </c>
      <c r="Q70" t="n">
        <v>1367.29</v>
      </c>
      <c r="R70" t="n">
        <v>141.17</v>
      </c>
      <c r="S70" t="n">
        <v>104.26</v>
      </c>
      <c r="T70" t="n">
        <v>17445.96</v>
      </c>
      <c r="U70" t="n">
        <v>0.74</v>
      </c>
      <c r="V70" t="n">
        <v>0.89</v>
      </c>
      <c r="W70" t="n">
        <v>20.71</v>
      </c>
      <c r="X70" t="n">
        <v>1.07</v>
      </c>
      <c r="Y70" t="n">
        <v>1</v>
      </c>
      <c r="Z70" t="n">
        <v>10</v>
      </c>
      <c r="AA70" t="n">
        <v>2655.729389692464</v>
      </c>
      <c r="AB70" t="n">
        <v>3633.686113489195</v>
      </c>
      <c r="AC70" t="n">
        <v>3286.89221072814</v>
      </c>
      <c r="AD70" t="n">
        <v>2655729.389692464</v>
      </c>
      <c r="AE70" t="n">
        <v>3633686.113489195</v>
      </c>
      <c r="AF70" t="n">
        <v>1.988644930423459e-06</v>
      </c>
      <c r="AG70" t="n">
        <v>68</v>
      </c>
      <c r="AH70" t="n">
        <v>3286892.21072814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1.7027</v>
      </c>
      <c r="E71" t="n">
        <v>58.73</v>
      </c>
      <c r="F71" t="n">
        <v>53.68</v>
      </c>
      <c r="G71" t="n">
        <v>82.58</v>
      </c>
      <c r="H71" t="n">
        <v>1.01</v>
      </c>
      <c r="I71" t="n">
        <v>39</v>
      </c>
      <c r="J71" t="n">
        <v>321.92</v>
      </c>
      <c r="K71" t="n">
        <v>61.2</v>
      </c>
      <c r="L71" t="n">
        <v>18.25</v>
      </c>
      <c r="M71" t="n">
        <v>37</v>
      </c>
      <c r="N71" t="n">
        <v>97.47</v>
      </c>
      <c r="O71" t="n">
        <v>39937.36</v>
      </c>
      <c r="P71" t="n">
        <v>952.3200000000001</v>
      </c>
      <c r="Q71" t="n">
        <v>1367.34</v>
      </c>
      <c r="R71" t="n">
        <v>142.19</v>
      </c>
      <c r="S71" t="n">
        <v>104.26</v>
      </c>
      <c r="T71" t="n">
        <v>17956.8</v>
      </c>
      <c r="U71" t="n">
        <v>0.73</v>
      </c>
      <c r="V71" t="n">
        <v>0.89</v>
      </c>
      <c r="W71" t="n">
        <v>20.71</v>
      </c>
      <c r="X71" t="n">
        <v>1.1</v>
      </c>
      <c r="Y71" t="n">
        <v>1</v>
      </c>
      <c r="Z71" t="n">
        <v>10</v>
      </c>
      <c r="AA71" t="n">
        <v>2658.223499981314</v>
      </c>
      <c r="AB71" t="n">
        <v>3637.098665218781</v>
      </c>
      <c r="AC71" t="n">
        <v>3289.9790733102</v>
      </c>
      <c r="AD71" t="n">
        <v>2658223.499981314</v>
      </c>
      <c r="AE71" t="n">
        <v>3637098.665218781</v>
      </c>
      <c r="AF71" t="n">
        <v>1.987594343174469e-06</v>
      </c>
      <c r="AG71" t="n">
        <v>68</v>
      </c>
      <c r="AH71" t="n">
        <v>3289979.0733102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1.7059</v>
      </c>
      <c r="E72" t="n">
        <v>58.62</v>
      </c>
      <c r="F72" t="n">
        <v>53.62</v>
      </c>
      <c r="G72" t="n">
        <v>84.67</v>
      </c>
      <c r="H72" t="n">
        <v>1.02</v>
      </c>
      <c r="I72" t="n">
        <v>38</v>
      </c>
      <c r="J72" t="n">
        <v>322.49</v>
      </c>
      <c r="K72" t="n">
        <v>61.2</v>
      </c>
      <c r="L72" t="n">
        <v>18.5</v>
      </c>
      <c r="M72" t="n">
        <v>36</v>
      </c>
      <c r="N72" t="n">
        <v>97.79000000000001</v>
      </c>
      <c r="O72" t="n">
        <v>40007.56</v>
      </c>
      <c r="P72" t="n">
        <v>950.9299999999999</v>
      </c>
      <c r="Q72" t="n">
        <v>1367.25</v>
      </c>
      <c r="R72" t="n">
        <v>140.56</v>
      </c>
      <c r="S72" t="n">
        <v>104.26</v>
      </c>
      <c r="T72" t="n">
        <v>17146.01</v>
      </c>
      <c r="U72" t="n">
        <v>0.74</v>
      </c>
      <c r="V72" t="n">
        <v>0.89</v>
      </c>
      <c r="W72" t="n">
        <v>20.7</v>
      </c>
      <c r="X72" t="n">
        <v>1.04</v>
      </c>
      <c r="Y72" t="n">
        <v>1</v>
      </c>
      <c r="Z72" t="n">
        <v>10</v>
      </c>
      <c r="AA72" t="n">
        <v>2651.865380150698</v>
      </c>
      <c r="AB72" t="n">
        <v>3628.399205166081</v>
      </c>
      <c r="AC72" t="n">
        <v>3282.109877515161</v>
      </c>
      <c r="AD72" t="n">
        <v>2651865.380150698</v>
      </c>
      <c r="AE72" t="n">
        <v>3628399.205166081</v>
      </c>
      <c r="AF72" t="n">
        <v>1.991329764504214e-06</v>
      </c>
      <c r="AG72" t="n">
        <v>68</v>
      </c>
      <c r="AH72" t="n">
        <v>3282109.877515161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1.7054</v>
      </c>
      <c r="E73" t="n">
        <v>58.64</v>
      </c>
      <c r="F73" t="n">
        <v>53.64</v>
      </c>
      <c r="G73" t="n">
        <v>84.7</v>
      </c>
      <c r="H73" t="n">
        <v>1.03</v>
      </c>
      <c r="I73" t="n">
        <v>38</v>
      </c>
      <c r="J73" t="n">
        <v>323.06</v>
      </c>
      <c r="K73" t="n">
        <v>61.2</v>
      </c>
      <c r="L73" t="n">
        <v>18.75</v>
      </c>
      <c r="M73" t="n">
        <v>36</v>
      </c>
      <c r="N73" t="n">
        <v>98.11</v>
      </c>
      <c r="O73" t="n">
        <v>40077.9</v>
      </c>
      <c r="P73" t="n">
        <v>950.71</v>
      </c>
      <c r="Q73" t="n">
        <v>1367.33</v>
      </c>
      <c r="R73" t="n">
        <v>140.96</v>
      </c>
      <c r="S73" t="n">
        <v>104.26</v>
      </c>
      <c r="T73" t="n">
        <v>17344.18</v>
      </c>
      <c r="U73" t="n">
        <v>0.74</v>
      </c>
      <c r="V73" t="n">
        <v>0.89</v>
      </c>
      <c r="W73" t="n">
        <v>20.71</v>
      </c>
      <c r="X73" t="n">
        <v>1.06</v>
      </c>
      <c r="Y73" t="n">
        <v>1</v>
      </c>
      <c r="Z73" t="n">
        <v>10</v>
      </c>
      <c r="AA73" t="n">
        <v>2652.359431052613</v>
      </c>
      <c r="AB73" t="n">
        <v>3629.075187406068</v>
      </c>
      <c r="AC73" t="n">
        <v>3282.72134495891</v>
      </c>
      <c r="AD73" t="n">
        <v>2652359.431052613</v>
      </c>
      <c r="AE73" t="n">
        <v>3629075.187406068</v>
      </c>
      <c r="AF73" t="n">
        <v>1.990746104921442e-06</v>
      </c>
      <c r="AG73" t="n">
        <v>68</v>
      </c>
      <c r="AH73" t="n">
        <v>3282721.34495891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1.7085</v>
      </c>
      <c r="E74" t="n">
        <v>58.53</v>
      </c>
      <c r="F74" t="n">
        <v>53.59</v>
      </c>
      <c r="G74" t="n">
        <v>86.90000000000001</v>
      </c>
      <c r="H74" t="n">
        <v>1.05</v>
      </c>
      <c r="I74" t="n">
        <v>37</v>
      </c>
      <c r="J74" t="n">
        <v>323.63</v>
      </c>
      <c r="K74" t="n">
        <v>61.2</v>
      </c>
      <c r="L74" t="n">
        <v>19</v>
      </c>
      <c r="M74" t="n">
        <v>35</v>
      </c>
      <c r="N74" t="n">
        <v>98.43000000000001</v>
      </c>
      <c r="O74" t="n">
        <v>40148.52</v>
      </c>
      <c r="P74" t="n">
        <v>949.85</v>
      </c>
      <c r="Q74" t="n">
        <v>1367.22</v>
      </c>
      <c r="R74" t="n">
        <v>139.54</v>
      </c>
      <c r="S74" t="n">
        <v>104.26</v>
      </c>
      <c r="T74" t="n">
        <v>16642.63</v>
      </c>
      <c r="U74" t="n">
        <v>0.75</v>
      </c>
      <c r="V74" t="n">
        <v>0.89</v>
      </c>
      <c r="W74" t="n">
        <v>20.7</v>
      </c>
      <c r="X74" t="n">
        <v>1.01</v>
      </c>
      <c r="Y74" t="n">
        <v>1</v>
      </c>
      <c r="Z74" t="n">
        <v>10</v>
      </c>
      <c r="AA74" t="n">
        <v>2647.002098353516</v>
      </c>
      <c r="AB74" t="n">
        <v>3621.745048458324</v>
      </c>
      <c r="AC74" t="n">
        <v>3276.090784184426</v>
      </c>
      <c r="AD74" t="n">
        <v>2647002.098353515</v>
      </c>
      <c r="AE74" t="n">
        <v>3621745.048458324</v>
      </c>
      <c r="AF74" t="n">
        <v>1.994364794334633e-06</v>
      </c>
      <c r="AG74" t="n">
        <v>68</v>
      </c>
      <c r="AH74" t="n">
        <v>3276090.784184426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1.7075</v>
      </c>
      <c r="E75" t="n">
        <v>58.56</v>
      </c>
      <c r="F75" t="n">
        <v>53.62</v>
      </c>
      <c r="G75" t="n">
        <v>86.95</v>
      </c>
      <c r="H75" t="n">
        <v>1.06</v>
      </c>
      <c r="I75" t="n">
        <v>37</v>
      </c>
      <c r="J75" t="n">
        <v>324.2</v>
      </c>
      <c r="K75" t="n">
        <v>61.2</v>
      </c>
      <c r="L75" t="n">
        <v>19.25</v>
      </c>
      <c r="M75" t="n">
        <v>35</v>
      </c>
      <c r="N75" t="n">
        <v>98.75</v>
      </c>
      <c r="O75" t="n">
        <v>40219.17</v>
      </c>
      <c r="P75" t="n">
        <v>950.38</v>
      </c>
      <c r="Q75" t="n">
        <v>1367.25</v>
      </c>
      <c r="R75" t="n">
        <v>140.62</v>
      </c>
      <c r="S75" t="n">
        <v>104.26</v>
      </c>
      <c r="T75" t="n">
        <v>17178.79</v>
      </c>
      <c r="U75" t="n">
        <v>0.74</v>
      </c>
      <c r="V75" t="n">
        <v>0.89</v>
      </c>
      <c r="W75" t="n">
        <v>20.7</v>
      </c>
      <c r="X75" t="n">
        <v>1.04</v>
      </c>
      <c r="Y75" t="n">
        <v>1</v>
      </c>
      <c r="Z75" t="n">
        <v>10</v>
      </c>
      <c r="AA75" t="n">
        <v>2649.245257264796</v>
      </c>
      <c r="AB75" t="n">
        <v>3624.814237441926</v>
      </c>
      <c r="AC75" t="n">
        <v>3278.867054079066</v>
      </c>
      <c r="AD75" t="n">
        <v>2649245.257264796</v>
      </c>
      <c r="AE75" t="n">
        <v>3624814.237441926</v>
      </c>
      <c r="AF75" t="n">
        <v>1.993197475169087e-06</v>
      </c>
      <c r="AG75" t="n">
        <v>68</v>
      </c>
      <c r="AH75" t="n">
        <v>3278867.054079066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1.7102</v>
      </c>
      <c r="E76" t="n">
        <v>58.47</v>
      </c>
      <c r="F76" t="n">
        <v>53.58</v>
      </c>
      <c r="G76" t="n">
        <v>89.31</v>
      </c>
      <c r="H76" t="n">
        <v>1.07</v>
      </c>
      <c r="I76" t="n">
        <v>36</v>
      </c>
      <c r="J76" t="n">
        <v>324.78</v>
      </c>
      <c r="K76" t="n">
        <v>61.2</v>
      </c>
      <c r="L76" t="n">
        <v>19.5</v>
      </c>
      <c r="M76" t="n">
        <v>34</v>
      </c>
      <c r="N76" t="n">
        <v>99.08</v>
      </c>
      <c r="O76" t="n">
        <v>40289.97</v>
      </c>
      <c r="P76" t="n">
        <v>949.54</v>
      </c>
      <c r="Q76" t="n">
        <v>1367.31</v>
      </c>
      <c r="R76" t="n">
        <v>139.18</v>
      </c>
      <c r="S76" t="n">
        <v>104.26</v>
      </c>
      <c r="T76" t="n">
        <v>16466.72</v>
      </c>
      <c r="U76" t="n">
        <v>0.75</v>
      </c>
      <c r="V76" t="n">
        <v>0.89</v>
      </c>
      <c r="W76" t="n">
        <v>20.7</v>
      </c>
      <c r="X76" t="n">
        <v>1</v>
      </c>
      <c r="Y76" t="n">
        <v>1</v>
      </c>
      <c r="Z76" t="n">
        <v>10</v>
      </c>
      <c r="AA76" t="n">
        <v>2644.500793025732</v>
      </c>
      <c r="AB76" t="n">
        <v>3618.322652159048</v>
      </c>
      <c r="AC76" t="n">
        <v>3272.995016584589</v>
      </c>
      <c r="AD76" t="n">
        <v>2644500.793025733</v>
      </c>
      <c r="AE76" t="n">
        <v>3618322.652159048</v>
      </c>
      <c r="AF76" t="n">
        <v>1.99634923691606e-06</v>
      </c>
      <c r="AG76" t="n">
        <v>68</v>
      </c>
      <c r="AH76" t="n">
        <v>3272995.016584589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1.7104</v>
      </c>
      <c r="E77" t="n">
        <v>58.46</v>
      </c>
      <c r="F77" t="n">
        <v>53.58</v>
      </c>
      <c r="G77" t="n">
        <v>89.29000000000001</v>
      </c>
      <c r="H77" t="n">
        <v>1.08</v>
      </c>
      <c r="I77" t="n">
        <v>36</v>
      </c>
      <c r="J77" t="n">
        <v>325.35</v>
      </c>
      <c r="K77" t="n">
        <v>61.2</v>
      </c>
      <c r="L77" t="n">
        <v>19.75</v>
      </c>
      <c r="M77" t="n">
        <v>34</v>
      </c>
      <c r="N77" t="n">
        <v>99.40000000000001</v>
      </c>
      <c r="O77" t="n">
        <v>40360.92</v>
      </c>
      <c r="P77" t="n">
        <v>949.52</v>
      </c>
      <c r="Q77" t="n">
        <v>1367.36</v>
      </c>
      <c r="R77" t="n">
        <v>138.75</v>
      </c>
      <c r="S77" t="n">
        <v>104.26</v>
      </c>
      <c r="T77" t="n">
        <v>16251.61</v>
      </c>
      <c r="U77" t="n">
        <v>0.75</v>
      </c>
      <c r="V77" t="n">
        <v>0.89</v>
      </c>
      <c r="W77" t="n">
        <v>20.7</v>
      </c>
      <c r="X77" t="n">
        <v>1</v>
      </c>
      <c r="Y77" t="n">
        <v>1</v>
      </c>
      <c r="Z77" t="n">
        <v>10</v>
      </c>
      <c r="AA77" t="n">
        <v>2644.243630690168</v>
      </c>
      <c r="AB77" t="n">
        <v>3617.970791306327</v>
      </c>
      <c r="AC77" t="n">
        <v>3272.676736837812</v>
      </c>
      <c r="AD77" t="n">
        <v>2644243.630690168</v>
      </c>
      <c r="AE77" t="n">
        <v>3617970.791306327</v>
      </c>
      <c r="AF77" t="n">
        <v>1.996582700749169e-06</v>
      </c>
      <c r="AG77" t="n">
        <v>68</v>
      </c>
      <c r="AH77" t="n">
        <v>3272676.736837812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1.7129</v>
      </c>
      <c r="E78" t="n">
        <v>58.38</v>
      </c>
      <c r="F78" t="n">
        <v>53.55</v>
      </c>
      <c r="G78" t="n">
        <v>91.79000000000001</v>
      </c>
      <c r="H78" t="n">
        <v>1.09</v>
      </c>
      <c r="I78" t="n">
        <v>35</v>
      </c>
      <c r="J78" t="n">
        <v>325.93</v>
      </c>
      <c r="K78" t="n">
        <v>61.2</v>
      </c>
      <c r="L78" t="n">
        <v>20</v>
      </c>
      <c r="M78" t="n">
        <v>33</v>
      </c>
      <c r="N78" t="n">
        <v>99.73</v>
      </c>
      <c r="O78" t="n">
        <v>40432.03</v>
      </c>
      <c r="P78" t="n">
        <v>948.29</v>
      </c>
      <c r="Q78" t="n">
        <v>1367.18</v>
      </c>
      <c r="R78" t="n">
        <v>138.07</v>
      </c>
      <c r="S78" t="n">
        <v>104.26</v>
      </c>
      <c r="T78" t="n">
        <v>15917.03</v>
      </c>
      <c r="U78" t="n">
        <v>0.76</v>
      </c>
      <c r="V78" t="n">
        <v>0.9</v>
      </c>
      <c r="W78" t="n">
        <v>20.7</v>
      </c>
      <c r="X78" t="n">
        <v>0.97</v>
      </c>
      <c r="Y78" t="n">
        <v>1</v>
      </c>
      <c r="Z78" t="n">
        <v>10</v>
      </c>
      <c r="AA78" t="n">
        <v>2639.306865783246</v>
      </c>
      <c r="AB78" t="n">
        <v>3611.216091765981</v>
      </c>
      <c r="AC78" t="n">
        <v>3266.566696341316</v>
      </c>
      <c r="AD78" t="n">
        <v>2639306.865783246</v>
      </c>
      <c r="AE78" t="n">
        <v>3611216.091765981</v>
      </c>
      <c r="AF78" t="n">
        <v>1.999500998663033e-06</v>
      </c>
      <c r="AG78" t="n">
        <v>68</v>
      </c>
      <c r="AH78" t="n">
        <v>3266566.696341316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1.7116</v>
      </c>
      <c r="E79" t="n">
        <v>58.42</v>
      </c>
      <c r="F79" t="n">
        <v>53.59</v>
      </c>
      <c r="G79" t="n">
        <v>91.87</v>
      </c>
      <c r="H79" t="n">
        <v>1.11</v>
      </c>
      <c r="I79" t="n">
        <v>35</v>
      </c>
      <c r="J79" t="n">
        <v>326.51</v>
      </c>
      <c r="K79" t="n">
        <v>61.2</v>
      </c>
      <c r="L79" t="n">
        <v>20.25</v>
      </c>
      <c r="M79" t="n">
        <v>33</v>
      </c>
      <c r="N79" t="n">
        <v>100.06</v>
      </c>
      <c r="O79" t="n">
        <v>40503.29</v>
      </c>
      <c r="P79" t="n">
        <v>949.51</v>
      </c>
      <c r="Q79" t="n">
        <v>1367.22</v>
      </c>
      <c r="R79" t="n">
        <v>139.3</v>
      </c>
      <c r="S79" t="n">
        <v>104.26</v>
      </c>
      <c r="T79" t="n">
        <v>16529.77</v>
      </c>
      <c r="U79" t="n">
        <v>0.75</v>
      </c>
      <c r="V79" t="n">
        <v>0.89</v>
      </c>
      <c r="W79" t="n">
        <v>20.71</v>
      </c>
      <c r="X79" t="n">
        <v>1.01</v>
      </c>
      <c r="Y79" t="n">
        <v>1</v>
      </c>
      <c r="Z79" t="n">
        <v>10</v>
      </c>
      <c r="AA79" t="n">
        <v>2642.971953690796</v>
      </c>
      <c r="AB79" t="n">
        <v>3616.230826733359</v>
      </c>
      <c r="AC79" t="n">
        <v>3271.102832041632</v>
      </c>
      <c r="AD79" t="n">
        <v>2642971.953690797</v>
      </c>
      <c r="AE79" t="n">
        <v>3616230.826733359</v>
      </c>
      <c r="AF79" t="n">
        <v>1.997983483747824e-06</v>
      </c>
      <c r="AG79" t="n">
        <v>68</v>
      </c>
      <c r="AH79" t="n">
        <v>3271102.832041632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1.7119</v>
      </c>
      <c r="E80" t="n">
        <v>58.41</v>
      </c>
      <c r="F80" t="n">
        <v>53.58</v>
      </c>
      <c r="G80" t="n">
        <v>91.84999999999999</v>
      </c>
      <c r="H80" t="n">
        <v>1.12</v>
      </c>
      <c r="I80" t="n">
        <v>35</v>
      </c>
      <c r="J80" t="n">
        <v>327.08</v>
      </c>
      <c r="K80" t="n">
        <v>61.2</v>
      </c>
      <c r="L80" t="n">
        <v>20.5</v>
      </c>
      <c r="M80" t="n">
        <v>33</v>
      </c>
      <c r="N80" t="n">
        <v>100.39</v>
      </c>
      <c r="O80" t="n">
        <v>40574.7</v>
      </c>
      <c r="P80" t="n">
        <v>948.54</v>
      </c>
      <c r="Q80" t="n">
        <v>1367.3</v>
      </c>
      <c r="R80" t="n">
        <v>139.09</v>
      </c>
      <c r="S80" t="n">
        <v>104.26</v>
      </c>
      <c r="T80" t="n">
        <v>16425.6</v>
      </c>
      <c r="U80" t="n">
        <v>0.75</v>
      </c>
      <c r="V80" t="n">
        <v>0.89</v>
      </c>
      <c r="W80" t="n">
        <v>20.7</v>
      </c>
      <c r="X80" t="n">
        <v>1</v>
      </c>
      <c r="Y80" t="n">
        <v>1</v>
      </c>
      <c r="Z80" t="n">
        <v>10</v>
      </c>
      <c r="AA80" t="n">
        <v>2641.144167668805</v>
      </c>
      <c r="AB80" t="n">
        <v>3613.72996926184</v>
      </c>
      <c r="AC80" t="n">
        <v>3268.84065289722</v>
      </c>
      <c r="AD80" t="n">
        <v>2641144.167668805</v>
      </c>
      <c r="AE80" t="n">
        <v>3613729.96926184</v>
      </c>
      <c r="AF80" t="n">
        <v>1.998333679497488e-06</v>
      </c>
      <c r="AG80" t="n">
        <v>68</v>
      </c>
      <c r="AH80" t="n">
        <v>3268840.652897221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1.7155</v>
      </c>
      <c r="E81" t="n">
        <v>58.29</v>
      </c>
      <c r="F81" t="n">
        <v>53.51</v>
      </c>
      <c r="G81" t="n">
        <v>94.43000000000001</v>
      </c>
      <c r="H81" t="n">
        <v>1.13</v>
      </c>
      <c r="I81" t="n">
        <v>34</v>
      </c>
      <c r="J81" t="n">
        <v>327.66</v>
      </c>
      <c r="K81" t="n">
        <v>61.2</v>
      </c>
      <c r="L81" t="n">
        <v>20.75</v>
      </c>
      <c r="M81" t="n">
        <v>32</v>
      </c>
      <c r="N81" t="n">
        <v>100.72</v>
      </c>
      <c r="O81" t="n">
        <v>40646.27</v>
      </c>
      <c r="P81" t="n">
        <v>947.26</v>
      </c>
      <c r="Q81" t="n">
        <v>1367.24</v>
      </c>
      <c r="R81" t="n">
        <v>136.69</v>
      </c>
      <c r="S81" t="n">
        <v>104.26</v>
      </c>
      <c r="T81" t="n">
        <v>15230.26</v>
      </c>
      <c r="U81" t="n">
        <v>0.76</v>
      </c>
      <c r="V81" t="n">
        <v>0.9</v>
      </c>
      <c r="W81" t="n">
        <v>20.7</v>
      </c>
      <c r="X81" t="n">
        <v>0.93</v>
      </c>
      <c r="Y81" t="n">
        <v>1</v>
      </c>
      <c r="Z81" t="n">
        <v>10</v>
      </c>
      <c r="AA81" t="n">
        <v>2634.438621598815</v>
      </c>
      <c r="AB81" t="n">
        <v>3604.555145301065</v>
      </c>
      <c r="AC81" t="n">
        <v>3260.541461258315</v>
      </c>
      <c r="AD81" t="n">
        <v>2634438.621598815</v>
      </c>
      <c r="AE81" t="n">
        <v>3604555.145301065</v>
      </c>
      <c r="AF81" t="n">
        <v>2.002536028493452e-06</v>
      </c>
      <c r="AG81" t="n">
        <v>68</v>
      </c>
      <c r="AH81" t="n">
        <v>3260541.461258315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1.7149</v>
      </c>
      <c r="E82" t="n">
        <v>58.31</v>
      </c>
      <c r="F82" t="n">
        <v>53.53</v>
      </c>
      <c r="G82" t="n">
        <v>94.45999999999999</v>
      </c>
      <c r="H82" t="n">
        <v>1.14</v>
      </c>
      <c r="I82" t="n">
        <v>34</v>
      </c>
      <c r="J82" t="n">
        <v>328.25</v>
      </c>
      <c r="K82" t="n">
        <v>61.2</v>
      </c>
      <c r="L82" t="n">
        <v>21</v>
      </c>
      <c r="M82" t="n">
        <v>32</v>
      </c>
      <c r="N82" t="n">
        <v>101.05</v>
      </c>
      <c r="O82" t="n">
        <v>40718</v>
      </c>
      <c r="P82" t="n">
        <v>947.76</v>
      </c>
      <c r="Q82" t="n">
        <v>1367.26</v>
      </c>
      <c r="R82" t="n">
        <v>137.78</v>
      </c>
      <c r="S82" t="n">
        <v>104.26</v>
      </c>
      <c r="T82" t="n">
        <v>15775.8</v>
      </c>
      <c r="U82" t="n">
        <v>0.76</v>
      </c>
      <c r="V82" t="n">
        <v>0.9</v>
      </c>
      <c r="W82" t="n">
        <v>20.69</v>
      </c>
      <c r="X82" t="n">
        <v>0.95</v>
      </c>
      <c r="Y82" t="n">
        <v>1</v>
      </c>
      <c r="Z82" t="n">
        <v>10</v>
      </c>
      <c r="AA82" t="n">
        <v>2636.053876307536</v>
      </c>
      <c r="AB82" t="n">
        <v>3606.765208053547</v>
      </c>
      <c r="AC82" t="n">
        <v>3262.540598723544</v>
      </c>
      <c r="AD82" t="n">
        <v>2636053.876307536</v>
      </c>
      <c r="AE82" t="n">
        <v>3606765.208053547</v>
      </c>
      <c r="AF82" t="n">
        <v>2.001835636994125e-06</v>
      </c>
      <c r="AG82" t="n">
        <v>68</v>
      </c>
      <c r="AH82" t="n">
        <v>3262540.598723543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1.7174</v>
      </c>
      <c r="E83" t="n">
        <v>58.23</v>
      </c>
      <c r="F83" t="n">
        <v>53.5</v>
      </c>
      <c r="G83" t="n">
        <v>97.27</v>
      </c>
      <c r="H83" t="n">
        <v>1.15</v>
      </c>
      <c r="I83" t="n">
        <v>33</v>
      </c>
      <c r="J83" t="n">
        <v>328.83</v>
      </c>
      <c r="K83" t="n">
        <v>61.2</v>
      </c>
      <c r="L83" t="n">
        <v>21.25</v>
      </c>
      <c r="M83" t="n">
        <v>31</v>
      </c>
      <c r="N83" t="n">
        <v>101.38</v>
      </c>
      <c r="O83" t="n">
        <v>40789.89</v>
      </c>
      <c r="P83" t="n">
        <v>947.48</v>
      </c>
      <c r="Q83" t="n">
        <v>1367.26</v>
      </c>
      <c r="R83" t="n">
        <v>136.78</v>
      </c>
      <c r="S83" t="n">
        <v>104.26</v>
      </c>
      <c r="T83" t="n">
        <v>15282.62</v>
      </c>
      <c r="U83" t="n">
        <v>0.76</v>
      </c>
      <c r="V83" t="n">
        <v>0.9</v>
      </c>
      <c r="W83" t="n">
        <v>20.69</v>
      </c>
      <c r="X83" t="n">
        <v>0.92</v>
      </c>
      <c r="Y83" t="n">
        <v>1</v>
      </c>
      <c r="Z83" t="n">
        <v>10</v>
      </c>
      <c r="AA83" t="n">
        <v>2632.479872357539</v>
      </c>
      <c r="AB83" t="n">
        <v>3601.875098175234</v>
      </c>
      <c r="AC83" t="n">
        <v>3258.117194068704</v>
      </c>
      <c r="AD83" t="n">
        <v>2632479.872357539</v>
      </c>
      <c r="AE83" t="n">
        <v>3601875.098175234</v>
      </c>
      <c r="AF83" t="n">
        <v>2.004753934907989e-06</v>
      </c>
      <c r="AG83" t="n">
        <v>68</v>
      </c>
      <c r="AH83" t="n">
        <v>3258117.194068704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1.7184</v>
      </c>
      <c r="E84" t="n">
        <v>58.2</v>
      </c>
      <c r="F84" t="n">
        <v>53.47</v>
      </c>
      <c r="G84" t="n">
        <v>97.20999999999999</v>
      </c>
      <c r="H84" t="n">
        <v>1.16</v>
      </c>
      <c r="I84" t="n">
        <v>33</v>
      </c>
      <c r="J84" t="n">
        <v>329.41</v>
      </c>
      <c r="K84" t="n">
        <v>61.2</v>
      </c>
      <c r="L84" t="n">
        <v>21.5</v>
      </c>
      <c r="M84" t="n">
        <v>31</v>
      </c>
      <c r="N84" t="n">
        <v>101.71</v>
      </c>
      <c r="O84" t="n">
        <v>40861.93</v>
      </c>
      <c r="P84" t="n">
        <v>947.1900000000001</v>
      </c>
      <c r="Q84" t="n">
        <v>1367.32</v>
      </c>
      <c r="R84" t="n">
        <v>135.56</v>
      </c>
      <c r="S84" t="n">
        <v>104.26</v>
      </c>
      <c r="T84" t="n">
        <v>14669.18</v>
      </c>
      <c r="U84" t="n">
        <v>0.77</v>
      </c>
      <c r="V84" t="n">
        <v>0.9</v>
      </c>
      <c r="W84" t="n">
        <v>20.69</v>
      </c>
      <c r="X84" t="n">
        <v>0.89</v>
      </c>
      <c r="Y84" t="n">
        <v>1</v>
      </c>
      <c r="Z84" t="n">
        <v>10</v>
      </c>
      <c r="AA84" t="n">
        <v>2630.597193100939</v>
      </c>
      <c r="AB84" t="n">
        <v>3599.299133358407</v>
      </c>
      <c r="AC84" t="n">
        <v>3255.787075718606</v>
      </c>
      <c r="AD84" t="n">
        <v>2630597.193100939</v>
      </c>
      <c r="AE84" t="n">
        <v>3599299.133358407</v>
      </c>
      <c r="AF84" t="n">
        <v>2.005921254073534e-06</v>
      </c>
      <c r="AG84" t="n">
        <v>68</v>
      </c>
      <c r="AH84" t="n">
        <v>3255787.075718605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1.7177</v>
      </c>
      <c r="E85" t="n">
        <v>58.22</v>
      </c>
      <c r="F85" t="n">
        <v>53.49</v>
      </c>
      <c r="G85" t="n">
        <v>97.25</v>
      </c>
      <c r="H85" t="n">
        <v>1.17</v>
      </c>
      <c r="I85" t="n">
        <v>33</v>
      </c>
      <c r="J85" t="n">
        <v>330</v>
      </c>
      <c r="K85" t="n">
        <v>61.2</v>
      </c>
      <c r="L85" t="n">
        <v>21.75</v>
      </c>
      <c r="M85" t="n">
        <v>31</v>
      </c>
      <c r="N85" t="n">
        <v>102.05</v>
      </c>
      <c r="O85" t="n">
        <v>40934.14</v>
      </c>
      <c r="P85" t="n">
        <v>947.21</v>
      </c>
      <c r="Q85" t="n">
        <v>1367.22</v>
      </c>
      <c r="R85" t="n">
        <v>136.13</v>
      </c>
      <c r="S85" t="n">
        <v>104.26</v>
      </c>
      <c r="T85" t="n">
        <v>14955.88</v>
      </c>
      <c r="U85" t="n">
        <v>0.77</v>
      </c>
      <c r="V85" t="n">
        <v>0.9</v>
      </c>
      <c r="W85" t="n">
        <v>20.7</v>
      </c>
      <c r="X85" t="n">
        <v>0.91</v>
      </c>
      <c r="Y85" t="n">
        <v>1</v>
      </c>
      <c r="Z85" t="n">
        <v>10</v>
      </c>
      <c r="AA85" t="n">
        <v>2631.645742130921</v>
      </c>
      <c r="AB85" t="n">
        <v>3600.733804399947</v>
      </c>
      <c r="AC85" t="n">
        <v>3257.084823769515</v>
      </c>
      <c r="AD85" t="n">
        <v>2631645.742130921</v>
      </c>
      <c r="AE85" t="n">
        <v>3600733.804399947</v>
      </c>
      <c r="AF85" t="n">
        <v>2.005104130657653e-06</v>
      </c>
      <c r="AG85" t="n">
        <v>68</v>
      </c>
      <c r="AH85" t="n">
        <v>3257084.823769514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1.7197</v>
      </c>
      <c r="E86" t="n">
        <v>58.15</v>
      </c>
      <c r="F86" t="n">
        <v>53.48</v>
      </c>
      <c r="G86" t="n">
        <v>100.27</v>
      </c>
      <c r="H86" t="n">
        <v>1.19</v>
      </c>
      <c r="I86" t="n">
        <v>32</v>
      </c>
      <c r="J86" t="n">
        <v>330.59</v>
      </c>
      <c r="K86" t="n">
        <v>61.2</v>
      </c>
      <c r="L86" t="n">
        <v>22</v>
      </c>
      <c r="M86" t="n">
        <v>30</v>
      </c>
      <c r="N86" t="n">
        <v>102.39</v>
      </c>
      <c r="O86" t="n">
        <v>41006.51</v>
      </c>
      <c r="P86" t="n">
        <v>947.21</v>
      </c>
      <c r="Q86" t="n">
        <v>1367.27</v>
      </c>
      <c r="R86" t="n">
        <v>135.74</v>
      </c>
      <c r="S86" t="n">
        <v>104.26</v>
      </c>
      <c r="T86" t="n">
        <v>14767.49</v>
      </c>
      <c r="U86" t="n">
        <v>0.77</v>
      </c>
      <c r="V86" t="n">
        <v>0.9</v>
      </c>
      <c r="W86" t="n">
        <v>20.7</v>
      </c>
      <c r="X86" t="n">
        <v>0.9</v>
      </c>
      <c r="Y86" t="n">
        <v>1</v>
      </c>
      <c r="Z86" t="n">
        <v>10</v>
      </c>
      <c r="AA86" t="n">
        <v>2629.27020841389</v>
      </c>
      <c r="AB86" t="n">
        <v>3597.483494367154</v>
      </c>
      <c r="AC86" t="n">
        <v>3254.144718764412</v>
      </c>
      <c r="AD86" t="n">
        <v>2629270.20841389</v>
      </c>
      <c r="AE86" t="n">
        <v>3597483.494367153</v>
      </c>
      <c r="AF86" t="n">
        <v>2.007438768988743e-06</v>
      </c>
      <c r="AG86" t="n">
        <v>68</v>
      </c>
      <c r="AH86" t="n">
        <v>3254144.718764412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1.72</v>
      </c>
      <c r="E87" t="n">
        <v>58.14</v>
      </c>
      <c r="F87" t="n">
        <v>53.47</v>
      </c>
      <c r="G87" t="n">
        <v>100.25</v>
      </c>
      <c r="H87" t="n">
        <v>1.2</v>
      </c>
      <c r="I87" t="n">
        <v>32</v>
      </c>
      <c r="J87" t="n">
        <v>331.17</v>
      </c>
      <c r="K87" t="n">
        <v>61.2</v>
      </c>
      <c r="L87" t="n">
        <v>22.25</v>
      </c>
      <c r="M87" t="n">
        <v>30</v>
      </c>
      <c r="N87" t="n">
        <v>102.72</v>
      </c>
      <c r="O87" t="n">
        <v>41079.04</v>
      </c>
      <c r="P87" t="n">
        <v>946.58</v>
      </c>
      <c r="Q87" t="n">
        <v>1367.31</v>
      </c>
      <c r="R87" t="n">
        <v>135.51</v>
      </c>
      <c r="S87" t="n">
        <v>104.26</v>
      </c>
      <c r="T87" t="n">
        <v>14650.23</v>
      </c>
      <c r="U87" t="n">
        <v>0.77</v>
      </c>
      <c r="V87" t="n">
        <v>0.9</v>
      </c>
      <c r="W87" t="n">
        <v>20.69</v>
      </c>
      <c r="X87" t="n">
        <v>0.89</v>
      </c>
      <c r="Y87" t="n">
        <v>1</v>
      </c>
      <c r="Z87" t="n">
        <v>10</v>
      </c>
      <c r="AA87" t="n">
        <v>2627.931524715174</v>
      </c>
      <c r="AB87" t="n">
        <v>3595.651848272014</v>
      </c>
      <c r="AC87" t="n">
        <v>3252.487882401861</v>
      </c>
      <c r="AD87" t="n">
        <v>2627931.524715174</v>
      </c>
      <c r="AE87" t="n">
        <v>3595651.848272014</v>
      </c>
      <c r="AF87" t="n">
        <v>2.007788964738407e-06</v>
      </c>
      <c r="AG87" t="n">
        <v>68</v>
      </c>
      <c r="AH87" t="n">
        <v>3252487.882401861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1.7199</v>
      </c>
      <c r="E88" t="n">
        <v>58.14</v>
      </c>
      <c r="F88" t="n">
        <v>53.47</v>
      </c>
      <c r="G88" t="n">
        <v>100.25</v>
      </c>
      <c r="H88" t="n">
        <v>1.21</v>
      </c>
      <c r="I88" t="n">
        <v>32</v>
      </c>
      <c r="J88" t="n">
        <v>331.76</v>
      </c>
      <c r="K88" t="n">
        <v>61.2</v>
      </c>
      <c r="L88" t="n">
        <v>22.5</v>
      </c>
      <c r="M88" t="n">
        <v>30</v>
      </c>
      <c r="N88" t="n">
        <v>103.06</v>
      </c>
      <c r="O88" t="n">
        <v>41151.74</v>
      </c>
      <c r="P88" t="n">
        <v>945.88</v>
      </c>
      <c r="Q88" t="n">
        <v>1367.34</v>
      </c>
      <c r="R88" t="n">
        <v>135.55</v>
      </c>
      <c r="S88" t="n">
        <v>104.26</v>
      </c>
      <c r="T88" t="n">
        <v>14673.41</v>
      </c>
      <c r="U88" t="n">
        <v>0.77</v>
      </c>
      <c r="V88" t="n">
        <v>0.9</v>
      </c>
      <c r="W88" t="n">
        <v>20.69</v>
      </c>
      <c r="X88" t="n">
        <v>0.89</v>
      </c>
      <c r="Y88" t="n">
        <v>1</v>
      </c>
      <c r="Z88" t="n">
        <v>10</v>
      </c>
      <c r="AA88" t="n">
        <v>2627.059978720429</v>
      </c>
      <c r="AB88" t="n">
        <v>3594.459360592108</v>
      </c>
      <c r="AC88" t="n">
        <v>3251.409204072458</v>
      </c>
      <c r="AD88" t="n">
        <v>2627059.978720429</v>
      </c>
      <c r="AE88" t="n">
        <v>3594459.360592108</v>
      </c>
      <c r="AF88" t="n">
        <v>2.007672232821852e-06</v>
      </c>
      <c r="AG88" t="n">
        <v>68</v>
      </c>
      <c r="AH88" t="n">
        <v>3251409.204072458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1.7226</v>
      </c>
      <c r="E89" t="n">
        <v>58.05</v>
      </c>
      <c r="F89" t="n">
        <v>53.43</v>
      </c>
      <c r="G89" t="n">
        <v>103.42</v>
      </c>
      <c r="H89" t="n">
        <v>1.22</v>
      </c>
      <c r="I89" t="n">
        <v>31</v>
      </c>
      <c r="J89" t="n">
        <v>332.35</v>
      </c>
      <c r="K89" t="n">
        <v>61.2</v>
      </c>
      <c r="L89" t="n">
        <v>22.75</v>
      </c>
      <c r="M89" t="n">
        <v>29</v>
      </c>
      <c r="N89" t="n">
        <v>103.41</v>
      </c>
      <c r="O89" t="n">
        <v>41224.6</v>
      </c>
      <c r="P89" t="n">
        <v>946.08</v>
      </c>
      <c r="Q89" t="n">
        <v>1367.36</v>
      </c>
      <c r="R89" t="n">
        <v>134.33</v>
      </c>
      <c r="S89" t="n">
        <v>104.26</v>
      </c>
      <c r="T89" t="n">
        <v>14068.58</v>
      </c>
      <c r="U89" t="n">
        <v>0.78</v>
      </c>
      <c r="V89" t="n">
        <v>0.9</v>
      </c>
      <c r="W89" t="n">
        <v>20.69</v>
      </c>
      <c r="X89" t="n">
        <v>0.85</v>
      </c>
      <c r="Y89" t="n">
        <v>1</v>
      </c>
      <c r="Z89" t="n">
        <v>10</v>
      </c>
      <c r="AA89" t="n">
        <v>2623.844671447981</v>
      </c>
      <c r="AB89" t="n">
        <v>3590.060035332599</v>
      </c>
      <c r="AC89" t="n">
        <v>3247.429744241227</v>
      </c>
      <c r="AD89" t="n">
        <v>2623844.671447982</v>
      </c>
      <c r="AE89" t="n">
        <v>3590060.0353326</v>
      </c>
      <c r="AF89" t="n">
        <v>2.010823994568825e-06</v>
      </c>
      <c r="AG89" t="n">
        <v>68</v>
      </c>
      <c r="AH89" t="n">
        <v>3247429.744241226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1.7226</v>
      </c>
      <c r="E90" t="n">
        <v>58.05</v>
      </c>
      <c r="F90" t="n">
        <v>53.43</v>
      </c>
      <c r="G90" t="n">
        <v>103.41</v>
      </c>
      <c r="H90" t="n">
        <v>1.23</v>
      </c>
      <c r="I90" t="n">
        <v>31</v>
      </c>
      <c r="J90" t="n">
        <v>332.95</v>
      </c>
      <c r="K90" t="n">
        <v>61.2</v>
      </c>
      <c r="L90" t="n">
        <v>23</v>
      </c>
      <c r="M90" t="n">
        <v>29</v>
      </c>
      <c r="N90" t="n">
        <v>103.75</v>
      </c>
      <c r="O90" t="n">
        <v>41297.62</v>
      </c>
      <c r="P90" t="n">
        <v>946.12</v>
      </c>
      <c r="Q90" t="n">
        <v>1367.3</v>
      </c>
      <c r="R90" t="n">
        <v>134.49</v>
      </c>
      <c r="S90" t="n">
        <v>104.26</v>
      </c>
      <c r="T90" t="n">
        <v>14144.01</v>
      </c>
      <c r="U90" t="n">
        <v>0.78</v>
      </c>
      <c r="V90" t="n">
        <v>0.9</v>
      </c>
      <c r="W90" t="n">
        <v>20.69</v>
      </c>
      <c r="X90" t="n">
        <v>0.85</v>
      </c>
      <c r="Y90" t="n">
        <v>1</v>
      </c>
      <c r="Z90" t="n">
        <v>10</v>
      </c>
      <c r="AA90" t="n">
        <v>2623.900834184589</v>
      </c>
      <c r="AB90" t="n">
        <v>3590.13687966655</v>
      </c>
      <c r="AC90" t="n">
        <v>3247.499254659796</v>
      </c>
      <c r="AD90" t="n">
        <v>2623900.834184589</v>
      </c>
      <c r="AE90" t="n">
        <v>3590136.87966655</v>
      </c>
      <c r="AF90" t="n">
        <v>2.010823994568825e-06</v>
      </c>
      <c r="AG90" t="n">
        <v>68</v>
      </c>
      <c r="AH90" t="n">
        <v>3247499.254659797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1.7225</v>
      </c>
      <c r="E91" t="n">
        <v>58.06</v>
      </c>
      <c r="F91" t="n">
        <v>53.44</v>
      </c>
      <c r="G91" t="n">
        <v>103.42</v>
      </c>
      <c r="H91" t="n">
        <v>1.24</v>
      </c>
      <c r="I91" t="n">
        <v>31</v>
      </c>
      <c r="J91" t="n">
        <v>333.54</v>
      </c>
      <c r="K91" t="n">
        <v>61.2</v>
      </c>
      <c r="L91" t="n">
        <v>23.25</v>
      </c>
      <c r="M91" t="n">
        <v>29</v>
      </c>
      <c r="N91" t="n">
        <v>104.09</v>
      </c>
      <c r="O91" t="n">
        <v>41370.82</v>
      </c>
      <c r="P91" t="n">
        <v>945.5</v>
      </c>
      <c r="Q91" t="n">
        <v>1367.29</v>
      </c>
      <c r="R91" t="n">
        <v>134.34</v>
      </c>
      <c r="S91" t="n">
        <v>104.26</v>
      </c>
      <c r="T91" t="n">
        <v>14073.42</v>
      </c>
      <c r="U91" t="n">
        <v>0.78</v>
      </c>
      <c r="V91" t="n">
        <v>0.9</v>
      </c>
      <c r="W91" t="n">
        <v>20.7</v>
      </c>
      <c r="X91" t="n">
        <v>0.86</v>
      </c>
      <c r="Y91" t="n">
        <v>1</v>
      </c>
      <c r="Z91" t="n">
        <v>10</v>
      </c>
      <c r="AA91" t="n">
        <v>2623.256571387841</v>
      </c>
      <c r="AB91" t="n">
        <v>3589.255370885172</v>
      </c>
      <c r="AC91" t="n">
        <v>3246.701875839307</v>
      </c>
      <c r="AD91" t="n">
        <v>2623256.571387841</v>
      </c>
      <c r="AE91" t="n">
        <v>3589255.370885172</v>
      </c>
      <c r="AF91" t="n">
        <v>2.010707262652271e-06</v>
      </c>
      <c r="AG91" t="n">
        <v>68</v>
      </c>
      <c r="AH91" t="n">
        <v>3246701.875839307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1.7251</v>
      </c>
      <c r="E92" t="n">
        <v>57.97</v>
      </c>
      <c r="F92" t="n">
        <v>53.4</v>
      </c>
      <c r="G92" t="n">
        <v>106.8</v>
      </c>
      <c r="H92" t="n">
        <v>1.25</v>
      </c>
      <c r="I92" t="n">
        <v>30</v>
      </c>
      <c r="J92" t="n">
        <v>334.14</v>
      </c>
      <c r="K92" t="n">
        <v>61.2</v>
      </c>
      <c r="L92" t="n">
        <v>23.5</v>
      </c>
      <c r="M92" t="n">
        <v>28</v>
      </c>
      <c r="N92" t="n">
        <v>104.44</v>
      </c>
      <c r="O92" t="n">
        <v>41444.3</v>
      </c>
      <c r="P92" t="n">
        <v>944.95</v>
      </c>
      <c r="Q92" t="n">
        <v>1367.32</v>
      </c>
      <c r="R92" t="n">
        <v>133.29</v>
      </c>
      <c r="S92" t="n">
        <v>104.26</v>
      </c>
      <c r="T92" t="n">
        <v>13553.47</v>
      </c>
      <c r="U92" t="n">
        <v>0.78</v>
      </c>
      <c r="V92" t="n">
        <v>0.9</v>
      </c>
      <c r="W92" t="n">
        <v>20.69</v>
      </c>
      <c r="X92" t="n">
        <v>0.82</v>
      </c>
      <c r="Y92" t="n">
        <v>1</v>
      </c>
      <c r="Z92" t="n">
        <v>10</v>
      </c>
      <c r="AA92" t="n">
        <v>2619.112584968495</v>
      </c>
      <c r="AB92" t="n">
        <v>3583.585385846444</v>
      </c>
      <c r="AC92" t="n">
        <v>3241.573026214802</v>
      </c>
      <c r="AD92" t="n">
        <v>2619112.584968495</v>
      </c>
      <c r="AE92" t="n">
        <v>3583585.385846444</v>
      </c>
      <c r="AF92" t="n">
        <v>2.01374229248269e-06</v>
      </c>
      <c r="AG92" t="n">
        <v>68</v>
      </c>
      <c r="AH92" t="n">
        <v>3241573.026214802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1.7254</v>
      </c>
      <c r="E93" t="n">
        <v>57.96</v>
      </c>
      <c r="F93" t="n">
        <v>53.39</v>
      </c>
      <c r="G93" t="n">
        <v>106.78</v>
      </c>
      <c r="H93" t="n">
        <v>1.26</v>
      </c>
      <c r="I93" t="n">
        <v>30</v>
      </c>
      <c r="J93" t="n">
        <v>334.73</v>
      </c>
      <c r="K93" t="n">
        <v>61.2</v>
      </c>
      <c r="L93" t="n">
        <v>23.75</v>
      </c>
      <c r="M93" t="n">
        <v>28</v>
      </c>
      <c r="N93" t="n">
        <v>104.78</v>
      </c>
      <c r="O93" t="n">
        <v>41517.84</v>
      </c>
      <c r="P93" t="n">
        <v>945.39</v>
      </c>
      <c r="Q93" t="n">
        <v>1367.25</v>
      </c>
      <c r="R93" t="n">
        <v>132.96</v>
      </c>
      <c r="S93" t="n">
        <v>104.26</v>
      </c>
      <c r="T93" t="n">
        <v>13384.36</v>
      </c>
      <c r="U93" t="n">
        <v>0.78</v>
      </c>
      <c r="V93" t="n">
        <v>0.9</v>
      </c>
      <c r="W93" t="n">
        <v>20.69</v>
      </c>
      <c r="X93" t="n">
        <v>0.82</v>
      </c>
      <c r="Y93" t="n">
        <v>1</v>
      </c>
      <c r="Z93" t="n">
        <v>10</v>
      </c>
      <c r="AA93" t="n">
        <v>2619.279772261217</v>
      </c>
      <c r="AB93" t="n">
        <v>3583.814138876129</v>
      </c>
      <c r="AC93" t="n">
        <v>3241.779947376391</v>
      </c>
      <c r="AD93" t="n">
        <v>2619279.772261217</v>
      </c>
      <c r="AE93" t="n">
        <v>3583814.138876129</v>
      </c>
      <c r="AF93" t="n">
        <v>2.014092488232354e-06</v>
      </c>
      <c r="AG93" t="n">
        <v>68</v>
      </c>
      <c r="AH93" t="n">
        <v>3241779.947376391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1.7249</v>
      </c>
      <c r="E94" t="n">
        <v>57.98</v>
      </c>
      <c r="F94" t="n">
        <v>53.41</v>
      </c>
      <c r="G94" t="n">
        <v>106.82</v>
      </c>
      <c r="H94" t="n">
        <v>1.28</v>
      </c>
      <c r="I94" t="n">
        <v>30</v>
      </c>
      <c r="J94" t="n">
        <v>335.33</v>
      </c>
      <c r="K94" t="n">
        <v>61.2</v>
      </c>
      <c r="L94" t="n">
        <v>24</v>
      </c>
      <c r="M94" t="n">
        <v>28</v>
      </c>
      <c r="N94" t="n">
        <v>105.13</v>
      </c>
      <c r="O94" t="n">
        <v>41591.55</v>
      </c>
      <c r="P94" t="n">
        <v>944.98</v>
      </c>
      <c r="Q94" t="n">
        <v>1367.21</v>
      </c>
      <c r="R94" t="n">
        <v>133.71</v>
      </c>
      <c r="S94" t="n">
        <v>104.26</v>
      </c>
      <c r="T94" t="n">
        <v>13763.27</v>
      </c>
      <c r="U94" t="n">
        <v>0.78</v>
      </c>
      <c r="V94" t="n">
        <v>0.9</v>
      </c>
      <c r="W94" t="n">
        <v>20.69</v>
      </c>
      <c r="X94" t="n">
        <v>0.83</v>
      </c>
      <c r="Y94" t="n">
        <v>1</v>
      </c>
      <c r="Z94" t="n">
        <v>10</v>
      </c>
      <c r="AA94" t="n">
        <v>2619.492374983869</v>
      </c>
      <c r="AB94" t="n">
        <v>3584.105031300632</v>
      </c>
      <c r="AC94" t="n">
        <v>3242.04307743617</v>
      </c>
      <c r="AD94" t="n">
        <v>2619492.374983869</v>
      </c>
      <c r="AE94" t="n">
        <v>3584105.031300632</v>
      </c>
      <c r="AF94" t="n">
        <v>2.01350882864958e-06</v>
      </c>
      <c r="AG94" t="n">
        <v>68</v>
      </c>
      <c r="AH94" t="n">
        <v>3242043.07743617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1.7278</v>
      </c>
      <c r="E95" t="n">
        <v>57.88</v>
      </c>
      <c r="F95" t="n">
        <v>53.37</v>
      </c>
      <c r="G95" t="n">
        <v>110.41</v>
      </c>
      <c r="H95" t="n">
        <v>1.29</v>
      </c>
      <c r="I95" t="n">
        <v>29</v>
      </c>
      <c r="J95" t="n">
        <v>335.93</v>
      </c>
      <c r="K95" t="n">
        <v>61.2</v>
      </c>
      <c r="L95" t="n">
        <v>24.25</v>
      </c>
      <c r="M95" t="n">
        <v>27</v>
      </c>
      <c r="N95" t="n">
        <v>105.48</v>
      </c>
      <c r="O95" t="n">
        <v>41665.42</v>
      </c>
      <c r="P95" t="n">
        <v>944.42</v>
      </c>
      <c r="Q95" t="n">
        <v>1367.17</v>
      </c>
      <c r="R95" t="n">
        <v>132.33</v>
      </c>
      <c r="S95" t="n">
        <v>104.26</v>
      </c>
      <c r="T95" t="n">
        <v>13074.23</v>
      </c>
      <c r="U95" t="n">
        <v>0.79</v>
      </c>
      <c r="V95" t="n">
        <v>0.9</v>
      </c>
      <c r="W95" t="n">
        <v>20.69</v>
      </c>
      <c r="X95" t="n">
        <v>0.79</v>
      </c>
      <c r="Y95" t="n">
        <v>1</v>
      </c>
      <c r="Z95" t="n">
        <v>10</v>
      </c>
      <c r="AA95" t="n">
        <v>2604.919193477741</v>
      </c>
      <c r="AB95" t="n">
        <v>3564.165361440553</v>
      </c>
      <c r="AC95" t="n">
        <v>3224.006421682035</v>
      </c>
      <c r="AD95" t="n">
        <v>2604919.193477741</v>
      </c>
      <c r="AE95" t="n">
        <v>3564165.361440553</v>
      </c>
      <c r="AF95" t="n">
        <v>2.016894054229663e-06</v>
      </c>
      <c r="AG95" t="n">
        <v>67</v>
      </c>
      <c r="AH95" t="n">
        <v>3224006.421682035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1.7278</v>
      </c>
      <c r="E96" t="n">
        <v>57.88</v>
      </c>
      <c r="F96" t="n">
        <v>53.36</v>
      </c>
      <c r="G96" t="n">
        <v>110.41</v>
      </c>
      <c r="H96" t="n">
        <v>1.3</v>
      </c>
      <c r="I96" t="n">
        <v>29</v>
      </c>
      <c r="J96" t="n">
        <v>336.53</v>
      </c>
      <c r="K96" t="n">
        <v>61.2</v>
      </c>
      <c r="L96" t="n">
        <v>24.5</v>
      </c>
      <c r="M96" t="n">
        <v>27</v>
      </c>
      <c r="N96" t="n">
        <v>105.83</v>
      </c>
      <c r="O96" t="n">
        <v>41739.48</v>
      </c>
      <c r="P96" t="n">
        <v>944.59</v>
      </c>
      <c r="Q96" t="n">
        <v>1367.22</v>
      </c>
      <c r="R96" t="n">
        <v>132.3</v>
      </c>
      <c r="S96" t="n">
        <v>104.26</v>
      </c>
      <c r="T96" t="n">
        <v>13059.22</v>
      </c>
      <c r="U96" t="n">
        <v>0.79</v>
      </c>
      <c r="V96" t="n">
        <v>0.9</v>
      </c>
      <c r="W96" t="n">
        <v>20.68</v>
      </c>
      <c r="X96" t="n">
        <v>0.79</v>
      </c>
      <c r="Y96" t="n">
        <v>1</v>
      </c>
      <c r="Z96" t="n">
        <v>10</v>
      </c>
      <c r="AA96" t="n">
        <v>2605.043646368687</v>
      </c>
      <c r="AB96" t="n">
        <v>3564.33564337642</v>
      </c>
      <c r="AC96" t="n">
        <v>3224.160452148934</v>
      </c>
      <c r="AD96" t="n">
        <v>2605043.646368688</v>
      </c>
      <c r="AE96" t="n">
        <v>3564335.64337642</v>
      </c>
      <c r="AF96" t="n">
        <v>2.016894054229663e-06</v>
      </c>
      <c r="AG96" t="n">
        <v>67</v>
      </c>
      <c r="AH96" t="n">
        <v>3224160.452148934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1.7272</v>
      </c>
      <c r="E97" t="n">
        <v>57.9</v>
      </c>
      <c r="F97" t="n">
        <v>53.39</v>
      </c>
      <c r="G97" t="n">
        <v>110.45</v>
      </c>
      <c r="H97" t="n">
        <v>1.31</v>
      </c>
      <c r="I97" t="n">
        <v>29</v>
      </c>
      <c r="J97" t="n">
        <v>337.13</v>
      </c>
      <c r="K97" t="n">
        <v>61.2</v>
      </c>
      <c r="L97" t="n">
        <v>24.75</v>
      </c>
      <c r="M97" t="n">
        <v>27</v>
      </c>
      <c r="N97" t="n">
        <v>106.18</v>
      </c>
      <c r="O97" t="n">
        <v>41813.7</v>
      </c>
      <c r="P97" t="n">
        <v>945.34</v>
      </c>
      <c r="Q97" t="n">
        <v>1367.26</v>
      </c>
      <c r="R97" t="n">
        <v>132.72</v>
      </c>
      <c r="S97" t="n">
        <v>104.26</v>
      </c>
      <c r="T97" t="n">
        <v>13273.47</v>
      </c>
      <c r="U97" t="n">
        <v>0.79</v>
      </c>
      <c r="V97" t="n">
        <v>0.9</v>
      </c>
      <c r="W97" t="n">
        <v>20.69</v>
      </c>
      <c r="X97" t="n">
        <v>0.8100000000000001</v>
      </c>
      <c r="Y97" t="n">
        <v>1</v>
      </c>
      <c r="Z97" t="n">
        <v>10</v>
      </c>
      <c r="AA97" t="n">
        <v>2617.196150203192</v>
      </c>
      <c r="AB97" t="n">
        <v>3580.963235253422</v>
      </c>
      <c r="AC97" t="n">
        <v>3239.201129994166</v>
      </c>
      <c r="AD97" t="n">
        <v>2617196.150203192</v>
      </c>
      <c r="AE97" t="n">
        <v>3580963.235253422</v>
      </c>
      <c r="AF97" t="n">
        <v>2.016193662730335e-06</v>
      </c>
      <c r="AG97" t="n">
        <v>68</v>
      </c>
      <c r="AH97" t="n">
        <v>3239201.129994166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1.7299</v>
      </c>
      <c r="E98" t="n">
        <v>57.81</v>
      </c>
      <c r="F98" t="n">
        <v>53.35</v>
      </c>
      <c r="G98" t="n">
        <v>114.32</v>
      </c>
      <c r="H98" t="n">
        <v>1.32</v>
      </c>
      <c r="I98" t="n">
        <v>28</v>
      </c>
      <c r="J98" t="n">
        <v>337.73</v>
      </c>
      <c r="K98" t="n">
        <v>61.2</v>
      </c>
      <c r="L98" t="n">
        <v>25</v>
      </c>
      <c r="M98" t="n">
        <v>26</v>
      </c>
      <c r="N98" t="n">
        <v>106.53</v>
      </c>
      <c r="O98" t="n">
        <v>41888.1</v>
      </c>
      <c r="P98" t="n">
        <v>943.48</v>
      </c>
      <c r="Q98" t="n">
        <v>1367.25</v>
      </c>
      <c r="R98" t="n">
        <v>131.69</v>
      </c>
      <c r="S98" t="n">
        <v>104.26</v>
      </c>
      <c r="T98" t="n">
        <v>12759.12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2601.037815658239</v>
      </c>
      <c r="AB98" t="n">
        <v>3558.854689073606</v>
      </c>
      <c r="AC98" t="n">
        <v>3219.202592432213</v>
      </c>
      <c r="AD98" t="n">
        <v>2601037.815658239</v>
      </c>
      <c r="AE98" t="n">
        <v>3558854.689073605</v>
      </c>
      <c r="AF98" t="n">
        <v>2.019345424477308e-06</v>
      </c>
      <c r="AG98" t="n">
        <v>67</v>
      </c>
      <c r="AH98" t="n">
        <v>3219202.592432213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1.7298</v>
      </c>
      <c r="E99" t="n">
        <v>57.81</v>
      </c>
      <c r="F99" t="n">
        <v>53.35</v>
      </c>
      <c r="G99" t="n">
        <v>114.33</v>
      </c>
      <c r="H99" t="n">
        <v>1.33</v>
      </c>
      <c r="I99" t="n">
        <v>28</v>
      </c>
      <c r="J99" t="n">
        <v>338.34</v>
      </c>
      <c r="K99" t="n">
        <v>61.2</v>
      </c>
      <c r="L99" t="n">
        <v>25.25</v>
      </c>
      <c r="M99" t="n">
        <v>26</v>
      </c>
      <c r="N99" t="n">
        <v>106.89</v>
      </c>
      <c r="O99" t="n">
        <v>41962.68</v>
      </c>
      <c r="P99" t="n">
        <v>944.3099999999999</v>
      </c>
      <c r="Q99" t="n">
        <v>1367.21</v>
      </c>
      <c r="R99" t="n">
        <v>131.66</v>
      </c>
      <c r="S99" t="n">
        <v>104.26</v>
      </c>
      <c r="T99" t="n">
        <v>12746.27</v>
      </c>
      <c r="U99" t="n">
        <v>0.79</v>
      </c>
      <c r="V99" t="n">
        <v>0.9</v>
      </c>
      <c r="W99" t="n">
        <v>20.69</v>
      </c>
      <c r="X99" t="n">
        <v>0.78</v>
      </c>
      <c r="Y99" t="n">
        <v>1</v>
      </c>
      <c r="Z99" t="n">
        <v>10</v>
      </c>
      <c r="AA99" t="n">
        <v>2602.309569433131</v>
      </c>
      <c r="AB99" t="n">
        <v>3560.594758694231</v>
      </c>
      <c r="AC99" t="n">
        <v>3220.776592250449</v>
      </c>
      <c r="AD99" t="n">
        <v>2602309.569433131</v>
      </c>
      <c r="AE99" t="n">
        <v>3560594.758694231</v>
      </c>
      <c r="AF99" t="n">
        <v>2.019228692560754e-06</v>
      </c>
      <c r="AG99" t="n">
        <v>67</v>
      </c>
      <c r="AH99" t="n">
        <v>3220776.592250449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1.7297</v>
      </c>
      <c r="E100" t="n">
        <v>57.81</v>
      </c>
      <c r="F100" t="n">
        <v>53.35</v>
      </c>
      <c r="G100" t="n">
        <v>114.33</v>
      </c>
      <c r="H100" t="n">
        <v>1.34</v>
      </c>
      <c r="I100" t="n">
        <v>28</v>
      </c>
      <c r="J100" t="n">
        <v>338.94</v>
      </c>
      <c r="K100" t="n">
        <v>61.2</v>
      </c>
      <c r="L100" t="n">
        <v>25.5</v>
      </c>
      <c r="M100" t="n">
        <v>26</v>
      </c>
      <c r="N100" t="n">
        <v>107.25</v>
      </c>
      <c r="O100" t="n">
        <v>42037.44</v>
      </c>
      <c r="P100" t="n">
        <v>943.91</v>
      </c>
      <c r="Q100" t="n">
        <v>1367.32</v>
      </c>
      <c r="R100" t="n">
        <v>132.01</v>
      </c>
      <c r="S100" t="n">
        <v>104.26</v>
      </c>
      <c r="T100" t="n">
        <v>12919.75</v>
      </c>
      <c r="U100" t="n">
        <v>0.79</v>
      </c>
      <c r="V100" t="n">
        <v>0.9</v>
      </c>
      <c r="W100" t="n">
        <v>20.68</v>
      </c>
      <c r="X100" t="n">
        <v>0.78</v>
      </c>
      <c r="Y100" t="n">
        <v>1</v>
      </c>
      <c r="Z100" t="n">
        <v>10</v>
      </c>
      <c r="AA100" t="n">
        <v>2601.861555040606</v>
      </c>
      <c r="AB100" t="n">
        <v>3559.981765637378</v>
      </c>
      <c r="AC100" t="n">
        <v>3220.222102390601</v>
      </c>
      <c r="AD100" t="n">
        <v>2601861.555040606</v>
      </c>
      <c r="AE100" t="n">
        <v>3559981.765637378</v>
      </c>
      <c r="AF100" t="n">
        <v>2.0191119606442e-06</v>
      </c>
      <c r="AG100" t="n">
        <v>67</v>
      </c>
      <c r="AH100" t="n">
        <v>3220222.102390601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1.7303</v>
      </c>
      <c r="E101" t="n">
        <v>57.79</v>
      </c>
      <c r="F101" t="n">
        <v>53.34</v>
      </c>
      <c r="G101" t="n">
        <v>114.29</v>
      </c>
      <c r="H101" t="n">
        <v>1.35</v>
      </c>
      <c r="I101" t="n">
        <v>28</v>
      </c>
      <c r="J101" t="n">
        <v>339.55</v>
      </c>
      <c r="K101" t="n">
        <v>61.2</v>
      </c>
      <c r="L101" t="n">
        <v>25.75</v>
      </c>
      <c r="M101" t="n">
        <v>26</v>
      </c>
      <c r="N101" t="n">
        <v>107.6</v>
      </c>
      <c r="O101" t="n">
        <v>42112.37</v>
      </c>
      <c r="P101" t="n">
        <v>943.61</v>
      </c>
      <c r="Q101" t="n">
        <v>1367.31</v>
      </c>
      <c r="R101" t="n">
        <v>131.24</v>
      </c>
      <c r="S101" t="n">
        <v>104.26</v>
      </c>
      <c r="T101" t="n">
        <v>12536.3</v>
      </c>
      <c r="U101" t="n">
        <v>0.79</v>
      </c>
      <c r="V101" t="n">
        <v>0.9</v>
      </c>
      <c r="W101" t="n">
        <v>20.69</v>
      </c>
      <c r="X101" t="n">
        <v>0.76</v>
      </c>
      <c r="Y101" t="n">
        <v>1</v>
      </c>
      <c r="Z101" t="n">
        <v>10</v>
      </c>
      <c r="AA101" t="n">
        <v>2600.661393796272</v>
      </c>
      <c r="AB101" t="n">
        <v>3558.339652075503</v>
      </c>
      <c r="AC101" t="n">
        <v>3218.736709842351</v>
      </c>
      <c r="AD101" t="n">
        <v>2600661.393796272</v>
      </c>
      <c r="AE101" t="n">
        <v>3558339.652075503</v>
      </c>
      <c r="AF101" t="n">
        <v>2.019812352143526e-06</v>
      </c>
      <c r="AG101" t="n">
        <v>67</v>
      </c>
      <c r="AH101" t="n">
        <v>3218736.709842351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1.7322</v>
      </c>
      <c r="E102" t="n">
        <v>57.73</v>
      </c>
      <c r="F102" t="n">
        <v>53.33</v>
      </c>
      <c r="G102" t="n">
        <v>118.5</v>
      </c>
      <c r="H102" t="n">
        <v>1.36</v>
      </c>
      <c r="I102" t="n">
        <v>27</v>
      </c>
      <c r="J102" t="n">
        <v>340.16</v>
      </c>
      <c r="K102" t="n">
        <v>61.2</v>
      </c>
      <c r="L102" t="n">
        <v>26</v>
      </c>
      <c r="M102" t="n">
        <v>25</v>
      </c>
      <c r="N102" t="n">
        <v>107.96</v>
      </c>
      <c r="O102" t="n">
        <v>42187.49</v>
      </c>
      <c r="P102" t="n">
        <v>943.36</v>
      </c>
      <c r="Q102" t="n">
        <v>1367.32</v>
      </c>
      <c r="R102" t="n">
        <v>130.65</v>
      </c>
      <c r="S102" t="n">
        <v>104.26</v>
      </c>
      <c r="T102" t="n">
        <v>12244.82</v>
      </c>
      <c r="U102" t="n">
        <v>0.8</v>
      </c>
      <c r="V102" t="n">
        <v>0.9</v>
      </c>
      <c r="W102" t="n">
        <v>20.69</v>
      </c>
      <c r="X102" t="n">
        <v>0.75</v>
      </c>
      <c r="Y102" t="n">
        <v>1</v>
      </c>
      <c r="Z102" t="n">
        <v>10</v>
      </c>
      <c r="AA102" t="n">
        <v>2598.089105179518</v>
      </c>
      <c r="AB102" t="n">
        <v>3554.820133308694</v>
      </c>
      <c r="AC102" t="n">
        <v>3215.553089006971</v>
      </c>
      <c r="AD102" t="n">
        <v>2598089.105179518</v>
      </c>
      <c r="AE102" t="n">
        <v>3554820.133308695</v>
      </c>
      <c r="AF102" t="n">
        <v>2.022030258558063e-06</v>
      </c>
      <c r="AG102" t="n">
        <v>67</v>
      </c>
      <c r="AH102" t="n">
        <v>3215553.089006971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1.7323</v>
      </c>
      <c r="E103" t="n">
        <v>57.73</v>
      </c>
      <c r="F103" t="n">
        <v>53.32</v>
      </c>
      <c r="G103" t="n">
        <v>118.5</v>
      </c>
      <c r="H103" t="n">
        <v>1.37</v>
      </c>
      <c r="I103" t="n">
        <v>27</v>
      </c>
      <c r="J103" t="n">
        <v>340.77</v>
      </c>
      <c r="K103" t="n">
        <v>61.2</v>
      </c>
      <c r="L103" t="n">
        <v>26.25</v>
      </c>
      <c r="M103" t="n">
        <v>25</v>
      </c>
      <c r="N103" t="n">
        <v>108.32</v>
      </c>
      <c r="O103" t="n">
        <v>42262.79</v>
      </c>
      <c r="P103" t="n">
        <v>943.3099999999999</v>
      </c>
      <c r="Q103" t="n">
        <v>1367.23</v>
      </c>
      <c r="R103" t="n">
        <v>130.7</v>
      </c>
      <c r="S103" t="n">
        <v>104.26</v>
      </c>
      <c r="T103" t="n">
        <v>12269.5</v>
      </c>
      <c r="U103" t="n">
        <v>0.8</v>
      </c>
      <c r="V103" t="n">
        <v>0.9</v>
      </c>
      <c r="W103" t="n">
        <v>20.69</v>
      </c>
      <c r="X103" t="n">
        <v>0.75</v>
      </c>
      <c r="Y103" t="n">
        <v>1</v>
      </c>
      <c r="Z103" t="n">
        <v>10</v>
      </c>
      <c r="AA103" t="n">
        <v>2597.795172448423</v>
      </c>
      <c r="AB103" t="n">
        <v>3554.417961578614</v>
      </c>
      <c r="AC103" t="n">
        <v>3215.189299982357</v>
      </c>
      <c r="AD103" t="n">
        <v>2597795.172448423</v>
      </c>
      <c r="AE103" t="n">
        <v>3554417.961578614</v>
      </c>
      <c r="AF103" t="n">
        <v>2.022146990474618e-06</v>
      </c>
      <c r="AG103" t="n">
        <v>67</v>
      </c>
      <c r="AH103" t="n">
        <v>3215189.299982357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1.7329</v>
      </c>
      <c r="E104" t="n">
        <v>57.71</v>
      </c>
      <c r="F104" t="n">
        <v>53.3</v>
      </c>
      <c r="G104" t="n">
        <v>118.45</v>
      </c>
      <c r="H104" t="n">
        <v>1.38</v>
      </c>
      <c r="I104" t="n">
        <v>27</v>
      </c>
      <c r="J104" t="n">
        <v>341.38</v>
      </c>
      <c r="K104" t="n">
        <v>61.2</v>
      </c>
      <c r="L104" t="n">
        <v>26.5</v>
      </c>
      <c r="M104" t="n">
        <v>25</v>
      </c>
      <c r="N104" t="n">
        <v>108.68</v>
      </c>
      <c r="O104" t="n">
        <v>42338.27</v>
      </c>
      <c r="P104" t="n">
        <v>942.6</v>
      </c>
      <c r="Q104" t="n">
        <v>1367.2</v>
      </c>
      <c r="R104" t="n">
        <v>130.03</v>
      </c>
      <c r="S104" t="n">
        <v>104.26</v>
      </c>
      <c r="T104" t="n">
        <v>11937</v>
      </c>
      <c r="U104" t="n">
        <v>0.8</v>
      </c>
      <c r="V104" t="n">
        <v>0.9</v>
      </c>
      <c r="W104" t="n">
        <v>20.69</v>
      </c>
      <c r="X104" t="n">
        <v>0.73</v>
      </c>
      <c r="Y104" t="n">
        <v>1</v>
      </c>
      <c r="Z104" t="n">
        <v>10</v>
      </c>
      <c r="AA104" t="n">
        <v>2595.912787167859</v>
      </c>
      <c r="AB104" t="n">
        <v>3551.842398992769</v>
      </c>
      <c r="AC104" t="n">
        <v>3212.859545474881</v>
      </c>
      <c r="AD104" t="n">
        <v>2595912.787167859</v>
      </c>
      <c r="AE104" t="n">
        <v>3551842.398992769</v>
      </c>
      <c r="AF104" t="n">
        <v>2.022847381973945e-06</v>
      </c>
      <c r="AG104" t="n">
        <v>67</v>
      </c>
      <c r="AH104" t="n">
        <v>3212859.545474881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1.7327</v>
      </c>
      <c r="E105" t="n">
        <v>57.71</v>
      </c>
      <c r="F105" t="n">
        <v>53.31</v>
      </c>
      <c r="G105" t="n">
        <v>118.46</v>
      </c>
      <c r="H105" t="n">
        <v>1.39</v>
      </c>
      <c r="I105" t="n">
        <v>27</v>
      </c>
      <c r="J105" t="n">
        <v>342</v>
      </c>
      <c r="K105" t="n">
        <v>61.2</v>
      </c>
      <c r="L105" t="n">
        <v>26.75</v>
      </c>
      <c r="M105" t="n">
        <v>25</v>
      </c>
      <c r="N105" t="n">
        <v>109.05</v>
      </c>
      <c r="O105" t="n">
        <v>42413.94</v>
      </c>
      <c r="P105" t="n">
        <v>942.14</v>
      </c>
      <c r="Q105" t="n">
        <v>1367.22</v>
      </c>
      <c r="R105" t="n">
        <v>130.48</v>
      </c>
      <c r="S105" t="n">
        <v>104.26</v>
      </c>
      <c r="T105" t="n">
        <v>12163.5</v>
      </c>
      <c r="U105" t="n">
        <v>0.8</v>
      </c>
      <c r="V105" t="n">
        <v>0.9</v>
      </c>
      <c r="W105" t="n">
        <v>20.68</v>
      </c>
      <c r="X105" t="n">
        <v>0.73</v>
      </c>
      <c r="Y105" t="n">
        <v>1</v>
      </c>
      <c r="Z105" t="n">
        <v>10</v>
      </c>
      <c r="AA105" t="n">
        <v>2595.605371318365</v>
      </c>
      <c r="AB105" t="n">
        <v>3551.421779065259</v>
      </c>
      <c r="AC105" t="n">
        <v>3212.479068922909</v>
      </c>
      <c r="AD105" t="n">
        <v>2595605.371318365</v>
      </c>
      <c r="AE105" t="n">
        <v>3551421.779065259</v>
      </c>
      <c r="AF105" t="n">
        <v>2.022613918140836e-06</v>
      </c>
      <c r="AG105" t="n">
        <v>67</v>
      </c>
      <c r="AH105" t="n">
        <v>3212479.068922909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1.735</v>
      </c>
      <c r="E106" t="n">
        <v>57.64</v>
      </c>
      <c r="F106" t="n">
        <v>53.29</v>
      </c>
      <c r="G106" t="n">
        <v>122.97</v>
      </c>
      <c r="H106" t="n">
        <v>1.4</v>
      </c>
      <c r="I106" t="n">
        <v>26</v>
      </c>
      <c r="J106" t="n">
        <v>342.61</v>
      </c>
      <c r="K106" t="n">
        <v>61.2</v>
      </c>
      <c r="L106" t="n">
        <v>27</v>
      </c>
      <c r="M106" t="n">
        <v>24</v>
      </c>
      <c r="N106" t="n">
        <v>109.41</v>
      </c>
      <c r="O106" t="n">
        <v>42489.79</v>
      </c>
      <c r="P106" t="n">
        <v>941.24</v>
      </c>
      <c r="Q106" t="n">
        <v>1367.16</v>
      </c>
      <c r="R106" t="n">
        <v>129.71</v>
      </c>
      <c r="S106" t="n">
        <v>104.26</v>
      </c>
      <c r="T106" t="n">
        <v>11781.53</v>
      </c>
      <c r="U106" t="n">
        <v>0.8</v>
      </c>
      <c r="V106" t="n">
        <v>0.9</v>
      </c>
      <c r="W106" t="n">
        <v>20.68</v>
      </c>
      <c r="X106" t="n">
        <v>0.71</v>
      </c>
      <c r="Y106" t="n">
        <v>1</v>
      </c>
      <c r="Z106" t="n">
        <v>10</v>
      </c>
      <c r="AA106" t="n">
        <v>2591.581274888506</v>
      </c>
      <c r="AB106" t="n">
        <v>3545.915832799322</v>
      </c>
      <c r="AC106" t="n">
        <v>3207.498602440949</v>
      </c>
      <c r="AD106" t="n">
        <v>2591581.274888506</v>
      </c>
      <c r="AE106" t="n">
        <v>3545915.832799322</v>
      </c>
      <c r="AF106" t="n">
        <v>2.025298752221591e-06</v>
      </c>
      <c r="AG106" t="n">
        <v>67</v>
      </c>
      <c r="AH106" t="n">
        <v>3207498.602440949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1.7352</v>
      </c>
      <c r="E107" t="n">
        <v>57.63</v>
      </c>
      <c r="F107" t="n">
        <v>53.28</v>
      </c>
      <c r="G107" t="n">
        <v>122.96</v>
      </c>
      <c r="H107" t="n">
        <v>1.42</v>
      </c>
      <c r="I107" t="n">
        <v>26</v>
      </c>
      <c r="J107" t="n">
        <v>343.23</v>
      </c>
      <c r="K107" t="n">
        <v>61.2</v>
      </c>
      <c r="L107" t="n">
        <v>27.25</v>
      </c>
      <c r="M107" t="n">
        <v>24</v>
      </c>
      <c r="N107" t="n">
        <v>109.78</v>
      </c>
      <c r="O107" t="n">
        <v>42565.83</v>
      </c>
      <c r="P107" t="n">
        <v>942.45</v>
      </c>
      <c r="Q107" t="n">
        <v>1367.25</v>
      </c>
      <c r="R107" t="n">
        <v>129.46</v>
      </c>
      <c r="S107" t="n">
        <v>104.26</v>
      </c>
      <c r="T107" t="n">
        <v>11658.52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2592.934151752189</v>
      </c>
      <c r="AB107" t="n">
        <v>3547.766898608928</v>
      </c>
      <c r="AC107" t="n">
        <v>3209.173005127674</v>
      </c>
      <c r="AD107" t="n">
        <v>2592934.151752189</v>
      </c>
      <c r="AE107" t="n">
        <v>3547766.898608929</v>
      </c>
      <c r="AF107" t="n">
        <v>2.0255322160547e-06</v>
      </c>
      <c r="AG107" t="n">
        <v>67</v>
      </c>
      <c r="AH107" t="n">
        <v>3209173.005127674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1.7354</v>
      </c>
      <c r="E108" t="n">
        <v>57.62</v>
      </c>
      <c r="F108" t="n">
        <v>53.27</v>
      </c>
      <c r="G108" t="n">
        <v>122.94</v>
      </c>
      <c r="H108" t="n">
        <v>1.43</v>
      </c>
      <c r="I108" t="n">
        <v>26</v>
      </c>
      <c r="J108" t="n">
        <v>343.85</v>
      </c>
      <c r="K108" t="n">
        <v>61.2</v>
      </c>
      <c r="L108" t="n">
        <v>27.5</v>
      </c>
      <c r="M108" t="n">
        <v>24</v>
      </c>
      <c r="N108" t="n">
        <v>110.15</v>
      </c>
      <c r="O108" t="n">
        <v>42642.18</v>
      </c>
      <c r="P108" t="n">
        <v>942.72</v>
      </c>
      <c r="Q108" t="n">
        <v>1367.26</v>
      </c>
      <c r="R108" t="n">
        <v>129.3</v>
      </c>
      <c r="S108" t="n">
        <v>104.26</v>
      </c>
      <c r="T108" t="n">
        <v>11578.2</v>
      </c>
      <c r="U108" t="n">
        <v>0.8100000000000001</v>
      </c>
      <c r="V108" t="n">
        <v>0.9</v>
      </c>
      <c r="W108" t="n">
        <v>20.68</v>
      </c>
      <c r="X108" t="n">
        <v>0.7</v>
      </c>
      <c r="Y108" t="n">
        <v>1</v>
      </c>
      <c r="Z108" t="n">
        <v>10</v>
      </c>
      <c r="AA108" t="n">
        <v>2592.976627263096</v>
      </c>
      <c r="AB108" t="n">
        <v>3547.825015476838</v>
      </c>
      <c r="AC108" t="n">
        <v>3209.225575403277</v>
      </c>
      <c r="AD108" t="n">
        <v>2592976.627263096</v>
      </c>
      <c r="AE108" t="n">
        <v>3547825.015476838</v>
      </c>
      <c r="AF108" t="n">
        <v>2.025765679887809e-06</v>
      </c>
      <c r="AG108" t="n">
        <v>67</v>
      </c>
      <c r="AH108" t="n">
        <v>3209225.575403277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1.7352</v>
      </c>
      <c r="E109" t="n">
        <v>57.63</v>
      </c>
      <c r="F109" t="n">
        <v>53.28</v>
      </c>
      <c r="G109" t="n">
        <v>122.96</v>
      </c>
      <c r="H109" t="n">
        <v>1.44</v>
      </c>
      <c r="I109" t="n">
        <v>26</v>
      </c>
      <c r="J109" t="n">
        <v>344.47</v>
      </c>
      <c r="K109" t="n">
        <v>61.2</v>
      </c>
      <c r="L109" t="n">
        <v>27.75</v>
      </c>
      <c r="M109" t="n">
        <v>24</v>
      </c>
      <c r="N109" t="n">
        <v>110.52</v>
      </c>
      <c r="O109" t="n">
        <v>42718.61</v>
      </c>
      <c r="P109" t="n">
        <v>942.59</v>
      </c>
      <c r="Q109" t="n">
        <v>1367.22</v>
      </c>
      <c r="R109" t="n">
        <v>129.62</v>
      </c>
      <c r="S109" t="n">
        <v>104.26</v>
      </c>
      <c r="T109" t="n">
        <v>11737.52</v>
      </c>
      <c r="U109" t="n">
        <v>0.8</v>
      </c>
      <c r="V109" t="n">
        <v>0.9</v>
      </c>
      <c r="W109" t="n">
        <v>20.68</v>
      </c>
      <c r="X109" t="n">
        <v>0.71</v>
      </c>
      <c r="Y109" t="n">
        <v>1</v>
      </c>
      <c r="Z109" t="n">
        <v>10</v>
      </c>
      <c r="AA109" t="n">
        <v>2593.129293957858</v>
      </c>
      <c r="AB109" t="n">
        <v>3548.033900783792</v>
      </c>
      <c r="AC109" t="n">
        <v>3209.414524989708</v>
      </c>
      <c r="AD109" t="n">
        <v>2593129.293957858</v>
      </c>
      <c r="AE109" t="n">
        <v>3548033.900783792</v>
      </c>
      <c r="AF109" t="n">
        <v>2.0255322160547e-06</v>
      </c>
      <c r="AG109" t="n">
        <v>67</v>
      </c>
      <c r="AH109" t="n">
        <v>3209414.524989708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1.7346</v>
      </c>
      <c r="E110" t="n">
        <v>57.65</v>
      </c>
      <c r="F110" t="n">
        <v>53.3</v>
      </c>
      <c r="G110" t="n">
        <v>123</v>
      </c>
      <c r="H110" t="n">
        <v>1.45</v>
      </c>
      <c r="I110" t="n">
        <v>26</v>
      </c>
      <c r="J110" t="n">
        <v>345.09</v>
      </c>
      <c r="K110" t="n">
        <v>61.2</v>
      </c>
      <c r="L110" t="n">
        <v>28</v>
      </c>
      <c r="M110" t="n">
        <v>24</v>
      </c>
      <c r="N110" t="n">
        <v>110.89</v>
      </c>
      <c r="O110" t="n">
        <v>42795.22</v>
      </c>
      <c r="P110" t="n">
        <v>941.95</v>
      </c>
      <c r="Q110" t="n">
        <v>1367.2</v>
      </c>
      <c r="R110" t="n">
        <v>130.2</v>
      </c>
      <c r="S110" t="n">
        <v>104.26</v>
      </c>
      <c r="T110" t="n">
        <v>12027.75</v>
      </c>
      <c r="U110" t="n">
        <v>0.8</v>
      </c>
      <c r="V110" t="n">
        <v>0.9</v>
      </c>
      <c r="W110" t="n">
        <v>20.68</v>
      </c>
      <c r="X110" t="n">
        <v>0.73</v>
      </c>
      <c r="Y110" t="n">
        <v>1</v>
      </c>
      <c r="Z110" t="n">
        <v>10</v>
      </c>
      <c r="AA110" t="n">
        <v>2593.125841164948</v>
      </c>
      <c r="AB110" t="n">
        <v>3548.029176520206</v>
      </c>
      <c r="AC110" t="n">
        <v>3209.410251603209</v>
      </c>
      <c r="AD110" t="n">
        <v>2593125.841164948</v>
      </c>
      <c r="AE110" t="n">
        <v>3548029.176520206</v>
      </c>
      <c r="AF110" t="n">
        <v>2.024831824555372e-06</v>
      </c>
      <c r="AG110" t="n">
        <v>67</v>
      </c>
      <c r="AH110" t="n">
        <v>3209410.251603208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1.7375</v>
      </c>
      <c r="E111" t="n">
        <v>57.55</v>
      </c>
      <c r="F111" t="n">
        <v>53.26</v>
      </c>
      <c r="G111" t="n">
        <v>127.82</v>
      </c>
      <c r="H111" t="n">
        <v>1.46</v>
      </c>
      <c r="I111" t="n">
        <v>25</v>
      </c>
      <c r="J111" t="n">
        <v>345.71</v>
      </c>
      <c r="K111" t="n">
        <v>61.2</v>
      </c>
      <c r="L111" t="n">
        <v>28.25</v>
      </c>
      <c r="M111" t="n">
        <v>23</v>
      </c>
      <c r="N111" t="n">
        <v>111.26</v>
      </c>
      <c r="O111" t="n">
        <v>42872.03</v>
      </c>
      <c r="P111" t="n">
        <v>941.73</v>
      </c>
      <c r="Q111" t="n">
        <v>1367.18</v>
      </c>
      <c r="R111" t="n">
        <v>128.97</v>
      </c>
      <c r="S111" t="n">
        <v>104.26</v>
      </c>
      <c r="T111" t="n">
        <v>11416.01</v>
      </c>
      <c r="U111" t="n">
        <v>0.8100000000000001</v>
      </c>
      <c r="V111" t="n">
        <v>0.9</v>
      </c>
      <c r="W111" t="n">
        <v>20.68</v>
      </c>
      <c r="X111" t="n">
        <v>0.68</v>
      </c>
      <c r="Y111" t="n">
        <v>1</v>
      </c>
      <c r="Z111" t="n">
        <v>10</v>
      </c>
      <c r="AA111" t="n">
        <v>2589.169946390783</v>
      </c>
      <c r="AB111" t="n">
        <v>3542.61654676843</v>
      </c>
      <c r="AC111" t="n">
        <v>3204.514195638269</v>
      </c>
      <c r="AD111" t="n">
        <v>2589169.946390782</v>
      </c>
      <c r="AE111" t="n">
        <v>3542616.546768431</v>
      </c>
      <c r="AF111" t="n">
        <v>2.028217050135455e-06</v>
      </c>
      <c r="AG111" t="n">
        <v>67</v>
      </c>
      <c r="AH111" t="n">
        <v>3204514.195638269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1.7374</v>
      </c>
      <c r="E112" t="n">
        <v>57.56</v>
      </c>
      <c r="F112" t="n">
        <v>53.26</v>
      </c>
      <c r="G112" t="n">
        <v>127.82</v>
      </c>
      <c r="H112" t="n">
        <v>1.47</v>
      </c>
      <c r="I112" t="n">
        <v>25</v>
      </c>
      <c r="J112" t="n">
        <v>346.34</v>
      </c>
      <c r="K112" t="n">
        <v>61.2</v>
      </c>
      <c r="L112" t="n">
        <v>28.5</v>
      </c>
      <c r="M112" t="n">
        <v>23</v>
      </c>
      <c r="N112" t="n">
        <v>111.64</v>
      </c>
      <c r="O112" t="n">
        <v>42949.03</v>
      </c>
      <c r="P112" t="n">
        <v>942.7</v>
      </c>
      <c r="Q112" t="n">
        <v>1367.26</v>
      </c>
      <c r="R112" t="n">
        <v>128.76</v>
      </c>
      <c r="S112" t="n">
        <v>104.26</v>
      </c>
      <c r="T112" t="n">
        <v>11310.23</v>
      </c>
      <c r="U112" t="n">
        <v>0.8100000000000001</v>
      </c>
      <c r="V112" t="n">
        <v>0.9</v>
      </c>
      <c r="W112" t="n">
        <v>20.68</v>
      </c>
      <c r="X112" t="n">
        <v>0.68</v>
      </c>
      <c r="Y112" t="n">
        <v>1</v>
      </c>
      <c r="Z112" t="n">
        <v>10</v>
      </c>
      <c r="AA112" t="n">
        <v>2590.630349089158</v>
      </c>
      <c r="AB112" t="n">
        <v>3544.614734168769</v>
      </c>
      <c r="AC112" t="n">
        <v>3206.321678837593</v>
      </c>
      <c r="AD112" t="n">
        <v>2590630.349089158</v>
      </c>
      <c r="AE112" t="n">
        <v>3544614.734168769</v>
      </c>
      <c r="AF112" t="n">
        <v>2.028100318218901e-06</v>
      </c>
      <c r="AG112" t="n">
        <v>67</v>
      </c>
      <c r="AH112" t="n">
        <v>3206321.678837593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1.7372</v>
      </c>
      <c r="E113" t="n">
        <v>57.56</v>
      </c>
      <c r="F113" t="n">
        <v>53.27</v>
      </c>
      <c r="G113" t="n">
        <v>127.84</v>
      </c>
      <c r="H113" t="n">
        <v>1.48</v>
      </c>
      <c r="I113" t="n">
        <v>25</v>
      </c>
      <c r="J113" t="n">
        <v>346.96</v>
      </c>
      <c r="K113" t="n">
        <v>61.2</v>
      </c>
      <c r="L113" t="n">
        <v>28.75</v>
      </c>
      <c r="M113" t="n">
        <v>23</v>
      </c>
      <c r="N113" t="n">
        <v>112.01</v>
      </c>
      <c r="O113" t="n">
        <v>43026.23</v>
      </c>
      <c r="P113" t="n">
        <v>943.25</v>
      </c>
      <c r="Q113" t="n">
        <v>1367.28</v>
      </c>
      <c r="R113" t="n">
        <v>129.12</v>
      </c>
      <c r="S113" t="n">
        <v>104.26</v>
      </c>
      <c r="T113" t="n">
        <v>11490.96</v>
      </c>
      <c r="U113" t="n">
        <v>0.8100000000000001</v>
      </c>
      <c r="V113" t="n">
        <v>0.9</v>
      </c>
      <c r="W113" t="n">
        <v>20.68</v>
      </c>
      <c r="X113" t="n">
        <v>0.6899999999999999</v>
      </c>
      <c r="Y113" t="n">
        <v>1</v>
      </c>
      <c r="Z113" t="n">
        <v>10</v>
      </c>
      <c r="AA113" t="n">
        <v>2591.729312250835</v>
      </c>
      <c r="AB113" t="n">
        <v>3546.118384049409</v>
      </c>
      <c r="AC113" t="n">
        <v>3207.681822484009</v>
      </c>
      <c r="AD113" t="n">
        <v>2591729.312250835</v>
      </c>
      <c r="AE113" t="n">
        <v>3546118.384049409</v>
      </c>
      <c r="AF113" t="n">
        <v>2.027866854385792e-06</v>
      </c>
      <c r="AG113" t="n">
        <v>67</v>
      </c>
      <c r="AH113" t="n">
        <v>3207681.822484009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1.7373</v>
      </c>
      <c r="E114" t="n">
        <v>57.56</v>
      </c>
      <c r="F114" t="n">
        <v>53.26</v>
      </c>
      <c r="G114" t="n">
        <v>127.83</v>
      </c>
      <c r="H114" t="n">
        <v>1.49</v>
      </c>
      <c r="I114" t="n">
        <v>25</v>
      </c>
      <c r="J114" t="n">
        <v>347.59</v>
      </c>
      <c r="K114" t="n">
        <v>61.2</v>
      </c>
      <c r="L114" t="n">
        <v>29</v>
      </c>
      <c r="M114" t="n">
        <v>23</v>
      </c>
      <c r="N114" t="n">
        <v>112.39</v>
      </c>
      <c r="O114" t="n">
        <v>43103.63</v>
      </c>
      <c r="P114" t="n">
        <v>941.62</v>
      </c>
      <c r="Q114" t="n">
        <v>1367.19</v>
      </c>
      <c r="R114" t="n">
        <v>129.06</v>
      </c>
      <c r="S114" t="n">
        <v>104.26</v>
      </c>
      <c r="T114" t="n">
        <v>11460.87</v>
      </c>
      <c r="U114" t="n">
        <v>0.8100000000000001</v>
      </c>
      <c r="V114" t="n">
        <v>0.9</v>
      </c>
      <c r="W114" t="n">
        <v>20.68</v>
      </c>
      <c r="X114" t="n">
        <v>0.6899999999999999</v>
      </c>
      <c r="Y114" t="n">
        <v>1</v>
      </c>
      <c r="Z114" t="n">
        <v>10</v>
      </c>
      <c r="AA114" t="n">
        <v>2589.23693446409</v>
      </c>
      <c r="AB114" t="n">
        <v>3542.708202805635</v>
      </c>
      <c r="AC114" t="n">
        <v>3204.597104151922</v>
      </c>
      <c r="AD114" t="n">
        <v>2589236.93446409</v>
      </c>
      <c r="AE114" t="n">
        <v>3542708.202805635</v>
      </c>
      <c r="AF114" t="n">
        <v>2.027983586302346e-06</v>
      </c>
      <c r="AG114" t="n">
        <v>67</v>
      </c>
      <c r="AH114" t="n">
        <v>3204597.104151922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1.7401</v>
      </c>
      <c r="E115" t="n">
        <v>57.47</v>
      </c>
      <c r="F115" t="n">
        <v>53.22</v>
      </c>
      <c r="G115" t="n">
        <v>133.06</v>
      </c>
      <c r="H115" t="n">
        <v>1.5</v>
      </c>
      <c r="I115" t="n">
        <v>24</v>
      </c>
      <c r="J115" t="n">
        <v>348.22</v>
      </c>
      <c r="K115" t="n">
        <v>61.2</v>
      </c>
      <c r="L115" t="n">
        <v>29.25</v>
      </c>
      <c r="M115" t="n">
        <v>22</v>
      </c>
      <c r="N115" t="n">
        <v>112.77</v>
      </c>
      <c r="O115" t="n">
        <v>43181.22</v>
      </c>
      <c r="P115" t="n">
        <v>939.87</v>
      </c>
      <c r="Q115" t="n">
        <v>1367.23</v>
      </c>
      <c r="R115" t="n">
        <v>127.74</v>
      </c>
      <c r="S115" t="n">
        <v>104.26</v>
      </c>
      <c r="T115" t="n">
        <v>10807.21</v>
      </c>
      <c r="U115" t="n">
        <v>0.82</v>
      </c>
      <c r="V115" t="n">
        <v>0.9</v>
      </c>
      <c r="W115" t="n">
        <v>20.68</v>
      </c>
      <c r="X115" t="n">
        <v>0.65</v>
      </c>
      <c r="Y115" t="n">
        <v>1</v>
      </c>
      <c r="Z115" t="n">
        <v>10</v>
      </c>
      <c r="AA115" t="n">
        <v>2583.276702509794</v>
      </c>
      <c r="AB115" t="n">
        <v>3534.553150498892</v>
      </c>
      <c r="AC115" t="n">
        <v>3197.220358591647</v>
      </c>
      <c r="AD115" t="n">
        <v>2583276.702509794</v>
      </c>
      <c r="AE115" t="n">
        <v>3534553.150498892</v>
      </c>
      <c r="AF115" t="n">
        <v>2.031252079965874e-06</v>
      </c>
      <c r="AG115" t="n">
        <v>67</v>
      </c>
      <c r="AH115" t="n">
        <v>3197220.358591647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1.7402</v>
      </c>
      <c r="E116" t="n">
        <v>57.47</v>
      </c>
      <c r="F116" t="n">
        <v>53.22</v>
      </c>
      <c r="G116" t="n">
        <v>133.06</v>
      </c>
      <c r="H116" t="n">
        <v>1.51</v>
      </c>
      <c r="I116" t="n">
        <v>24</v>
      </c>
      <c r="J116" t="n">
        <v>348.85</v>
      </c>
      <c r="K116" t="n">
        <v>61.2</v>
      </c>
      <c r="L116" t="n">
        <v>29.5</v>
      </c>
      <c r="M116" t="n">
        <v>22</v>
      </c>
      <c r="N116" t="n">
        <v>113.15</v>
      </c>
      <c r="O116" t="n">
        <v>43259.02</v>
      </c>
      <c r="P116" t="n">
        <v>941.3200000000001</v>
      </c>
      <c r="Q116" t="n">
        <v>1367.18</v>
      </c>
      <c r="R116" t="n">
        <v>127.54</v>
      </c>
      <c r="S116" t="n">
        <v>104.26</v>
      </c>
      <c r="T116" t="n">
        <v>10705.64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2585.182468770008</v>
      </c>
      <c r="AB116" t="n">
        <v>3537.16070397259</v>
      </c>
      <c r="AC116" t="n">
        <v>3199.57905082154</v>
      </c>
      <c r="AD116" t="n">
        <v>2585182.468770008</v>
      </c>
      <c r="AE116" t="n">
        <v>3537160.70397259</v>
      </c>
      <c r="AF116" t="n">
        <v>2.031368811882428e-06</v>
      </c>
      <c r="AG116" t="n">
        <v>67</v>
      </c>
      <c r="AH116" t="n">
        <v>3199579.05082154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1.7402</v>
      </c>
      <c r="E117" t="n">
        <v>57.46</v>
      </c>
      <c r="F117" t="n">
        <v>53.22</v>
      </c>
      <c r="G117" t="n">
        <v>133.06</v>
      </c>
      <c r="H117" t="n">
        <v>1.52</v>
      </c>
      <c r="I117" t="n">
        <v>24</v>
      </c>
      <c r="J117" t="n">
        <v>349.48</v>
      </c>
      <c r="K117" t="n">
        <v>61.2</v>
      </c>
      <c r="L117" t="n">
        <v>29.75</v>
      </c>
      <c r="M117" t="n">
        <v>22</v>
      </c>
      <c r="N117" t="n">
        <v>113.53</v>
      </c>
      <c r="O117" t="n">
        <v>43337.02</v>
      </c>
      <c r="P117" t="n">
        <v>941.77</v>
      </c>
      <c r="Q117" t="n">
        <v>1367.23</v>
      </c>
      <c r="R117" t="n">
        <v>127.45</v>
      </c>
      <c r="S117" t="n">
        <v>104.26</v>
      </c>
      <c r="T117" t="n">
        <v>10662.8</v>
      </c>
      <c r="U117" t="n">
        <v>0.82</v>
      </c>
      <c r="V117" t="n">
        <v>0.9</v>
      </c>
      <c r="W117" t="n">
        <v>20.68</v>
      </c>
      <c r="X117" t="n">
        <v>0.65</v>
      </c>
      <c r="Y117" t="n">
        <v>1</v>
      </c>
      <c r="Z117" t="n">
        <v>10</v>
      </c>
      <c r="AA117" t="n">
        <v>2585.807909359246</v>
      </c>
      <c r="AB117" t="n">
        <v>3538.016459379277</v>
      </c>
      <c r="AC117" t="n">
        <v>3200.353134133273</v>
      </c>
      <c r="AD117" t="n">
        <v>2585807.909359246</v>
      </c>
      <c r="AE117" t="n">
        <v>3538016.459379277</v>
      </c>
      <c r="AF117" t="n">
        <v>2.031368811882428e-06</v>
      </c>
      <c r="AG117" t="n">
        <v>67</v>
      </c>
      <c r="AH117" t="n">
        <v>3200353.134133273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1.7397</v>
      </c>
      <c r="E118" t="n">
        <v>57.48</v>
      </c>
      <c r="F118" t="n">
        <v>53.24</v>
      </c>
      <c r="G118" t="n">
        <v>133.1</v>
      </c>
      <c r="H118" t="n">
        <v>1.53</v>
      </c>
      <c r="I118" t="n">
        <v>24</v>
      </c>
      <c r="J118" t="n">
        <v>350.12</v>
      </c>
      <c r="K118" t="n">
        <v>61.2</v>
      </c>
      <c r="L118" t="n">
        <v>30</v>
      </c>
      <c r="M118" t="n">
        <v>22</v>
      </c>
      <c r="N118" t="n">
        <v>113.92</v>
      </c>
      <c r="O118" t="n">
        <v>43415.22</v>
      </c>
      <c r="P118" t="n">
        <v>942.53</v>
      </c>
      <c r="Q118" t="n">
        <v>1367.16</v>
      </c>
      <c r="R118" t="n">
        <v>128.17</v>
      </c>
      <c r="S118" t="n">
        <v>104.26</v>
      </c>
      <c r="T118" t="n">
        <v>11023.73</v>
      </c>
      <c r="U118" t="n">
        <v>0.8100000000000001</v>
      </c>
      <c r="V118" t="n">
        <v>0.9</v>
      </c>
      <c r="W118" t="n">
        <v>20.68</v>
      </c>
      <c r="X118" t="n">
        <v>0.66</v>
      </c>
      <c r="Y118" t="n">
        <v>1</v>
      </c>
      <c r="Z118" t="n">
        <v>10</v>
      </c>
      <c r="AA118" t="n">
        <v>2587.638596757877</v>
      </c>
      <c r="AB118" t="n">
        <v>3540.521286642313</v>
      </c>
      <c r="AC118" t="n">
        <v>3202.618904197871</v>
      </c>
      <c r="AD118" t="n">
        <v>2587638.596757877</v>
      </c>
      <c r="AE118" t="n">
        <v>3540521.286642313</v>
      </c>
      <c r="AF118" t="n">
        <v>2.030785152299655e-06</v>
      </c>
      <c r="AG118" t="n">
        <v>67</v>
      </c>
      <c r="AH118" t="n">
        <v>3202618.904197871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1.7393</v>
      </c>
      <c r="E119" t="n">
        <v>57.49</v>
      </c>
      <c r="F119" t="n">
        <v>53.25</v>
      </c>
      <c r="G119" t="n">
        <v>133.13</v>
      </c>
      <c r="H119" t="n">
        <v>1.54</v>
      </c>
      <c r="I119" t="n">
        <v>24</v>
      </c>
      <c r="J119" t="n">
        <v>350.75</v>
      </c>
      <c r="K119" t="n">
        <v>61.2</v>
      </c>
      <c r="L119" t="n">
        <v>30.25</v>
      </c>
      <c r="M119" t="n">
        <v>22</v>
      </c>
      <c r="N119" t="n">
        <v>114.3</v>
      </c>
      <c r="O119" t="n">
        <v>43493.63</v>
      </c>
      <c r="P119" t="n">
        <v>943.4299999999999</v>
      </c>
      <c r="Q119" t="n">
        <v>1367.2</v>
      </c>
      <c r="R119" t="n">
        <v>128.41</v>
      </c>
      <c r="S119" t="n">
        <v>104.26</v>
      </c>
      <c r="T119" t="n">
        <v>11139.94</v>
      </c>
      <c r="U119" t="n">
        <v>0.8100000000000001</v>
      </c>
      <c r="V119" t="n">
        <v>0.9</v>
      </c>
      <c r="W119" t="n">
        <v>20.69</v>
      </c>
      <c r="X119" t="n">
        <v>0.68</v>
      </c>
      <c r="Y119" t="n">
        <v>1</v>
      </c>
      <c r="Z119" t="n">
        <v>10</v>
      </c>
      <c r="AA119" t="n">
        <v>2589.442294084239</v>
      </c>
      <c r="AB119" t="n">
        <v>3542.98918489775</v>
      </c>
      <c r="AC119" t="n">
        <v>3204.851269707528</v>
      </c>
      <c r="AD119" t="n">
        <v>2589442.294084239</v>
      </c>
      <c r="AE119" t="n">
        <v>3542989.184897751</v>
      </c>
      <c r="AF119" t="n">
        <v>2.030318224633437e-06</v>
      </c>
      <c r="AG119" t="n">
        <v>67</v>
      </c>
      <c r="AH119" t="n">
        <v>3204851.269707528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1.7396</v>
      </c>
      <c r="E120" t="n">
        <v>57.49</v>
      </c>
      <c r="F120" t="n">
        <v>53.24</v>
      </c>
      <c r="G120" t="n">
        <v>133.11</v>
      </c>
      <c r="H120" t="n">
        <v>1.55</v>
      </c>
      <c r="I120" t="n">
        <v>24</v>
      </c>
      <c r="J120" t="n">
        <v>351.39</v>
      </c>
      <c r="K120" t="n">
        <v>61.2</v>
      </c>
      <c r="L120" t="n">
        <v>30.5</v>
      </c>
      <c r="M120" t="n">
        <v>22</v>
      </c>
      <c r="N120" t="n">
        <v>114.69</v>
      </c>
      <c r="O120" t="n">
        <v>43572.25</v>
      </c>
      <c r="P120" t="n">
        <v>942.1799999999999</v>
      </c>
      <c r="Q120" t="n">
        <v>1367.2</v>
      </c>
      <c r="R120" t="n">
        <v>128.11</v>
      </c>
      <c r="S120" t="n">
        <v>104.26</v>
      </c>
      <c r="T120" t="n">
        <v>10993.55</v>
      </c>
      <c r="U120" t="n">
        <v>0.8100000000000001</v>
      </c>
      <c r="V120" t="n">
        <v>0.9</v>
      </c>
      <c r="W120" t="n">
        <v>20.69</v>
      </c>
      <c r="X120" t="n">
        <v>0.67</v>
      </c>
      <c r="Y120" t="n">
        <v>1</v>
      </c>
      <c r="Z120" t="n">
        <v>10</v>
      </c>
      <c r="AA120" t="n">
        <v>2587.261806013212</v>
      </c>
      <c r="AB120" t="n">
        <v>3540.005744922627</v>
      </c>
      <c r="AC120" t="n">
        <v>3202.152565056345</v>
      </c>
      <c r="AD120" t="n">
        <v>2587261.806013212</v>
      </c>
      <c r="AE120" t="n">
        <v>3540005.744922627</v>
      </c>
      <c r="AF120" t="n">
        <v>2.030668420383101e-06</v>
      </c>
      <c r="AG120" t="n">
        <v>67</v>
      </c>
      <c r="AH120" t="n">
        <v>3202152.565056345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1.7423</v>
      </c>
      <c r="E121" t="n">
        <v>57.4</v>
      </c>
      <c r="F121" t="n">
        <v>53.21</v>
      </c>
      <c r="G121" t="n">
        <v>138.8</v>
      </c>
      <c r="H121" t="n">
        <v>1.56</v>
      </c>
      <c r="I121" t="n">
        <v>23</v>
      </c>
      <c r="J121" t="n">
        <v>352.03</v>
      </c>
      <c r="K121" t="n">
        <v>61.2</v>
      </c>
      <c r="L121" t="n">
        <v>30.75</v>
      </c>
      <c r="M121" t="n">
        <v>21</v>
      </c>
      <c r="N121" t="n">
        <v>115.08</v>
      </c>
      <c r="O121" t="n">
        <v>43651.07</v>
      </c>
      <c r="P121" t="n">
        <v>942.1</v>
      </c>
      <c r="Q121" t="n">
        <v>1367.22</v>
      </c>
      <c r="R121" t="n">
        <v>127.04</v>
      </c>
      <c r="S121" t="n">
        <v>104.26</v>
      </c>
      <c r="T121" t="n">
        <v>10459.64</v>
      </c>
      <c r="U121" t="n">
        <v>0.82</v>
      </c>
      <c r="V121" t="n">
        <v>0.9</v>
      </c>
      <c r="W121" t="n">
        <v>20.68</v>
      </c>
      <c r="X121" t="n">
        <v>0.63</v>
      </c>
      <c r="Y121" t="n">
        <v>1</v>
      </c>
      <c r="Z121" t="n">
        <v>10</v>
      </c>
      <c r="AA121" t="n">
        <v>2583.852770740506</v>
      </c>
      <c r="AB121" t="n">
        <v>3535.341352466487</v>
      </c>
      <c r="AC121" t="n">
        <v>3197.933335669705</v>
      </c>
      <c r="AD121" t="n">
        <v>2583852.770740506</v>
      </c>
      <c r="AE121" t="n">
        <v>3535341.352466487</v>
      </c>
      <c r="AF121" t="n">
        <v>2.033820182130074e-06</v>
      </c>
      <c r="AG121" t="n">
        <v>67</v>
      </c>
      <c r="AH121" t="n">
        <v>3197933.335669705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1.7423</v>
      </c>
      <c r="E122" t="n">
        <v>57.4</v>
      </c>
      <c r="F122" t="n">
        <v>53.21</v>
      </c>
      <c r="G122" t="n">
        <v>138.8</v>
      </c>
      <c r="H122" t="n">
        <v>1.57</v>
      </c>
      <c r="I122" t="n">
        <v>23</v>
      </c>
      <c r="J122" t="n">
        <v>352.67</v>
      </c>
      <c r="K122" t="n">
        <v>61.2</v>
      </c>
      <c r="L122" t="n">
        <v>31</v>
      </c>
      <c r="M122" t="n">
        <v>21</v>
      </c>
      <c r="N122" t="n">
        <v>115.47</v>
      </c>
      <c r="O122" t="n">
        <v>43730.1</v>
      </c>
      <c r="P122" t="n">
        <v>942.79</v>
      </c>
      <c r="Q122" t="n">
        <v>1367.27</v>
      </c>
      <c r="R122" t="n">
        <v>127.26</v>
      </c>
      <c r="S122" t="n">
        <v>104.26</v>
      </c>
      <c r="T122" t="n">
        <v>10571.56</v>
      </c>
      <c r="U122" t="n">
        <v>0.82</v>
      </c>
      <c r="V122" t="n">
        <v>0.9</v>
      </c>
      <c r="W122" t="n">
        <v>20.67</v>
      </c>
      <c r="X122" t="n">
        <v>0.63</v>
      </c>
      <c r="Y122" t="n">
        <v>1</v>
      </c>
      <c r="Z122" t="n">
        <v>10</v>
      </c>
      <c r="AA122" t="n">
        <v>2584.810623747374</v>
      </c>
      <c r="AB122" t="n">
        <v>3536.651929207978</v>
      </c>
      <c r="AC122" t="n">
        <v>3199.118832806393</v>
      </c>
      <c r="AD122" t="n">
        <v>2584810.623747374</v>
      </c>
      <c r="AE122" t="n">
        <v>3536651.929207978</v>
      </c>
      <c r="AF122" t="n">
        <v>2.033820182130074e-06</v>
      </c>
      <c r="AG122" t="n">
        <v>67</v>
      </c>
      <c r="AH122" t="n">
        <v>3199118.832806393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1.7423</v>
      </c>
      <c r="E123" t="n">
        <v>57.4</v>
      </c>
      <c r="F123" t="n">
        <v>53.21</v>
      </c>
      <c r="G123" t="n">
        <v>138.8</v>
      </c>
      <c r="H123" t="n">
        <v>1.58</v>
      </c>
      <c r="I123" t="n">
        <v>23</v>
      </c>
      <c r="J123" t="n">
        <v>353.31</v>
      </c>
      <c r="K123" t="n">
        <v>61.2</v>
      </c>
      <c r="L123" t="n">
        <v>31.25</v>
      </c>
      <c r="M123" t="n">
        <v>21</v>
      </c>
      <c r="N123" t="n">
        <v>115.86</v>
      </c>
      <c r="O123" t="n">
        <v>43809.48</v>
      </c>
      <c r="P123" t="n">
        <v>942.9400000000001</v>
      </c>
      <c r="Q123" t="n">
        <v>1367.26</v>
      </c>
      <c r="R123" t="n">
        <v>127.19</v>
      </c>
      <c r="S123" t="n">
        <v>104.26</v>
      </c>
      <c r="T123" t="n">
        <v>10535.17</v>
      </c>
      <c r="U123" t="n">
        <v>0.82</v>
      </c>
      <c r="V123" t="n">
        <v>0.9</v>
      </c>
      <c r="W123" t="n">
        <v>20.68</v>
      </c>
      <c r="X123" t="n">
        <v>0.63</v>
      </c>
      <c r="Y123" t="n">
        <v>1</v>
      </c>
      <c r="Z123" t="n">
        <v>10</v>
      </c>
      <c r="AA123" t="n">
        <v>2585.018852661911</v>
      </c>
      <c r="AB123" t="n">
        <v>3536.936837195258</v>
      </c>
      <c r="AC123" t="n">
        <v>3199.376549575238</v>
      </c>
      <c r="AD123" t="n">
        <v>2585018.852661911</v>
      </c>
      <c r="AE123" t="n">
        <v>3536936.837195258</v>
      </c>
      <c r="AF123" t="n">
        <v>2.033820182130074e-06</v>
      </c>
      <c r="AG123" t="n">
        <v>67</v>
      </c>
      <c r="AH123" t="n">
        <v>3199376.549575238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1.7426</v>
      </c>
      <c r="E124" t="n">
        <v>57.38</v>
      </c>
      <c r="F124" t="n">
        <v>53.2</v>
      </c>
      <c r="G124" t="n">
        <v>138.77</v>
      </c>
      <c r="H124" t="n">
        <v>1.59</v>
      </c>
      <c r="I124" t="n">
        <v>23</v>
      </c>
      <c r="J124" t="n">
        <v>353.96</v>
      </c>
      <c r="K124" t="n">
        <v>61.2</v>
      </c>
      <c r="L124" t="n">
        <v>31.5</v>
      </c>
      <c r="M124" t="n">
        <v>21</v>
      </c>
      <c r="N124" t="n">
        <v>116.26</v>
      </c>
      <c r="O124" t="n">
        <v>43888.94</v>
      </c>
      <c r="P124" t="n">
        <v>942.45</v>
      </c>
      <c r="Q124" t="n">
        <v>1367.29</v>
      </c>
      <c r="R124" t="n">
        <v>126.84</v>
      </c>
      <c r="S124" t="n">
        <v>104.26</v>
      </c>
      <c r="T124" t="n">
        <v>10360.2</v>
      </c>
      <c r="U124" t="n">
        <v>0.82</v>
      </c>
      <c r="V124" t="n">
        <v>0.9</v>
      </c>
      <c r="W124" t="n">
        <v>20.68</v>
      </c>
      <c r="X124" t="n">
        <v>0.62</v>
      </c>
      <c r="Y124" t="n">
        <v>1</v>
      </c>
      <c r="Z124" t="n">
        <v>10</v>
      </c>
      <c r="AA124" t="n">
        <v>2583.897724838873</v>
      </c>
      <c r="AB124" t="n">
        <v>3535.402860647109</v>
      </c>
      <c r="AC124" t="n">
        <v>3197.988973595895</v>
      </c>
      <c r="AD124" t="n">
        <v>2583897.724838873</v>
      </c>
      <c r="AE124" t="n">
        <v>3535402.860647109</v>
      </c>
      <c r="AF124" t="n">
        <v>2.034170377879737e-06</v>
      </c>
      <c r="AG124" t="n">
        <v>67</v>
      </c>
      <c r="AH124" t="n">
        <v>3197988.973595895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1.7414</v>
      </c>
      <c r="E125" t="n">
        <v>57.42</v>
      </c>
      <c r="F125" t="n">
        <v>53.24</v>
      </c>
      <c r="G125" t="n">
        <v>138.87</v>
      </c>
      <c r="H125" t="n">
        <v>1.6</v>
      </c>
      <c r="I125" t="n">
        <v>23</v>
      </c>
      <c r="J125" t="n">
        <v>354.6</v>
      </c>
      <c r="K125" t="n">
        <v>61.2</v>
      </c>
      <c r="L125" t="n">
        <v>31.75</v>
      </c>
      <c r="M125" t="n">
        <v>21</v>
      </c>
      <c r="N125" t="n">
        <v>116.65</v>
      </c>
      <c r="O125" t="n">
        <v>43968.62</v>
      </c>
      <c r="P125" t="n">
        <v>942.9</v>
      </c>
      <c r="Q125" t="n">
        <v>1367.23</v>
      </c>
      <c r="R125" t="n">
        <v>128.04</v>
      </c>
      <c r="S125" t="n">
        <v>104.26</v>
      </c>
      <c r="T125" t="n">
        <v>10961.42</v>
      </c>
      <c r="U125" t="n">
        <v>0.8100000000000001</v>
      </c>
      <c r="V125" t="n">
        <v>0.9</v>
      </c>
      <c r="W125" t="n">
        <v>20.68</v>
      </c>
      <c r="X125" t="n">
        <v>0.66</v>
      </c>
      <c r="Y125" t="n">
        <v>1</v>
      </c>
      <c r="Z125" t="n">
        <v>10</v>
      </c>
      <c r="AA125" t="n">
        <v>2586.287299413251</v>
      </c>
      <c r="AB125" t="n">
        <v>3538.672382000364</v>
      </c>
      <c r="AC125" t="n">
        <v>3200.946456419996</v>
      </c>
      <c r="AD125" t="n">
        <v>2586287.299413251</v>
      </c>
      <c r="AE125" t="n">
        <v>3538672.382000363</v>
      </c>
      <c r="AF125" t="n">
        <v>2.032769594881083e-06</v>
      </c>
      <c r="AG125" t="n">
        <v>67</v>
      </c>
      <c r="AH125" t="n">
        <v>3200946.456419996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1.7418</v>
      </c>
      <c r="E126" t="n">
        <v>57.41</v>
      </c>
      <c r="F126" t="n">
        <v>53.22</v>
      </c>
      <c r="G126" t="n">
        <v>138.84</v>
      </c>
      <c r="H126" t="n">
        <v>1.61</v>
      </c>
      <c r="I126" t="n">
        <v>23</v>
      </c>
      <c r="J126" t="n">
        <v>355.25</v>
      </c>
      <c r="K126" t="n">
        <v>61.2</v>
      </c>
      <c r="L126" t="n">
        <v>32</v>
      </c>
      <c r="M126" t="n">
        <v>21</v>
      </c>
      <c r="N126" t="n">
        <v>117.05</v>
      </c>
      <c r="O126" t="n">
        <v>44048.52</v>
      </c>
      <c r="P126" t="n">
        <v>941.65</v>
      </c>
      <c r="Q126" t="n">
        <v>1367.19</v>
      </c>
      <c r="R126" t="n">
        <v>127.57</v>
      </c>
      <c r="S126" t="n">
        <v>104.26</v>
      </c>
      <c r="T126" t="n">
        <v>10725.24</v>
      </c>
      <c r="U126" t="n">
        <v>0.82</v>
      </c>
      <c r="V126" t="n">
        <v>0.9</v>
      </c>
      <c r="W126" t="n">
        <v>20.68</v>
      </c>
      <c r="X126" t="n">
        <v>0.65</v>
      </c>
      <c r="Y126" t="n">
        <v>1</v>
      </c>
      <c r="Z126" t="n">
        <v>10</v>
      </c>
      <c r="AA126" t="n">
        <v>2583.887886376819</v>
      </c>
      <c r="AB126" t="n">
        <v>3535.389399229285</v>
      </c>
      <c r="AC126" t="n">
        <v>3197.976796916895</v>
      </c>
      <c r="AD126" t="n">
        <v>2583887.886376819</v>
      </c>
      <c r="AE126" t="n">
        <v>3535389.399229285</v>
      </c>
      <c r="AF126" t="n">
        <v>2.033236522547301e-06</v>
      </c>
      <c r="AG126" t="n">
        <v>67</v>
      </c>
      <c r="AH126" t="n">
        <v>3197976.796916895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1.745</v>
      </c>
      <c r="E127" t="n">
        <v>57.31</v>
      </c>
      <c r="F127" t="n">
        <v>53.17</v>
      </c>
      <c r="G127" t="n">
        <v>145.02</v>
      </c>
      <c r="H127" t="n">
        <v>1.62</v>
      </c>
      <c r="I127" t="n">
        <v>22</v>
      </c>
      <c r="J127" t="n">
        <v>355.9</v>
      </c>
      <c r="K127" t="n">
        <v>61.2</v>
      </c>
      <c r="L127" t="n">
        <v>32.25</v>
      </c>
      <c r="M127" t="n">
        <v>20</v>
      </c>
      <c r="N127" t="n">
        <v>117.45</v>
      </c>
      <c r="O127" t="n">
        <v>44128.64</v>
      </c>
      <c r="P127" t="n">
        <v>941.58</v>
      </c>
      <c r="Q127" t="n">
        <v>1367.2</v>
      </c>
      <c r="R127" t="n">
        <v>125.74</v>
      </c>
      <c r="S127" t="n">
        <v>104.26</v>
      </c>
      <c r="T127" t="n">
        <v>9815.290000000001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2579.732023755329</v>
      </c>
      <c r="AB127" t="n">
        <v>3529.703164646843</v>
      </c>
      <c r="AC127" t="n">
        <v>3192.83324858232</v>
      </c>
      <c r="AD127" t="n">
        <v>2579732.023755329</v>
      </c>
      <c r="AE127" t="n">
        <v>3529703.164646843</v>
      </c>
      <c r="AF127" t="n">
        <v>2.036971943877047e-06</v>
      </c>
      <c r="AG127" t="n">
        <v>67</v>
      </c>
      <c r="AH127" t="n">
        <v>3192833.24858232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1.7453</v>
      </c>
      <c r="E128" t="n">
        <v>57.3</v>
      </c>
      <c r="F128" t="n">
        <v>53.16</v>
      </c>
      <c r="G128" t="n">
        <v>144.99</v>
      </c>
      <c r="H128" t="n">
        <v>1.63</v>
      </c>
      <c r="I128" t="n">
        <v>22</v>
      </c>
      <c r="J128" t="n">
        <v>356.55</v>
      </c>
      <c r="K128" t="n">
        <v>61.2</v>
      </c>
      <c r="L128" t="n">
        <v>32.5</v>
      </c>
      <c r="M128" t="n">
        <v>20</v>
      </c>
      <c r="N128" t="n">
        <v>117.85</v>
      </c>
      <c r="O128" t="n">
        <v>44208.97</v>
      </c>
      <c r="P128" t="n">
        <v>941.71</v>
      </c>
      <c r="Q128" t="n">
        <v>1367.25</v>
      </c>
      <c r="R128" t="n">
        <v>125.44</v>
      </c>
      <c r="S128" t="n">
        <v>104.26</v>
      </c>
      <c r="T128" t="n">
        <v>9664.469999999999</v>
      </c>
      <c r="U128" t="n">
        <v>0.83</v>
      </c>
      <c r="V128" t="n">
        <v>0.9</v>
      </c>
      <c r="W128" t="n">
        <v>20.68</v>
      </c>
      <c r="X128" t="n">
        <v>0.59</v>
      </c>
      <c r="Y128" t="n">
        <v>1</v>
      </c>
      <c r="Z128" t="n">
        <v>10</v>
      </c>
      <c r="AA128" t="n">
        <v>2579.472739174154</v>
      </c>
      <c r="AB128" t="n">
        <v>3529.34840004405</v>
      </c>
      <c r="AC128" t="n">
        <v>3192.512342215303</v>
      </c>
      <c r="AD128" t="n">
        <v>2579472.739174154</v>
      </c>
      <c r="AE128" t="n">
        <v>3529348.400044051</v>
      </c>
      <c r="AF128" t="n">
        <v>2.03732213962671e-06</v>
      </c>
      <c r="AG128" t="n">
        <v>67</v>
      </c>
      <c r="AH128" t="n">
        <v>3192512.342215303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1.7449</v>
      </c>
      <c r="E129" t="n">
        <v>57.31</v>
      </c>
      <c r="F129" t="n">
        <v>53.17</v>
      </c>
      <c r="G129" t="n">
        <v>145.02</v>
      </c>
      <c r="H129" t="n">
        <v>1.63</v>
      </c>
      <c r="I129" t="n">
        <v>22</v>
      </c>
      <c r="J129" t="n">
        <v>357.2</v>
      </c>
      <c r="K129" t="n">
        <v>61.2</v>
      </c>
      <c r="L129" t="n">
        <v>32.75</v>
      </c>
      <c r="M129" t="n">
        <v>20</v>
      </c>
      <c r="N129" t="n">
        <v>118.26</v>
      </c>
      <c r="O129" t="n">
        <v>44289.53</v>
      </c>
      <c r="P129" t="n">
        <v>942.72</v>
      </c>
      <c r="Q129" t="n">
        <v>1367.25</v>
      </c>
      <c r="R129" t="n">
        <v>125.89</v>
      </c>
      <c r="S129" t="n">
        <v>104.26</v>
      </c>
      <c r="T129" t="n">
        <v>9890.940000000001</v>
      </c>
      <c r="U129" t="n">
        <v>0.83</v>
      </c>
      <c r="V129" t="n">
        <v>0.9</v>
      </c>
      <c r="W129" t="n">
        <v>20.68</v>
      </c>
      <c r="X129" t="n">
        <v>0.6</v>
      </c>
      <c r="Y129" t="n">
        <v>1</v>
      </c>
      <c r="Z129" t="n">
        <v>10</v>
      </c>
      <c r="AA129" t="n">
        <v>2581.421249532585</v>
      </c>
      <c r="AB129" t="n">
        <v>3532.014437878665</v>
      </c>
      <c r="AC129" t="n">
        <v>3194.92393714079</v>
      </c>
      <c r="AD129" t="n">
        <v>2581421.249532585</v>
      </c>
      <c r="AE129" t="n">
        <v>3532014.437878666</v>
      </c>
      <c r="AF129" t="n">
        <v>2.036855211960492e-06</v>
      </c>
      <c r="AG129" t="n">
        <v>67</v>
      </c>
      <c r="AH129" t="n">
        <v>3194923.93714079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1.7451</v>
      </c>
      <c r="E130" t="n">
        <v>57.3</v>
      </c>
      <c r="F130" t="n">
        <v>53.17</v>
      </c>
      <c r="G130" t="n">
        <v>145</v>
      </c>
      <c r="H130" t="n">
        <v>1.64</v>
      </c>
      <c r="I130" t="n">
        <v>22</v>
      </c>
      <c r="J130" t="n">
        <v>357.86</v>
      </c>
      <c r="K130" t="n">
        <v>61.2</v>
      </c>
      <c r="L130" t="n">
        <v>33</v>
      </c>
      <c r="M130" t="n">
        <v>20</v>
      </c>
      <c r="N130" t="n">
        <v>118.66</v>
      </c>
      <c r="O130" t="n">
        <v>44370.32</v>
      </c>
      <c r="P130" t="n">
        <v>942.54</v>
      </c>
      <c r="Q130" t="n">
        <v>1367.2</v>
      </c>
      <c r="R130" t="n">
        <v>125.83</v>
      </c>
      <c r="S130" t="n">
        <v>104.26</v>
      </c>
      <c r="T130" t="n">
        <v>9863.290000000001</v>
      </c>
      <c r="U130" t="n">
        <v>0.83</v>
      </c>
      <c r="V130" t="n">
        <v>0.9</v>
      </c>
      <c r="W130" t="n">
        <v>20.68</v>
      </c>
      <c r="X130" t="n">
        <v>0.59</v>
      </c>
      <c r="Y130" t="n">
        <v>1</v>
      </c>
      <c r="Z130" t="n">
        <v>10</v>
      </c>
      <c r="AA130" t="n">
        <v>2580.953518953557</v>
      </c>
      <c r="AB130" t="n">
        <v>3531.374468265623</v>
      </c>
      <c r="AC130" t="n">
        <v>3194.345045329414</v>
      </c>
      <c r="AD130" t="n">
        <v>2580953.518953557</v>
      </c>
      <c r="AE130" t="n">
        <v>3531374.468265623</v>
      </c>
      <c r="AF130" t="n">
        <v>2.037088675793601e-06</v>
      </c>
      <c r="AG130" t="n">
        <v>67</v>
      </c>
      <c r="AH130" t="n">
        <v>3194345.045329413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1.7448</v>
      </c>
      <c r="E131" t="n">
        <v>57.31</v>
      </c>
      <c r="F131" t="n">
        <v>53.18</v>
      </c>
      <c r="G131" t="n">
        <v>145.03</v>
      </c>
      <c r="H131" t="n">
        <v>1.65</v>
      </c>
      <c r="I131" t="n">
        <v>22</v>
      </c>
      <c r="J131" t="n">
        <v>358.52</v>
      </c>
      <c r="K131" t="n">
        <v>61.2</v>
      </c>
      <c r="L131" t="n">
        <v>33.25</v>
      </c>
      <c r="M131" t="n">
        <v>20</v>
      </c>
      <c r="N131" t="n">
        <v>119.07</v>
      </c>
      <c r="O131" t="n">
        <v>44451.33</v>
      </c>
      <c r="P131" t="n">
        <v>942.74</v>
      </c>
      <c r="Q131" t="n">
        <v>1367.24</v>
      </c>
      <c r="R131" t="n">
        <v>126.03</v>
      </c>
      <c r="S131" t="n">
        <v>104.26</v>
      </c>
      <c r="T131" t="n">
        <v>9960.07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2581.670535087921</v>
      </c>
      <c r="AB131" t="n">
        <v>3532.355521373179</v>
      </c>
      <c r="AC131" t="n">
        <v>3195.232468105302</v>
      </c>
      <c r="AD131" t="n">
        <v>2581670.535087921</v>
      </c>
      <c r="AE131" t="n">
        <v>3532355.521373179</v>
      </c>
      <c r="AF131" t="n">
        <v>2.036738480043937e-06</v>
      </c>
      <c r="AG131" t="n">
        <v>67</v>
      </c>
      <c r="AH131" t="n">
        <v>3195232.468105302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1.7446</v>
      </c>
      <c r="E132" t="n">
        <v>57.32</v>
      </c>
      <c r="F132" t="n">
        <v>53.19</v>
      </c>
      <c r="G132" t="n">
        <v>145.05</v>
      </c>
      <c r="H132" t="n">
        <v>1.66</v>
      </c>
      <c r="I132" t="n">
        <v>22</v>
      </c>
      <c r="J132" t="n">
        <v>359.17</v>
      </c>
      <c r="K132" t="n">
        <v>61.2</v>
      </c>
      <c r="L132" t="n">
        <v>33.5</v>
      </c>
      <c r="M132" t="n">
        <v>20</v>
      </c>
      <c r="N132" t="n">
        <v>119.48</v>
      </c>
      <c r="O132" t="n">
        <v>44532.57</v>
      </c>
      <c r="P132" t="n">
        <v>942.13</v>
      </c>
      <c r="Q132" t="n">
        <v>1367.23</v>
      </c>
      <c r="R132" t="n">
        <v>126.29</v>
      </c>
      <c r="S132" t="n">
        <v>104.26</v>
      </c>
      <c r="T132" t="n">
        <v>10092.8</v>
      </c>
      <c r="U132" t="n">
        <v>0.83</v>
      </c>
      <c r="V132" t="n">
        <v>0.9</v>
      </c>
      <c r="W132" t="n">
        <v>20.68</v>
      </c>
      <c r="X132" t="n">
        <v>0.61</v>
      </c>
      <c r="Y132" t="n">
        <v>1</v>
      </c>
      <c r="Z132" t="n">
        <v>10</v>
      </c>
      <c r="AA132" t="n">
        <v>2581.155629017398</v>
      </c>
      <c r="AB132" t="n">
        <v>3531.651004171438</v>
      </c>
      <c r="AC132" t="n">
        <v>3194.595189036498</v>
      </c>
      <c r="AD132" t="n">
        <v>2581155.629017399</v>
      </c>
      <c r="AE132" t="n">
        <v>3531651.004171438</v>
      </c>
      <c r="AF132" t="n">
        <v>2.036505016210829e-06</v>
      </c>
      <c r="AG132" t="n">
        <v>67</v>
      </c>
      <c r="AH132" t="n">
        <v>3194595.189036498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1.7473</v>
      </c>
      <c r="E133" t="n">
        <v>57.23</v>
      </c>
      <c r="F133" t="n">
        <v>53.15</v>
      </c>
      <c r="G133" t="n">
        <v>151.86</v>
      </c>
      <c r="H133" t="n">
        <v>1.67</v>
      </c>
      <c r="I133" t="n">
        <v>21</v>
      </c>
      <c r="J133" t="n">
        <v>359.84</v>
      </c>
      <c r="K133" t="n">
        <v>61.2</v>
      </c>
      <c r="L133" t="n">
        <v>33.75</v>
      </c>
      <c r="M133" t="n">
        <v>19</v>
      </c>
      <c r="N133" t="n">
        <v>119.89</v>
      </c>
      <c r="O133" t="n">
        <v>44614.04</v>
      </c>
      <c r="P133" t="n">
        <v>941.12</v>
      </c>
      <c r="Q133" t="n">
        <v>1367.18</v>
      </c>
      <c r="R133" t="n">
        <v>125.25</v>
      </c>
      <c r="S133" t="n">
        <v>104.26</v>
      </c>
      <c r="T133" t="n">
        <v>9576.219999999999</v>
      </c>
      <c r="U133" t="n">
        <v>0.83</v>
      </c>
      <c r="V133" t="n">
        <v>0.9</v>
      </c>
      <c r="W133" t="n">
        <v>20.68</v>
      </c>
      <c r="X133" t="n">
        <v>0.57</v>
      </c>
      <c r="Y133" t="n">
        <v>1</v>
      </c>
      <c r="Z133" t="n">
        <v>10</v>
      </c>
      <c r="AA133" t="n">
        <v>2576.366205993331</v>
      </c>
      <c r="AB133" t="n">
        <v>3525.097904295478</v>
      </c>
      <c r="AC133" t="n">
        <v>3188.667507815366</v>
      </c>
      <c r="AD133" t="n">
        <v>2576366.205993332</v>
      </c>
      <c r="AE133" t="n">
        <v>3525097.904295478</v>
      </c>
      <c r="AF133" t="n">
        <v>2.039656777957802e-06</v>
      </c>
      <c r="AG133" t="n">
        <v>67</v>
      </c>
      <c r="AH133" t="n">
        <v>3188667.507815366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1.7476</v>
      </c>
      <c r="E134" t="n">
        <v>57.22</v>
      </c>
      <c r="F134" t="n">
        <v>53.14</v>
      </c>
      <c r="G134" t="n">
        <v>151.83</v>
      </c>
      <c r="H134" t="n">
        <v>1.68</v>
      </c>
      <c r="I134" t="n">
        <v>21</v>
      </c>
      <c r="J134" t="n">
        <v>360.5</v>
      </c>
      <c r="K134" t="n">
        <v>61.2</v>
      </c>
      <c r="L134" t="n">
        <v>34</v>
      </c>
      <c r="M134" t="n">
        <v>19</v>
      </c>
      <c r="N134" t="n">
        <v>120.3</v>
      </c>
      <c r="O134" t="n">
        <v>44695.75</v>
      </c>
      <c r="P134" t="n">
        <v>941.5</v>
      </c>
      <c r="Q134" t="n">
        <v>1367.26</v>
      </c>
      <c r="R134" t="n">
        <v>124.67</v>
      </c>
      <c r="S134" t="n">
        <v>104.26</v>
      </c>
      <c r="T134" t="n">
        <v>9287.879999999999</v>
      </c>
      <c r="U134" t="n">
        <v>0.84</v>
      </c>
      <c r="V134" t="n">
        <v>0.9</v>
      </c>
      <c r="W134" t="n">
        <v>20.68</v>
      </c>
      <c r="X134" t="n">
        <v>0.5600000000000001</v>
      </c>
      <c r="Y134" t="n">
        <v>1</v>
      </c>
      <c r="Z134" t="n">
        <v>10</v>
      </c>
      <c r="AA134" t="n">
        <v>2576.453836131121</v>
      </c>
      <c r="AB134" t="n">
        <v>3525.217803715969</v>
      </c>
      <c r="AC134" t="n">
        <v>3188.775964203445</v>
      </c>
      <c r="AD134" t="n">
        <v>2576453.836131121</v>
      </c>
      <c r="AE134" t="n">
        <v>3525217.803715969</v>
      </c>
      <c r="AF134" t="n">
        <v>2.040006973707465e-06</v>
      </c>
      <c r="AG134" t="n">
        <v>67</v>
      </c>
      <c r="AH134" t="n">
        <v>3188775.964203445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1.7476</v>
      </c>
      <c r="E135" t="n">
        <v>57.22</v>
      </c>
      <c r="F135" t="n">
        <v>53.14</v>
      </c>
      <c r="G135" t="n">
        <v>151.83</v>
      </c>
      <c r="H135" t="n">
        <v>1.69</v>
      </c>
      <c r="I135" t="n">
        <v>21</v>
      </c>
      <c r="J135" t="n">
        <v>361.16</v>
      </c>
      <c r="K135" t="n">
        <v>61.2</v>
      </c>
      <c r="L135" t="n">
        <v>34.25</v>
      </c>
      <c r="M135" t="n">
        <v>19</v>
      </c>
      <c r="N135" t="n">
        <v>120.71</v>
      </c>
      <c r="O135" t="n">
        <v>44777.68</v>
      </c>
      <c r="P135" t="n">
        <v>942.2</v>
      </c>
      <c r="Q135" t="n">
        <v>1367.14</v>
      </c>
      <c r="R135" t="n">
        <v>124.71</v>
      </c>
      <c r="S135" t="n">
        <v>104.26</v>
      </c>
      <c r="T135" t="n">
        <v>9306.290000000001</v>
      </c>
      <c r="U135" t="n">
        <v>0.84</v>
      </c>
      <c r="V135" t="n">
        <v>0.9</v>
      </c>
      <c r="W135" t="n">
        <v>20.68</v>
      </c>
      <c r="X135" t="n">
        <v>0.5600000000000001</v>
      </c>
      <c r="Y135" t="n">
        <v>1</v>
      </c>
      <c r="Z135" t="n">
        <v>10</v>
      </c>
      <c r="AA135" t="n">
        <v>2577.422624055352</v>
      </c>
      <c r="AB135" t="n">
        <v>3526.543342093809</v>
      </c>
      <c r="AC135" t="n">
        <v>3189.97499505891</v>
      </c>
      <c r="AD135" t="n">
        <v>2577422.624055352</v>
      </c>
      <c r="AE135" t="n">
        <v>3526543.342093809</v>
      </c>
      <c r="AF135" t="n">
        <v>2.040006973707465e-06</v>
      </c>
      <c r="AG135" t="n">
        <v>67</v>
      </c>
      <c r="AH135" t="n">
        <v>3189974.99505891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1.7476</v>
      </c>
      <c r="E136" t="n">
        <v>57.22</v>
      </c>
      <c r="F136" t="n">
        <v>53.14</v>
      </c>
      <c r="G136" t="n">
        <v>151.83</v>
      </c>
      <c r="H136" t="n">
        <v>1.7</v>
      </c>
      <c r="I136" t="n">
        <v>21</v>
      </c>
      <c r="J136" t="n">
        <v>361.83</v>
      </c>
      <c r="K136" t="n">
        <v>61.2</v>
      </c>
      <c r="L136" t="n">
        <v>34.5</v>
      </c>
      <c r="M136" t="n">
        <v>19</v>
      </c>
      <c r="N136" t="n">
        <v>121.13</v>
      </c>
      <c r="O136" t="n">
        <v>44859.98</v>
      </c>
      <c r="P136" t="n">
        <v>942.98</v>
      </c>
      <c r="Q136" t="n">
        <v>1367.14</v>
      </c>
      <c r="R136" t="n">
        <v>124.69</v>
      </c>
      <c r="S136" t="n">
        <v>104.26</v>
      </c>
      <c r="T136" t="n">
        <v>9297.32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2578.502130599496</v>
      </c>
      <c r="AB136" t="n">
        <v>3528.020370571974</v>
      </c>
      <c r="AC136" t="n">
        <v>3191.311058012142</v>
      </c>
      <c r="AD136" t="n">
        <v>2578502.130599496</v>
      </c>
      <c r="AE136" t="n">
        <v>3528020.370571974</v>
      </c>
      <c r="AF136" t="n">
        <v>2.040006973707465e-06</v>
      </c>
      <c r="AG136" t="n">
        <v>67</v>
      </c>
      <c r="AH136" t="n">
        <v>3191311.058012141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1.7476</v>
      </c>
      <c r="E137" t="n">
        <v>57.22</v>
      </c>
      <c r="F137" t="n">
        <v>53.14</v>
      </c>
      <c r="G137" t="n">
        <v>151.83</v>
      </c>
      <c r="H137" t="n">
        <v>1.71</v>
      </c>
      <c r="I137" t="n">
        <v>21</v>
      </c>
      <c r="J137" t="n">
        <v>362.5</v>
      </c>
      <c r="K137" t="n">
        <v>61.2</v>
      </c>
      <c r="L137" t="n">
        <v>34.75</v>
      </c>
      <c r="M137" t="n">
        <v>19</v>
      </c>
      <c r="N137" t="n">
        <v>121.55</v>
      </c>
      <c r="O137" t="n">
        <v>44942.4</v>
      </c>
      <c r="P137" t="n">
        <v>942.48</v>
      </c>
      <c r="Q137" t="n">
        <v>1367.18</v>
      </c>
      <c r="R137" t="n">
        <v>125</v>
      </c>
      <c r="S137" t="n">
        <v>104.26</v>
      </c>
      <c r="T137" t="n">
        <v>9449.700000000001</v>
      </c>
      <c r="U137" t="n">
        <v>0.83</v>
      </c>
      <c r="V137" t="n">
        <v>0.9</v>
      </c>
      <c r="W137" t="n">
        <v>20.67</v>
      </c>
      <c r="X137" t="n">
        <v>0.5600000000000001</v>
      </c>
      <c r="Y137" t="n">
        <v>1</v>
      </c>
      <c r="Z137" t="n">
        <v>10</v>
      </c>
      <c r="AA137" t="n">
        <v>2577.810139225045</v>
      </c>
      <c r="AB137" t="n">
        <v>3527.073557444946</v>
      </c>
      <c r="AC137" t="n">
        <v>3190.454607401096</v>
      </c>
      <c r="AD137" t="n">
        <v>2577810.139225045</v>
      </c>
      <c r="AE137" t="n">
        <v>3527073.557444946</v>
      </c>
      <c r="AF137" t="n">
        <v>2.040006973707465e-06</v>
      </c>
      <c r="AG137" t="n">
        <v>67</v>
      </c>
      <c r="AH137" t="n">
        <v>3190454.607401096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1.7473</v>
      </c>
      <c r="E138" t="n">
        <v>57.23</v>
      </c>
      <c r="F138" t="n">
        <v>53.15</v>
      </c>
      <c r="G138" t="n">
        <v>151.86</v>
      </c>
      <c r="H138" t="n">
        <v>1.72</v>
      </c>
      <c r="I138" t="n">
        <v>21</v>
      </c>
      <c r="J138" t="n">
        <v>363.17</v>
      </c>
      <c r="K138" t="n">
        <v>61.2</v>
      </c>
      <c r="L138" t="n">
        <v>35</v>
      </c>
      <c r="M138" t="n">
        <v>19</v>
      </c>
      <c r="N138" t="n">
        <v>121.97</v>
      </c>
      <c r="O138" t="n">
        <v>45025.06</v>
      </c>
      <c r="P138" t="n">
        <v>942.2</v>
      </c>
      <c r="Q138" t="n">
        <v>1367.29</v>
      </c>
      <c r="R138" t="n">
        <v>125.22</v>
      </c>
      <c r="S138" t="n">
        <v>104.26</v>
      </c>
      <c r="T138" t="n">
        <v>9561.18</v>
      </c>
      <c r="U138" t="n">
        <v>0.83</v>
      </c>
      <c r="V138" t="n">
        <v>0.9</v>
      </c>
      <c r="W138" t="n">
        <v>20.67</v>
      </c>
      <c r="X138" t="n">
        <v>0.57</v>
      </c>
      <c r="Y138" t="n">
        <v>1</v>
      </c>
      <c r="Z138" t="n">
        <v>10</v>
      </c>
      <c r="AA138" t="n">
        <v>2577.861163992611</v>
      </c>
      <c r="AB138" t="n">
        <v>3527.143371782984</v>
      </c>
      <c r="AC138" t="n">
        <v>3190.517758756696</v>
      </c>
      <c r="AD138" t="n">
        <v>2577861.163992611</v>
      </c>
      <c r="AE138" t="n">
        <v>3527143.371782984</v>
      </c>
      <c r="AF138" t="n">
        <v>2.039656777957802e-06</v>
      </c>
      <c r="AG138" t="n">
        <v>67</v>
      </c>
      <c r="AH138" t="n">
        <v>3190517.758756696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1.7475</v>
      </c>
      <c r="E139" t="n">
        <v>57.23</v>
      </c>
      <c r="F139" t="n">
        <v>53.15</v>
      </c>
      <c r="G139" t="n">
        <v>151.84</v>
      </c>
      <c r="H139" t="n">
        <v>1.73</v>
      </c>
      <c r="I139" t="n">
        <v>21</v>
      </c>
      <c r="J139" t="n">
        <v>363.84</v>
      </c>
      <c r="K139" t="n">
        <v>61.2</v>
      </c>
      <c r="L139" t="n">
        <v>35.25</v>
      </c>
      <c r="M139" t="n">
        <v>19</v>
      </c>
      <c r="N139" t="n">
        <v>122.39</v>
      </c>
      <c r="O139" t="n">
        <v>45107.96</v>
      </c>
      <c r="P139" t="n">
        <v>941.48</v>
      </c>
      <c r="Q139" t="n">
        <v>1367.21</v>
      </c>
      <c r="R139" t="n">
        <v>125.03</v>
      </c>
      <c r="S139" t="n">
        <v>104.26</v>
      </c>
      <c r="T139" t="n">
        <v>9464.629999999999</v>
      </c>
      <c r="U139" t="n">
        <v>0.83</v>
      </c>
      <c r="V139" t="n">
        <v>0.9</v>
      </c>
      <c r="W139" t="n">
        <v>20.68</v>
      </c>
      <c r="X139" t="n">
        <v>0.57</v>
      </c>
      <c r="Y139" t="n">
        <v>1</v>
      </c>
      <c r="Z139" t="n">
        <v>10</v>
      </c>
      <c r="AA139" t="n">
        <v>2576.647089788077</v>
      </c>
      <c r="AB139" t="n">
        <v>3525.482221895167</v>
      </c>
      <c r="AC139" t="n">
        <v>3189.015146682735</v>
      </c>
      <c r="AD139" t="n">
        <v>2576647.089788077</v>
      </c>
      <c r="AE139" t="n">
        <v>3525482.221895167</v>
      </c>
      <c r="AF139" t="n">
        <v>2.039890241790911e-06</v>
      </c>
      <c r="AG139" t="n">
        <v>67</v>
      </c>
      <c r="AH139" t="n">
        <v>3189015.146682735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1.7498</v>
      </c>
      <c r="E140" t="n">
        <v>57.15</v>
      </c>
      <c r="F140" t="n">
        <v>53.12</v>
      </c>
      <c r="G140" t="n">
        <v>159.37</v>
      </c>
      <c r="H140" t="n">
        <v>1.74</v>
      </c>
      <c r="I140" t="n">
        <v>20</v>
      </c>
      <c r="J140" t="n">
        <v>364.51</v>
      </c>
      <c r="K140" t="n">
        <v>61.2</v>
      </c>
      <c r="L140" t="n">
        <v>35.5</v>
      </c>
      <c r="M140" t="n">
        <v>18</v>
      </c>
      <c r="N140" t="n">
        <v>122.82</v>
      </c>
      <c r="O140" t="n">
        <v>45191.1</v>
      </c>
      <c r="P140" t="n">
        <v>941.21</v>
      </c>
      <c r="Q140" t="n">
        <v>1367.16</v>
      </c>
      <c r="R140" t="n">
        <v>123.97</v>
      </c>
      <c r="S140" t="n">
        <v>104.26</v>
      </c>
      <c r="T140" t="n">
        <v>8940.030000000001</v>
      </c>
      <c r="U140" t="n">
        <v>0.84</v>
      </c>
      <c r="V140" t="n">
        <v>0.9</v>
      </c>
      <c r="W140" t="n">
        <v>20.68</v>
      </c>
      <c r="X140" t="n">
        <v>0.55</v>
      </c>
      <c r="Y140" t="n">
        <v>1</v>
      </c>
      <c r="Z140" t="n">
        <v>10</v>
      </c>
      <c r="AA140" t="n">
        <v>2573.44066885003</v>
      </c>
      <c r="AB140" t="n">
        <v>3521.095055310422</v>
      </c>
      <c r="AC140" t="n">
        <v>3185.046685119411</v>
      </c>
      <c r="AD140" t="n">
        <v>2573440.66885003</v>
      </c>
      <c r="AE140" t="n">
        <v>3521095.055310422</v>
      </c>
      <c r="AF140" t="n">
        <v>2.042575075871666e-06</v>
      </c>
      <c r="AG140" t="n">
        <v>67</v>
      </c>
      <c r="AH140" t="n">
        <v>3185046.685119411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1.7501</v>
      </c>
      <c r="E141" t="n">
        <v>57.14</v>
      </c>
      <c r="F141" t="n">
        <v>53.11</v>
      </c>
      <c r="G141" t="n">
        <v>159.34</v>
      </c>
      <c r="H141" t="n">
        <v>1.75</v>
      </c>
      <c r="I141" t="n">
        <v>20</v>
      </c>
      <c r="J141" t="n">
        <v>365.19</v>
      </c>
      <c r="K141" t="n">
        <v>61.2</v>
      </c>
      <c r="L141" t="n">
        <v>35.75</v>
      </c>
      <c r="M141" t="n">
        <v>18</v>
      </c>
      <c r="N141" t="n">
        <v>123.24</v>
      </c>
      <c r="O141" t="n">
        <v>45274.49</v>
      </c>
      <c r="P141" t="n">
        <v>942.49</v>
      </c>
      <c r="Q141" t="n">
        <v>1367.18</v>
      </c>
      <c r="R141" t="n">
        <v>123.8</v>
      </c>
      <c r="S141" t="n">
        <v>104.26</v>
      </c>
      <c r="T141" t="n">
        <v>8855.549999999999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2574.772480470351</v>
      </c>
      <c r="AB141" t="n">
        <v>3522.917298724728</v>
      </c>
      <c r="AC141" t="n">
        <v>3186.69501617979</v>
      </c>
      <c r="AD141" t="n">
        <v>2574772.480470351</v>
      </c>
      <c r="AE141" t="n">
        <v>3522917.298724728</v>
      </c>
      <c r="AF141" t="n">
        <v>2.042925271621329e-06</v>
      </c>
      <c r="AG141" t="n">
        <v>67</v>
      </c>
      <c r="AH141" t="n">
        <v>3186695.01617979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1.7503</v>
      </c>
      <c r="E142" t="n">
        <v>57.13</v>
      </c>
      <c r="F142" t="n">
        <v>53.11</v>
      </c>
      <c r="G142" t="n">
        <v>159.32</v>
      </c>
      <c r="H142" t="n">
        <v>1.75</v>
      </c>
      <c r="I142" t="n">
        <v>20</v>
      </c>
      <c r="J142" t="n">
        <v>365.87</v>
      </c>
      <c r="K142" t="n">
        <v>61.2</v>
      </c>
      <c r="L142" t="n">
        <v>36</v>
      </c>
      <c r="M142" t="n">
        <v>18</v>
      </c>
      <c r="N142" t="n">
        <v>123.67</v>
      </c>
      <c r="O142" t="n">
        <v>45358.13</v>
      </c>
      <c r="P142" t="n">
        <v>943.91</v>
      </c>
      <c r="Q142" t="n">
        <v>1367.17</v>
      </c>
      <c r="R142" t="n">
        <v>123.73</v>
      </c>
      <c r="S142" t="n">
        <v>104.26</v>
      </c>
      <c r="T142" t="n">
        <v>8820.559999999999</v>
      </c>
      <c r="U142" t="n">
        <v>0.84</v>
      </c>
      <c r="V142" t="n">
        <v>0.9</v>
      </c>
      <c r="W142" t="n">
        <v>20.68</v>
      </c>
      <c r="X142" t="n">
        <v>0.53</v>
      </c>
      <c r="Y142" t="n">
        <v>1</v>
      </c>
      <c r="Z142" t="n">
        <v>10</v>
      </c>
      <c r="AA142" t="n">
        <v>2576.517855733748</v>
      </c>
      <c r="AB142" t="n">
        <v>3525.305398160629</v>
      </c>
      <c r="AC142" t="n">
        <v>3188.855198757247</v>
      </c>
      <c r="AD142" t="n">
        <v>2576517.855733748</v>
      </c>
      <c r="AE142" t="n">
        <v>3525305.398160629</v>
      </c>
      <c r="AF142" t="n">
        <v>2.043158735454438e-06</v>
      </c>
      <c r="AG142" t="n">
        <v>67</v>
      </c>
      <c r="AH142" t="n">
        <v>3188855.198757247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1.7505</v>
      </c>
      <c r="E143" t="n">
        <v>57.13</v>
      </c>
      <c r="F143" t="n">
        <v>53.1</v>
      </c>
      <c r="G143" t="n">
        <v>159.3</v>
      </c>
      <c r="H143" t="n">
        <v>1.76</v>
      </c>
      <c r="I143" t="n">
        <v>20</v>
      </c>
      <c r="J143" t="n">
        <v>366.55</v>
      </c>
      <c r="K143" t="n">
        <v>61.2</v>
      </c>
      <c r="L143" t="n">
        <v>36.25</v>
      </c>
      <c r="M143" t="n">
        <v>18</v>
      </c>
      <c r="N143" t="n">
        <v>124.1</v>
      </c>
      <c r="O143" t="n">
        <v>45442.03</v>
      </c>
      <c r="P143" t="n">
        <v>944.85</v>
      </c>
      <c r="Q143" t="n">
        <v>1367.19</v>
      </c>
      <c r="R143" t="n">
        <v>123.43</v>
      </c>
      <c r="S143" t="n">
        <v>104.26</v>
      </c>
      <c r="T143" t="n">
        <v>8672.93</v>
      </c>
      <c r="U143" t="n">
        <v>0.84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2577.487572722984</v>
      </c>
      <c r="AB143" t="n">
        <v>3526.632207726197</v>
      </c>
      <c r="AC143" t="n">
        <v>3190.055379480066</v>
      </c>
      <c r="AD143" t="n">
        <v>2577487.572722984</v>
      </c>
      <c r="AE143" t="n">
        <v>3526632.207726197</v>
      </c>
      <c r="AF143" t="n">
        <v>2.043392199287547e-06</v>
      </c>
      <c r="AG143" t="n">
        <v>67</v>
      </c>
      <c r="AH143" t="n">
        <v>3190055.379480066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1.75</v>
      </c>
      <c r="E144" t="n">
        <v>57.14</v>
      </c>
      <c r="F144" t="n">
        <v>53.12</v>
      </c>
      <c r="G144" t="n">
        <v>159.35</v>
      </c>
      <c r="H144" t="n">
        <v>1.77</v>
      </c>
      <c r="I144" t="n">
        <v>20</v>
      </c>
      <c r="J144" t="n">
        <v>367.23</v>
      </c>
      <c r="K144" t="n">
        <v>61.2</v>
      </c>
      <c r="L144" t="n">
        <v>36.5</v>
      </c>
      <c r="M144" t="n">
        <v>18</v>
      </c>
      <c r="N144" t="n">
        <v>124.53</v>
      </c>
      <c r="O144" t="n">
        <v>45526.17</v>
      </c>
      <c r="P144" t="n">
        <v>945.33</v>
      </c>
      <c r="Q144" t="n">
        <v>1367.29</v>
      </c>
      <c r="R144" t="n">
        <v>124.07</v>
      </c>
      <c r="S144" t="n">
        <v>104.26</v>
      </c>
      <c r="T144" t="n">
        <v>8989.370000000001</v>
      </c>
      <c r="U144" t="n">
        <v>0.84</v>
      </c>
      <c r="V144" t="n">
        <v>0.9</v>
      </c>
      <c r="W144" t="n">
        <v>20.68</v>
      </c>
      <c r="X144" t="n">
        <v>0.54</v>
      </c>
      <c r="Y144" t="n">
        <v>1</v>
      </c>
      <c r="Z144" t="n">
        <v>10</v>
      </c>
      <c r="AA144" t="n">
        <v>2578.918124259285</v>
      </c>
      <c r="AB144" t="n">
        <v>3528.589551449643</v>
      </c>
      <c r="AC144" t="n">
        <v>3191.825917065696</v>
      </c>
      <c r="AD144" t="n">
        <v>2578918.124259285</v>
      </c>
      <c r="AE144" t="n">
        <v>3528589.551449643</v>
      </c>
      <c r="AF144" t="n">
        <v>2.042808539704775e-06</v>
      </c>
      <c r="AG144" t="n">
        <v>67</v>
      </c>
      <c r="AH144" t="n">
        <v>3191825.917065696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1.75</v>
      </c>
      <c r="E145" t="n">
        <v>57.14</v>
      </c>
      <c r="F145" t="n">
        <v>53.12</v>
      </c>
      <c r="G145" t="n">
        <v>159.35</v>
      </c>
      <c r="H145" t="n">
        <v>1.78</v>
      </c>
      <c r="I145" t="n">
        <v>20</v>
      </c>
      <c r="J145" t="n">
        <v>367.92</v>
      </c>
      <c r="K145" t="n">
        <v>61.2</v>
      </c>
      <c r="L145" t="n">
        <v>36.75</v>
      </c>
      <c r="M145" t="n">
        <v>18</v>
      </c>
      <c r="N145" t="n">
        <v>124.97</v>
      </c>
      <c r="O145" t="n">
        <v>45610.57</v>
      </c>
      <c r="P145" t="n">
        <v>945.2</v>
      </c>
      <c r="Q145" t="n">
        <v>1367.22</v>
      </c>
      <c r="R145" t="n">
        <v>124.06</v>
      </c>
      <c r="S145" t="n">
        <v>104.26</v>
      </c>
      <c r="T145" t="n">
        <v>8987.73</v>
      </c>
      <c r="U145" t="n">
        <v>0.84</v>
      </c>
      <c r="V145" t="n">
        <v>0.9</v>
      </c>
      <c r="W145" t="n">
        <v>20.68</v>
      </c>
      <c r="X145" t="n">
        <v>0.54</v>
      </c>
      <c r="Y145" t="n">
        <v>1</v>
      </c>
      <c r="Z145" t="n">
        <v>10</v>
      </c>
      <c r="AA145" t="n">
        <v>2578.738453246281</v>
      </c>
      <c r="AB145" t="n">
        <v>3528.343717643125</v>
      </c>
      <c r="AC145" t="n">
        <v>3191.603545292642</v>
      </c>
      <c r="AD145" t="n">
        <v>2578738.453246281</v>
      </c>
      <c r="AE145" t="n">
        <v>3528343.717643125</v>
      </c>
      <c r="AF145" t="n">
        <v>2.042808539704775e-06</v>
      </c>
      <c r="AG145" t="n">
        <v>67</v>
      </c>
      <c r="AH145" t="n">
        <v>3191603.545292642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1.7501</v>
      </c>
      <c r="E146" t="n">
        <v>57.14</v>
      </c>
      <c r="F146" t="n">
        <v>53.11</v>
      </c>
      <c r="G146" t="n">
        <v>159.34</v>
      </c>
      <c r="H146" t="n">
        <v>1.79</v>
      </c>
      <c r="I146" t="n">
        <v>20</v>
      </c>
      <c r="J146" t="n">
        <v>368.6</v>
      </c>
      <c r="K146" t="n">
        <v>61.2</v>
      </c>
      <c r="L146" t="n">
        <v>37</v>
      </c>
      <c r="M146" t="n">
        <v>18</v>
      </c>
      <c r="N146" t="n">
        <v>125.4</v>
      </c>
      <c r="O146" t="n">
        <v>45695.24</v>
      </c>
      <c r="P146" t="n">
        <v>944.8</v>
      </c>
      <c r="Q146" t="n">
        <v>1367.25</v>
      </c>
      <c r="R146" t="n">
        <v>123.98</v>
      </c>
      <c r="S146" t="n">
        <v>104.26</v>
      </c>
      <c r="T146" t="n">
        <v>8946.370000000001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2577.964913738209</v>
      </c>
      <c r="AB146" t="n">
        <v>3527.285326762027</v>
      </c>
      <c r="AC146" t="n">
        <v>3190.646165751774</v>
      </c>
      <c r="AD146" t="n">
        <v>2577964.913738209</v>
      </c>
      <c r="AE146" t="n">
        <v>3527285.326762027</v>
      </c>
      <c r="AF146" t="n">
        <v>2.042925271621329e-06</v>
      </c>
      <c r="AG146" t="n">
        <v>67</v>
      </c>
      <c r="AH146" t="n">
        <v>3190646.165751774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1.7499</v>
      </c>
      <c r="E147" t="n">
        <v>57.15</v>
      </c>
      <c r="F147" t="n">
        <v>53.12</v>
      </c>
      <c r="G147" t="n">
        <v>159.36</v>
      </c>
      <c r="H147" t="n">
        <v>1.8</v>
      </c>
      <c r="I147" t="n">
        <v>20</v>
      </c>
      <c r="J147" t="n">
        <v>369.29</v>
      </c>
      <c r="K147" t="n">
        <v>61.2</v>
      </c>
      <c r="L147" t="n">
        <v>37.25</v>
      </c>
      <c r="M147" t="n">
        <v>18</v>
      </c>
      <c r="N147" t="n">
        <v>125.84</v>
      </c>
      <c r="O147" t="n">
        <v>45780.16</v>
      </c>
      <c r="P147" t="n">
        <v>942.46</v>
      </c>
      <c r="Q147" t="n">
        <v>1367.19</v>
      </c>
      <c r="R147" t="n">
        <v>124.3</v>
      </c>
      <c r="S147" t="n">
        <v>104.26</v>
      </c>
      <c r="T147" t="n">
        <v>9107.01</v>
      </c>
      <c r="U147" t="n">
        <v>0.84</v>
      </c>
      <c r="V147" t="n">
        <v>0.9</v>
      </c>
      <c r="W147" t="n">
        <v>20.67</v>
      </c>
      <c r="X147" t="n">
        <v>0.54</v>
      </c>
      <c r="Y147" t="n">
        <v>1</v>
      </c>
      <c r="Z147" t="n">
        <v>10</v>
      </c>
      <c r="AA147" t="n">
        <v>2575.060000468404</v>
      </c>
      <c r="AB147" t="n">
        <v>3523.310696270551</v>
      </c>
      <c r="AC147" t="n">
        <v>3187.050868415976</v>
      </c>
      <c r="AD147" t="n">
        <v>2575060.000468404</v>
      </c>
      <c r="AE147" t="n">
        <v>3523310.696270551</v>
      </c>
      <c r="AF147" t="n">
        <v>2.04269180778822e-06</v>
      </c>
      <c r="AG147" t="n">
        <v>67</v>
      </c>
      <c r="AH147" t="n">
        <v>3187050.868415976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1.7524</v>
      </c>
      <c r="E148" t="n">
        <v>57.06</v>
      </c>
      <c r="F148" t="n">
        <v>53.09</v>
      </c>
      <c r="G148" t="n">
        <v>167.66</v>
      </c>
      <c r="H148" t="n">
        <v>1.81</v>
      </c>
      <c r="I148" t="n">
        <v>19</v>
      </c>
      <c r="J148" t="n">
        <v>369.98</v>
      </c>
      <c r="K148" t="n">
        <v>61.2</v>
      </c>
      <c r="L148" t="n">
        <v>37.5</v>
      </c>
      <c r="M148" t="n">
        <v>17</v>
      </c>
      <c r="N148" t="n">
        <v>126.28</v>
      </c>
      <c r="O148" t="n">
        <v>45865.47</v>
      </c>
      <c r="P148" t="n">
        <v>941.7</v>
      </c>
      <c r="Q148" t="n">
        <v>1367.19</v>
      </c>
      <c r="R148" t="n">
        <v>123.14</v>
      </c>
      <c r="S148" t="n">
        <v>104.26</v>
      </c>
      <c r="T148" t="n">
        <v>8532.299999999999</v>
      </c>
      <c r="U148" t="n">
        <v>0.85</v>
      </c>
      <c r="V148" t="n">
        <v>0.9</v>
      </c>
      <c r="W148" t="n">
        <v>20.68</v>
      </c>
      <c r="X148" t="n">
        <v>0.52</v>
      </c>
      <c r="Y148" t="n">
        <v>1</v>
      </c>
      <c r="Z148" t="n">
        <v>10</v>
      </c>
      <c r="AA148" t="n">
        <v>2570.967504238249</v>
      </c>
      <c r="AB148" t="n">
        <v>3517.711162380262</v>
      </c>
      <c r="AC148" t="n">
        <v>3181.985746181181</v>
      </c>
      <c r="AD148" t="n">
        <v>2570967.504238249</v>
      </c>
      <c r="AE148" t="n">
        <v>3517711.162380262</v>
      </c>
      <c r="AF148" t="n">
        <v>2.045610105702084e-06</v>
      </c>
      <c r="AG148" t="n">
        <v>67</v>
      </c>
      <c r="AH148" t="n">
        <v>3181985.746181181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1.7526</v>
      </c>
      <c r="E149" t="n">
        <v>57.06</v>
      </c>
      <c r="F149" t="n">
        <v>53.09</v>
      </c>
      <c r="G149" t="n">
        <v>167.64</v>
      </c>
      <c r="H149" t="n">
        <v>1.82</v>
      </c>
      <c r="I149" t="n">
        <v>19</v>
      </c>
      <c r="J149" t="n">
        <v>370.67</v>
      </c>
      <c r="K149" t="n">
        <v>61.2</v>
      </c>
      <c r="L149" t="n">
        <v>37.75</v>
      </c>
      <c r="M149" t="n">
        <v>17</v>
      </c>
      <c r="N149" t="n">
        <v>126.73</v>
      </c>
      <c r="O149" t="n">
        <v>45950.92</v>
      </c>
      <c r="P149" t="n">
        <v>942.98</v>
      </c>
      <c r="Q149" t="n">
        <v>1367.25</v>
      </c>
      <c r="R149" t="n">
        <v>123.17</v>
      </c>
      <c r="S149" t="n">
        <v>104.26</v>
      </c>
      <c r="T149" t="n">
        <v>8547.34</v>
      </c>
      <c r="U149" t="n">
        <v>0.85</v>
      </c>
      <c r="V149" t="n">
        <v>0.9</v>
      </c>
      <c r="W149" t="n">
        <v>20.67</v>
      </c>
      <c r="X149" t="n">
        <v>0.51</v>
      </c>
      <c r="Y149" t="n">
        <v>1</v>
      </c>
      <c r="Z149" t="n">
        <v>10</v>
      </c>
      <c r="AA149" t="n">
        <v>2572.517818379235</v>
      </c>
      <c r="AB149" t="n">
        <v>3519.832370582992</v>
      </c>
      <c r="AC149" t="n">
        <v>3183.904509250177</v>
      </c>
      <c r="AD149" t="n">
        <v>2572517.818379235</v>
      </c>
      <c r="AE149" t="n">
        <v>3519832.370582992</v>
      </c>
      <c r="AF149" t="n">
        <v>2.045843569535193e-06</v>
      </c>
      <c r="AG149" t="n">
        <v>67</v>
      </c>
      <c r="AH149" t="n">
        <v>3183904.509250177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1.7524</v>
      </c>
      <c r="E150" t="n">
        <v>57.06</v>
      </c>
      <c r="F150" t="n">
        <v>53.09</v>
      </c>
      <c r="G150" t="n">
        <v>167.66</v>
      </c>
      <c r="H150" t="n">
        <v>1.82</v>
      </c>
      <c r="I150" t="n">
        <v>19</v>
      </c>
      <c r="J150" t="n">
        <v>371.37</v>
      </c>
      <c r="K150" t="n">
        <v>61.2</v>
      </c>
      <c r="L150" t="n">
        <v>38</v>
      </c>
      <c r="M150" t="n">
        <v>17</v>
      </c>
      <c r="N150" t="n">
        <v>127.17</v>
      </c>
      <c r="O150" t="n">
        <v>46036.65</v>
      </c>
      <c r="P150" t="n">
        <v>943.49</v>
      </c>
      <c r="Q150" t="n">
        <v>1367.19</v>
      </c>
      <c r="R150" t="n">
        <v>123.33</v>
      </c>
      <c r="S150" t="n">
        <v>104.26</v>
      </c>
      <c r="T150" t="n">
        <v>8626.17</v>
      </c>
      <c r="U150" t="n">
        <v>0.85</v>
      </c>
      <c r="V150" t="n">
        <v>0.9</v>
      </c>
      <c r="W150" t="n">
        <v>20.67</v>
      </c>
      <c r="X150" t="n">
        <v>0.52</v>
      </c>
      <c r="Y150" t="n">
        <v>1</v>
      </c>
      <c r="Z150" t="n">
        <v>10</v>
      </c>
      <c r="AA150" t="n">
        <v>2573.438047704951</v>
      </c>
      <c r="AB150" t="n">
        <v>3521.091468944088</v>
      </c>
      <c r="AC150" t="n">
        <v>3185.043441030846</v>
      </c>
      <c r="AD150" t="n">
        <v>2573438.047704951</v>
      </c>
      <c r="AE150" t="n">
        <v>3521091.468944088</v>
      </c>
      <c r="AF150" t="n">
        <v>2.045610105702084e-06</v>
      </c>
      <c r="AG150" t="n">
        <v>67</v>
      </c>
      <c r="AH150" t="n">
        <v>3185043.441030846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1.7521</v>
      </c>
      <c r="E151" t="n">
        <v>57.07</v>
      </c>
      <c r="F151" t="n">
        <v>53.1</v>
      </c>
      <c r="G151" t="n">
        <v>167.68</v>
      </c>
      <c r="H151" t="n">
        <v>1.83</v>
      </c>
      <c r="I151" t="n">
        <v>19</v>
      </c>
      <c r="J151" t="n">
        <v>372.07</v>
      </c>
      <c r="K151" t="n">
        <v>61.2</v>
      </c>
      <c r="L151" t="n">
        <v>38.25</v>
      </c>
      <c r="M151" t="n">
        <v>17</v>
      </c>
      <c r="N151" t="n">
        <v>127.62</v>
      </c>
      <c r="O151" t="n">
        <v>46122.64</v>
      </c>
      <c r="P151" t="n">
        <v>944.48</v>
      </c>
      <c r="Q151" t="n">
        <v>1367.18</v>
      </c>
      <c r="R151" t="n">
        <v>123.71</v>
      </c>
      <c r="S151" t="n">
        <v>104.26</v>
      </c>
      <c r="T151" t="n">
        <v>8814.58</v>
      </c>
      <c r="U151" t="n">
        <v>0.84</v>
      </c>
      <c r="V151" t="n">
        <v>0.9</v>
      </c>
      <c r="W151" t="n">
        <v>20.67</v>
      </c>
      <c r="X151" t="n">
        <v>0.52</v>
      </c>
      <c r="Y151" t="n">
        <v>1</v>
      </c>
      <c r="Z151" t="n">
        <v>10</v>
      </c>
      <c r="AA151" t="n">
        <v>2575.241327899534</v>
      </c>
      <c r="AB151" t="n">
        <v>3523.558796461424</v>
      </c>
      <c r="AC151" t="n">
        <v>3187.275290272843</v>
      </c>
      <c r="AD151" t="n">
        <v>2575241.327899534</v>
      </c>
      <c r="AE151" t="n">
        <v>3523558.796461424</v>
      </c>
      <c r="AF151" t="n">
        <v>2.045259909952421e-06</v>
      </c>
      <c r="AG151" t="n">
        <v>67</v>
      </c>
      <c r="AH151" t="n">
        <v>3187275.290272843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1.7525</v>
      </c>
      <c r="E152" t="n">
        <v>57.06</v>
      </c>
      <c r="F152" t="n">
        <v>53.09</v>
      </c>
      <c r="G152" t="n">
        <v>167.65</v>
      </c>
      <c r="H152" t="n">
        <v>1.84</v>
      </c>
      <c r="I152" t="n">
        <v>19</v>
      </c>
      <c r="J152" t="n">
        <v>372.77</v>
      </c>
      <c r="K152" t="n">
        <v>61.2</v>
      </c>
      <c r="L152" t="n">
        <v>38.5</v>
      </c>
      <c r="M152" t="n">
        <v>17</v>
      </c>
      <c r="N152" t="n">
        <v>128.07</v>
      </c>
      <c r="O152" t="n">
        <v>46208.91</v>
      </c>
      <c r="P152" t="n">
        <v>944.9299999999999</v>
      </c>
      <c r="Q152" t="n">
        <v>1367.19</v>
      </c>
      <c r="R152" t="n">
        <v>123.21</v>
      </c>
      <c r="S152" t="n">
        <v>104.26</v>
      </c>
      <c r="T152" t="n">
        <v>8567.799999999999</v>
      </c>
      <c r="U152" t="n">
        <v>0.85</v>
      </c>
      <c r="V152" t="n">
        <v>0.9</v>
      </c>
      <c r="W152" t="n">
        <v>20.67</v>
      </c>
      <c r="X152" t="n">
        <v>0.51</v>
      </c>
      <c r="Y152" t="n">
        <v>1</v>
      </c>
      <c r="Z152" t="n">
        <v>10</v>
      </c>
      <c r="AA152" t="n">
        <v>2575.317198534614</v>
      </c>
      <c r="AB152" t="n">
        <v>3523.662606011517</v>
      </c>
      <c r="AC152" t="n">
        <v>3187.369192385173</v>
      </c>
      <c r="AD152" t="n">
        <v>2575317.198534614</v>
      </c>
      <c r="AE152" t="n">
        <v>3523662.606011517</v>
      </c>
      <c r="AF152" t="n">
        <v>2.045726837618639e-06</v>
      </c>
      <c r="AG152" t="n">
        <v>67</v>
      </c>
      <c r="AH152" t="n">
        <v>3187369.192385173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1.7525</v>
      </c>
      <c r="E153" t="n">
        <v>57.06</v>
      </c>
      <c r="F153" t="n">
        <v>53.09</v>
      </c>
      <c r="G153" t="n">
        <v>167.64</v>
      </c>
      <c r="H153" t="n">
        <v>1.85</v>
      </c>
      <c r="I153" t="n">
        <v>19</v>
      </c>
      <c r="J153" t="n">
        <v>373.47</v>
      </c>
      <c r="K153" t="n">
        <v>61.2</v>
      </c>
      <c r="L153" t="n">
        <v>38.75</v>
      </c>
      <c r="M153" t="n">
        <v>17</v>
      </c>
      <c r="N153" t="n">
        <v>128.52</v>
      </c>
      <c r="O153" t="n">
        <v>46295.45</v>
      </c>
      <c r="P153" t="n">
        <v>944.76</v>
      </c>
      <c r="Q153" t="n">
        <v>1367.19</v>
      </c>
      <c r="R153" t="n">
        <v>123.18</v>
      </c>
      <c r="S153" t="n">
        <v>104.26</v>
      </c>
      <c r="T153" t="n">
        <v>8552.74</v>
      </c>
      <c r="U153" t="n">
        <v>0.85</v>
      </c>
      <c r="V153" t="n">
        <v>0.9</v>
      </c>
      <c r="W153" t="n">
        <v>20.67</v>
      </c>
      <c r="X153" t="n">
        <v>0.51</v>
      </c>
      <c r="Y153" t="n">
        <v>1</v>
      </c>
      <c r="Z153" t="n">
        <v>10</v>
      </c>
      <c r="AA153" t="n">
        <v>2575.082579303323</v>
      </c>
      <c r="AB153" t="n">
        <v>3523.341589628595</v>
      </c>
      <c r="AC153" t="n">
        <v>3187.078813355288</v>
      </c>
      <c r="AD153" t="n">
        <v>2575082.579303323</v>
      </c>
      <c r="AE153" t="n">
        <v>3523341.589628594</v>
      </c>
      <c r="AF153" t="n">
        <v>2.045726837618639e-06</v>
      </c>
      <c r="AG153" t="n">
        <v>67</v>
      </c>
      <c r="AH153" t="n">
        <v>3187078.813355288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1.7525</v>
      </c>
      <c r="E154" t="n">
        <v>57.06</v>
      </c>
      <c r="F154" t="n">
        <v>53.09</v>
      </c>
      <c r="G154" t="n">
        <v>167.65</v>
      </c>
      <c r="H154" t="n">
        <v>1.86</v>
      </c>
      <c r="I154" t="n">
        <v>19</v>
      </c>
      <c r="J154" t="n">
        <v>374.17</v>
      </c>
      <c r="K154" t="n">
        <v>61.2</v>
      </c>
      <c r="L154" t="n">
        <v>39</v>
      </c>
      <c r="M154" t="n">
        <v>17</v>
      </c>
      <c r="N154" t="n">
        <v>128.97</v>
      </c>
      <c r="O154" t="n">
        <v>46382.28</v>
      </c>
      <c r="P154" t="n">
        <v>944.89</v>
      </c>
      <c r="Q154" t="n">
        <v>1367.24</v>
      </c>
      <c r="R154" t="n">
        <v>123.21</v>
      </c>
      <c r="S154" t="n">
        <v>104.26</v>
      </c>
      <c r="T154" t="n">
        <v>8565.379999999999</v>
      </c>
      <c r="U154" t="n">
        <v>0.85</v>
      </c>
      <c r="V154" t="n">
        <v>0.9</v>
      </c>
      <c r="W154" t="n">
        <v>20.67</v>
      </c>
      <c r="X154" t="n">
        <v>0.51</v>
      </c>
      <c r="Y154" t="n">
        <v>1</v>
      </c>
      <c r="Z154" t="n">
        <v>10</v>
      </c>
      <c r="AA154" t="n">
        <v>2575.261994009604</v>
      </c>
      <c r="AB154" t="n">
        <v>3523.587072744947</v>
      </c>
      <c r="AC154" t="n">
        <v>3187.300867907552</v>
      </c>
      <c r="AD154" t="n">
        <v>2575261.994009604</v>
      </c>
      <c r="AE154" t="n">
        <v>3523587.072744947</v>
      </c>
      <c r="AF154" t="n">
        <v>2.045726837618639e-06</v>
      </c>
      <c r="AG154" t="n">
        <v>67</v>
      </c>
      <c r="AH154" t="n">
        <v>3187300.867907553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1.7523</v>
      </c>
      <c r="E155" t="n">
        <v>57.07</v>
      </c>
      <c r="F155" t="n">
        <v>53.1</v>
      </c>
      <c r="G155" t="n">
        <v>167.67</v>
      </c>
      <c r="H155" t="n">
        <v>1.87</v>
      </c>
      <c r="I155" t="n">
        <v>19</v>
      </c>
      <c r="J155" t="n">
        <v>374.88</v>
      </c>
      <c r="K155" t="n">
        <v>61.2</v>
      </c>
      <c r="L155" t="n">
        <v>39.25</v>
      </c>
      <c r="M155" t="n">
        <v>17</v>
      </c>
      <c r="N155" t="n">
        <v>129.43</v>
      </c>
      <c r="O155" t="n">
        <v>46469.38</v>
      </c>
      <c r="P155" t="n">
        <v>944.96</v>
      </c>
      <c r="Q155" t="n">
        <v>1367.2</v>
      </c>
      <c r="R155" t="n">
        <v>123.28</v>
      </c>
      <c r="S155" t="n">
        <v>104.26</v>
      </c>
      <c r="T155" t="n">
        <v>8603.450000000001</v>
      </c>
      <c r="U155" t="n">
        <v>0.85</v>
      </c>
      <c r="V155" t="n">
        <v>0.9</v>
      </c>
      <c r="W155" t="n">
        <v>20.68</v>
      </c>
      <c r="X155" t="n">
        <v>0.52</v>
      </c>
      <c r="Y155" t="n">
        <v>1</v>
      </c>
      <c r="Z155" t="n">
        <v>10</v>
      </c>
      <c r="AA155" t="n">
        <v>2575.687203147593</v>
      </c>
      <c r="AB155" t="n">
        <v>3524.168862646447</v>
      </c>
      <c r="AC155" t="n">
        <v>3187.8271325974</v>
      </c>
      <c r="AD155" t="n">
        <v>2575687.203147593</v>
      </c>
      <c r="AE155" t="n">
        <v>3524168.862646447</v>
      </c>
      <c r="AF155" t="n">
        <v>2.04549337378553e-06</v>
      </c>
      <c r="AG155" t="n">
        <v>67</v>
      </c>
      <c r="AH155" t="n">
        <v>3187827.1325974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1.7523</v>
      </c>
      <c r="E156" t="n">
        <v>57.07</v>
      </c>
      <c r="F156" t="n">
        <v>53.1</v>
      </c>
      <c r="G156" t="n">
        <v>167.67</v>
      </c>
      <c r="H156" t="n">
        <v>1.88</v>
      </c>
      <c r="I156" t="n">
        <v>19</v>
      </c>
      <c r="J156" t="n">
        <v>375.59</v>
      </c>
      <c r="K156" t="n">
        <v>61.2</v>
      </c>
      <c r="L156" t="n">
        <v>39.5</v>
      </c>
      <c r="M156" t="n">
        <v>17</v>
      </c>
      <c r="N156" t="n">
        <v>129.89</v>
      </c>
      <c r="O156" t="n">
        <v>46556.77</v>
      </c>
      <c r="P156" t="n">
        <v>944.48</v>
      </c>
      <c r="Q156" t="n">
        <v>1367.18</v>
      </c>
      <c r="R156" t="n">
        <v>123.43</v>
      </c>
      <c r="S156" t="n">
        <v>104.26</v>
      </c>
      <c r="T156" t="n">
        <v>8675.799999999999</v>
      </c>
      <c r="U156" t="n">
        <v>0.84</v>
      </c>
      <c r="V156" t="n">
        <v>0.9</v>
      </c>
      <c r="W156" t="n">
        <v>20.68</v>
      </c>
      <c r="X156" t="n">
        <v>0.52</v>
      </c>
      <c r="Y156" t="n">
        <v>1</v>
      </c>
      <c r="Z156" t="n">
        <v>10</v>
      </c>
      <c r="AA156" t="n">
        <v>2575.024673237788</v>
      </c>
      <c r="AB156" t="n">
        <v>3523.262359995095</v>
      </c>
      <c r="AC156" t="n">
        <v>3187.007145286809</v>
      </c>
      <c r="AD156" t="n">
        <v>2575024.673237788</v>
      </c>
      <c r="AE156" t="n">
        <v>3523262.359995095</v>
      </c>
      <c r="AF156" t="n">
        <v>2.04549337378553e-06</v>
      </c>
      <c r="AG156" t="n">
        <v>67</v>
      </c>
      <c r="AH156" t="n">
        <v>3187007.145286809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1.7553</v>
      </c>
      <c r="E157" t="n">
        <v>56.97</v>
      </c>
      <c r="F157" t="n">
        <v>53.05</v>
      </c>
      <c r="G157" t="n">
        <v>176.84</v>
      </c>
      <c r="H157" t="n">
        <v>1.88</v>
      </c>
      <c r="I157" t="n">
        <v>18</v>
      </c>
      <c r="J157" t="n">
        <v>376.3</v>
      </c>
      <c r="K157" t="n">
        <v>61.2</v>
      </c>
      <c r="L157" t="n">
        <v>39.75</v>
      </c>
      <c r="M157" t="n">
        <v>16</v>
      </c>
      <c r="N157" t="n">
        <v>130.35</v>
      </c>
      <c r="O157" t="n">
        <v>46644.44</v>
      </c>
      <c r="P157" t="n">
        <v>943.46</v>
      </c>
      <c r="Q157" t="n">
        <v>1367.18</v>
      </c>
      <c r="R157" t="n">
        <v>121.93</v>
      </c>
      <c r="S157" t="n">
        <v>104.26</v>
      </c>
      <c r="T157" t="n">
        <v>7930.99</v>
      </c>
      <c r="U157" t="n">
        <v>0.86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2559.72478326381</v>
      </c>
      <c r="AB157" t="n">
        <v>3502.32837554919</v>
      </c>
      <c r="AC157" t="n">
        <v>3168.07107093539</v>
      </c>
      <c r="AD157" t="n">
        <v>2559724.78326381</v>
      </c>
      <c r="AE157" t="n">
        <v>3502328.37554919</v>
      </c>
      <c r="AF157" t="n">
        <v>2.048995331282166e-06</v>
      </c>
      <c r="AG157" t="n">
        <v>66</v>
      </c>
      <c r="AH157" t="n">
        <v>3168071.07093539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1.755</v>
      </c>
      <c r="E158" t="n">
        <v>56.98</v>
      </c>
      <c r="F158" t="n">
        <v>53.06</v>
      </c>
      <c r="G158" t="n">
        <v>176.87</v>
      </c>
      <c r="H158" t="n">
        <v>1.89</v>
      </c>
      <c r="I158" t="n">
        <v>18</v>
      </c>
      <c r="J158" t="n">
        <v>377.01</v>
      </c>
      <c r="K158" t="n">
        <v>61.2</v>
      </c>
      <c r="L158" t="n">
        <v>40</v>
      </c>
      <c r="M158" t="n">
        <v>16</v>
      </c>
      <c r="N158" t="n">
        <v>130.81</v>
      </c>
      <c r="O158" t="n">
        <v>46732.41</v>
      </c>
      <c r="P158" t="n">
        <v>944.35</v>
      </c>
      <c r="Q158" t="n">
        <v>1367.22</v>
      </c>
      <c r="R158" t="n">
        <v>122.28</v>
      </c>
      <c r="S158" t="n">
        <v>104.26</v>
      </c>
      <c r="T158" t="n">
        <v>8105.89</v>
      </c>
      <c r="U158" t="n">
        <v>0.85</v>
      </c>
      <c r="V158" t="n">
        <v>0.9</v>
      </c>
      <c r="W158" t="n">
        <v>20.67</v>
      </c>
      <c r="X158" t="n">
        <v>0.48</v>
      </c>
      <c r="Y158" t="n">
        <v>1</v>
      </c>
      <c r="Z158" t="n">
        <v>10</v>
      </c>
      <c r="AA158" t="n">
        <v>2561.386649912833</v>
      </c>
      <c r="AB158" t="n">
        <v>3504.602214814765</v>
      </c>
      <c r="AC158" t="n">
        <v>3170.127898172813</v>
      </c>
      <c r="AD158" t="n">
        <v>2561386.649912834</v>
      </c>
      <c r="AE158" t="n">
        <v>3504602.214814765</v>
      </c>
      <c r="AF158" t="n">
        <v>2.048645135532503e-06</v>
      </c>
      <c r="AG158" t="n">
        <v>66</v>
      </c>
      <c r="AH158" t="n">
        <v>3170127.898172813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6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1.1632</v>
      </c>
      <c r="E2" t="n">
        <v>85.97</v>
      </c>
      <c r="F2" t="n">
        <v>68.81999999999999</v>
      </c>
      <c r="G2" t="n">
        <v>7.51</v>
      </c>
      <c r="H2" t="n">
        <v>0.13</v>
      </c>
      <c r="I2" t="n">
        <v>550</v>
      </c>
      <c r="J2" t="n">
        <v>133.21</v>
      </c>
      <c r="K2" t="n">
        <v>46.47</v>
      </c>
      <c r="L2" t="n">
        <v>1</v>
      </c>
      <c r="M2" t="n">
        <v>548</v>
      </c>
      <c r="N2" t="n">
        <v>20.75</v>
      </c>
      <c r="O2" t="n">
        <v>16663.42</v>
      </c>
      <c r="P2" t="n">
        <v>761.55</v>
      </c>
      <c r="Q2" t="n">
        <v>1370.01</v>
      </c>
      <c r="R2" t="n">
        <v>635.48</v>
      </c>
      <c r="S2" t="n">
        <v>104.26</v>
      </c>
      <c r="T2" t="n">
        <v>262044.5</v>
      </c>
      <c r="U2" t="n">
        <v>0.16</v>
      </c>
      <c r="V2" t="n">
        <v>0.7</v>
      </c>
      <c r="W2" t="n">
        <v>21.53</v>
      </c>
      <c r="X2" t="n">
        <v>16.19</v>
      </c>
      <c r="Y2" t="n">
        <v>1</v>
      </c>
      <c r="Z2" t="n">
        <v>10</v>
      </c>
      <c r="AA2" t="n">
        <v>3392.856181425402</v>
      </c>
      <c r="AB2" t="n">
        <v>4642.255509677182</v>
      </c>
      <c r="AC2" t="n">
        <v>4199.205159279945</v>
      </c>
      <c r="AD2" t="n">
        <v>3392856.181425402</v>
      </c>
      <c r="AE2" t="n">
        <v>4642255.509677182</v>
      </c>
      <c r="AF2" t="n">
        <v>1.876719932677859e-06</v>
      </c>
      <c r="AG2" t="n">
        <v>100</v>
      </c>
      <c r="AH2" t="n">
        <v>4199205.159279945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1.2811</v>
      </c>
      <c r="E3" t="n">
        <v>78.06</v>
      </c>
      <c r="F3" t="n">
        <v>64.66</v>
      </c>
      <c r="G3" t="n">
        <v>9.42</v>
      </c>
      <c r="H3" t="n">
        <v>0.17</v>
      </c>
      <c r="I3" t="n">
        <v>412</v>
      </c>
      <c r="J3" t="n">
        <v>133.55</v>
      </c>
      <c r="K3" t="n">
        <v>46.47</v>
      </c>
      <c r="L3" t="n">
        <v>1.25</v>
      </c>
      <c r="M3" t="n">
        <v>410</v>
      </c>
      <c r="N3" t="n">
        <v>20.83</v>
      </c>
      <c r="O3" t="n">
        <v>16704.7</v>
      </c>
      <c r="P3" t="n">
        <v>714.47</v>
      </c>
      <c r="Q3" t="n">
        <v>1369.16</v>
      </c>
      <c r="R3" t="n">
        <v>498.79</v>
      </c>
      <c r="S3" t="n">
        <v>104.26</v>
      </c>
      <c r="T3" t="n">
        <v>194390.35</v>
      </c>
      <c r="U3" t="n">
        <v>0.21</v>
      </c>
      <c r="V3" t="n">
        <v>0.74</v>
      </c>
      <c r="W3" t="n">
        <v>21.33</v>
      </c>
      <c r="X3" t="n">
        <v>12.04</v>
      </c>
      <c r="Y3" t="n">
        <v>1</v>
      </c>
      <c r="Z3" t="n">
        <v>10</v>
      </c>
      <c r="AA3" t="n">
        <v>2947.692293414023</v>
      </c>
      <c r="AB3" t="n">
        <v>4033.162638855308</v>
      </c>
      <c r="AC3" t="n">
        <v>3648.24325718212</v>
      </c>
      <c r="AD3" t="n">
        <v>2947692.293414023</v>
      </c>
      <c r="AE3" t="n">
        <v>4033162.638855308</v>
      </c>
      <c r="AF3" t="n">
        <v>2.066941115675382e-06</v>
      </c>
      <c r="AG3" t="n">
        <v>91</v>
      </c>
      <c r="AH3" t="n">
        <v>3648243.25718212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1.3636</v>
      </c>
      <c r="E4" t="n">
        <v>73.34</v>
      </c>
      <c r="F4" t="n">
        <v>62.17</v>
      </c>
      <c r="G4" t="n">
        <v>11.3</v>
      </c>
      <c r="H4" t="n">
        <v>0.2</v>
      </c>
      <c r="I4" t="n">
        <v>330</v>
      </c>
      <c r="J4" t="n">
        <v>133.88</v>
      </c>
      <c r="K4" t="n">
        <v>46.47</v>
      </c>
      <c r="L4" t="n">
        <v>1.5</v>
      </c>
      <c r="M4" t="n">
        <v>328</v>
      </c>
      <c r="N4" t="n">
        <v>20.91</v>
      </c>
      <c r="O4" t="n">
        <v>16746.01</v>
      </c>
      <c r="P4" t="n">
        <v>685.54</v>
      </c>
      <c r="Q4" t="n">
        <v>1368.44</v>
      </c>
      <c r="R4" t="n">
        <v>417.94</v>
      </c>
      <c r="S4" t="n">
        <v>104.26</v>
      </c>
      <c r="T4" t="n">
        <v>154374.35</v>
      </c>
      <c r="U4" t="n">
        <v>0.25</v>
      </c>
      <c r="V4" t="n">
        <v>0.77</v>
      </c>
      <c r="W4" t="n">
        <v>21.19</v>
      </c>
      <c r="X4" t="n">
        <v>9.57</v>
      </c>
      <c r="Y4" t="n">
        <v>1</v>
      </c>
      <c r="Z4" t="n">
        <v>10</v>
      </c>
      <c r="AA4" t="n">
        <v>2687.387851590148</v>
      </c>
      <c r="AB4" t="n">
        <v>3677.002617730375</v>
      </c>
      <c r="AC4" t="n">
        <v>3326.074648599636</v>
      </c>
      <c r="AD4" t="n">
        <v>2687387.851590148</v>
      </c>
      <c r="AE4" t="n">
        <v>3677002.617730375</v>
      </c>
      <c r="AF4" t="n">
        <v>2.200047541437008e-06</v>
      </c>
      <c r="AG4" t="n">
        <v>85</v>
      </c>
      <c r="AH4" t="n">
        <v>3326074.648599636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1.4233</v>
      </c>
      <c r="E5" t="n">
        <v>70.26000000000001</v>
      </c>
      <c r="F5" t="n">
        <v>60.59</v>
      </c>
      <c r="G5" t="n">
        <v>13.22</v>
      </c>
      <c r="H5" t="n">
        <v>0.23</v>
      </c>
      <c r="I5" t="n">
        <v>275</v>
      </c>
      <c r="J5" t="n">
        <v>134.22</v>
      </c>
      <c r="K5" t="n">
        <v>46.47</v>
      </c>
      <c r="L5" t="n">
        <v>1.75</v>
      </c>
      <c r="M5" t="n">
        <v>273</v>
      </c>
      <c r="N5" t="n">
        <v>21</v>
      </c>
      <c r="O5" t="n">
        <v>16787.35</v>
      </c>
      <c r="P5" t="n">
        <v>666.7</v>
      </c>
      <c r="Q5" t="n">
        <v>1368.24</v>
      </c>
      <c r="R5" t="n">
        <v>366.39</v>
      </c>
      <c r="S5" t="n">
        <v>104.26</v>
      </c>
      <c r="T5" t="n">
        <v>128875.04</v>
      </c>
      <c r="U5" t="n">
        <v>0.28</v>
      </c>
      <c r="V5" t="n">
        <v>0.79</v>
      </c>
      <c r="W5" t="n">
        <v>21.11</v>
      </c>
      <c r="X5" t="n">
        <v>7.99</v>
      </c>
      <c r="Y5" t="n">
        <v>1</v>
      </c>
      <c r="Z5" t="n">
        <v>10</v>
      </c>
      <c r="AA5" t="n">
        <v>2532.411056930103</v>
      </c>
      <c r="AB5" t="n">
        <v>3464.956530182847</v>
      </c>
      <c r="AC5" t="n">
        <v>3134.265942039099</v>
      </c>
      <c r="AD5" t="n">
        <v>2532411.056930103</v>
      </c>
      <c r="AE5" t="n">
        <v>3464956.530182847</v>
      </c>
      <c r="AF5" t="n">
        <v>2.296368191351785e-06</v>
      </c>
      <c r="AG5" t="n">
        <v>82</v>
      </c>
      <c r="AH5" t="n">
        <v>3134265.942039099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1.4713</v>
      </c>
      <c r="E6" t="n">
        <v>67.97</v>
      </c>
      <c r="F6" t="n">
        <v>59.39</v>
      </c>
      <c r="G6" t="n">
        <v>15.16</v>
      </c>
      <c r="H6" t="n">
        <v>0.26</v>
      </c>
      <c r="I6" t="n">
        <v>235</v>
      </c>
      <c r="J6" t="n">
        <v>134.55</v>
      </c>
      <c r="K6" t="n">
        <v>46.47</v>
      </c>
      <c r="L6" t="n">
        <v>2</v>
      </c>
      <c r="M6" t="n">
        <v>233</v>
      </c>
      <c r="N6" t="n">
        <v>21.09</v>
      </c>
      <c r="O6" t="n">
        <v>16828.84</v>
      </c>
      <c r="P6" t="n">
        <v>651.95</v>
      </c>
      <c r="Q6" t="n">
        <v>1368.13</v>
      </c>
      <c r="R6" t="n">
        <v>327.78</v>
      </c>
      <c r="S6" t="n">
        <v>104.26</v>
      </c>
      <c r="T6" t="n">
        <v>109770.53</v>
      </c>
      <c r="U6" t="n">
        <v>0.32</v>
      </c>
      <c r="V6" t="n">
        <v>0.8100000000000001</v>
      </c>
      <c r="W6" t="n">
        <v>21.03</v>
      </c>
      <c r="X6" t="n">
        <v>6.79</v>
      </c>
      <c r="Y6" t="n">
        <v>1</v>
      </c>
      <c r="Z6" t="n">
        <v>10</v>
      </c>
      <c r="AA6" t="n">
        <v>2410.852893394663</v>
      </c>
      <c r="AB6" t="n">
        <v>3298.635288065958</v>
      </c>
      <c r="AC6" t="n">
        <v>2983.818165836522</v>
      </c>
      <c r="AD6" t="n">
        <v>2410852.893394663</v>
      </c>
      <c r="AE6" t="n">
        <v>3298635.288065958</v>
      </c>
      <c r="AF6" t="n">
        <v>2.373811929976731e-06</v>
      </c>
      <c r="AG6" t="n">
        <v>79</v>
      </c>
      <c r="AH6" t="n">
        <v>2983818.165836522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1.5102</v>
      </c>
      <c r="E7" t="n">
        <v>66.20999999999999</v>
      </c>
      <c r="F7" t="n">
        <v>58.45</v>
      </c>
      <c r="G7" t="n">
        <v>17.11</v>
      </c>
      <c r="H7" t="n">
        <v>0.29</v>
      </c>
      <c r="I7" t="n">
        <v>205</v>
      </c>
      <c r="J7" t="n">
        <v>134.89</v>
      </c>
      <c r="K7" t="n">
        <v>46.47</v>
      </c>
      <c r="L7" t="n">
        <v>2.25</v>
      </c>
      <c r="M7" t="n">
        <v>203</v>
      </c>
      <c r="N7" t="n">
        <v>21.17</v>
      </c>
      <c r="O7" t="n">
        <v>16870.25</v>
      </c>
      <c r="P7" t="n">
        <v>640.15</v>
      </c>
      <c r="Q7" t="n">
        <v>1368.02</v>
      </c>
      <c r="R7" t="n">
        <v>297.51</v>
      </c>
      <c r="S7" t="n">
        <v>104.26</v>
      </c>
      <c r="T7" t="n">
        <v>94785.24000000001</v>
      </c>
      <c r="U7" t="n">
        <v>0.35</v>
      </c>
      <c r="V7" t="n">
        <v>0.82</v>
      </c>
      <c r="W7" t="n">
        <v>20.97</v>
      </c>
      <c r="X7" t="n">
        <v>5.86</v>
      </c>
      <c r="Y7" t="n">
        <v>1</v>
      </c>
      <c r="Z7" t="n">
        <v>10</v>
      </c>
      <c r="AA7" t="n">
        <v>2321.38309700218</v>
      </c>
      <c r="AB7" t="n">
        <v>3176.218765512915</v>
      </c>
      <c r="AC7" t="n">
        <v>2873.084904383278</v>
      </c>
      <c r="AD7" t="n">
        <v>2321383.09700218</v>
      </c>
      <c r="AE7" t="n">
        <v>3176218.765512914</v>
      </c>
      <c r="AF7" t="n">
        <v>2.436573626487364e-06</v>
      </c>
      <c r="AG7" t="n">
        <v>77</v>
      </c>
      <c r="AH7" t="n">
        <v>2873084.904383278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1.538</v>
      </c>
      <c r="E8" t="n">
        <v>65.02</v>
      </c>
      <c r="F8" t="n">
        <v>57.86</v>
      </c>
      <c r="G8" t="n">
        <v>18.97</v>
      </c>
      <c r="H8" t="n">
        <v>0.33</v>
      </c>
      <c r="I8" t="n">
        <v>183</v>
      </c>
      <c r="J8" t="n">
        <v>135.22</v>
      </c>
      <c r="K8" t="n">
        <v>46.47</v>
      </c>
      <c r="L8" t="n">
        <v>2.5</v>
      </c>
      <c r="M8" t="n">
        <v>181</v>
      </c>
      <c r="N8" t="n">
        <v>21.26</v>
      </c>
      <c r="O8" t="n">
        <v>16911.68</v>
      </c>
      <c r="P8" t="n">
        <v>632.02</v>
      </c>
      <c r="Q8" t="n">
        <v>1367.93</v>
      </c>
      <c r="R8" t="n">
        <v>278.02</v>
      </c>
      <c r="S8" t="n">
        <v>104.26</v>
      </c>
      <c r="T8" t="n">
        <v>85150.17</v>
      </c>
      <c r="U8" t="n">
        <v>0.38</v>
      </c>
      <c r="V8" t="n">
        <v>0.83</v>
      </c>
      <c r="W8" t="n">
        <v>20.94</v>
      </c>
      <c r="X8" t="n">
        <v>5.26</v>
      </c>
      <c r="Y8" t="n">
        <v>1</v>
      </c>
      <c r="Z8" t="n">
        <v>10</v>
      </c>
      <c r="AA8" t="n">
        <v>2265.005981847949</v>
      </c>
      <c r="AB8" t="n">
        <v>3099.081109376106</v>
      </c>
      <c r="AC8" t="n">
        <v>2803.309157884788</v>
      </c>
      <c r="AD8" t="n">
        <v>2265005.981847948</v>
      </c>
      <c r="AE8" t="n">
        <v>3099081.109376106</v>
      </c>
      <c r="AF8" t="n">
        <v>2.481426458440979e-06</v>
      </c>
      <c r="AG8" t="n">
        <v>76</v>
      </c>
      <c r="AH8" t="n">
        <v>2803309.157884788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1.5646</v>
      </c>
      <c r="E9" t="n">
        <v>63.91</v>
      </c>
      <c r="F9" t="n">
        <v>57.27</v>
      </c>
      <c r="G9" t="n">
        <v>20.95</v>
      </c>
      <c r="H9" t="n">
        <v>0.36</v>
      </c>
      <c r="I9" t="n">
        <v>164</v>
      </c>
      <c r="J9" t="n">
        <v>135.56</v>
      </c>
      <c r="K9" t="n">
        <v>46.47</v>
      </c>
      <c r="L9" t="n">
        <v>2.75</v>
      </c>
      <c r="M9" t="n">
        <v>162</v>
      </c>
      <c r="N9" t="n">
        <v>21.34</v>
      </c>
      <c r="O9" t="n">
        <v>16953.14</v>
      </c>
      <c r="P9" t="n">
        <v>624.01</v>
      </c>
      <c r="Q9" t="n">
        <v>1368.01</v>
      </c>
      <c r="R9" t="n">
        <v>259.61</v>
      </c>
      <c r="S9" t="n">
        <v>104.26</v>
      </c>
      <c r="T9" t="n">
        <v>76040.14</v>
      </c>
      <c r="U9" t="n">
        <v>0.4</v>
      </c>
      <c r="V9" t="n">
        <v>0.84</v>
      </c>
      <c r="W9" t="n">
        <v>20.89</v>
      </c>
      <c r="X9" t="n">
        <v>4.68</v>
      </c>
      <c r="Y9" t="n">
        <v>1</v>
      </c>
      <c r="Z9" t="n">
        <v>10</v>
      </c>
      <c r="AA9" t="n">
        <v>2201.920525044111</v>
      </c>
      <c r="AB9" t="n">
        <v>3012.764804243161</v>
      </c>
      <c r="AC9" t="n">
        <v>2725.23075976804</v>
      </c>
      <c r="AD9" t="n">
        <v>2201920.525044111</v>
      </c>
      <c r="AE9" t="n">
        <v>3012764.80424316</v>
      </c>
      <c r="AF9" t="n">
        <v>2.52434319692897e-06</v>
      </c>
      <c r="AG9" t="n">
        <v>74</v>
      </c>
      <c r="AH9" t="n">
        <v>2725230.759768039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1.585</v>
      </c>
      <c r="E10" t="n">
        <v>63.09</v>
      </c>
      <c r="F10" t="n">
        <v>56.86</v>
      </c>
      <c r="G10" t="n">
        <v>22.9</v>
      </c>
      <c r="H10" t="n">
        <v>0.39</v>
      </c>
      <c r="I10" t="n">
        <v>149</v>
      </c>
      <c r="J10" t="n">
        <v>135.9</v>
      </c>
      <c r="K10" t="n">
        <v>46.47</v>
      </c>
      <c r="L10" t="n">
        <v>3</v>
      </c>
      <c r="M10" t="n">
        <v>147</v>
      </c>
      <c r="N10" t="n">
        <v>21.43</v>
      </c>
      <c r="O10" t="n">
        <v>16994.64</v>
      </c>
      <c r="P10" t="n">
        <v>618</v>
      </c>
      <c r="Q10" t="n">
        <v>1367.91</v>
      </c>
      <c r="R10" t="n">
        <v>245.15</v>
      </c>
      <c r="S10" t="n">
        <v>104.26</v>
      </c>
      <c r="T10" t="n">
        <v>68886.21000000001</v>
      </c>
      <c r="U10" t="n">
        <v>0.43</v>
      </c>
      <c r="V10" t="n">
        <v>0.84</v>
      </c>
      <c r="W10" t="n">
        <v>20.89</v>
      </c>
      <c r="X10" t="n">
        <v>4.27</v>
      </c>
      <c r="Y10" t="n">
        <v>1</v>
      </c>
      <c r="Z10" t="n">
        <v>10</v>
      </c>
      <c r="AA10" t="n">
        <v>2169.977677823147</v>
      </c>
      <c r="AB10" t="n">
        <v>2969.059191456302</v>
      </c>
      <c r="AC10" t="n">
        <v>2685.696349324459</v>
      </c>
      <c r="AD10" t="n">
        <v>2169977.677823147</v>
      </c>
      <c r="AE10" t="n">
        <v>2969059.191456302</v>
      </c>
      <c r="AF10" t="n">
        <v>2.557256785844572e-06</v>
      </c>
      <c r="AG10" t="n">
        <v>74</v>
      </c>
      <c r="AH10" t="n">
        <v>2685696.349324459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1.6037</v>
      </c>
      <c r="E11" t="n">
        <v>62.36</v>
      </c>
      <c r="F11" t="n">
        <v>56.47</v>
      </c>
      <c r="G11" t="n">
        <v>24.91</v>
      </c>
      <c r="H11" t="n">
        <v>0.42</v>
      </c>
      <c r="I11" t="n">
        <v>136</v>
      </c>
      <c r="J11" t="n">
        <v>136.23</v>
      </c>
      <c r="K11" t="n">
        <v>46.47</v>
      </c>
      <c r="L11" t="n">
        <v>3.25</v>
      </c>
      <c r="M11" t="n">
        <v>134</v>
      </c>
      <c r="N11" t="n">
        <v>21.52</v>
      </c>
      <c r="O11" t="n">
        <v>17036.16</v>
      </c>
      <c r="P11" t="n">
        <v>612.2</v>
      </c>
      <c r="Q11" t="n">
        <v>1367.69</v>
      </c>
      <c r="R11" t="n">
        <v>233.18</v>
      </c>
      <c r="S11" t="n">
        <v>104.26</v>
      </c>
      <c r="T11" t="n">
        <v>62966.96</v>
      </c>
      <c r="U11" t="n">
        <v>0.45</v>
      </c>
      <c r="V11" t="n">
        <v>0.85</v>
      </c>
      <c r="W11" t="n">
        <v>20.86</v>
      </c>
      <c r="X11" t="n">
        <v>3.89</v>
      </c>
      <c r="Y11" t="n">
        <v>1</v>
      </c>
      <c r="Z11" t="n">
        <v>10</v>
      </c>
      <c r="AA11" t="n">
        <v>2131.157734079366</v>
      </c>
      <c r="AB11" t="n">
        <v>2915.944031811014</v>
      </c>
      <c r="AC11" t="n">
        <v>2637.650425968123</v>
      </c>
      <c r="AD11" t="n">
        <v>2131157.734079367</v>
      </c>
      <c r="AE11" t="n">
        <v>2915944.031811014</v>
      </c>
      <c r="AF11" t="n">
        <v>2.587427575683873e-06</v>
      </c>
      <c r="AG11" t="n">
        <v>73</v>
      </c>
      <c r="AH11" t="n">
        <v>2637650.425968123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1.6178</v>
      </c>
      <c r="E12" t="n">
        <v>61.81</v>
      </c>
      <c r="F12" t="n">
        <v>56.2</v>
      </c>
      <c r="G12" t="n">
        <v>26.76</v>
      </c>
      <c r="H12" t="n">
        <v>0.45</v>
      </c>
      <c r="I12" t="n">
        <v>126</v>
      </c>
      <c r="J12" t="n">
        <v>136.57</v>
      </c>
      <c r="K12" t="n">
        <v>46.47</v>
      </c>
      <c r="L12" t="n">
        <v>3.5</v>
      </c>
      <c r="M12" t="n">
        <v>124</v>
      </c>
      <c r="N12" t="n">
        <v>21.6</v>
      </c>
      <c r="O12" t="n">
        <v>17077.72</v>
      </c>
      <c r="P12" t="n">
        <v>607.71</v>
      </c>
      <c r="Q12" t="n">
        <v>1367.6</v>
      </c>
      <c r="R12" t="n">
        <v>224.14</v>
      </c>
      <c r="S12" t="n">
        <v>104.26</v>
      </c>
      <c r="T12" t="n">
        <v>58496.49</v>
      </c>
      <c r="U12" t="n">
        <v>0.47</v>
      </c>
      <c r="V12" t="n">
        <v>0.85</v>
      </c>
      <c r="W12" t="n">
        <v>20.86</v>
      </c>
      <c r="X12" t="n">
        <v>3.62</v>
      </c>
      <c r="Y12" t="n">
        <v>1</v>
      </c>
      <c r="Z12" t="n">
        <v>10</v>
      </c>
      <c r="AA12" t="n">
        <v>2099.985600766158</v>
      </c>
      <c r="AB12" t="n">
        <v>2873.292943794418</v>
      </c>
      <c r="AC12" t="n">
        <v>2599.069897930653</v>
      </c>
      <c r="AD12" t="n">
        <v>2099985.600766158</v>
      </c>
      <c r="AE12" t="n">
        <v>2873292.943794418</v>
      </c>
      <c r="AF12" t="n">
        <v>2.610176673904951e-06</v>
      </c>
      <c r="AG12" t="n">
        <v>72</v>
      </c>
      <c r="AH12" t="n">
        <v>2599069.897930653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1.6322</v>
      </c>
      <c r="E13" t="n">
        <v>61.27</v>
      </c>
      <c r="F13" t="n">
        <v>55.9</v>
      </c>
      <c r="G13" t="n">
        <v>28.67</v>
      </c>
      <c r="H13" t="n">
        <v>0.48</v>
      </c>
      <c r="I13" t="n">
        <v>117</v>
      </c>
      <c r="J13" t="n">
        <v>136.91</v>
      </c>
      <c r="K13" t="n">
        <v>46.47</v>
      </c>
      <c r="L13" t="n">
        <v>3.75</v>
      </c>
      <c r="M13" t="n">
        <v>115</v>
      </c>
      <c r="N13" t="n">
        <v>21.69</v>
      </c>
      <c r="O13" t="n">
        <v>17119.3</v>
      </c>
      <c r="P13" t="n">
        <v>603.01</v>
      </c>
      <c r="Q13" t="n">
        <v>1367.61</v>
      </c>
      <c r="R13" t="n">
        <v>214.39</v>
      </c>
      <c r="S13" t="n">
        <v>104.26</v>
      </c>
      <c r="T13" t="n">
        <v>53666.61</v>
      </c>
      <c r="U13" t="n">
        <v>0.49</v>
      </c>
      <c r="V13" t="n">
        <v>0.86</v>
      </c>
      <c r="W13" t="n">
        <v>20.84</v>
      </c>
      <c r="X13" t="n">
        <v>3.32</v>
      </c>
      <c r="Y13" t="n">
        <v>1</v>
      </c>
      <c r="Z13" t="n">
        <v>10</v>
      </c>
      <c r="AA13" t="n">
        <v>2068.3589720325</v>
      </c>
      <c r="AB13" t="n">
        <v>2830.019995092642</v>
      </c>
      <c r="AC13" t="n">
        <v>2559.926858719009</v>
      </c>
      <c r="AD13" t="n">
        <v>2068358.9720325</v>
      </c>
      <c r="AE13" t="n">
        <v>2830019.995092642</v>
      </c>
      <c r="AF13" t="n">
        <v>2.633409795492435e-06</v>
      </c>
      <c r="AG13" t="n">
        <v>71</v>
      </c>
      <c r="AH13" t="n">
        <v>2559926.858719009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1.6438</v>
      </c>
      <c r="E14" t="n">
        <v>60.83</v>
      </c>
      <c r="F14" t="n">
        <v>55.69</v>
      </c>
      <c r="G14" t="n">
        <v>30.65</v>
      </c>
      <c r="H14" t="n">
        <v>0.52</v>
      </c>
      <c r="I14" t="n">
        <v>109</v>
      </c>
      <c r="J14" t="n">
        <v>137.25</v>
      </c>
      <c r="K14" t="n">
        <v>46.47</v>
      </c>
      <c r="L14" t="n">
        <v>4</v>
      </c>
      <c r="M14" t="n">
        <v>107</v>
      </c>
      <c r="N14" t="n">
        <v>21.78</v>
      </c>
      <c r="O14" t="n">
        <v>17160.92</v>
      </c>
      <c r="P14" t="n">
        <v>598.77</v>
      </c>
      <c r="Q14" t="n">
        <v>1367.68</v>
      </c>
      <c r="R14" t="n">
        <v>207.49</v>
      </c>
      <c r="S14" t="n">
        <v>104.26</v>
      </c>
      <c r="T14" t="n">
        <v>50255.75</v>
      </c>
      <c r="U14" t="n">
        <v>0.5</v>
      </c>
      <c r="V14" t="n">
        <v>0.86</v>
      </c>
      <c r="W14" t="n">
        <v>20.82</v>
      </c>
      <c r="X14" t="n">
        <v>3.1</v>
      </c>
      <c r="Y14" t="n">
        <v>1</v>
      </c>
      <c r="Z14" t="n">
        <v>10</v>
      </c>
      <c r="AA14" t="n">
        <v>2050.571983858295</v>
      </c>
      <c r="AB14" t="n">
        <v>2805.683053166157</v>
      </c>
      <c r="AC14" t="n">
        <v>2537.912600372875</v>
      </c>
      <c r="AD14" t="n">
        <v>2050571.983858294</v>
      </c>
      <c r="AE14" t="n">
        <v>2805683.053166157</v>
      </c>
      <c r="AF14" t="n">
        <v>2.65212536566013e-06</v>
      </c>
      <c r="AG14" t="n">
        <v>71</v>
      </c>
      <c r="AH14" t="n">
        <v>2537912.600372875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1.6543</v>
      </c>
      <c r="E15" t="n">
        <v>60.45</v>
      </c>
      <c r="F15" t="n">
        <v>55.49</v>
      </c>
      <c r="G15" t="n">
        <v>32.64</v>
      </c>
      <c r="H15" t="n">
        <v>0.55</v>
      </c>
      <c r="I15" t="n">
        <v>102</v>
      </c>
      <c r="J15" t="n">
        <v>137.58</v>
      </c>
      <c r="K15" t="n">
        <v>46.47</v>
      </c>
      <c r="L15" t="n">
        <v>4.25</v>
      </c>
      <c r="M15" t="n">
        <v>100</v>
      </c>
      <c r="N15" t="n">
        <v>21.87</v>
      </c>
      <c r="O15" t="n">
        <v>17202.57</v>
      </c>
      <c r="P15" t="n">
        <v>595</v>
      </c>
      <c r="Q15" t="n">
        <v>1367.61</v>
      </c>
      <c r="R15" t="n">
        <v>201.46</v>
      </c>
      <c r="S15" t="n">
        <v>104.26</v>
      </c>
      <c r="T15" t="n">
        <v>47274.4</v>
      </c>
      <c r="U15" t="n">
        <v>0.52</v>
      </c>
      <c r="V15" t="n">
        <v>0.86</v>
      </c>
      <c r="W15" t="n">
        <v>20.8</v>
      </c>
      <c r="X15" t="n">
        <v>2.91</v>
      </c>
      <c r="Y15" t="n">
        <v>1</v>
      </c>
      <c r="Z15" t="n">
        <v>10</v>
      </c>
      <c r="AA15" t="n">
        <v>2025.012135587881</v>
      </c>
      <c r="AB15" t="n">
        <v>2770.710941141655</v>
      </c>
      <c r="AC15" t="n">
        <v>2506.278177636324</v>
      </c>
      <c r="AD15" t="n">
        <v>2025012.135587881</v>
      </c>
      <c r="AE15" t="n">
        <v>2770710.941141655</v>
      </c>
      <c r="AF15" t="n">
        <v>2.669066183484337e-06</v>
      </c>
      <c r="AG15" t="n">
        <v>70</v>
      </c>
      <c r="AH15" t="n">
        <v>2506278.177636324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1.6637</v>
      </c>
      <c r="E16" t="n">
        <v>60.11</v>
      </c>
      <c r="F16" t="n">
        <v>55.31</v>
      </c>
      <c r="G16" t="n">
        <v>34.57</v>
      </c>
      <c r="H16" t="n">
        <v>0.58</v>
      </c>
      <c r="I16" t="n">
        <v>96</v>
      </c>
      <c r="J16" t="n">
        <v>137.92</v>
      </c>
      <c r="K16" t="n">
        <v>46.47</v>
      </c>
      <c r="L16" t="n">
        <v>4.5</v>
      </c>
      <c r="M16" t="n">
        <v>94</v>
      </c>
      <c r="N16" t="n">
        <v>21.95</v>
      </c>
      <c r="O16" t="n">
        <v>17244.24</v>
      </c>
      <c r="P16" t="n">
        <v>591.66</v>
      </c>
      <c r="Q16" t="n">
        <v>1367.56</v>
      </c>
      <c r="R16" t="n">
        <v>195.19</v>
      </c>
      <c r="S16" t="n">
        <v>104.26</v>
      </c>
      <c r="T16" t="n">
        <v>44172.99</v>
      </c>
      <c r="U16" t="n">
        <v>0.53</v>
      </c>
      <c r="V16" t="n">
        <v>0.87</v>
      </c>
      <c r="W16" t="n">
        <v>20.81</v>
      </c>
      <c r="X16" t="n">
        <v>2.73</v>
      </c>
      <c r="Y16" t="n">
        <v>1</v>
      </c>
      <c r="Z16" t="n">
        <v>10</v>
      </c>
      <c r="AA16" t="n">
        <v>2011.016651166182</v>
      </c>
      <c r="AB16" t="n">
        <v>2751.56170191869</v>
      </c>
      <c r="AC16" t="n">
        <v>2488.956514928673</v>
      </c>
      <c r="AD16" t="n">
        <v>2011016.651166182</v>
      </c>
      <c r="AE16" t="n">
        <v>2751561.70191869</v>
      </c>
      <c r="AF16" t="n">
        <v>2.684232248965056e-06</v>
      </c>
      <c r="AG16" t="n">
        <v>70</v>
      </c>
      <c r="AH16" t="n">
        <v>2488956.514928673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1.6738</v>
      </c>
      <c r="E17" t="n">
        <v>59.75</v>
      </c>
      <c r="F17" t="n">
        <v>55.12</v>
      </c>
      <c r="G17" t="n">
        <v>36.74</v>
      </c>
      <c r="H17" t="n">
        <v>0.61</v>
      </c>
      <c r="I17" t="n">
        <v>90</v>
      </c>
      <c r="J17" t="n">
        <v>138.26</v>
      </c>
      <c r="K17" t="n">
        <v>46.47</v>
      </c>
      <c r="L17" t="n">
        <v>4.75</v>
      </c>
      <c r="M17" t="n">
        <v>88</v>
      </c>
      <c r="N17" t="n">
        <v>22.04</v>
      </c>
      <c r="O17" t="n">
        <v>17285.95</v>
      </c>
      <c r="P17" t="n">
        <v>587.98</v>
      </c>
      <c r="Q17" t="n">
        <v>1367.54</v>
      </c>
      <c r="R17" t="n">
        <v>188.95</v>
      </c>
      <c r="S17" t="n">
        <v>104.26</v>
      </c>
      <c r="T17" t="n">
        <v>41083.06</v>
      </c>
      <c r="U17" t="n">
        <v>0.55</v>
      </c>
      <c r="V17" t="n">
        <v>0.87</v>
      </c>
      <c r="W17" t="n">
        <v>20.79</v>
      </c>
      <c r="X17" t="n">
        <v>2.53</v>
      </c>
      <c r="Y17" t="n">
        <v>1</v>
      </c>
      <c r="Z17" t="n">
        <v>10</v>
      </c>
      <c r="AA17" t="n">
        <v>1996.051108293031</v>
      </c>
      <c r="AB17" t="n">
        <v>2731.085185926491</v>
      </c>
      <c r="AC17" t="n">
        <v>2470.434248883799</v>
      </c>
      <c r="AD17" t="n">
        <v>1996051.108293031</v>
      </c>
      <c r="AE17" t="n">
        <v>2731085.185926491</v>
      </c>
      <c r="AF17" t="n">
        <v>2.700527702300722e-06</v>
      </c>
      <c r="AG17" t="n">
        <v>70</v>
      </c>
      <c r="AH17" t="n">
        <v>2470434.248883799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1.6811</v>
      </c>
      <c r="E18" t="n">
        <v>59.48</v>
      </c>
      <c r="F18" t="n">
        <v>54.99</v>
      </c>
      <c r="G18" t="n">
        <v>38.82</v>
      </c>
      <c r="H18" t="n">
        <v>0.64</v>
      </c>
      <c r="I18" t="n">
        <v>85</v>
      </c>
      <c r="J18" t="n">
        <v>138.6</v>
      </c>
      <c r="K18" t="n">
        <v>46.47</v>
      </c>
      <c r="L18" t="n">
        <v>5</v>
      </c>
      <c r="M18" t="n">
        <v>83</v>
      </c>
      <c r="N18" t="n">
        <v>22.13</v>
      </c>
      <c r="O18" t="n">
        <v>17327.69</v>
      </c>
      <c r="P18" t="n">
        <v>584.95</v>
      </c>
      <c r="Q18" t="n">
        <v>1367.41</v>
      </c>
      <c r="R18" t="n">
        <v>184.82</v>
      </c>
      <c r="S18" t="n">
        <v>104.26</v>
      </c>
      <c r="T18" t="n">
        <v>39040.84</v>
      </c>
      <c r="U18" t="n">
        <v>0.5600000000000001</v>
      </c>
      <c r="V18" t="n">
        <v>0.87</v>
      </c>
      <c r="W18" t="n">
        <v>20.78</v>
      </c>
      <c r="X18" t="n">
        <v>2.41</v>
      </c>
      <c r="Y18" t="n">
        <v>1</v>
      </c>
      <c r="Z18" t="n">
        <v>10</v>
      </c>
      <c r="AA18" t="n">
        <v>1975.186700989366</v>
      </c>
      <c r="AB18" t="n">
        <v>2702.537583380929</v>
      </c>
      <c r="AC18" t="n">
        <v>2444.611189458373</v>
      </c>
      <c r="AD18" t="n">
        <v>1975186.700989366</v>
      </c>
      <c r="AE18" t="n">
        <v>2702537.583380929</v>
      </c>
      <c r="AF18" t="n">
        <v>2.712305604216599e-06</v>
      </c>
      <c r="AG18" t="n">
        <v>69</v>
      </c>
      <c r="AH18" t="n">
        <v>2444611.189458373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1.6878</v>
      </c>
      <c r="E19" t="n">
        <v>59.25</v>
      </c>
      <c r="F19" t="n">
        <v>54.86</v>
      </c>
      <c r="G19" t="n">
        <v>40.64</v>
      </c>
      <c r="H19" t="n">
        <v>0.67</v>
      </c>
      <c r="I19" t="n">
        <v>81</v>
      </c>
      <c r="J19" t="n">
        <v>138.94</v>
      </c>
      <c r="K19" t="n">
        <v>46.47</v>
      </c>
      <c r="L19" t="n">
        <v>5.25</v>
      </c>
      <c r="M19" t="n">
        <v>79</v>
      </c>
      <c r="N19" t="n">
        <v>22.22</v>
      </c>
      <c r="O19" t="n">
        <v>17369.47</v>
      </c>
      <c r="P19" t="n">
        <v>581.99</v>
      </c>
      <c r="Q19" t="n">
        <v>1367.45</v>
      </c>
      <c r="R19" t="n">
        <v>180.86</v>
      </c>
      <c r="S19" t="n">
        <v>104.26</v>
      </c>
      <c r="T19" t="n">
        <v>37079.32</v>
      </c>
      <c r="U19" t="n">
        <v>0.58</v>
      </c>
      <c r="V19" t="n">
        <v>0.87</v>
      </c>
      <c r="W19" t="n">
        <v>20.77</v>
      </c>
      <c r="X19" t="n">
        <v>2.28</v>
      </c>
      <c r="Y19" t="n">
        <v>1</v>
      </c>
      <c r="Z19" t="n">
        <v>10</v>
      </c>
      <c r="AA19" t="n">
        <v>1964.668416974817</v>
      </c>
      <c r="AB19" t="n">
        <v>2688.146003158283</v>
      </c>
      <c r="AC19" t="n">
        <v>2431.593121453468</v>
      </c>
      <c r="AD19" t="n">
        <v>1964668.416974817</v>
      </c>
      <c r="AE19" t="n">
        <v>2688146.003158283</v>
      </c>
      <c r="AF19" t="n">
        <v>2.723115459399664e-06</v>
      </c>
      <c r="AG19" t="n">
        <v>69</v>
      </c>
      <c r="AH19" t="n">
        <v>2431593.121453468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1.6939</v>
      </c>
      <c r="E20" t="n">
        <v>59.04</v>
      </c>
      <c r="F20" t="n">
        <v>54.76</v>
      </c>
      <c r="G20" t="n">
        <v>42.67</v>
      </c>
      <c r="H20" t="n">
        <v>0.7</v>
      </c>
      <c r="I20" t="n">
        <v>77</v>
      </c>
      <c r="J20" t="n">
        <v>139.28</v>
      </c>
      <c r="K20" t="n">
        <v>46.47</v>
      </c>
      <c r="L20" t="n">
        <v>5.5</v>
      </c>
      <c r="M20" t="n">
        <v>75</v>
      </c>
      <c r="N20" t="n">
        <v>22.31</v>
      </c>
      <c r="O20" t="n">
        <v>17411.27</v>
      </c>
      <c r="P20" t="n">
        <v>579.11</v>
      </c>
      <c r="Q20" t="n">
        <v>1367.4</v>
      </c>
      <c r="R20" t="n">
        <v>177.54</v>
      </c>
      <c r="S20" t="n">
        <v>104.26</v>
      </c>
      <c r="T20" t="n">
        <v>35443.36</v>
      </c>
      <c r="U20" t="n">
        <v>0.59</v>
      </c>
      <c r="V20" t="n">
        <v>0.88</v>
      </c>
      <c r="W20" t="n">
        <v>20.77</v>
      </c>
      <c r="X20" t="n">
        <v>2.18</v>
      </c>
      <c r="Y20" t="n">
        <v>1</v>
      </c>
      <c r="Z20" t="n">
        <v>10</v>
      </c>
      <c r="AA20" t="n">
        <v>1955.053971827269</v>
      </c>
      <c r="AB20" t="n">
        <v>2674.991095148023</v>
      </c>
      <c r="AC20" t="n">
        <v>2419.693699400677</v>
      </c>
      <c r="AD20" t="n">
        <v>1955053.971827269</v>
      </c>
      <c r="AE20" t="n">
        <v>2674991.095148023</v>
      </c>
      <c r="AF20" t="n">
        <v>2.732957267849918e-06</v>
      </c>
      <c r="AG20" t="n">
        <v>69</v>
      </c>
      <c r="AH20" t="n">
        <v>2419693.699400677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1.7009</v>
      </c>
      <c r="E21" t="n">
        <v>58.79</v>
      </c>
      <c r="F21" t="n">
        <v>54.62</v>
      </c>
      <c r="G21" t="n">
        <v>44.9</v>
      </c>
      <c r="H21" t="n">
        <v>0.73</v>
      </c>
      <c r="I21" t="n">
        <v>73</v>
      </c>
      <c r="J21" t="n">
        <v>139.61</v>
      </c>
      <c r="K21" t="n">
        <v>46.47</v>
      </c>
      <c r="L21" t="n">
        <v>5.75</v>
      </c>
      <c r="M21" t="n">
        <v>71</v>
      </c>
      <c r="N21" t="n">
        <v>22.4</v>
      </c>
      <c r="O21" t="n">
        <v>17453.1</v>
      </c>
      <c r="P21" t="n">
        <v>576.3</v>
      </c>
      <c r="Q21" t="n">
        <v>1367.5</v>
      </c>
      <c r="R21" t="n">
        <v>173.27</v>
      </c>
      <c r="S21" t="n">
        <v>104.26</v>
      </c>
      <c r="T21" t="n">
        <v>33325.71</v>
      </c>
      <c r="U21" t="n">
        <v>0.6</v>
      </c>
      <c r="V21" t="n">
        <v>0.88</v>
      </c>
      <c r="W21" t="n">
        <v>20.75</v>
      </c>
      <c r="X21" t="n">
        <v>2.04</v>
      </c>
      <c r="Y21" t="n">
        <v>1</v>
      </c>
      <c r="Z21" t="n">
        <v>10</v>
      </c>
      <c r="AA21" t="n">
        <v>1944.599108239123</v>
      </c>
      <c r="AB21" t="n">
        <v>2660.686289550693</v>
      </c>
      <c r="AC21" t="n">
        <v>2406.754124372635</v>
      </c>
      <c r="AD21" t="n">
        <v>1944599.108239123</v>
      </c>
      <c r="AE21" t="n">
        <v>2660686.289550693</v>
      </c>
      <c r="AF21" t="n">
        <v>2.744251146399389e-06</v>
      </c>
      <c r="AG21" t="n">
        <v>69</v>
      </c>
      <c r="AH21" t="n">
        <v>2406754.124372635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1.7059</v>
      </c>
      <c r="E22" t="n">
        <v>58.62</v>
      </c>
      <c r="F22" t="n">
        <v>54.53</v>
      </c>
      <c r="G22" t="n">
        <v>46.74</v>
      </c>
      <c r="H22" t="n">
        <v>0.76</v>
      </c>
      <c r="I22" t="n">
        <v>70</v>
      </c>
      <c r="J22" t="n">
        <v>139.95</v>
      </c>
      <c r="K22" t="n">
        <v>46.47</v>
      </c>
      <c r="L22" t="n">
        <v>6</v>
      </c>
      <c r="M22" t="n">
        <v>68</v>
      </c>
      <c r="N22" t="n">
        <v>22.49</v>
      </c>
      <c r="O22" t="n">
        <v>17494.97</v>
      </c>
      <c r="P22" t="n">
        <v>573.97</v>
      </c>
      <c r="Q22" t="n">
        <v>1367.39</v>
      </c>
      <c r="R22" t="n">
        <v>170.67</v>
      </c>
      <c r="S22" t="n">
        <v>104.26</v>
      </c>
      <c r="T22" t="n">
        <v>32039.88</v>
      </c>
      <c r="U22" t="n">
        <v>0.61</v>
      </c>
      <c r="V22" t="n">
        <v>0.88</v>
      </c>
      <c r="W22" t="n">
        <v>20.74</v>
      </c>
      <c r="X22" t="n">
        <v>1.95</v>
      </c>
      <c r="Y22" t="n">
        <v>1</v>
      </c>
      <c r="Z22" t="n">
        <v>10</v>
      </c>
      <c r="AA22" t="n">
        <v>1927.120398115906</v>
      </c>
      <c r="AB22" t="n">
        <v>2636.771147253839</v>
      </c>
      <c r="AC22" t="n">
        <v>2385.12140969148</v>
      </c>
      <c r="AD22" t="n">
        <v>1927120.398115906</v>
      </c>
      <c r="AE22" t="n">
        <v>2636771.147253838</v>
      </c>
      <c r="AF22" t="n">
        <v>2.752318202506154e-06</v>
      </c>
      <c r="AG22" t="n">
        <v>68</v>
      </c>
      <c r="AH22" t="n">
        <v>2385121.40969148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1.71</v>
      </c>
      <c r="E23" t="n">
        <v>58.48</v>
      </c>
      <c r="F23" t="n">
        <v>54.48</v>
      </c>
      <c r="G23" t="n">
        <v>48.79</v>
      </c>
      <c r="H23" t="n">
        <v>0.79</v>
      </c>
      <c r="I23" t="n">
        <v>67</v>
      </c>
      <c r="J23" t="n">
        <v>140.29</v>
      </c>
      <c r="K23" t="n">
        <v>46.47</v>
      </c>
      <c r="L23" t="n">
        <v>6.25</v>
      </c>
      <c r="M23" t="n">
        <v>65</v>
      </c>
      <c r="N23" t="n">
        <v>22.58</v>
      </c>
      <c r="O23" t="n">
        <v>17536.87</v>
      </c>
      <c r="P23" t="n">
        <v>571.0700000000001</v>
      </c>
      <c r="Q23" t="n">
        <v>1367.49</v>
      </c>
      <c r="R23" t="n">
        <v>168.23</v>
      </c>
      <c r="S23" t="n">
        <v>104.26</v>
      </c>
      <c r="T23" t="n">
        <v>30838.72</v>
      </c>
      <c r="U23" t="n">
        <v>0.62</v>
      </c>
      <c r="V23" t="n">
        <v>0.88</v>
      </c>
      <c r="W23" t="n">
        <v>20.75</v>
      </c>
      <c r="X23" t="n">
        <v>1.89</v>
      </c>
      <c r="Y23" t="n">
        <v>1</v>
      </c>
      <c r="Z23" t="n">
        <v>10</v>
      </c>
      <c r="AA23" t="n">
        <v>1919.564851440394</v>
      </c>
      <c r="AB23" t="n">
        <v>2626.43331496521</v>
      </c>
      <c r="AC23" t="n">
        <v>2375.770205607238</v>
      </c>
      <c r="AD23" t="n">
        <v>1919564.851440394</v>
      </c>
      <c r="AE23" t="n">
        <v>2626433.31496521</v>
      </c>
      <c r="AF23" t="n">
        <v>2.758933188513701e-06</v>
      </c>
      <c r="AG23" t="n">
        <v>68</v>
      </c>
      <c r="AH23" t="n">
        <v>2375770.205607239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1.7155</v>
      </c>
      <c r="E24" t="n">
        <v>58.29</v>
      </c>
      <c r="F24" t="n">
        <v>54.37</v>
      </c>
      <c r="G24" t="n">
        <v>50.97</v>
      </c>
      <c r="H24" t="n">
        <v>0.82</v>
      </c>
      <c r="I24" t="n">
        <v>64</v>
      </c>
      <c r="J24" t="n">
        <v>140.63</v>
      </c>
      <c r="K24" t="n">
        <v>46.47</v>
      </c>
      <c r="L24" t="n">
        <v>6.5</v>
      </c>
      <c r="M24" t="n">
        <v>62</v>
      </c>
      <c r="N24" t="n">
        <v>22.67</v>
      </c>
      <c r="O24" t="n">
        <v>17578.8</v>
      </c>
      <c r="P24" t="n">
        <v>568.4</v>
      </c>
      <c r="Q24" t="n">
        <v>1367.3</v>
      </c>
      <c r="R24" t="n">
        <v>164.75</v>
      </c>
      <c r="S24" t="n">
        <v>104.26</v>
      </c>
      <c r="T24" t="n">
        <v>29110.19</v>
      </c>
      <c r="U24" t="n">
        <v>0.63</v>
      </c>
      <c r="V24" t="n">
        <v>0.88</v>
      </c>
      <c r="W24" t="n">
        <v>20.74</v>
      </c>
      <c r="X24" t="n">
        <v>1.79</v>
      </c>
      <c r="Y24" t="n">
        <v>1</v>
      </c>
      <c r="Z24" t="n">
        <v>10</v>
      </c>
      <c r="AA24" t="n">
        <v>1910.851378031856</v>
      </c>
      <c r="AB24" t="n">
        <v>2614.511156236331</v>
      </c>
      <c r="AC24" t="n">
        <v>2364.985880974589</v>
      </c>
      <c r="AD24" t="n">
        <v>1910851.378031856</v>
      </c>
      <c r="AE24" t="n">
        <v>2614511.156236331</v>
      </c>
      <c r="AF24" t="n">
        <v>2.767806950231144e-06</v>
      </c>
      <c r="AG24" t="n">
        <v>68</v>
      </c>
      <c r="AH24" t="n">
        <v>2364985.880974589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1.7204</v>
      </c>
      <c r="E25" t="n">
        <v>58.13</v>
      </c>
      <c r="F25" t="n">
        <v>54.29</v>
      </c>
      <c r="G25" t="n">
        <v>53.4</v>
      </c>
      <c r="H25" t="n">
        <v>0.85</v>
      </c>
      <c r="I25" t="n">
        <v>61</v>
      </c>
      <c r="J25" t="n">
        <v>140.97</v>
      </c>
      <c r="K25" t="n">
        <v>46.47</v>
      </c>
      <c r="L25" t="n">
        <v>6.75</v>
      </c>
      <c r="M25" t="n">
        <v>59</v>
      </c>
      <c r="N25" t="n">
        <v>22.76</v>
      </c>
      <c r="O25" t="n">
        <v>17620.76</v>
      </c>
      <c r="P25" t="n">
        <v>566</v>
      </c>
      <c r="Q25" t="n">
        <v>1367.28</v>
      </c>
      <c r="R25" t="n">
        <v>162.01</v>
      </c>
      <c r="S25" t="n">
        <v>104.26</v>
      </c>
      <c r="T25" t="n">
        <v>27754.84</v>
      </c>
      <c r="U25" t="n">
        <v>0.64</v>
      </c>
      <c r="V25" t="n">
        <v>0.88</v>
      </c>
      <c r="W25" t="n">
        <v>20.74</v>
      </c>
      <c r="X25" t="n">
        <v>1.71</v>
      </c>
      <c r="Y25" t="n">
        <v>1</v>
      </c>
      <c r="Z25" t="n">
        <v>10</v>
      </c>
      <c r="AA25" t="n">
        <v>1903.253961958921</v>
      </c>
      <c r="AB25" t="n">
        <v>2604.116036390999</v>
      </c>
      <c r="AC25" t="n">
        <v>2355.582856777653</v>
      </c>
      <c r="AD25" t="n">
        <v>1903253.961958921</v>
      </c>
      <c r="AE25" t="n">
        <v>2604116.036390999</v>
      </c>
      <c r="AF25" t="n">
        <v>2.775712665215774e-06</v>
      </c>
      <c r="AG25" t="n">
        <v>68</v>
      </c>
      <c r="AH25" t="n">
        <v>2355582.856777653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1.7237</v>
      </c>
      <c r="E26" t="n">
        <v>58.02</v>
      </c>
      <c r="F26" t="n">
        <v>54.23</v>
      </c>
      <c r="G26" t="n">
        <v>55.15</v>
      </c>
      <c r="H26" t="n">
        <v>0.88</v>
      </c>
      <c r="I26" t="n">
        <v>59</v>
      </c>
      <c r="J26" t="n">
        <v>141.31</v>
      </c>
      <c r="K26" t="n">
        <v>46.47</v>
      </c>
      <c r="L26" t="n">
        <v>7</v>
      </c>
      <c r="M26" t="n">
        <v>57</v>
      </c>
      <c r="N26" t="n">
        <v>22.85</v>
      </c>
      <c r="O26" t="n">
        <v>17662.75</v>
      </c>
      <c r="P26" t="n">
        <v>563.77</v>
      </c>
      <c r="Q26" t="n">
        <v>1367.49</v>
      </c>
      <c r="R26" t="n">
        <v>160.19</v>
      </c>
      <c r="S26" t="n">
        <v>104.26</v>
      </c>
      <c r="T26" t="n">
        <v>26856.09</v>
      </c>
      <c r="U26" t="n">
        <v>0.65</v>
      </c>
      <c r="V26" t="n">
        <v>0.88</v>
      </c>
      <c r="W26" t="n">
        <v>20.74</v>
      </c>
      <c r="X26" t="n">
        <v>1.65</v>
      </c>
      <c r="Y26" t="n">
        <v>1</v>
      </c>
      <c r="Z26" t="n">
        <v>10</v>
      </c>
      <c r="AA26" t="n">
        <v>1897.250180802996</v>
      </c>
      <c r="AB26" t="n">
        <v>2595.901398145331</v>
      </c>
      <c r="AC26" t="n">
        <v>2348.152212076835</v>
      </c>
      <c r="AD26" t="n">
        <v>1897250.180802996</v>
      </c>
      <c r="AE26" t="n">
        <v>2595901.398145332</v>
      </c>
      <c r="AF26" t="n">
        <v>2.781036922246238e-06</v>
      </c>
      <c r="AG26" t="n">
        <v>68</v>
      </c>
      <c r="AH26" t="n">
        <v>2348152.212076835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1.7256</v>
      </c>
      <c r="E27" t="n">
        <v>57.95</v>
      </c>
      <c r="F27" t="n">
        <v>54.22</v>
      </c>
      <c r="G27" t="n">
        <v>57.07</v>
      </c>
      <c r="H27" t="n">
        <v>0.91</v>
      </c>
      <c r="I27" t="n">
        <v>57</v>
      </c>
      <c r="J27" t="n">
        <v>141.66</v>
      </c>
      <c r="K27" t="n">
        <v>46.47</v>
      </c>
      <c r="L27" t="n">
        <v>7.25</v>
      </c>
      <c r="M27" t="n">
        <v>55</v>
      </c>
      <c r="N27" t="n">
        <v>22.94</v>
      </c>
      <c r="O27" t="n">
        <v>17704.77</v>
      </c>
      <c r="P27" t="n">
        <v>561.67</v>
      </c>
      <c r="Q27" t="n">
        <v>1367.39</v>
      </c>
      <c r="R27" t="n">
        <v>159.57</v>
      </c>
      <c r="S27" t="n">
        <v>104.26</v>
      </c>
      <c r="T27" t="n">
        <v>26554.55</v>
      </c>
      <c r="U27" t="n">
        <v>0.65</v>
      </c>
      <c r="V27" t="n">
        <v>0.88</v>
      </c>
      <c r="W27" t="n">
        <v>20.75</v>
      </c>
      <c r="X27" t="n">
        <v>1.64</v>
      </c>
      <c r="Y27" t="n">
        <v>1</v>
      </c>
      <c r="Z27" t="n">
        <v>10</v>
      </c>
      <c r="AA27" t="n">
        <v>1892.861918561804</v>
      </c>
      <c r="AB27" t="n">
        <v>2589.897184150466</v>
      </c>
      <c r="AC27" t="n">
        <v>2342.721031838673</v>
      </c>
      <c r="AD27" t="n">
        <v>1892861.918561804</v>
      </c>
      <c r="AE27" t="n">
        <v>2589897.184150466</v>
      </c>
      <c r="AF27" t="n">
        <v>2.78410240356681e-06</v>
      </c>
      <c r="AG27" t="n">
        <v>68</v>
      </c>
      <c r="AH27" t="n">
        <v>2342721.031838673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1.7301</v>
      </c>
      <c r="E28" t="n">
        <v>57.8</v>
      </c>
      <c r="F28" t="n">
        <v>54.12</v>
      </c>
      <c r="G28" t="n">
        <v>59.04</v>
      </c>
      <c r="H28" t="n">
        <v>0.93</v>
      </c>
      <c r="I28" t="n">
        <v>55</v>
      </c>
      <c r="J28" t="n">
        <v>142</v>
      </c>
      <c r="K28" t="n">
        <v>46.47</v>
      </c>
      <c r="L28" t="n">
        <v>7.5</v>
      </c>
      <c r="M28" t="n">
        <v>53</v>
      </c>
      <c r="N28" t="n">
        <v>23.03</v>
      </c>
      <c r="O28" t="n">
        <v>17746.83</v>
      </c>
      <c r="P28" t="n">
        <v>559.16</v>
      </c>
      <c r="Q28" t="n">
        <v>1367.25</v>
      </c>
      <c r="R28" t="n">
        <v>156.65</v>
      </c>
      <c r="S28" t="n">
        <v>104.26</v>
      </c>
      <c r="T28" t="n">
        <v>25103.74</v>
      </c>
      <c r="U28" t="n">
        <v>0.67</v>
      </c>
      <c r="V28" t="n">
        <v>0.89</v>
      </c>
      <c r="W28" t="n">
        <v>20.74</v>
      </c>
      <c r="X28" t="n">
        <v>1.54</v>
      </c>
      <c r="Y28" t="n">
        <v>1</v>
      </c>
      <c r="Z28" t="n">
        <v>10</v>
      </c>
      <c r="AA28" t="n">
        <v>1875.636408161781</v>
      </c>
      <c r="AB28" t="n">
        <v>2566.328480885269</v>
      </c>
      <c r="AC28" t="n">
        <v>2321.401692534223</v>
      </c>
      <c r="AD28" t="n">
        <v>1875636.408161781</v>
      </c>
      <c r="AE28" t="n">
        <v>2566328.480885269</v>
      </c>
      <c r="AF28" t="n">
        <v>2.791362754062898e-06</v>
      </c>
      <c r="AG28" t="n">
        <v>67</v>
      </c>
      <c r="AH28" t="n">
        <v>2321401.692534223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1.7337</v>
      </c>
      <c r="E29" t="n">
        <v>57.68</v>
      </c>
      <c r="F29" t="n">
        <v>54.06</v>
      </c>
      <c r="G29" t="n">
        <v>61.2</v>
      </c>
      <c r="H29" t="n">
        <v>0.96</v>
      </c>
      <c r="I29" t="n">
        <v>53</v>
      </c>
      <c r="J29" t="n">
        <v>142.34</v>
      </c>
      <c r="K29" t="n">
        <v>46.47</v>
      </c>
      <c r="L29" t="n">
        <v>7.75</v>
      </c>
      <c r="M29" t="n">
        <v>51</v>
      </c>
      <c r="N29" t="n">
        <v>23.12</v>
      </c>
      <c r="O29" t="n">
        <v>17788.92</v>
      </c>
      <c r="P29" t="n">
        <v>556.55</v>
      </c>
      <c r="Q29" t="n">
        <v>1367.41</v>
      </c>
      <c r="R29" t="n">
        <v>154.69</v>
      </c>
      <c r="S29" t="n">
        <v>104.26</v>
      </c>
      <c r="T29" t="n">
        <v>24134.56</v>
      </c>
      <c r="U29" t="n">
        <v>0.67</v>
      </c>
      <c r="V29" t="n">
        <v>0.89</v>
      </c>
      <c r="W29" t="n">
        <v>20.73</v>
      </c>
      <c r="X29" t="n">
        <v>1.48</v>
      </c>
      <c r="Y29" t="n">
        <v>1</v>
      </c>
      <c r="Z29" t="n">
        <v>10</v>
      </c>
      <c r="AA29" t="n">
        <v>1868.959173273934</v>
      </c>
      <c r="AB29" t="n">
        <v>2557.192393532904</v>
      </c>
      <c r="AC29" t="n">
        <v>2313.137540536189</v>
      </c>
      <c r="AD29" t="n">
        <v>1868959.173273934</v>
      </c>
      <c r="AE29" t="n">
        <v>2557192.393532904</v>
      </c>
      <c r="AF29" t="n">
        <v>2.797171034459769e-06</v>
      </c>
      <c r="AG29" t="n">
        <v>67</v>
      </c>
      <c r="AH29" t="n">
        <v>2313137.540536189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1.7365</v>
      </c>
      <c r="E30" t="n">
        <v>57.59</v>
      </c>
      <c r="F30" t="n">
        <v>54.02</v>
      </c>
      <c r="G30" t="n">
        <v>63.55</v>
      </c>
      <c r="H30" t="n">
        <v>0.99</v>
      </c>
      <c r="I30" t="n">
        <v>51</v>
      </c>
      <c r="J30" t="n">
        <v>142.68</v>
      </c>
      <c r="K30" t="n">
        <v>46.47</v>
      </c>
      <c r="L30" t="n">
        <v>8</v>
      </c>
      <c r="M30" t="n">
        <v>49</v>
      </c>
      <c r="N30" t="n">
        <v>23.21</v>
      </c>
      <c r="O30" t="n">
        <v>17831.04</v>
      </c>
      <c r="P30" t="n">
        <v>554.35</v>
      </c>
      <c r="Q30" t="n">
        <v>1367.3</v>
      </c>
      <c r="R30" t="n">
        <v>153.45</v>
      </c>
      <c r="S30" t="n">
        <v>104.26</v>
      </c>
      <c r="T30" t="n">
        <v>23524.83</v>
      </c>
      <c r="U30" t="n">
        <v>0.68</v>
      </c>
      <c r="V30" t="n">
        <v>0.89</v>
      </c>
      <c r="W30" t="n">
        <v>20.72</v>
      </c>
      <c r="X30" t="n">
        <v>1.44</v>
      </c>
      <c r="Y30" t="n">
        <v>1</v>
      </c>
      <c r="Z30" t="n">
        <v>10</v>
      </c>
      <c r="AA30" t="n">
        <v>1863.602609131322</v>
      </c>
      <c r="AB30" t="n">
        <v>2549.863306158051</v>
      </c>
      <c r="AC30" t="n">
        <v>2306.507930973953</v>
      </c>
      <c r="AD30" t="n">
        <v>1863602.609131322</v>
      </c>
      <c r="AE30" t="n">
        <v>2549863.306158051</v>
      </c>
      <c r="AF30" t="n">
        <v>2.801688585879557e-06</v>
      </c>
      <c r="AG30" t="n">
        <v>67</v>
      </c>
      <c r="AH30" t="n">
        <v>2306507.930973953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1.7396</v>
      </c>
      <c r="E31" t="n">
        <v>57.49</v>
      </c>
      <c r="F31" t="n">
        <v>53.97</v>
      </c>
      <c r="G31" t="n">
        <v>66.09</v>
      </c>
      <c r="H31" t="n">
        <v>1.02</v>
      </c>
      <c r="I31" t="n">
        <v>49</v>
      </c>
      <c r="J31" t="n">
        <v>143.02</v>
      </c>
      <c r="K31" t="n">
        <v>46.47</v>
      </c>
      <c r="L31" t="n">
        <v>8.25</v>
      </c>
      <c r="M31" t="n">
        <v>47</v>
      </c>
      <c r="N31" t="n">
        <v>23.3</v>
      </c>
      <c r="O31" t="n">
        <v>17873.19</v>
      </c>
      <c r="P31" t="n">
        <v>552.3200000000001</v>
      </c>
      <c r="Q31" t="n">
        <v>1367.35</v>
      </c>
      <c r="R31" t="n">
        <v>151.93</v>
      </c>
      <c r="S31" t="n">
        <v>104.26</v>
      </c>
      <c r="T31" t="n">
        <v>22776</v>
      </c>
      <c r="U31" t="n">
        <v>0.6899999999999999</v>
      </c>
      <c r="V31" t="n">
        <v>0.89</v>
      </c>
      <c r="W31" t="n">
        <v>20.72</v>
      </c>
      <c r="X31" t="n">
        <v>1.39</v>
      </c>
      <c r="Y31" t="n">
        <v>1</v>
      </c>
      <c r="Z31" t="n">
        <v>10</v>
      </c>
      <c r="AA31" t="n">
        <v>1858.209710054697</v>
      </c>
      <c r="AB31" t="n">
        <v>2542.484503723496</v>
      </c>
      <c r="AC31" t="n">
        <v>2299.833351087539</v>
      </c>
      <c r="AD31" t="n">
        <v>1858209.710054697</v>
      </c>
      <c r="AE31" t="n">
        <v>2542484.503723497</v>
      </c>
      <c r="AF31" t="n">
        <v>2.806690160665752e-06</v>
      </c>
      <c r="AG31" t="n">
        <v>67</v>
      </c>
      <c r="AH31" t="n">
        <v>2299833.351087539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1.7416</v>
      </c>
      <c r="E32" t="n">
        <v>57.42</v>
      </c>
      <c r="F32" t="n">
        <v>53.93</v>
      </c>
      <c r="G32" t="n">
        <v>67.42</v>
      </c>
      <c r="H32" t="n">
        <v>1.05</v>
      </c>
      <c r="I32" t="n">
        <v>48</v>
      </c>
      <c r="J32" t="n">
        <v>143.36</v>
      </c>
      <c r="K32" t="n">
        <v>46.47</v>
      </c>
      <c r="L32" t="n">
        <v>8.5</v>
      </c>
      <c r="M32" t="n">
        <v>46</v>
      </c>
      <c r="N32" t="n">
        <v>23.4</v>
      </c>
      <c r="O32" t="n">
        <v>17915.37</v>
      </c>
      <c r="P32" t="n">
        <v>550.12</v>
      </c>
      <c r="Q32" t="n">
        <v>1367.35</v>
      </c>
      <c r="R32" t="n">
        <v>150.58</v>
      </c>
      <c r="S32" t="n">
        <v>104.26</v>
      </c>
      <c r="T32" t="n">
        <v>22104.45</v>
      </c>
      <c r="U32" t="n">
        <v>0.6899999999999999</v>
      </c>
      <c r="V32" t="n">
        <v>0.89</v>
      </c>
      <c r="W32" t="n">
        <v>20.72</v>
      </c>
      <c r="X32" t="n">
        <v>1.35</v>
      </c>
      <c r="Y32" t="n">
        <v>1</v>
      </c>
      <c r="Z32" t="n">
        <v>10</v>
      </c>
      <c r="AA32" t="n">
        <v>1853.441089664812</v>
      </c>
      <c r="AB32" t="n">
        <v>2535.959866929372</v>
      </c>
      <c r="AC32" t="n">
        <v>2293.93141647166</v>
      </c>
      <c r="AD32" t="n">
        <v>1853441.089664812</v>
      </c>
      <c r="AE32" t="n">
        <v>2535959.866929372</v>
      </c>
      <c r="AF32" t="n">
        <v>2.809916983108458e-06</v>
      </c>
      <c r="AG32" t="n">
        <v>67</v>
      </c>
      <c r="AH32" t="n">
        <v>2293931.41647166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1.7447</v>
      </c>
      <c r="E33" t="n">
        <v>57.32</v>
      </c>
      <c r="F33" t="n">
        <v>53.89</v>
      </c>
      <c r="G33" t="n">
        <v>70.29000000000001</v>
      </c>
      <c r="H33" t="n">
        <v>1.08</v>
      </c>
      <c r="I33" t="n">
        <v>46</v>
      </c>
      <c r="J33" t="n">
        <v>143.7</v>
      </c>
      <c r="K33" t="n">
        <v>46.47</v>
      </c>
      <c r="L33" t="n">
        <v>8.75</v>
      </c>
      <c r="M33" t="n">
        <v>44</v>
      </c>
      <c r="N33" t="n">
        <v>23.49</v>
      </c>
      <c r="O33" t="n">
        <v>17957.59</v>
      </c>
      <c r="P33" t="n">
        <v>548.08</v>
      </c>
      <c r="Q33" t="n">
        <v>1367.48</v>
      </c>
      <c r="R33" t="n">
        <v>149.03</v>
      </c>
      <c r="S33" t="n">
        <v>104.26</v>
      </c>
      <c r="T33" t="n">
        <v>21339.61</v>
      </c>
      <c r="U33" t="n">
        <v>0.7</v>
      </c>
      <c r="V33" t="n">
        <v>0.89</v>
      </c>
      <c r="W33" t="n">
        <v>20.72</v>
      </c>
      <c r="X33" t="n">
        <v>1.31</v>
      </c>
      <c r="Y33" t="n">
        <v>1</v>
      </c>
      <c r="Z33" t="n">
        <v>10</v>
      </c>
      <c r="AA33" t="n">
        <v>1848.149484579291</v>
      </c>
      <c r="AB33" t="n">
        <v>2528.719659402222</v>
      </c>
      <c r="AC33" t="n">
        <v>2287.382204189205</v>
      </c>
      <c r="AD33" t="n">
        <v>1848149.484579291</v>
      </c>
      <c r="AE33" t="n">
        <v>2528719.659402222</v>
      </c>
      <c r="AF33" t="n">
        <v>2.814918557894653e-06</v>
      </c>
      <c r="AG33" t="n">
        <v>67</v>
      </c>
      <c r="AH33" t="n">
        <v>2287382.204189206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1.7473</v>
      </c>
      <c r="E34" t="n">
        <v>57.23</v>
      </c>
      <c r="F34" t="n">
        <v>53.82</v>
      </c>
      <c r="G34" t="n">
        <v>71.77</v>
      </c>
      <c r="H34" t="n">
        <v>1.11</v>
      </c>
      <c r="I34" t="n">
        <v>45</v>
      </c>
      <c r="J34" t="n">
        <v>144.05</v>
      </c>
      <c r="K34" t="n">
        <v>46.47</v>
      </c>
      <c r="L34" t="n">
        <v>9</v>
      </c>
      <c r="M34" t="n">
        <v>43</v>
      </c>
      <c r="N34" t="n">
        <v>23.58</v>
      </c>
      <c r="O34" t="n">
        <v>17999.83</v>
      </c>
      <c r="P34" t="n">
        <v>545.54</v>
      </c>
      <c r="Q34" t="n">
        <v>1367.34</v>
      </c>
      <c r="R34" t="n">
        <v>147.28</v>
      </c>
      <c r="S34" t="n">
        <v>104.26</v>
      </c>
      <c r="T34" t="n">
        <v>20471.16</v>
      </c>
      <c r="U34" t="n">
        <v>0.71</v>
      </c>
      <c r="V34" t="n">
        <v>0.89</v>
      </c>
      <c r="W34" t="n">
        <v>20.71</v>
      </c>
      <c r="X34" t="n">
        <v>1.25</v>
      </c>
      <c r="Y34" t="n">
        <v>1</v>
      </c>
      <c r="Z34" t="n">
        <v>10</v>
      </c>
      <c r="AA34" t="n">
        <v>1842.282231486433</v>
      </c>
      <c r="AB34" t="n">
        <v>2520.691824875635</v>
      </c>
      <c r="AC34" t="n">
        <v>2280.1205349227</v>
      </c>
      <c r="AD34" t="n">
        <v>1842282.231486433</v>
      </c>
      <c r="AE34" t="n">
        <v>2520691.824875635</v>
      </c>
      <c r="AF34" t="n">
        <v>2.819113427070171e-06</v>
      </c>
      <c r="AG34" t="n">
        <v>67</v>
      </c>
      <c r="AH34" t="n">
        <v>2280120.5349227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1.749</v>
      </c>
      <c r="E35" t="n">
        <v>57.18</v>
      </c>
      <c r="F35" t="n">
        <v>53.8</v>
      </c>
      <c r="G35" t="n">
        <v>73.36</v>
      </c>
      <c r="H35" t="n">
        <v>1.13</v>
      </c>
      <c r="I35" t="n">
        <v>44</v>
      </c>
      <c r="J35" t="n">
        <v>144.39</v>
      </c>
      <c r="K35" t="n">
        <v>46.47</v>
      </c>
      <c r="L35" t="n">
        <v>9.25</v>
      </c>
      <c r="M35" t="n">
        <v>42</v>
      </c>
      <c r="N35" t="n">
        <v>23.67</v>
      </c>
      <c r="O35" t="n">
        <v>18042.12</v>
      </c>
      <c r="P35" t="n">
        <v>543.53</v>
      </c>
      <c r="Q35" t="n">
        <v>1367.27</v>
      </c>
      <c r="R35" t="n">
        <v>146.43</v>
      </c>
      <c r="S35" t="n">
        <v>104.26</v>
      </c>
      <c r="T35" t="n">
        <v>20050.76</v>
      </c>
      <c r="U35" t="n">
        <v>0.71</v>
      </c>
      <c r="V35" t="n">
        <v>0.89</v>
      </c>
      <c r="W35" t="n">
        <v>20.71</v>
      </c>
      <c r="X35" t="n">
        <v>1.22</v>
      </c>
      <c r="Y35" t="n">
        <v>1</v>
      </c>
      <c r="Z35" t="n">
        <v>10</v>
      </c>
      <c r="AA35" t="n">
        <v>1838.181525103554</v>
      </c>
      <c r="AB35" t="n">
        <v>2515.081057492182</v>
      </c>
      <c r="AC35" t="n">
        <v>2275.045251303563</v>
      </c>
      <c r="AD35" t="n">
        <v>1838181.525103554</v>
      </c>
      <c r="AE35" t="n">
        <v>2515081.057492183</v>
      </c>
      <c r="AF35" t="n">
        <v>2.82185622614647e-06</v>
      </c>
      <c r="AG35" t="n">
        <v>67</v>
      </c>
      <c r="AH35" t="n">
        <v>2275045.251303562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1.7525</v>
      </c>
      <c r="E36" t="n">
        <v>57.06</v>
      </c>
      <c r="F36" t="n">
        <v>53.74</v>
      </c>
      <c r="G36" t="n">
        <v>76.77</v>
      </c>
      <c r="H36" t="n">
        <v>1.16</v>
      </c>
      <c r="I36" t="n">
        <v>42</v>
      </c>
      <c r="J36" t="n">
        <v>144.73</v>
      </c>
      <c r="K36" t="n">
        <v>46.47</v>
      </c>
      <c r="L36" t="n">
        <v>9.5</v>
      </c>
      <c r="M36" t="n">
        <v>40</v>
      </c>
      <c r="N36" t="n">
        <v>23.77</v>
      </c>
      <c r="O36" t="n">
        <v>18084.43</v>
      </c>
      <c r="P36" t="n">
        <v>541.38</v>
      </c>
      <c r="Q36" t="n">
        <v>1367.36</v>
      </c>
      <c r="R36" t="n">
        <v>144.28</v>
      </c>
      <c r="S36" t="n">
        <v>104.26</v>
      </c>
      <c r="T36" t="n">
        <v>18986.22</v>
      </c>
      <c r="U36" t="n">
        <v>0.72</v>
      </c>
      <c r="V36" t="n">
        <v>0.89</v>
      </c>
      <c r="W36" t="n">
        <v>20.71</v>
      </c>
      <c r="X36" t="n">
        <v>1.16</v>
      </c>
      <c r="Y36" t="n">
        <v>1</v>
      </c>
      <c r="Z36" t="n">
        <v>10</v>
      </c>
      <c r="AA36" t="n">
        <v>1832.355510304448</v>
      </c>
      <c r="AB36" t="n">
        <v>2507.109647018413</v>
      </c>
      <c r="AC36" t="n">
        <v>2267.834621057465</v>
      </c>
      <c r="AD36" t="n">
        <v>1832355.510304448</v>
      </c>
      <c r="AE36" t="n">
        <v>2507109.647018413</v>
      </c>
      <c r="AF36" t="n">
        <v>2.827503165421206e-06</v>
      </c>
      <c r="AG36" t="n">
        <v>67</v>
      </c>
      <c r="AH36" t="n">
        <v>2267834.621057465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1.7542</v>
      </c>
      <c r="E37" t="n">
        <v>57</v>
      </c>
      <c r="F37" t="n">
        <v>53.71</v>
      </c>
      <c r="G37" t="n">
        <v>78.59999999999999</v>
      </c>
      <c r="H37" t="n">
        <v>1.19</v>
      </c>
      <c r="I37" t="n">
        <v>41</v>
      </c>
      <c r="J37" t="n">
        <v>145.08</v>
      </c>
      <c r="K37" t="n">
        <v>46.47</v>
      </c>
      <c r="L37" t="n">
        <v>9.75</v>
      </c>
      <c r="M37" t="n">
        <v>39</v>
      </c>
      <c r="N37" t="n">
        <v>23.86</v>
      </c>
      <c r="O37" t="n">
        <v>18126.77</v>
      </c>
      <c r="P37" t="n">
        <v>539.08</v>
      </c>
      <c r="Q37" t="n">
        <v>1367.35</v>
      </c>
      <c r="R37" t="n">
        <v>143.41</v>
      </c>
      <c r="S37" t="n">
        <v>104.26</v>
      </c>
      <c r="T37" t="n">
        <v>18557.44</v>
      </c>
      <c r="U37" t="n">
        <v>0.73</v>
      </c>
      <c r="V37" t="n">
        <v>0.89</v>
      </c>
      <c r="W37" t="n">
        <v>20.71</v>
      </c>
      <c r="X37" t="n">
        <v>1.13</v>
      </c>
      <c r="Y37" t="n">
        <v>1</v>
      </c>
      <c r="Z37" t="n">
        <v>10</v>
      </c>
      <c r="AA37" t="n">
        <v>1818.10691974192</v>
      </c>
      <c r="AB37" t="n">
        <v>2487.614096807311</v>
      </c>
      <c r="AC37" t="n">
        <v>2250.199698796334</v>
      </c>
      <c r="AD37" t="n">
        <v>1818106.91974192</v>
      </c>
      <c r="AE37" t="n">
        <v>2487614.096807311</v>
      </c>
      <c r="AF37" t="n">
        <v>2.830245964497506e-06</v>
      </c>
      <c r="AG37" t="n">
        <v>66</v>
      </c>
      <c r="AH37" t="n">
        <v>2250199.698796334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1.7553</v>
      </c>
      <c r="E38" t="n">
        <v>56.97</v>
      </c>
      <c r="F38" t="n">
        <v>53.7</v>
      </c>
      <c r="G38" t="n">
        <v>80.55</v>
      </c>
      <c r="H38" t="n">
        <v>1.22</v>
      </c>
      <c r="I38" t="n">
        <v>40</v>
      </c>
      <c r="J38" t="n">
        <v>145.42</v>
      </c>
      <c r="K38" t="n">
        <v>46.47</v>
      </c>
      <c r="L38" t="n">
        <v>10</v>
      </c>
      <c r="M38" t="n">
        <v>38</v>
      </c>
      <c r="N38" t="n">
        <v>23.95</v>
      </c>
      <c r="O38" t="n">
        <v>18169.15</v>
      </c>
      <c r="P38" t="n">
        <v>538.12</v>
      </c>
      <c r="Q38" t="n">
        <v>1367.21</v>
      </c>
      <c r="R38" t="n">
        <v>143.15</v>
      </c>
      <c r="S38" t="n">
        <v>104.26</v>
      </c>
      <c r="T38" t="n">
        <v>18428.81</v>
      </c>
      <c r="U38" t="n">
        <v>0.73</v>
      </c>
      <c r="V38" t="n">
        <v>0.89</v>
      </c>
      <c r="W38" t="n">
        <v>20.71</v>
      </c>
      <c r="X38" t="n">
        <v>1.13</v>
      </c>
      <c r="Y38" t="n">
        <v>1</v>
      </c>
      <c r="Z38" t="n">
        <v>10</v>
      </c>
      <c r="AA38" t="n">
        <v>1815.965201949686</v>
      </c>
      <c r="AB38" t="n">
        <v>2484.683704038056</v>
      </c>
      <c r="AC38" t="n">
        <v>2247.548978600144</v>
      </c>
      <c r="AD38" t="n">
        <v>1815965.201949686</v>
      </c>
      <c r="AE38" t="n">
        <v>2484683.704038057</v>
      </c>
      <c r="AF38" t="n">
        <v>2.832020716840995e-06</v>
      </c>
      <c r="AG38" t="n">
        <v>66</v>
      </c>
      <c r="AH38" t="n">
        <v>2247548.978600144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1.7569</v>
      </c>
      <c r="E39" t="n">
        <v>56.92</v>
      </c>
      <c r="F39" t="n">
        <v>53.68</v>
      </c>
      <c r="G39" t="n">
        <v>82.58</v>
      </c>
      <c r="H39" t="n">
        <v>1.24</v>
      </c>
      <c r="I39" t="n">
        <v>39</v>
      </c>
      <c r="J39" t="n">
        <v>145.76</v>
      </c>
      <c r="K39" t="n">
        <v>46.47</v>
      </c>
      <c r="L39" t="n">
        <v>10.25</v>
      </c>
      <c r="M39" t="n">
        <v>37</v>
      </c>
      <c r="N39" t="n">
        <v>24.05</v>
      </c>
      <c r="O39" t="n">
        <v>18211.56</v>
      </c>
      <c r="P39" t="n">
        <v>536.03</v>
      </c>
      <c r="Q39" t="n">
        <v>1367.24</v>
      </c>
      <c r="R39" t="n">
        <v>142.09</v>
      </c>
      <c r="S39" t="n">
        <v>104.26</v>
      </c>
      <c r="T39" t="n">
        <v>17905.18</v>
      </c>
      <c r="U39" t="n">
        <v>0.73</v>
      </c>
      <c r="V39" t="n">
        <v>0.89</v>
      </c>
      <c r="W39" t="n">
        <v>20.71</v>
      </c>
      <c r="X39" t="n">
        <v>1.1</v>
      </c>
      <c r="Y39" t="n">
        <v>1</v>
      </c>
      <c r="Z39" t="n">
        <v>10</v>
      </c>
      <c r="AA39" t="n">
        <v>1811.855806503172</v>
      </c>
      <c r="AB39" t="n">
        <v>2479.061047894404</v>
      </c>
      <c r="AC39" t="n">
        <v>2242.462940867395</v>
      </c>
      <c r="AD39" t="n">
        <v>1811855.806503172</v>
      </c>
      <c r="AE39" t="n">
        <v>2479061.047894404</v>
      </c>
      <c r="AF39" t="n">
        <v>2.834602174795159e-06</v>
      </c>
      <c r="AG39" t="n">
        <v>66</v>
      </c>
      <c r="AH39" t="n">
        <v>2242462.940867395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1.7589</v>
      </c>
      <c r="E40" t="n">
        <v>56.86</v>
      </c>
      <c r="F40" t="n">
        <v>53.64</v>
      </c>
      <c r="G40" t="n">
        <v>84.7</v>
      </c>
      <c r="H40" t="n">
        <v>1.27</v>
      </c>
      <c r="I40" t="n">
        <v>38</v>
      </c>
      <c r="J40" t="n">
        <v>146.11</v>
      </c>
      <c r="K40" t="n">
        <v>46.47</v>
      </c>
      <c r="L40" t="n">
        <v>10.5</v>
      </c>
      <c r="M40" t="n">
        <v>36</v>
      </c>
      <c r="N40" t="n">
        <v>24.14</v>
      </c>
      <c r="O40" t="n">
        <v>18254.01</v>
      </c>
      <c r="P40" t="n">
        <v>532.86</v>
      </c>
      <c r="Q40" t="n">
        <v>1367.23</v>
      </c>
      <c r="R40" t="n">
        <v>141.08</v>
      </c>
      <c r="S40" t="n">
        <v>104.26</v>
      </c>
      <c r="T40" t="n">
        <v>17405.81</v>
      </c>
      <c r="U40" t="n">
        <v>0.74</v>
      </c>
      <c r="V40" t="n">
        <v>0.89</v>
      </c>
      <c r="W40" t="n">
        <v>20.71</v>
      </c>
      <c r="X40" t="n">
        <v>1.06</v>
      </c>
      <c r="Y40" t="n">
        <v>1</v>
      </c>
      <c r="Z40" t="n">
        <v>10</v>
      </c>
      <c r="AA40" t="n">
        <v>1805.841940959763</v>
      </c>
      <c r="AB40" t="n">
        <v>2470.832611744888</v>
      </c>
      <c r="AC40" t="n">
        <v>2235.019815115306</v>
      </c>
      <c r="AD40" t="n">
        <v>1805841.940959763</v>
      </c>
      <c r="AE40" t="n">
        <v>2470832.611744888</v>
      </c>
      <c r="AF40" t="n">
        <v>2.837828997237866e-06</v>
      </c>
      <c r="AG40" t="n">
        <v>66</v>
      </c>
      <c r="AH40" t="n">
        <v>2235019.815115307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1.7599</v>
      </c>
      <c r="E41" t="n">
        <v>56.82</v>
      </c>
      <c r="F41" t="n">
        <v>53.63</v>
      </c>
      <c r="G41" t="n">
        <v>86.97</v>
      </c>
      <c r="H41" t="n">
        <v>1.3</v>
      </c>
      <c r="I41" t="n">
        <v>37</v>
      </c>
      <c r="J41" t="n">
        <v>146.45</v>
      </c>
      <c r="K41" t="n">
        <v>46.47</v>
      </c>
      <c r="L41" t="n">
        <v>10.75</v>
      </c>
      <c r="M41" t="n">
        <v>35</v>
      </c>
      <c r="N41" t="n">
        <v>24.24</v>
      </c>
      <c r="O41" t="n">
        <v>18296.48</v>
      </c>
      <c r="P41" t="n">
        <v>531.5599999999999</v>
      </c>
      <c r="Q41" t="n">
        <v>1367.36</v>
      </c>
      <c r="R41" t="n">
        <v>140.81</v>
      </c>
      <c r="S41" t="n">
        <v>104.26</v>
      </c>
      <c r="T41" t="n">
        <v>17274.32</v>
      </c>
      <c r="U41" t="n">
        <v>0.74</v>
      </c>
      <c r="V41" t="n">
        <v>0.89</v>
      </c>
      <c r="W41" t="n">
        <v>20.71</v>
      </c>
      <c r="X41" t="n">
        <v>1.05</v>
      </c>
      <c r="Y41" t="n">
        <v>1</v>
      </c>
      <c r="Z41" t="n">
        <v>10</v>
      </c>
      <c r="AA41" t="n">
        <v>1803.31244733988</v>
      </c>
      <c r="AB41" t="n">
        <v>2467.371646980781</v>
      </c>
      <c r="AC41" t="n">
        <v>2231.889159970792</v>
      </c>
      <c r="AD41" t="n">
        <v>1803312.44733988</v>
      </c>
      <c r="AE41" t="n">
        <v>2467371.646980782</v>
      </c>
      <c r="AF41" t="n">
        <v>2.839442408459219e-06</v>
      </c>
      <c r="AG41" t="n">
        <v>66</v>
      </c>
      <c r="AH41" t="n">
        <v>2231889.159970792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1.7626</v>
      </c>
      <c r="E42" t="n">
        <v>56.73</v>
      </c>
      <c r="F42" t="n">
        <v>53.57</v>
      </c>
      <c r="G42" t="n">
        <v>89.29000000000001</v>
      </c>
      <c r="H42" t="n">
        <v>1.33</v>
      </c>
      <c r="I42" t="n">
        <v>36</v>
      </c>
      <c r="J42" t="n">
        <v>146.8</v>
      </c>
      <c r="K42" t="n">
        <v>46.47</v>
      </c>
      <c r="L42" t="n">
        <v>11</v>
      </c>
      <c r="M42" t="n">
        <v>34</v>
      </c>
      <c r="N42" t="n">
        <v>24.33</v>
      </c>
      <c r="O42" t="n">
        <v>18338.99</v>
      </c>
      <c r="P42" t="n">
        <v>528.75</v>
      </c>
      <c r="Q42" t="n">
        <v>1367.27</v>
      </c>
      <c r="R42" t="n">
        <v>138.97</v>
      </c>
      <c r="S42" t="n">
        <v>104.26</v>
      </c>
      <c r="T42" t="n">
        <v>16360.77</v>
      </c>
      <c r="U42" t="n">
        <v>0.75</v>
      </c>
      <c r="V42" t="n">
        <v>0.89</v>
      </c>
      <c r="W42" t="n">
        <v>20.7</v>
      </c>
      <c r="X42" t="n">
        <v>0.99</v>
      </c>
      <c r="Y42" t="n">
        <v>1</v>
      </c>
      <c r="Z42" t="n">
        <v>10</v>
      </c>
      <c r="AA42" t="n">
        <v>1797.192006495288</v>
      </c>
      <c r="AB42" t="n">
        <v>2458.997389802417</v>
      </c>
      <c r="AC42" t="n">
        <v>2224.314130144186</v>
      </c>
      <c r="AD42" t="n">
        <v>1797192.006495288</v>
      </c>
      <c r="AE42" t="n">
        <v>2458997.389802417</v>
      </c>
      <c r="AF42" t="n">
        <v>2.843798618756872e-06</v>
      </c>
      <c r="AG42" t="n">
        <v>66</v>
      </c>
      <c r="AH42" t="n">
        <v>2224314.130144186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1.7628</v>
      </c>
      <c r="E43" t="n">
        <v>56.73</v>
      </c>
      <c r="F43" t="n">
        <v>53.6</v>
      </c>
      <c r="G43" t="n">
        <v>91.88</v>
      </c>
      <c r="H43" t="n">
        <v>1.35</v>
      </c>
      <c r="I43" t="n">
        <v>35</v>
      </c>
      <c r="J43" t="n">
        <v>147.14</v>
      </c>
      <c r="K43" t="n">
        <v>46.47</v>
      </c>
      <c r="L43" t="n">
        <v>11.25</v>
      </c>
      <c r="M43" t="n">
        <v>33</v>
      </c>
      <c r="N43" t="n">
        <v>24.43</v>
      </c>
      <c r="O43" t="n">
        <v>18381.53</v>
      </c>
      <c r="P43" t="n">
        <v>527.6900000000001</v>
      </c>
      <c r="Q43" t="n">
        <v>1367.35</v>
      </c>
      <c r="R43" t="n">
        <v>139.65</v>
      </c>
      <c r="S43" t="n">
        <v>104.26</v>
      </c>
      <c r="T43" t="n">
        <v>16707.12</v>
      </c>
      <c r="U43" t="n">
        <v>0.75</v>
      </c>
      <c r="V43" t="n">
        <v>0.89</v>
      </c>
      <c r="W43" t="n">
        <v>20.7</v>
      </c>
      <c r="X43" t="n">
        <v>1.02</v>
      </c>
      <c r="Y43" t="n">
        <v>1</v>
      </c>
      <c r="Z43" t="n">
        <v>10</v>
      </c>
      <c r="AA43" t="n">
        <v>1795.847889739613</v>
      </c>
      <c r="AB43" t="n">
        <v>2457.158309959058</v>
      </c>
      <c r="AC43" t="n">
        <v>2222.650569499912</v>
      </c>
      <c r="AD43" t="n">
        <v>1795847.889739613</v>
      </c>
      <c r="AE43" t="n">
        <v>2457158.309959058</v>
      </c>
      <c r="AF43" t="n">
        <v>2.844121301001142e-06</v>
      </c>
      <c r="AG43" t="n">
        <v>66</v>
      </c>
      <c r="AH43" t="n">
        <v>2222650.569499912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1.7661</v>
      </c>
      <c r="E44" t="n">
        <v>56.62</v>
      </c>
      <c r="F44" t="n">
        <v>53.52</v>
      </c>
      <c r="G44" t="n">
        <v>94.44</v>
      </c>
      <c r="H44" t="n">
        <v>1.38</v>
      </c>
      <c r="I44" t="n">
        <v>34</v>
      </c>
      <c r="J44" t="n">
        <v>147.49</v>
      </c>
      <c r="K44" t="n">
        <v>46.47</v>
      </c>
      <c r="L44" t="n">
        <v>11.5</v>
      </c>
      <c r="M44" t="n">
        <v>32</v>
      </c>
      <c r="N44" t="n">
        <v>24.52</v>
      </c>
      <c r="O44" t="n">
        <v>18424.11</v>
      </c>
      <c r="P44" t="n">
        <v>524.1900000000001</v>
      </c>
      <c r="Q44" t="n">
        <v>1367.29</v>
      </c>
      <c r="R44" t="n">
        <v>137.35</v>
      </c>
      <c r="S44" t="n">
        <v>104.26</v>
      </c>
      <c r="T44" t="n">
        <v>15558.77</v>
      </c>
      <c r="U44" t="n">
        <v>0.76</v>
      </c>
      <c r="V44" t="n">
        <v>0.9</v>
      </c>
      <c r="W44" t="n">
        <v>20.69</v>
      </c>
      <c r="X44" t="n">
        <v>0.9399999999999999</v>
      </c>
      <c r="Y44" t="n">
        <v>1</v>
      </c>
      <c r="Z44" t="n">
        <v>10</v>
      </c>
      <c r="AA44" t="n">
        <v>1788.252777964995</v>
      </c>
      <c r="AB44" t="n">
        <v>2446.766342956342</v>
      </c>
      <c r="AC44" t="n">
        <v>2213.250397242718</v>
      </c>
      <c r="AD44" t="n">
        <v>1788252.777964995</v>
      </c>
      <c r="AE44" t="n">
        <v>2446766.342956342</v>
      </c>
      <c r="AF44" t="n">
        <v>2.849445558031608e-06</v>
      </c>
      <c r="AG44" t="n">
        <v>66</v>
      </c>
      <c r="AH44" t="n">
        <v>2213250.397242718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1.7673</v>
      </c>
      <c r="E45" t="n">
        <v>56.58</v>
      </c>
      <c r="F45" t="n">
        <v>53.51</v>
      </c>
      <c r="G45" t="n">
        <v>97.28</v>
      </c>
      <c r="H45" t="n">
        <v>1.41</v>
      </c>
      <c r="I45" t="n">
        <v>33</v>
      </c>
      <c r="J45" t="n">
        <v>147.83</v>
      </c>
      <c r="K45" t="n">
        <v>46.47</v>
      </c>
      <c r="L45" t="n">
        <v>11.75</v>
      </c>
      <c r="M45" t="n">
        <v>31</v>
      </c>
      <c r="N45" t="n">
        <v>24.62</v>
      </c>
      <c r="O45" t="n">
        <v>18466.71</v>
      </c>
      <c r="P45" t="n">
        <v>522.54</v>
      </c>
      <c r="Q45" t="n">
        <v>1367.22</v>
      </c>
      <c r="R45" t="n">
        <v>136.44</v>
      </c>
      <c r="S45" t="n">
        <v>104.26</v>
      </c>
      <c r="T45" t="n">
        <v>15111.56</v>
      </c>
      <c r="U45" t="n">
        <v>0.76</v>
      </c>
      <c r="V45" t="n">
        <v>0.9</v>
      </c>
      <c r="W45" t="n">
        <v>20.7</v>
      </c>
      <c r="X45" t="n">
        <v>0.93</v>
      </c>
      <c r="Y45" t="n">
        <v>1</v>
      </c>
      <c r="Z45" t="n">
        <v>10</v>
      </c>
      <c r="AA45" t="n">
        <v>1785.13492790535</v>
      </c>
      <c r="AB45" t="n">
        <v>2442.500362954898</v>
      </c>
      <c r="AC45" t="n">
        <v>2209.391556385272</v>
      </c>
      <c r="AD45" t="n">
        <v>1785134.92790535</v>
      </c>
      <c r="AE45" t="n">
        <v>2442500.362954898</v>
      </c>
      <c r="AF45" t="n">
        <v>2.851381651497231e-06</v>
      </c>
      <c r="AG45" t="n">
        <v>66</v>
      </c>
      <c r="AH45" t="n">
        <v>2209391.556385272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1.7678</v>
      </c>
      <c r="E46" t="n">
        <v>56.57</v>
      </c>
      <c r="F46" t="n">
        <v>53.49</v>
      </c>
      <c r="G46" t="n">
        <v>97.25</v>
      </c>
      <c r="H46" t="n">
        <v>1.43</v>
      </c>
      <c r="I46" t="n">
        <v>33</v>
      </c>
      <c r="J46" t="n">
        <v>148.18</v>
      </c>
      <c r="K46" t="n">
        <v>46.47</v>
      </c>
      <c r="L46" t="n">
        <v>12</v>
      </c>
      <c r="M46" t="n">
        <v>31</v>
      </c>
      <c r="N46" t="n">
        <v>24.71</v>
      </c>
      <c r="O46" t="n">
        <v>18509.36</v>
      </c>
      <c r="P46" t="n">
        <v>520.59</v>
      </c>
      <c r="Q46" t="n">
        <v>1367.22</v>
      </c>
      <c r="R46" t="n">
        <v>136.2</v>
      </c>
      <c r="S46" t="n">
        <v>104.26</v>
      </c>
      <c r="T46" t="n">
        <v>14989.09</v>
      </c>
      <c r="U46" t="n">
        <v>0.77</v>
      </c>
      <c r="V46" t="n">
        <v>0.9</v>
      </c>
      <c r="W46" t="n">
        <v>20.7</v>
      </c>
      <c r="X46" t="n">
        <v>0.91</v>
      </c>
      <c r="Y46" t="n">
        <v>1</v>
      </c>
      <c r="Z46" t="n">
        <v>10</v>
      </c>
      <c r="AA46" t="n">
        <v>1781.982658671496</v>
      </c>
      <c r="AB46" t="n">
        <v>2438.187289120836</v>
      </c>
      <c r="AC46" t="n">
        <v>2205.490116264496</v>
      </c>
      <c r="AD46" t="n">
        <v>1781982.658671496</v>
      </c>
      <c r="AE46" t="n">
        <v>2438187.289120836</v>
      </c>
      <c r="AF46" t="n">
        <v>2.852188357107908e-06</v>
      </c>
      <c r="AG46" t="n">
        <v>66</v>
      </c>
      <c r="AH46" t="n">
        <v>2205490.116264496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1.7698</v>
      </c>
      <c r="E47" t="n">
        <v>56.5</v>
      </c>
      <c r="F47" t="n">
        <v>53.45</v>
      </c>
      <c r="G47" t="n">
        <v>100.22</v>
      </c>
      <c r="H47" t="n">
        <v>1.46</v>
      </c>
      <c r="I47" t="n">
        <v>32</v>
      </c>
      <c r="J47" t="n">
        <v>148.52</v>
      </c>
      <c r="K47" t="n">
        <v>46.47</v>
      </c>
      <c r="L47" t="n">
        <v>12.25</v>
      </c>
      <c r="M47" t="n">
        <v>30</v>
      </c>
      <c r="N47" t="n">
        <v>24.81</v>
      </c>
      <c r="O47" t="n">
        <v>18552.03</v>
      </c>
      <c r="P47" t="n">
        <v>517.88</v>
      </c>
      <c r="Q47" t="n">
        <v>1367.2</v>
      </c>
      <c r="R47" t="n">
        <v>135.28</v>
      </c>
      <c r="S47" t="n">
        <v>104.26</v>
      </c>
      <c r="T47" t="n">
        <v>14537.14</v>
      </c>
      <c r="U47" t="n">
        <v>0.77</v>
      </c>
      <c r="V47" t="n">
        <v>0.9</v>
      </c>
      <c r="W47" t="n">
        <v>20.69</v>
      </c>
      <c r="X47" t="n">
        <v>0.88</v>
      </c>
      <c r="Y47" t="n">
        <v>1</v>
      </c>
      <c r="Z47" t="n">
        <v>10</v>
      </c>
      <c r="AA47" t="n">
        <v>1776.668236921735</v>
      </c>
      <c r="AB47" t="n">
        <v>2430.915862827072</v>
      </c>
      <c r="AC47" t="n">
        <v>2198.912664690697</v>
      </c>
      <c r="AD47" t="n">
        <v>1776668.236921735</v>
      </c>
      <c r="AE47" t="n">
        <v>2430915.862827071</v>
      </c>
      <c r="AF47" t="n">
        <v>2.855415179550614e-06</v>
      </c>
      <c r="AG47" t="n">
        <v>66</v>
      </c>
      <c r="AH47" t="n">
        <v>2198912.664690697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1.7715</v>
      </c>
      <c r="E48" t="n">
        <v>56.45</v>
      </c>
      <c r="F48" t="n">
        <v>53.43</v>
      </c>
      <c r="G48" t="n">
        <v>103.4</v>
      </c>
      <c r="H48" t="n">
        <v>1.49</v>
      </c>
      <c r="I48" t="n">
        <v>31</v>
      </c>
      <c r="J48" t="n">
        <v>148.87</v>
      </c>
      <c r="K48" t="n">
        <v>46.47</v>
      </c>
      <c r="L48" t="n">
        <v>12.5</v>
      </c>
      <c r="M48" t="n">
        <v>29</v>
      </c>
      <c r="N48" t="n">
        <v>24.9</v>
      </c>
      <c r="O48" t="n">
        <v>18594.74</v>
      </c>
      <c r="P48" t="n">
        <v>516.85</v>
      </c>
      <c r="Q48" t="n">
        <v>1367.16</v>
      </c>
      <c r="R48" t="n">
        <v>134.17</v>
      </c>
      <c r="S48" t="n">
        <v>104.26</v>
      </c>
      <c r="T48" t="n">
        <v>13984.08</v>
      </c>
      <c r="U48" t="n">
        <v>0.78</v>
      </c>
      <c r="V48" t="n">
        <v>0.9</v>
      </c>
      <c r="W48" t="n">
        <v>20.69</v>
      </c>
      <c r="X48" t="n">
        <v>0.85</v>
      </c>
      <c r="Y48" t="n">
        <v>1</v>
      </c>
      <c r="Z48" t="n">
        <v>10</v>
      </c>
      <c r="AA48" t="n">
        <v>1774.01128657089</v>
      </c>
      <c r="AB48" t="n">
        <v>2427.28050614067</v>
      </c>
      <c r="AC48" t="n">
        <v>2195.62426134419</v>
      </c>
      <c r="AD48" t="n">
        <v>1774011.28657089</v>
      </c>
      <c r="AE48" t="n">
        <v>2427280.50614067</v>
      </c>
      <c r="AF48" t="n">
        <v>2.858157978626914e-06</v>
      </c>
      <c r="AG48" t="n">
        <v>66</v>
      </c>
      <c r="AH48" t="n">
        <v>2195624.26134419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1.7731</v>
      </c>
      <c r="E49" t="n">
        <v>56.4</v>
      </c>
      <c r="F49" t="n">
        <v>53.4</v>
      </c>
      <c r="G49" t="n">
        <v>106.8</v>
      </c>
      <c r="H49" t="n">
        <v>1.51</v>
      </c>
      <c r="I49" t="n">
        <v>30</v>
      </c>
      <c r="J49" t="n">
        <v>149.22</v>
      </c>
      <c r="K49" t="n">
        <v>46.47</v>
      </c>
      <c r="L49" t="n">
        <v>12.75</v>
      </c>
      <c r="M49" t="n">
        <v>28</v>
      </c>
      <c r="N49" t="n">
        <v>25</v>
      </c>
      <c r="O49" t="n">
        <v>18637.48</v>
      </c>
      <c r="P49" t="n">
        <v>513.95</v>
      </c>
      <c r="Q49" t="n">
        <v>1367.18</v>
      </c>
      <c r="R49" t="n">
        <v>133.3</v>
      </c>
      <c r="S49" t="n">
        <v>104.26</v>
      </c>
      <c r="T49" t="n">
        <v>13554.98</v>
      </c>
      <c r="U49" t="n">
        <v>0.78</v>
      </c>
      <c r="V49" t="n">
        <v>0.9</v>
      </c>
      <c r="W49" t="n">
        <v>20.69</v>
      </c>
      <c r="X49" t="n">
        <v>0.82</v>
      </c>
      <c r="Y49" t="n">
        <v>1</v>
      </c>
      <c r="Z49" t="n">
        <v>10</v>
      </c>
      <c r="AA49" t="n">
        <v>1768.792356283462</v>
      </c>
      <c r="AB49" t="n">
        <v>2420.139735478455</v>
      </c>
      <c r="AC49" t="n">
        <v>2189.164995811843</v>
      </c>
      <c r="AD49" t="n">
        <v>1768792.356283462</v>
      </c>
      <c r="AE49" t="n">
        <v>2420139.735478455</v>
      </c>
      <c r="AF49" t="n">
        <v>2.860739436581079e-06</v>
      </c>
      <c r="AG49" t="n">
        <v>66</v>
      </c>
      <c r="AH49" t="n">
        <v>2189164.995811843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1.7728</v>
      </c>
      <c r="E50" t="n">
        <v>56.41</v>
      </c>
      <c r="F50" t="n">
        <v>53.41</v>
      </c>
      <c r="G50" t="n">
        <v>106.82</v>
      </c>
      <c r="H50" t="n">
        <v>1.54</v>
      </c>
      <c r="I50" t="n">
        <v>30</v>
      </c>
      <c r="J50" t="n">
        <v>149.56</v>
      </c>
      <c r="K50" t="n">
        <v>46.47</v>
      </c>
      <c r="L50" t="n">
        <v>13</v>
      </c>
      <c r="M50" t="n">
        <v>28</v>
      </c>
      <c r="N50" t="n">
        <v>25.1</v>
      </c>
      <c r="O50" t="n">
        <v>18680.25</v>
      </c>
      <c r="P50" t="n">
        <v>512.14</v>
      </c>
      <c r="Q50" t="n">
        <v>1367.28</v>
      </c>
      <c r="R50" t="n">
        <v>133.68</v>
      </c>
      <c r="S50" t="n">
        <v>104.26</v>
      </c>
      <c r="T50" t="n">
        <v>13747.54</v>
      </c>
      <c r="U50" t="n">
        <v>0.78</v>
      </c>
      <c r="V50" t="n">
        <v>0.9</v>
      </c>
      <c r="W50" t="n">
        <v>20.69</v>
      </c>
      <c r="X50" t="n">
        <v>0.83</v>
      </c>
      <c r="Y50" t="n">
        <v>1</v>
      </c>
      <c r="Z50" t="n">
        <v>10</v>
      </c>
      <c r="AA50" t="n">
        <v>1766.59396528952</v>
      </c>
      <c r="AB50" t="n">
        <v>2417.131799934378</v>
      </c>
      <c r="AC50" t="n">
        <v>2186.444133414429</v>
      </c>
      <c r="AD50" t="n">
        <v>1766593.96528952</v>
      </c>
      <c r="AE50" t="n">
        <v>2417131.799934378</v>
      </c>
      <c r="AF50" t="n">
        <v>2.860255413214673e-06</v>
      </c>
      <c r="AG50" t="n">
        <v>66</v>
      </c>
      <c r="AH50" t="n">
        <v>2186444.133414429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1.7746</v>
      </c>
      <c r="E51" t="n">
        <v>56.35</v>
      </c>
      <c r="F51" t="n">
        <v>53.38</v>
      </c>
      <c r="G51" t="n">
        <v>110.44</v>
      </c>
      <c r="H51" t="n">
        <v>1.56</v>
      </c>
      <c r="I51" t="n">
        <v>29</v>
      </c>
      <c r="J51" t="n">
        <v>149.91</v>
      </c>
      <c r="K51" t="n">
        <v>46.47</v>
      </c>
      <c r="L51" t="n">
        <v>13.25</v>
      </c>
      <c r="M51" t="n">
        <v>27</v>
      </c>
      <c r="N51" t="n">
        <v>25.19</v>
      </c>
      <c r="O51" t="n">
        <v>18723.06</v>
      </c>
      <c r="P51" t="n">
        <v>510.8</v>
      </c>
      <c r="Q51" t="n">
        <v>1367.21</v>
      </c>
      <c r="R51" t="n">
        <v>132.5</v>
      </c>
      <c r="S51" t="n">
        <v>104.26</v>
      </c>
      <c r="T51" t="n">
        <v>13161.03</v>
      </c>
      <c r="U51" t="n">
        <v>0.79</v>
      </c>
      <c r="V51" t="n">
        <v>0.9</v>
      </c>
      <c r="W51" t="n">
        <v>20.69</v>
      </c>
      <c r="X51" t="n">
        <v>0.8</v>
      </c>
      <c r="Y51" t="n">
        <v>1</v>
      </c>
      <c r="Z51" t="n">
        <v>10</v>
      </c>
      <c r="AA51" t="n">
        <v>1763.385367630023</v>
      </c>
      <c r="AB51" t="n">
        <v>2412.741655063316</v>
      </c>
      <c r="AC51" t="n">
        <v>2182.472977808253</v>
      </c>
      <c r="AD51" t="n">
        <v>1763385.367630023</v>
      </c>
      <c r="AE51" t="n">
        <v>2412741.655063316</v>
      </c>
      <c r="AF51" t="n">
        <v>2.863159553413108e-06</v>
      </c>
      <c r="AG51" t="n">
        <v>66</v>
      </c>
      <c r="AH51" t="n">
        <v>2182472.977808253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1.7758</v>
      </c>
      <c r="E52" t="n">
        <v>56.31</v>
      </c>
      <c r="F52" t="n">
        <v>53.37</v>
      </c>
      <c r="G52" t="n">
        <v>114.37</v>
      </c>
      <c r="H52" t="n">
        <v>1.59</v>
      </c>
      <c r="I52" t="n">
        <v>28</v>
      </c>
      <c r="J52" t="n">
        <v>150.26</v>
      </c>
      <c r="K52" t="n">
        <v>46.47</v>
      </c>
      <c r="L52" t="n">
        <v>13.5</v>
      </c>
      <c r="M52" t="n">
        <v>26</v>
      </c>
      <c r="N52" t="n">
        <v>25.29</v>
      </c>
      <c r="O52" t="n">
        <v>18765.9</v>
      </c>
      <c r="P52" t="n">
        <v>508.19</v>
      </c>
      <c r="Q52" t="n">
        <v>1367.22</v>
      </c>
      <c r="R52" t="n">
        <v>132.35</v>
      </c>
      <c r="S52" t="n">
        <v>104.26</v>
      </c>
      <c r="T52" t="n">
        <v>13090.2</v>
      </c>
      <c r="U52" t="n">
        <v>0.79</v>
      </c>
      <c r="V52" t="n">
        <v>0.9</v>
      </c>
      <c r="W52" t="n">
        <v>20.69</v>
      </c>
      <c r="X52" t="n">
        <v>0.79</v>
      </c>
      <c r="Y52" t="n">
        <v>1</v>
      </c>
      <c r="Z52" t="n">
        <v>10</v>
      </c>
      <c r="AA52" t="n">
        <v>1758.9917209131</v>
      </c>
      <c r="AB52" t="n">
        <v>2406.730073791209</v>
      </c>
      <c r="AC52" t="n">
        <v>2177.035133415449</v>
      </c>
      <c r="AD52" t="n">
        <v>1758991.7209131</v>
      </c>
      <c r="AE52" t="n">
        <v>2406730.073791209</v>
      </c>
      <c r="AF52" t="n">
        <v>2.865095646878732e-06</v>
      </c>
      <c r="AG52" t="n">
        <v>66</v>
      </c>
      <c r="AH52" t="n">
        <v>2177035.133415449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1.7768</v>
      </c>
      <c r="E53" t="n">
        <v>56.28</v>
      </c>
      <c r="F53" t="n">
        <v>53.34</v>
      </c>
      <c r="G53" t="n">
        <v>114.3</v>
      </c>
      <c r="H53" t="n">
        <v>1.62</v>
      </c>
      <c r="I53" t="n">
        <v>28</v>
      </c>
      <c r="J53" t="n">
        <v>150.61</v>
      </c>
      <c r="K53" t="n">
        <v>46.47</v>
      </c>
      <c r="L53" t="n">
        <v>13.75</v>
      </c>
      <c r="M53" t="n">
        <v>26</v>
      </c>
      <c r="N53" t="n">
        <v>25.39</v>
      </c>
      <c r="O53" t="n">
        <v>18808.78</v>
      </c>
      <c r="P53" t="n">
        <v>505.97</v>
      </c>
      <c r="Q53" t="n">
        <v>1367.25</v>
      </c>
      <c r="R53" t="n">
        <v>131.07</v>
      </c>
      <c r="S53" t="n">
        <v>104.26</v>
      </c>
      <c r="T53" t="n">
        <v>12452.51</v>
      </c>
      <c r="U53" t="n">
        <v>0.8</v>
      </c>
      <c r="V53" t="n">
        <v>0.9</v>
      </c>
      <c r="W53" t="n">
        <v>20.69</v>
      </c>
      <c r="X53" t="n">
        <v>0.76</v>
      </c>
      <c r="Y53" t="n">
        <v>1</v>
      </c>
      <c r="Z53" t="n">
        <v>10</v>
      </c>
      <c r="AA53" t="n">
        <v>1755.100578848866</v>
      </c>
      <c r="AB53" t="n">
        <v>2401.406041553852</v>
      </c>
      <c r="AC53" t="n">
        <v>2172.219219342499</v>
      </c>
      <c r="AD53" t="n">
        <v>1755100.578848866</v>
      </c>
      <c r="AE53" t="n">
        <v>2401406.041553852</v>
      </c>
      <c r="AF53" t="n">
        <v>2.866709058100085e-06</v>
      </c>
      <c r="AG53" t="n">
        <v>66</v>
      </c>
      <c r="AH53" t="n">
        <v>2172219.219342499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1.7784</v>
      </c>
      <c r="E54" t="n">
        <v>56.23</v>
      </c>
      <c r="F54" t="n">
        <v>53.32</v>
      </c>
      <c r="G54" t="n">
        <v>118.48</v>
      </c>
      <c r="H54" t="n">
        <v>1.64</v>
      </c>
      <c r="I54" t="n">
        <v>27</v>
      </c>
      <c r="J54" t="n">
        <v>150.95</v>
      </c>
      <c r="K54" t="n">
        <v>46.47</v>
      </c>
      <c r="L54" t="n">
        <v>14</v>
      </c>
      <c r="M54" t="n">
        <v>25</v>
      </c>
      <c r="N54" t="n">
        <v>25.49</v>
      </c>
      <c r="O54" t="n">
        <v>18851.69</v>
      </c>
      <c r="P54" t="n">
        <v>503.71</v>
      </c>
      <c r="Q54" t="n">
        <v>1367.26</v>
      </c>
      <c r="R54" t="n">
        <v>130.36</v>
      </c>
      <c r="S54" t="n">
        <v>104.26</v>
      </c>
      <c r="T54" t="n">
        <v>12101.87</v>
      </c>
      <c r="U54" t="n">
        <v>0.8</v>
      </c>
      <c r="V54" t="n">
        <v>0.9</v>
      </c>
      <c r="W54" t="n">
        <v>20.69</v>
      </c>
      <c r="X54" t="n">
        <v>0.74</v>
      </c>
      <c r="Y54" t="n">
        <v>1</v>
      </c>
      <c r="Z54" t="n">
        <v>10</v>
      </c>
      <c r="AA54" t="n">
        <v>1750.864420692177</v>
      </c>
      <c r="AB54" t="n">
        <v>2395.609943077762</v>
      </c>
      <c r="AC54" t="n">
        <v>2166.976292370092</v>
      </c>
      <c r="AD54" t="n">
        <v>1750864.420692177</v>
      </c>
      <c r="AE54" t="n">
        <v>2395609.943077762</v>
      </c>
      <c r="AF54" t="n">
        <v>2.86929051605425e-06</v>
      </c>
      <c r="AG54" t="n">
        <v>66</v>
      </c>
      <c r="AH54" t="n">
        <v>2166976.292370092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1.7784</v>
      </c>
      <c r="E55" t="n">
        <v>56.23</v>
      </c>
      <c r="F55" t="n">
        <v>53.32</v>
      </c>
      <c r="G55" t="n">
        <v>118.48</v>
      </c>
      <c r="H55" t="n">
        <v>1.67</v>
      </c>
      <c r="I55" t="n">
        <v>27</v>
      </c>
      <c r="J55" t="n">
        <v>151.3</v>
      </c>
      <c r="K55" t="n">
        <v>46.47</v>
      </c>
      <c r="L55" t="n">
        <v>14.25</v>
      </c>
      <c r="M55" t="n">
        <v>25</v>
      </c>
      <c r="N55" t="n">
        <v>25.59</v>
      </c>
      <c r="O55" t="n">
        <v>18894.63</v>
      </c>
      <c r="P55" t="n">
        <v>499.22</v>
      </c>
      <c r="Q55" t="n">
        <v>1367.22</v>
      </c>
      <c r="R55" t="n">
        <v>130.7</v>
      </c>
      <c r="S55" t="n">
        <v>104.26</v>
      </c>
      <c r="T55" t="n">
        <v>12269.13</v>
      </c>
      <c r="U55" t="n">
        <v>0.8</v>
      </c>
      <c r="V55" t="n">
        <v>0.9</v>
      </c>
      <c r="W55" t="n">
        <v>20.68</v>
      </c>
      <c r="X55" t="n">
        <v>0.74</v>
      </c>
      <c r="Y55" t="n">
        <v>1</v>
      </c>
      <c r="Z55" t="n">
        <v>10</v>
      </c>
      <c r="AA55" t="n">
        <v>1744.757959462196</v>
      </c>
      <c r="AB55" t="n">
        <v>2387.254813424846</v>
      </c>
      <c r="AC55" t="n">
        <v>2159.418564564753</v>
      </c>
      <c r="AD55" t="n">
        <v>1744757.959462196</v>
      </c>
      <c r="AE55" t="n">
        <v>2387254.813424846</v>
      </c>
      <c r="AF55" t="n">
        <v>2.86929051605425e-06</v>
      </c>
      <c r="AG55" t="n">
        <v>66</v>
      </c>
      <c r="AH55" t="n">
        <v>2159418.564564752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1.7803</v>
      </c>
      <c r="E56" t="n">
        <v>56.17</v>
      </c>
      <c r="F56" t="n">
        <v>53.28</v>
      </c>
      <c r="G56" t="n">
        <v>122.96</v>
      </c>
      <c r="H56" t="n">
        <v>1.69</v>
      </c>
      <c r="I56" t="n">
        <v>26</v>
      </c>
      <c r="J56" t="n">
        <v>151.65</v>
      </c>
      <c r="K56" t="n">
        <v>46.47</v>
      </c>
      <c r="L56" t="n">
        <v>14.5</v>
      </c>
      <c r="M56" t="n">
        <v>24</v>
      </c>
      <c r="N56" t="n">
        <v>25.68</v>
      </c>
      <c r="O56" t="n">
        <v>18937.61</v>
      </c>
      <c r="P56" t="n">
        <v>499.93</v>
      </c>
      <c r="Q56" t="n">
        <v>1367.24</v>
      </c>
      <c r="R56" t="n">
        <v>129.57</v>
      </c>
      <c r="S56" t="n">
        <v>104.26</v>
      </c>
      <c r="T56" t="n">
        <v>11709.89</v>
      </c>
      <c r="U56" t="n">
        <v>0.8</v>
      </c>
      <c r="V56" t="n">
        <v>0.9</v>
      </c>
      <c r="W56" t="n">
        <v>20.68</v>
      </c>
      <c r="X56" t="n">
        <v>0.71</v>
      </c>
      <c r="Y56" t="n">
        <v>1</v>
      </c>
      <c r="Z56" t="n">
        <v>10</v>
      </c>
      <c r="AA56" t="n">
        <v>1744.225018248585</v>
      </c>
      <c r="AB56" t="n">
        <v>2386.525619744676</v>
      </c>
      <c r="AC56" t="n">
        <v>2158.758964105989</v>
      </c>
      <c r="AD56" t="n">
        <v>1744225.018248585</v>
      </c>
      <c r="AE56" t="n">
        <v>2386525.619744676</v>
      </c>
      <c r="AF56" t="n">
        <v>2.87235599737482e-06</v>
      </c>
      <c r="AG56" t="n">
        <v>66</v>
      </c>
      <c r="AH56" t="n">
        <v>2158758.964105988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1.7797</v>
      </c>
      <c r="E57" t="n">
        <v>56.19</v>
      </c>
      <c r="F57" t="n">
        <v>53.3</v>
      </c>
      <c r="G57" t="n">
        <v>123</v>
      </c>
      <c r="H57" t="n">
        <v>1.72</v>
      </c>
      <c r="I57" t="n">
        <v>26</v>
      </c>
      <c r="J57" t="n">
        <v>152</v>
      </c>
      <c r="K57" t="n">
        <v>46.47</v>
      </c>
      <c r="L57" t="n">
        <v>14.75</v>
      </c>
      <c r="M57" t="n">
        <v>24</v>
      </c>
      <c r="N57" t="n">
        <v>25.78</v>
      </c>
      <c r="O57" t="n">
        <v>18980.62</v>
      </c>
      <c r="P57" t="n">
        <v>495.54</v>
      </c>
      <c r="Q57" t="n">
        <v>1367.22</v>
      </c>
      <c r="R57" t="n">
        <v>130.24</v>
      </c>
      <c r="S57" t="n">
        <v>104.26</v>
      </c>
      <c r="T57" t="n">
        <v>12043.76</v>
      </c>
      <c r="U57" t="n">
        <v>0.8</v>
      </c>
      <c r="V57" t="n">
        <v>0.9</v>
      </c>
      <c r="W57" t="n">
        <v>20.68</v>
      </c>
      <c r="X57" t="n">
        <v>0.72</v>
      </c>
      <c r="Y57" t="n">
        <v>1</v>
      </c>
      <c r="Z57" t="n">
        <v>10</v>
      </c>
      <c r="AA57" t="n">
        <v>1738.790554763184</v>
      </c>
      <c r="AB57" t="n">
        <v>2379.089947052343</v>
      </c>
      <c r="AC57" t="n">
        <v>2152.032941579379</v>
      </c>
      <c r="AD57" t="n">
        <v>1738790.554763184</v>
      </c>
      <c r="AE57" t="n">
        <v>2379089.947052343</v>
      </c>
      <c r="AF57" t="n">
        <v>2.871387950642009e-06</v>
      </c>
      <c r="AG57" t="n">
        <v>66</v>
      </c>
      <c r="AH57" t="n">
        <v>2152032.941579379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1.7816</v>
      </c>
      <c r="E58" t="n">
        <v>56.13</v>
      </c>
      <c r="F58" t="n">
        <v>53.27</v>
      </c>
      <c r="G58" t="n">
        <v>127.84</v>
      </c>
      <c r="H58" t="n">
        <v>1.74</v>
      </c>
      <c r="I58" t="n">
        <v>25</v>
      </c>
      <c r="J58" t="n">
        <v>152.35</v>
      </c>
      <c r="K58" t="n">
        <v>46.47</v>
      </c>
      <c r="L58" t="n">
        <v>15</v>
      </c>
      <c r="M58" t="n">
        <v>23</v>
      </c>
      <c r="N58" t="n">
        <v>25.88</v>
      </c>
      <c r="O58" t="n">
        <v>19023.66</v>
      </c>
      <c r="P58" t="n">
        <v>495.51</v>
      </c>
      <c r="Q58" t="n">
        <v>1367.26</v>
      </c>
      <c r="R58" t="n">
        <v>128.96</v>
      </c>
      <c r="S58" t="n">
        <v>104.26</v>
      </c>
      <c r="T58" t="n">
        <v>11410.32</v>
      </c>
      <c r="U58" t="n">
        <v>0.8100000000000001</v>
      </c>
      <c r="V58" t="n">
        <v>0.9</v>
      </c>
      <c r="W58" t="n">
        <v>20.69</v>
      </c>
      <c r="X58" t="n">
        <v>0.6899999999999999</v>
      </c>
      <c r="Y58" t="n">
        <v>1</v>
      </c>
      <c r="Z58" t="n">
        <v>10</v>
      </c>
      <c r="AA58" t="n">
        <v>1727.650498891759</v>
      </c>
      <c r="AB58" t="n">
        <v>2363.847631144479</v>
      </c>
      <c r="AC58" t="n">
        <v>2138.245330909037</v>
      </c>
      <c r="AD58" t="n">
        <v>1727650.498891759</v>
      </c>
      <c r="AE58" t="n">
        <v>2363847.631144479</v>
      </c>
      <c r="AF58" t="n">
        <v>2.87445343196258e-06</v>
      </c>
      <c r="AG58" t="n">
        <v>65</v>
      </c>
      <c r="AH58" t="n">
        <v>2138245.330909037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1.7836</v>
      </c>
      <c r="E59" t="n">
        <v>56.07</v>
      </c>
      <c r="F59" t="n">
        <v>53.23</v>
      </c>
      <c r="G59" t="n">
        <v>133.08</v>
      </c>
      <c r="H59" t="n">
        <v>1.77</v>
      </c>
      <c r="I59" t="n">
        <v>24</v>
      </c>
      <c r="J59" t="n">
        <v>152.7</v>
      </c>
      <c r="K59" t="n">
        <v>46.47</v>
      </c>
      <c r="L59" t="n">
        <v>15.25</v>
      </c>
      <c r="M59" t="n">
        <v>20</v>
      </c>
      <c r="N59" t="n">
        <v>25.98</v>
      </c>
      <c r="O59" t="n">
        <v>19066.74</v>
      </c>
      <c r="P59" t="n">
        <v>489.98</v>
      </c>
      <c r="Q59" t="n">
        <v>1367.21</v>
      </c>
      <c r="R59" t="n">
        <v>127.99</v>
      </c>
      <c r="S59" t="n">
        <v>104.26</v>
      </c>
      <c r="T59" t="n">
        <v>10929.64</v>
      </c>
      <c r="U59" t="n">
        <v>0.8100000000000001</v>
      </c>
      <c r="V59" t="n">
        <v>0.9</v>
      </c>
      <c r="W59" t="n">
        <v>20.68</v>
      </c>
      <c r="X59" t="n">
        <v>0.66</v>
      </c>
      <c r="Y59" t="n">
        <v>1</v>
      </c>
      <c r="Z59" t="n">
        <v>10</v>
      </c>
      <c r="AA59" t="n">
        <v>1718.603198376107</v>
      </c>
      <c r="AB59" t="n">
        <v>2351.468715440235</v>
      </c>
      <c r="AC59" t="n">
        <v>2127.047841545688</v>
      </c>
      <c r="AD59" t="n">
        <v>1718603.198376107</v>
      </c>
      <c r="AE59" t="n">
        <v>2351468.715440235</v>
      </c>
      <c r="AF59" t="n">
        <v>2.877680254405286e-06</v>
      </c>
      <c r="AG59" t="n">
        <v>65</v>
      </c>
      <c r="AH59" t="n">
        <v>2127047.841545688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1.7836</v>
      </c>
      <c r="E60" t="n">
        <v>56.07</v>
      </c>
      <c r="F60" t="n">
        <v>53.23</v>
      </c>
      <c r="G60" t="n">
        <v>133.08</v>
      </c>
      <c r="H60" t="n">
        <v>1.79</v>
      </c>
      <c r="I60" t="n">
        <v>24</v>
      </c>
      <c r="J60" t="n">
        <v>153.05</v>
      </c>
      <c r="K60" t="n">
        <v>46.47</v>
      </c>
      <c r="L60" t="n">
        <v>15.5</v>
      </c>
      <c r="M60" t="n">
        <v>20</v>
      </c>
      <c r="N60" t="n">
        <v>26.08</v>
      </c>
      <c r="O60" t="n">
        <v>19109.85</v>
      </c>
      <c r="P60" t="n">
        <v>490.89</v>
      </c>
      <c r="Q60" t="n">
        <v>1367.22</v>
      </c>
      <c r="R60" t="n">
        <v>127.56</v>
      </c>
      <c r="S60" t="n">
        <v>104.26</v>
      </c>
      <c r="T60" t="n">
        <v>10717.67</v>
      </c>
      <c r="U60" t="n">
        <v>0.82</v>
      </c>
      <c r="V60" t="n">
        <v>0.9</v>
      </c>
      <c r="W60" t="n">
        <v>20.69</v>
      </c>
      <c r="X60" t="n">
        <v>0.66</v>
      </c>
      <c r="Y60" t="n">
        <v>1</v>
      </c>
      <c r="Z60" t="n">
        <v>10</v>
      </c>
      <c r="AA60" t="n">
        <v>1719.837202586301</v>
      </c>
      <c r="AB60" t="n">
        <v>2353.157134441047</v>
      </c>
      <c r="AC60" t="n">
        <v>2128.575120206774</v>
      </c>
      <c r="AD60" t="n">
        <v>1719837.202586301</v>
      </c>
      <c r="AE60" t="n">
        <v>2353157.134441047</v>
      </c>
      <c r="AF60" t="n">
        <v>2.877680254405286e-06</v>
      </c>
      <c r="AG60" t="n">
        <v>65</v>
      </c>
      <c r="AH60" t="n">
        <v>2128575.120206774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1.7832</v>
      </c>
      <c r="E61" t="n">
        <v>56.08</v>
      </c>
      <c r="F61" t="n">
        <v>53.25</v>
      </c>
      <c r="G61" t="n">
        <v>133.11</v>
      </c>
      <c r="H61" t="n">
        <v>1.82</v>
      </c>
      <c r="I61" t="n">
        <v>24</v>
      </c>
      <c r="J61" t="n">
        <v>153.4</v>
      </c>
      <c r="K61" t="n">
        <v>46.47</v>
      </c>
      <c r="L61" t="n">
        <v>15.75</v>
      </c>
      <c r="M61" t="n">
        <v>20</v>
      </c>
      <c r="N61" t="n">
        <v>26.18</v>
      </c>
      <c r="O61" t="n">
        <v>19153</v>
      </c>
      <c r="P61" t="n">
        <v>490.76</v>
      </c>
      <c r="Q61" t="n">
        <v>1367.3</v>
      </c>
      <c r="R61" t="n">
        <v>128.39</v>
      </c>
      <c r="S61" t="n">
        <v>104.26</v>
      </c>
      <c r="T61" t="n">
        <v>11133.06</v>
      </c>
      <c r="U61" t="n">
        <v>0.8100000000000001</v>
      </c>
      <c r="V61" t="n">
        <v>0.9</v>
      </c>
      <c r="W61" t="n">
        <v>20.68</v>
      </c>
      <c r="X61" t="n">
        <v>0.67</v>
      </c>
      <c r="Y61" t="n">
        <v>1</v>
      </c>
      <c r="Z61" t="n">
        <v>10</v>
      </c>
      <c r="AA61" t="n">
        <v>1720.064361636192</v>
      </c>
      <c r="AB61" t="n">
        <v>2353.467943474657</v>
      </c>
      <c r="AC61" t="n">
        <v>2128.856266062439</v>
      </c>
      <c r="AD61" t="n">
        <v>1720064.361636192</v>
      </c>
      <c r="AE61" t="n">
        <v>2353467.943474657</v>
      </c>
      <c r="AF61" t="n">
        <v>2.877034889916745e-06</v>
      </c>
      <c r="AG61" t="n">
        <v>65</v>
      </c>
      <c r="AH61" t="n">
        <v>2128856.266062439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1.7853</v>
      </c>
      <c r="E62" t="n">
        <v>56.01</v>
      </c>
      <c r="F62" t="n">
        <v>53.21</v>
      </c>
      <c r="G62" t="n">
        <v>138.8</v>
      </c>
      <c r="H62" t="n">
        <v>1.84</v>
      </c>
      <c r="I62" t="n">
        <v>23</v>
      </c>
      <c r="J62" t="n">
        <v>153.75</v>
      </c>
      <c r="K62" t="n">
        <v>46.47</v>
      </c>
      <c r="L62" t="n">
        <v>16</v>
      </c>
      <c r="M62" t="n">
        <v>16</v>
      </c>
      <c r="N62" t="n">
        <v>26.28</v>
      </c>
      <c r="O62" t="n">
        <v>19196.18</v>
      </c>
      <c r="P62" t="n">
        <v>487.92</v>
      </c>
      <c r="Q62" t="n">
        <v>1367.21</v>
      </c>
      <c r="R62" t="n">
        <v>126.89</v>
      </c>
      <c r="S62" t="n">
        <v>104.26</v>
      </c>
      <c r="T62" t="n">
        <v>10384.77</v>
      </c>
      <c r="U62" t="n">
        <v>0.82</v>
      </c>
      <c r="V62" t="n">
        <v>0.9</v>
      </c>
      <c r="W62" t="n">
        <v>20.69</v>
      </c>
      <c r="X62" t="n">
        <v>0.63</v>
      </c>
      <c r="Y62" t="n">
        <v>1</v>
      </c>
      <c r="Z62" t="n">
        <v>10</v>
      </c>
      <c r="AA62" t="n">
        <v>1714.617450411563</v>
      </c>
      <c r="AB62" t="n">
        <v>2346.015239236356</v>
      </c>
      <c r="AC62" t="n">
        <v>2122.114837456705</v>
      </c>
      <c r="AD62" t="n">
        <v>1714617.450411563</v>
      </c>
      <c r="AE62" t="n">
        <v>2346015.239236356</v>
      </c>
      <c r="AF62" t="n">
        <v>2.880423053481586e-06</v>
      </c>
      <c r="AG62" t="n">
        <v>65</v>
      </c>
      <c r="AH62" t="n">
        <v>2122114.837456705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1.7847</v>
      </c>
      <c r="E63" t="n">
        <v>56.03</v>
      </c>
      <c r="F63" t="n">
        <v>53.23</v>
      </c>
      <c r="G63" t="n">
        <v>138.85</v>
      </c>
      <c r="H63" t="n">
        <v>1.87</v>
      </c>
      <c r="I63" t="n">
        <v>23</v>
      </c>
      <c r="J63" t="n">
        <v>154.1</v>
      </c>
      <c r="K63" t="n">
        <v>46.47</v>
      </c>
      <c r="L63" t="n">
        <v>16.25</v>
      </c>
      <c r="M63" t="n">
        <v>14</v>
      </c>
      <c r="N63" t="n">
        <v>26.38</v>
      </c>
      <c r="O63" t="n">
        <v>19239.4</v>
      </c>
      <c r="P63" t="n">
        <v>487.45</v>
      </c>
      <c r="Q63" t="n">
        <v>1367.23</v>
      </c>
      <c r="R63" t="n">
        <v>127.3</v>
      </c>
      <c r="S63" t="n">
        <v>104.26</v>
      </c>
      <c r="T63" t="n">
        <v>10588.78</v>
      </c>
      <c r="U63" t="n">
        <v>0.82</v>
      </c>
      <c r="V63" t="n">
        <v>0.9</v>
      </c>
      <c r="W63" t="n">
        <v>20.69</v>
      </c>
      <c r="X63" t="n">
        <v>0.65</v>
      </c>
      <c r="Y63" t="n">
        <v>1</v>
      </c>
      <c r="Z63" t="n">
        <v>10</v>
      </c>
      <c r="AA63" t="n">
        <v>1714.503949707179</v>
      </c>
      <c r="AB63" t="n">
        <v>2345.859942565321</v>
      </c>
      <c r="AC63" t="n">
        <v>2121.974362081994</v>
      </c>
      <c r="AD63" t="n">
        <v>1714503.949707179</v>
      </c>
      <c r="AE63" t="n">
        <v>2345859.942565321</v>
      </c>
      <c r="AF63" t="n">
        <v>2.879455006748774e-06</v>
      </c>
      <c r="AG63" t="n">
        <v>65</v>
      </c>
      <c r="AH63" t="n">
        <v>2121974.362081994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1.7845</v>
      </c>
      <c r="E64" t="n">
        <v>56.04</v>
      </c>
      <c r="F64" t="n">
        <v>53.23</v>
      </c>
      <c r="G64" t="n">
        <v>138.87</v>
      </c>
      <c r="H64" t="n">
        <v>1.89</v>
      </c>
      <c r="I64" t="n">
        <v>23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486.52</v>
      </c>
      <c r="Q64" t="n">
        <v>1367.2</v>
      </c>
      <c r="R64" t="n">
        <v>127.43</v>
      </c>
      <c r="S64" t="n">
        <v>104.26</v>
      </c>
      <c r="T64" t="n">
        <v>10656.14</v>
      </c>
      <c r="U64" t="n">
        <v>0.82</v>
      </c>
      <c r="V64" t="n">
        <v>0.9</v>
      </c>
      <c r="W64" t="n">
        <v>20.69</v>
      </c>
      <c r="X64" t="n">
        <v>0.66</v>
      </c>
      <c r="Y64" t="n">
        <v>1</v>
      </c>
      <c r="Z64" t="n">
        <v>10</v>
      </c>
      <c r="AA64" t="n">
        <v>1713.364934861106</v>
      </c>
      <c r="AB64" t="n">
        <v>2344.301492203134</v>
      </c>
      <c r="AC64" t="n">
        <v>2120.564648035076</v>
      </c>
      <c r="AD64" t="n">
        <v>1713364.934861106</v>
      </c>
      <c r="AE64" t="n">
        <v>2344301.492203134</v>
      </c>
      <c r="AF64" t="n">
        <v>2.879132324504503e-06</v>
      </c>
      <c r="AG64" t="n">
        <v>65</v>
      </c>
      <c r="AH64" t="n">
        <v>2120564.648035076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1.7839</v>
      </c>
      <c r="E65" t="n">
        <v>56.06</v>
      </c>
      <c r="F65" t="n">
        <v>53.25</v>
      </c>
      <c r="G65" t="n">
        <v>138.91</v>
      </c>
      <c r="H65" t="n">
        <v>1.92</v>
      </c>
      <c r="I65" t="n">
        <v>23</v>
      </c>
      <c r="J65" t="n">
        <v>154.8</v>
      </c>
      <c r="K65" t="n">
        <v>46.47</v>
      </c>
      <c r="L65" t="n">
        <v>16.75</v>
      </c>
      <c r="M65" t="n">
        <v>6</v>
      </c>
      <c r="N65" t="n">
        <v>26.58</v>
      </c>
      <c r="O65" t="n">
        <v>19325.94</v>
      </c>
      <c r="P65" t="n">
        <v>485.65</v>
      </c>
      <c r="Q65" t="n">
        <v>1367.32</v>
      </c>
      <c r="R65" t="n">
        <v>127.85</v>
      </c>
      <c r="S65" t="n">
        <v>104.26</v>
      </c>
      <c r="T65" t="n">
        <v>10868.48</v>
      </c>
      <c r="U65" t="n">
        <v>0.82</v>
      </c>
      <c r="V65" t="n">
        <v>0.9</v>
      </c>
      <c r="W65" t="n">
        <v>20.7</v>
      </c>
      <c r="X65" t="n">
        <v>0.67</v>
      </c>
      <c r="Y65" t="n">
        <v>1</v>
      </c>
      <c r="Z65" t="n">
        <v>10</v>
      </c>
      <c r="AA65" t="n">
        <v>1712.708633769545</v>
      </c>
      <c r="AB65" t="n">
        <v>2343.4035120957</v>
      </c>
      <c r="AC65" t="n">
        <v>2119.752369888772</v>
      </c>
      <c r="AD65" t="n">
        <v>1712708.633769545</v>
      </c>
      <c r="AE65" t="n">
        <v>2343403.5120957</v>
      </c>
      <c r="AF65" t="n">
        <v>2.878164277771692e-06</v>
      </c>
      <c r="AG65" t="n">
        <v>65</v>
      </c>
      <c r="AH65" t="n">
        <v>2119752.369888772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1.7838</v>
      </c>
      <c r="E66" t="n">
        <v>56.06</v>
      </c>
      <c r="F66" t="n">
        <v>53.25</v>
      </c>
      <c r="G66" t="n">
        <v>138.92</v>
      </c>
      <c r="H66" t="n">
        <v>1.94</v>
      </c>
      <c r="I66" t="n">
        <v>23</v>
      </c>
      <c r="J66" t="n">
        <v>155.15</v>
      </c>
      <c r="K66" t="n">
        <v>46.47</v>
      </c>
      <c r="L66" t="n">
        <v>17</v>
      </c>
      <c r="M66" t="n">
        <v>2</v>
      </c>
      <c r="N66" t="n">
        <v>26.68</v>
      </c>
      <c r="O66" t="n">
        <v>19369.26</v>
      </c>
      <c r="P66" t="n">
        <v>485.48</v>
      </c>
      <c r="Q66" t="n">
        <v>1367.25</v>
      </c>
      <c r="R66" t="n">
        <v>127.89</v>
      </c>
      <c r="S66" t="n">
        <v>104.26</v>
      </c>
      <c r="T66" t="n">
        <v>10888.5</v>
      </c>
      <c r="U66" t="n">
        <v>0.82</v>
      </c>
      <c r="V66" t="n">
        <v>0.9</v>
      </c>
      <c r="W66" t="n">
        <v>20.7</v>
      </c>
      <c r="X66" t="n">
        <v>0.68</v>
      </c>
      <c r="Y66" t="n">
        <v>1</v>
      </c>
      <c r="Z66" t="n">
        <v>10</v>
      </c>
      <c r="AA66" t="n">
        <v>1712.538791694386</v>
      </c>
      <c r="AB66" t="n">
        <v>2343.171126675564</v>
      </c>
      <c r="AC66" t="n">
        <v>2119.542163006979</v>
      </c>
      <c r="AD66" t="n">
        <v>1712538.791694386</v>
      </c>
      <c r="AE66" t="n">
        <v>2343171.126675564</v>
      </c>
      <c r="AF66" t="n">
        <v>2.878002936649556e-06</v>
      </c>
      <c r="AG66" t="n">
        <v>65</v>
      </c>
      <c r="AH66" t="n">
        <v>2119542.163006979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1.7838</v>
      </c>
      <c r="E67" t="n">
        <v>56.06</v>
      </c>
      <c r="F67" t="n">
        <v>53.25</v>
      </c>
      <c r="G67" t="n">
        <v>138.92</v>
      </c>
      <c r="H67" t="n">
        <v>1.96</v>
      </c>
      <c r="I67" t="n">
        <v>23</v>
      </c>
      <c r="J67" t="n">
        <v>155.5</v>
      </c>
      <c r="K67" t="n">
        <v>46.47</v>
      </c>
      <c r="L67" t="n">
        <v>17.25</v>
      </c>
      <c r="M67" t="n">
        <v>2</v>
      </c>
      <c r="N67" t="n">
        <v>26.79</v>
      </c>
      <c r="O67" t="n">
        <v>19412.61</v>
      </c>
      <c r="P67" t="n">
        <v>486.17</v>
      </c>
      <c r="Q67" t="n">
        <v>1367.42</v>
      </c>
      <c r="R67" t="n">
        <v>127.57</v>
      </c>
      <c r="S67" t="n">
        <v>104.26</v>
      </c>
      <c r="T67" t="n">
        <v>10727.91</v>
      </c>
      <c r="U67" t="n">
        <v>0.82</v>
      </c>
      <c r="V67" t="n">
        <v>0.9</v>
      </c>
      <c r="W67" t="n">
        <v>20.71</v>
      </c>
      <c r="X67" t="n">
        <v>0.68</v>
      </c>
      <c r="Y67" t="n">
        <v>1</v>
      </c>
      <c r="Z67" t="n">
        <v>10</v>
      </c>
      <c r="AA67" t="n">
        <v>1713.474360308506</v>
      </c>
      <c r="AB67" t="n">
        <v>2344.451212927777</v>
      </c>
      <c r="AC67" t="n">
        <v>2120.700079623893</v>
      </c>
      <c r="AD67" t="n">
        <v>1713474.360308506</v>
      </c>
      <c r="AE67" t="n">
        <v>2344451.212927777</v>
      </c>
      <c r="AF67" t="n">
        <v>2.878002936649556e-06</v>
      </c>
      <c r="AG67" t="n">
        <v>65</v>
      </c>
      <c r="AH67" t="n">
        <v>2120700.079623893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1.784</v>
      </c>
      <c r="E68" t="n">
        <v>56.05</v>
      </c>
      <c r="F68" t="n">
        <v>53.25</v>
      </c>
      <c r="G68" t="n">
        <v>138.91</v>
      </c>
      <c r="H68" t="n">
        <v>1.99</v>
      </c>
      <c r="I68" t="n">
        <v>23</v>
      </c>
      <c r="J68" t="n">
        <v>155.85</v>
      </c>
      <c r="K68" t="n">
        <v>46.47</v>
      </c>
      <c r="L68" t="n">
        <v>17.5</v>
      </c>
      <c r="M68" t="n">
        <v>0</v>
      </c>
      <c r="N68" t="n">
        <v>26.89</v>
      </c>
      <c r="O68" t="n">
        <v>19456</v>
      </c>
      <c r="P68" t="n">
        <v>486.91</v>
      </c>
      <c r="Q68" t="n">
        <v>1367.32</v>
      </c>
      <c r="R68" t="n">
        <v>127.51</v>
      </c>
      <c r="S68" t="n">
        <v>104.26</v>
      </c>
      <c r="T68" t="n">
        <v>10695.35</v>
      </c>
      <c r="U68" t="n">
        <v>0.82</v>
      </c>
      <c r="V68" t="n">
        <v>0.9</v>
      </c>
      <c r="W68" t="n">
        <v>20.71</v>
      </c>
      <c r="X68" t="n">
        <v>0.67</v>
      </c>
      <c r="Y68" t="n">
        <v>1</v>
      </c>
      <c r="Z68" t="n">
        <v>10</v>
      </c>
      <c r="AA68" t="n">
        <v>1714.356218348204</v>
      </c>
      <c r="AB68" t="n">
        <v>2345.657810002524</v>
      </c>
      <c r="AC68" t="n">
        <v>2121.791520767295</v>
      </c>
      <c r="AD68" t="n">
        <v>1714356.218348204</v>
      </c>
      <c r="AE68" t="n">
        <v>2345657.810002523</v>
      </c>
      <c r="AF68" t="n">
        <v>2.878325618893827e-06</v>
      </c>
      <c r="AG68" t="n">
        <v>65</v>
      </c>
      <c r="AH68" t="n">
        <v>2121791.520767295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0.7426</v>
      </c>
      <c r="E2" t="n">
        <v>134.65</v>
      </c>
      <c r="F2" t="n">
        <v>82.95999999999999</v>
      </c>
      <c r="G2" t="n">
        <v>4.98</v>
      </c>
      <c r="H2" t="n">
        <v>0.07000000000000001</v>
      </c>
      <c r="I2" t="n">
        <v>1000</v>
      </c>
      <c r="J2" t="n">
        <v>252.85</v>
      </c>
      <c r="K2" t="n">
        <v>59.19</v>
      </c>
      <c r="L2" t="n">
        <v>1</v>
      </c>
      <c r="M2" t="n">
        <v>998</v>
      </c>
      <c r="N2" t="n">
        <v>62.65</v>
      </c>
      <c r="O2" t="n">
        <v>31418.63</v>
      </c>
      <c r="P2" t="n">
        <v>1380.83</v>
      </c>
      <c r="Q2" t="n">
        <v>1371.68</v>
      </c>
      <c r="R2" t="n">
        <v>1097.64</v>
      </c>
      <c r="S2" t="n">
        <v>104.26</v>
      </c>
      <c r="T2" t="n">
        <v>490877.12</v>
      </c>
      <c r="U2" t="n">
        <v>0.09</v>
      </c>
      <c r="V2" t="n">
        <v>0.58</v>
      </c>
      <c r="W2" t="n">
        <v>22.29</v>
      </c>
      <c r="X2" t="n">
        <v>30.29</v>
      </c>
      <c r="Y2" t="n">
        <v>1</v>
      </c>
      <c r="Z2" t="n">
        <v>10</v>
      </c>
      <c r="AA2" t="n">
        <v>8159.534220814659</v>
      </c>
      <c r="AB2" t="n">
        <v>11164.23469416344</v>
      </c>
      <c r="AC2" t="n">
        <v>10098.73580405386</v>
      </c>
      <c r="AD2" t="n">
        <v>8159534.220814659</v>
      </c>
      <c r="AE2" t="n">
        <v>11164234.69416344</v>
      </c>
      <c r="AF2" t="n">
        <v>9.05887250865166e-07</v>
      </c>
      <c r="AG2" t="n">
        <v>156</v>
      </c>
      <c r="AH2" t="n">
        <v>10098735.80405386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0.8987000000000001</v>
      </c>
      <c r="E3" t="n">
        <v>111.27</v>
      </c>
      <c r="F3" t="n">
        <v>73.76000000000001</v>
      </c>
      <c r="G3" t="n">
        <v>6.23</v>
      </c>
      <c r="H3" t="n">
        <v>0.09</v>
      </c>
      <c r="I3" t="n">
        <v>710</v>
      </c>
      <c r="J3" t="n">
        <v>253.3</v>
      </c>
      <c r="K3" t="n">
        <v>59.19</v>
      </c>
      <c r="L3" t="n">
        <v>1.25</v>
      </c>
      <c r="M3" t="n">
        <v>708</v>
      </c>
      <c r="N3" t="n">
        <v>62.86</v>
      </c>
      <c r="O3" t="n">
        <v>31474.5</v>
      </c>
      <c r="P3" t="n">
        <v>1228.26</v>
      </c>
      <c r="Q3" t="n">
        <v>1370.31</v>
      </c>
      <c r="R3" t="n">
        <v>797.03</v>
      </c>
      <c r="S3" t="n">
        <v>104.26</v>
      </c>
      <c r="T3" t="n">
        <v>342022.62</v>
      </c>
      <c r="U3" t="n">
        <v>0.13</v>
      </c>
      <c r="V3" t="n">
        <v>0.65</v>
      </c>
      <c r="W3" t="n">
        <v>21.79</v>
      </c>
      <c r="X3" t="n">
        <v>21.12</v>
      </c>
      <c r="Y3" t="n">
        <v>1</v>
      </c>
      <c r="Z3" t="n">
        <v>10</v>
      </c>
      <c r="AA3" t="n">
        <v>6140.635165120114</v>
      </c>
      <c r="AB3" t="n">
        <v>8401.887938621741</v>
      </c>
      <c r="AC3" t="n">
        <v>7600.023545883147</v>
      </c>
      <c r="AD3" t="n">
        <v>6140635.165120114</v>
      </c>
      <c r="AE3" t="n">
        <v>8401887.938621741</v>
      </c>
      <c r="AF3" t="n">
        <v>1.096311435971619e-06</v>
      </c>
      <c r="AG3" t="n">
        <v>129</v>
      </c>
      <c r="AH3" t="n">
        <v>7600023.545883147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1.0135</v>
      </c>
      <c r="E4" t="n">
        <v>98.66</v>
      </c>
      <c r="F4" t="n">
        <v>68.87</v>
      </c>
      <c r="G4" t="n">
        <v>7.49</v>
      </c>
      <c r="H4" t="n">
        <v>0.11</v>
      </c>
      <c r="I4" t="n">
        <v>552</v>
      </c>
      <c r="J4" t="n">
        <v>253.75</v>
      </c>
      <c r="K4" t="n">
        <v>59.19</v>
      </c>
      <c r="L4" t="n">
        <v>1.5</v>
      </c>
      <c r="M4" t="n">
        <v>550</v>
      </c>
      <c r="N4" t="n">
        <v>63.06</v>
      </c>
      <c r="O4" t="n">
        <v>31530.44</v>
      </c>
      <c r="P4" t="n">
        <v>1147.09</v>
      </c>
      <c r="Q4" t="n">
        <v>1369.62</v>
      </c>
      <c r="R4" t="n">
        <v>637.5599999999999</v>
      </c>
      <c r="S4" t="n">
        <v>104.26</v>
      </c>
      <c r="T4" t="n">
        <v>263074.89</v>
      </c>
      <c r="U4" t="n">
        <v>0.16</v>
      </c>
      <c r="V4" t="n">
        <v>0.7</v>
      </c>
      <c r="W4" t="n">
        <v>21.53</v>
      </c>
      <c r="X4" t="n">
        <v>16.24</v>
      </c>
      <c r="Y4" t="n">
        <v>1</v>
      </c>
      <c r="Z4" t="n">
        <v>10</v>
      </c>
      <c r="AA4" t="n">
        <v>5167.052120845895</v>
      </c>
      <c r="AB4" t="n">
        <v>7069.788665993126</v>
      </c>
      <c r="AC4" t="n">
        <v>6395.057958221186</v>
      </c>
      <c r="AD4" t="n">
        <v>5167052.120845895</v>
      </c>
      <c r="AE4" t="n">
        <v>7069788.665993125</v>
      </c>
      <c r="AF4" t="n">
        <v>1.236354334435559e-06</v>
      </c>
      <c r="AG4" t="n">
        <v>115</v>
      </c>
      <c r="AH4" t="n">
        <v>6395057.958221186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1.1018</v>
      </c>
      <c r="E5" t="n">
        <v>90.76000000000001</v>
      </c>
      <c r="F5" t="n">
        <v>65.86</v>
      </c>
      <c r="G5" t="n">
        <v>8.74</v>
      </c>
      <c r="H5" t="n">
        <v>0.12</v>
      </c>
      <c r="I5" t="n">
        <v>452</v>
      </c>
      <c r="J5" t="n">
        <v>254.21</v>
      </c>
      <c r="K5" t="n">
        <v>59.19</v>
      </c>
      <c r="L5" t="n">
        <v>1.75</v>
      </c>
      <c r="M5" t="n">
        <v>450</v>
      </c>
      <c r="N5" t="n">
        <v>63.26</v>
      </c>
      <c r="O5" t="n">
        <v>31586.46</v>
      </c>
      <c r="P5" t="n">
        <v>1096.8</v>
      </c>
      <c r="Q5" t="n">
        <v>1369.12</v>
      </c>
      <c r="R5" t="n">
        <v>538.1799999999999</v>
      </c>
      <c r="S5" t="n">
        <v>104.26</v>
      </c>
      <c r="T5" t="n">
        <v>213887.64</v>
      </c>
      <c r="U5" t="n">
        <v>0.19</v>
      </c>
      <c r="V5" t="n">
        <v>0.73</v>
      </c>
      <c r="W5" t="n">
        <v>21.39</v>
      </c>
      <c r="X5" t="n">
        <v>13.24</v>
      </c>
      <c r="Y5" t="n">
        <v>1</v>
      </c>
      <c r="Z5" t="n">
        <v>10</v>
      </c>
      <c r="AA5" t="n">
        <v>4593.525130146757</v>
      </c>
      <c r="AB5" t="n">
        <v>6285.063735093431</v>
      </c>
      <c r="AC5" t="n">
        <v>5685.226073358232</v>
      </c>
      <c r="AD5" t="n">
        <v>4593525.130146757</v>
      </c>
      <c r="AE5" t="n">
        <v>6285063.735093432</v>
      </c>
      <c r="AF5" t="n">
        <v>1.34407025720878e-06</v>
      </c>
      <c r="AG5" t="n">
        <v>106</v>
      </c>
      <c r="AH5" t="n">
        <v>5685226.073358231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1.1721</v>
      </c>
      <c r="E6" t="n">
        <v>85.31999999999999</v>
      </c>
      <c r="F6" t="n">
        <v>63.79</v>
      </c>
      <c r="G6" t="n">
        <v>9.99</v>
      </c>
      <c r="H6" t="n">
        <v>0.14</v>
      </c>
      <c r="I6" t="n">
        <v>383</v>
      </c>
      <c r="J6" t="n">
        <v>254.66</v>
      </c>
      <c r="K6" t="n">
        <v>59.19</v>
      </c>
      <c r="L6" t="n">
        <v>2</v>
      </c>
      <c r="M6" t="n">
        <v>381</v>
      </c>
      <c r="N6" t="n">
        <v>63.47</v>
      </c>
      <c r="O6" t="n">
        <v>31642.55</v>
      </c>
      <c r="P6" t="n">
        <v>1062.15</v>
      </c>
      <c r="Q6" t="n">
        <v>1369.1</v>
      </c>
      <c r="R6" t="n">
        <v>471.02</v>
      </c>
      <c r="S6" t="n">
        <v>104.26</v>
      </c>
      <c r="T6" t="n">
        <v>180652.45</v>
      </c>
      <c r="U6" t="n">
        <v>0.22</v>
      </c>
      <c r="V6" t="n">
        <v>0.75</v>
      </c>
      <c r="W6" t="n">
        <v>21.27</v>
      </c>
      <c r="X6" t="n">
        <v>11.18</v>
      </c>
      <c r="Y6" t="n">
        <v>1</v>
      </c>
      <c r="Z6" t="n">
        <v>10</v>
      </c>
      <c r="AA6" t="n">
        <v>4206.977736959193</v>
      </c>
      <c r="AB6" t="n">
        <v>5756.172538466748</v>
      </c>
      <c r="AC6" t="n">
        <v>5206.811510234163</v>
      </c>
      <c r="AD6" t="n">
        <v>4206977.736959193</v>
      </c>
      <c r="AE6" t="n">
        <v>5756172.538466748</v>
      </c>
      <c r="AF6" t="n">
        <v>1.429828234229815e-06</v>
      </c>
      <c r="AG6" t="n">
        <v>99</v>
      </c>
      <c r="AH6" t="n">
        <v>5206811.510234162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1.2304</v>
      </c>
      <c r="E7" t="n">
        <v>81.28</v>
      </c>
      <c r="F7" t="n">
        <v>62.24</v>
      </c>
      <c r="G7" t="n">
        <v>11.25</v>
      </c>
      <c r="H7" t="n">
        <v>0.16</v>
      </c>
      <c r="I7" t="n">
        <v>332</v>
      </c>
      <c r="J7" t="n">
        <v>255.12</v>
      </c>
      <c r="K7" t="n">
        <v>59.19</v>
      </c>
      <c r="L7" t="n">
        <v>2.25</v>
      </c>
      <c r="M7" t="n">
        <v>330</v>
      </c>
      <c r="N7" t="n">
        <v>63.67</v>
      </c>
      <c r="O7" t="n">
        <v>31698.72</v>
      </c>
      <c r="P7" t="n">
        <v>1036.09</v>
      </c>
      <c r="Q7" t="n">
        <v>1368.63</v>
      </c>
      <c r="R7" t="n">
        <v>420.9</v>
      </c>
      <c r="S7" t="n">
        <v>104.26</v>
      </c>
      <c r="T7" t="n">
        <v>155843.91</v>
      </c>
      <c r="U7" t="n">
        <v>0.25</v>
      </c>
      <c r="V7" t="n">
        <v>0.77</v>
      </c>
      <c r="W7" t="n">
        <v>21.17</v>
      </c>
      <c r="X7" t="n">
        <v>9.630000000000001</v>
      </c>
      <c r="Y7" t="n">
        <v>1</v>
      </c>
      <c r="Z7" t="n">
        <v>10</v>
      </c>
      <c r="AA7" t="n">
        <v>3939.737726880262</v>
      </c>
      <c r="AB7" t="n">
        <v>5390.522966879573</v>
      </c>
      <c r="AC7" t="n">
        <v>4876.059020566883</v>
      </c>
      <c r="AD7" t="n">
        <v>3939737.726880263</v>
      </c>
      <c r="AE7" t="n">
        <v>5390522.966879573</v>
      </c>
      <c r="AF7" t="n">
        <v>1.500947580749394e-06</v>
      </c>
      <c r="AG7" t="n">
        <v>95</v>
      </c>
      <c r="AH7" t="n">
        <v>4876059.020566883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1.2787</v>
      </c>
      <c r="E8" t="n">
        <v>78.20999999999999</v>
      </c>
      <c r="F8" t="n">
        <v>61.08</v>
      </c>
      <c r="G8" t="n">
        <v>12.51</v>
      </c>
      <c r="H8" t="n">
        <v>0.17</v>
      </c>
      <c r="I8" t="n">
        <v>293</v>
      </c>
      <c r="J8" t="n">
        <v>255.57</v>
      </c>
      <c r="K8" t="n">
        <v>59.19</v>
      </c>
      <c r="L8" t="n">
        <v>2.5</v>
      </c>
      <c r="M8" t="n">
        <v>291</v>
      </c>
      <c r="N8" t="n">
        <v>63.88</v>
      </c>
      <c r="O8" t="n">
        <v>31754.97</v>
      </c>
      <c r="P8" t="n">
        <v>1016.42</v>
      </c>
      <c r="Q8" t="n">
        <v>1368.35</v>
      </c>
      <c r="R8" t="n">
        <v>382.47</v>
      </c>
      <c r="S8" t="n">
        <v>104.26</v>
      </c>
      <c r="T8" t="n">
        <v>136828.73</v>
      </c>
      <c r="U8" t="n">
        <v>0.27</v>
      </c>
      <c r="V8" t="n">
        <v>0.79</v>
      </c>
      <c r="W8" t="n">
        <v>21.13</v>
      </c>
      <c r="X8" t="n">
        <v>8.470000000000001</v>
      </c>
      <c r="Y8" t="n">
        <v>1</v>
      </c>
      <c r="Z8" t="n">
        <v>10</v>
      </c>
      <c r="AA8" t="n">
        <v>3732.595887148131</v>
      </c>
      <c r="AB8" t="n">
        <v>5107.102363305044</v>
      </c>
      <c r="AC8" t="n">
        <v>4619.687681614203</v>
      </c>
      <c r="AD8" t="n">
        <v>3732595.887148131</v>
      </c>
      <c r="AE8" t="n">
        <v>5107102.363305043</v>
      </c>
      <c r="AF8" t="n">
        <v>1.559868068517759e-06</v>
      </c>
      <c r="AG8" t="n">
        <v>91</v>
      </c>
      <c r="AH8" t="n">
        <v>4619687.681614203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1.3181</v>
      </c>
      <c r="E9" t="n">
        <v>75.87</v>
      </c>
      <c r="F9" t="n">
        <v>60.21</v>
      </c>
      <c r="G9" t="n">
        <v>13.74</v>
      </c>
      <c r="H9" t="n">
        <v>0.19</v>
      </c>
      <c r="I9" t="n">
        <v>263</v>
      </c>
      <c r="J9" t="n">
        <v>256.03</v>
      </c>
      <c r="K9" t="n">
        <v>59.19</v>
      </c>
      <c r="L9" t="n">
        <v>2.75</v>
      </c>
      <c r="M9" t="n">
        <v>261</v>
      </c>
      <c r="N9" t="n">
        <v>64.09</v>
      </c>
      <c r="O9" t="n">
        <v>31811.29</v>
      </c>
      <c r="P9" t="n">
        <v>1001.52</v>
      </c>
      <c r="Q9" t="n">
        <v>1368.44</v>
      </c>
      <c r="R9" t="n">
        <v>354.18</v>
      </c>
      <c r="S9" t="n">
        <v>104.26</v>
      </c>
      <c r="T9" t="n">
        <v>122831.19</v>
      </c>
      <c r="U9" t="n">
        <v>0.29</v>
      </c>
      <c r="V9" t="n">
        <v>0.8</v>
      </c>
      <c r="W9" t="n">
        <v>21.08</v>
      </c>
      <c r="X9" t="n">
        <v>7.61</v>
      </c>
      <c r="Y9" t="n">
        <v>1</v>
      </c>
      <c r="Z9" t="n">
        <v>10</v>
      </c>
      <c r="AA9" t="n">
        <v>3578.513138575244</v>
      </c>
      <c r="AB9" t="n">
        <v>4896.279549056497</v>
      </c>
      <c r="AC9" t="n">
        <v>4428.985500865866</v>
      </c>
      <c r="AD9" t="n">
        <v>3578513.138575244</v>
      </c>
      <c r="AE9" t="n">
        <v>4896279.549056496</v>
      </c>
      <c r="AF9" t="n">
        <v>1.607931571997543e-06</v>
      </c>
      <c r="AG9" t="n">
        <v>88</v>
      </c>
      <c r="AH9" t="n">
        <v>4428985.500865866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1.3532</v>
      </c>
      <c r="E10" t="n">
        <v>73.90000000000001</v>
      </c>
      <c r="F10" t="n">
        <v>59.46</v>
      </c>
      <c r="G10" t="n">
        <v>14.99</v>
      </c>
      <c r="H10" t="n">
        <v>0.21</v>
      </c>
      <c r="I10" t="n">
        <v>238</v>
      </c>
      <c r="J10" t="n">
        <v>256.49</v>
      </c>
      <c r="K10" t="n">
        <v>59.19</v>
      </c>
      <c r="L10" t="n">
        <v>3</v>
      </c>
      <c r="M10" t="n">
        <v>236</v>
      </c>
      <c r="N10" t="n">
        <v>64.29000000000001</v>
      </c>
      <c r="O10" t="n">
        <v>31867.69</v>
      </c>
      <c r="P10" t="n">
        <v>988.7</v>
      </c>
      <c r="Q10" t="n">
        <v>1368.32</v>
      </c>
      <c r="R10" t="n">
        <v>330</v>
      </c>
      <c r="S10" t="n">
        <v>104.26</v>
      </c>
      <c r="T10" t="n">
        <v>110867.68</v>
      </c>
      <c r="U10" t="n">
        <v>0.32</v>
      </c>
      <c r="V10" t="n">
        <v>0.8100000000000001</v>
      </c>
      <c r="W10" t="n">
        <v>21.03</v>
      </c>
      <c r="X10" t="n">
        <v>6.86</v>
      </c>
      <c r="Y10" t="n">
        <v>1</v>
      </c>
      <c r="Z10" t="n">
        <v>10</v>
      </c>
      <c r="AA10" t="n">
        <v>3455.232109153652</v>
      </c>
      <c r="AB10" t="n">
        <v>4727.601005826695</v>
      </c>
      <c r="AC10" t="n">
        <v>4276.405401060101</v>
      </c>
      <c r="AD10" t="n">
        <v>3455232.109153652</v>
      </c>
      <c r="AE10" t="n">
        <v>4727601.005826695</v>
      </c>
      <c r="AF10" t="n">
        <v>1.650749566214305e-06</v>
      </c>
      <c r="AG10" t="n">
        <v>86</v>
      </c>
      <c r="AH10" t="n">
        <v>4276405.401060102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1.3841</v>
      </c>
      <c r="E11" t="n">
        <v>72.25</v>
      </c>
      <c r="F11" t="n">
        <v>58.84</v>
      </c>
      <c r="G11" t="n">
        <v>16.27</v>
      </c>
      <c r="H11" t="n">
        <v>0.23</v>
      </c>
      <c r="I11" t="n">
        <v>217</v>
      </c>
      <c r="J11" t="n">
        <v>256.95</v>
      </c>
      <c r="K11" t="n">
        <v>59.19</v>
      </c>
      <c r="L11" t="n">
        <v>3.25</v>
      </c>
      <c r="M11" t="n">
        <v>215</v>
      </c>
      <c r="N11" t="n">
        <v>64.5</v>
      </c>
      <c r="O11" t="n">
        <v>31924.29</v>
      </c>
      <c r="P11" t="n">
        <v>977.9400000000001</v>
      </c>
      <c r="Q11" t="n">
        <v>1367.95</v>
      </c>
      <c r="R11" t="n">
        <v>309.75</v>
      </c>
      <c r="S11" t="n">
        <v>104.26</v>
      </c>
      <c r="T11" t="n">
        <v>100848.56</v>
      </c>
      <c r="U11" t="n">
        <v>0.34</v>
      </c>
      <c r="V11" t="n">
        <v>0.8100000000000001</v>
      </c>
      <c r="W11" t="n">
        <v>21</v>
      </c>
      <c r="X11" t="n">
        <v>6.24</v>
      </c>
      <c r="Y11" t="n">
        <v>1</v>
      </c>
      <c r="Z11" t="n">
        <v>10</v>
      </c>
      <c r="AA11" t="n">
        <v>3350.100722939793</v>
      </c>
      <c r="AB11" t="n">
        <v>4583.755605139464</v>
      </c>
      <c r="AC11" t="n">
        <v>4146.288403526177</v>
      </c>
      <c r="AD11" t="n">
        <v>3350100.722939793</v>
      </c>
      <c r="AE11" t="n">
        <v>4583755.605139464</v>
      </c>
      <c r="AF11" t="n">
        <v>1.688444039755557e-06</v>
      </c>
      <c r="AG11" t="n">
        <v>84</v>
      </c>
      <c r="AH11" t="n">
        <v>4146288.403526177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1.4099</v>
      </c>
      <c r="E12" t="n">
        <v>70.93000000000001</v>
      </c>
      <c r="F12" t="n">
        <v>58.35</v>
      </c>
      <c r="G12" t="n">
        <v>17.5</v>
      </c>
      <c r="H12" t="n">
        <v>0.24</v>
      </c>
      <c r="I12" t="n">
        <v>200</v>
      </c>
      <c r="J12" t="n">
        <v>257.41</v>
      </c>
      <c r="K12" t="n">
        <v>59.19</v>
      </c>
      <c r="L12" t="n">
        <v>3.5</v>
      </c>
      <c r="M12" t="n">
        <v>198</v>
      </c>
      <c r="N12" t="n">
        <v>64.70999999999999</v>
      </c>
      <c r="O12" t="n">
        <v>31980.84</v>
      </c>
      <c r="P12" t="n">
        <v>969.35</v>
      </c>
      <c r="Q12" t="n">
        <v>1368.04</v>
      </c>
      <c r="R12" t="n">
        <v>293.74</v>
      </c>
      <c r="S12" t="n">
        <v>104.26</v>
      </c>
      <c r="T12" t="n">
        <v>92925.03</v>
      </c>
      <c r="U12" t="n">
        <v>0.35</v>
      </c>
      <c r="V12" t="n">
        <v>0.82</v>
      </c>
      <c r="W12" t="n">
        <v>20.98</v>
      </c>
      <c r="X12" t="n">
        <v>5.75</v>
      </c>
      <c r="Y12" t="n">
        <v>1</v>
      </c>
      <c r="Z12" t="n">
        <v>10</v>
      </c>
      <c r="AA12" t="n">
        <v>3272.940568181698</v>
      </c>
      <c r="AB12" t="n">
        <v>4478.181677333651</v>
      </c>
      <c r="AC12" t="n">
        <v>4050.790303216218</v>
      </c>
      <c r="AD12" t="n">
        <v>3272940.568181698</v>
      </c>
      <c r="AE12" t="n">
        <v>4478181.677333651</v>
      </c>
      <c r="AF12" t="n">
        <v>1.719917095333689e-06</v>
      </c>
      <c r="AG12" t="n">
        <v>83</v>
      </c>
      <c r="AH12" t="n">
        <v>4050790.303216218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1.4333</v>
      </c>
      <c r="E13" t="n">
        <v>69.77</v>
      </c>
      <c r="F13" t="n">
        <v>57.92</v>
      </c>
      <c r="G13" t="n">
        <v>18.78</v>
      </c>
      <c r="H13" t="n">
        <v>0.26</v>
      </c>
      <c r="I13" t="n">
        <v>185</v>
      </c>
      <c r="J13" t="n">
        <v>257.86</v>
      </c>
      <c r="K13" t="n">
        <v>59.19</v>
      </c>
      <c r="L13" t="n">
        <v>3.75</v>
      </c>
      <c r="M13" t="n">
        <v>183</v>
      </c>
      <c r="N13" t="n">
        <v>64.92</v>
      </c>
      <c r="O13" t="n">
        <v>32037.48</v>
      </c>
      <c r="P13" t="n">
        <v>961.98</v>
      </c>
      <c r="Q13" t="n">
        <v>1367.99</v>
      </c>
      <c r="R13" t="n">
        <v>280.06</v>
      </c>
      <c r="S13" t="n">
        <v>104.26</v>
      </c>
      <c r="T13" t="n">
        <v>86161.14999999999</v>
      </c>
      <c r="U13" t="n">
        <v>0.37</v>
      </c>
      <c r="V13" t="n">
        <v>0.83</v>
      </c>
      <c r="W13" t="n">
        <v>20.95</v>
      </c>
      <c r="X13" t="n">
        <v>5.33</v>
      </c>
      <c r="Y13" t="n">
        <v>1</v>
      </c>
      <c r="Z13" t="n">
        <v>10</v>
      </c>
      <c r="AA13" t="n">
        <v>3194.985271475626</v>
      </c>
      <c r="AB13" t="n">
        <v>4371.519801235429</v>
      </c>
      <c r="AC13" t="n">
        <v>3954.30808687193</v>
      </c>
      <c r="AD13" t="n">
        <v>3194985.271475626</v>
      </c>
      <c r="AE13" t="n">
        <v>4371519.801235429</v>
      </c>
      <c r="AF13" t="n">
        <v>1.74846242481153e-06</v>
      </c>
      <c r="AG13" t="n">
        <v>81</v>
      </c>
      <c r="AH13" t="n">
        <v>3954308.08687193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1.453</v>
      </c>
      <c r="E14" t="n">
        <v>68.81999999999999</v>
      </c>
      <c r="F14" t="n">
        <v>57.56</v>
      </c>
      <c r="G14" t="n">
        <v>19.96</v>
      </c>
      <c r="H14" t="n">
        <v>0.28</v>
      </c>
      <c r="I14" t="n">
        <v>173</v>
      </c>
      <c r="J14" t="n">
        <v>258.32</v>
      </c>
      <c r="K14" t="n">
        <v>59.19</v>
      </c>
      <c r="L14" t="n">
        <v>4</v>
      </c>
      <c r="M14" t="n">
        <v>171</v>
      </c>
      <c r="N14" t="n">
        <v>65.13</v>
      </c>
      <c r="O14" t="n">
        <v>32094.19</v>
      </c>
      <c r="P14" t="n">
        <v>955.42</v>
      </c>
      <c r="Q14" t="n">
        <v>1367.95</v>
      </c>
      <c r="R14" t="n">
        <v>268.19</v>
      </c>
      <c r="S14" t="n">
        <v>104.26</v>
      </c>
      <c r="T14" t="n">
        <v>80286.59</v>
      </c>
      <c r="U14" t="n">
        <v>0.39</v>
      </c>
      <c r="V14" t="n">
        <v>0.83</v>
      </c>
      <c r="W14" t="n">
        <v>20.93</v>
      </c>
      <c r="X14" t="n">
        <v>4.97</v>
      </c>
      <c r="Y14" t="n">
        <v>1</v>
      </c>
      <c r="Z14" t="n">
        <v>10</v>
      </c>
      <c r="AA14" t="n">
        <v>3137.093977161407</v>
      </c>
      <c r="AB14" t="n">
        <v>4292.310378371055</v>
      </c>
      <c r="AC14" t="n">
        <v>3882.658300154612</v>
      </c>
      <c r="AD14" t="n">
        <v>3137093.977161407</v>
      </c>
      <c r="AE14" t="n">
        <v>4292310.378371055</v>
      </c>
      <c r="AF14" t="n">
        <v>1.772494176551422e-06</v>
      </c>
      <c r="AG14" t="n">
        <v>80</v>
      </c>
      <c r="AH14" t="n">
        <v>3882658.300154612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1.4735</v>
      </c>
      <c r="E15" t="n">
        <v>67.87</v>
      </c>
      <c r="F15" t="n">
        <v>57.19</v>
      </c>
      <c r="G15" t="n">
        <v>21.31</v>
      </c>
      <c r="H15" t="n">
        <v>0.29</v>
      </c>
      <c r="I15" t="n">
        <v>161</v>
      </c>
      <c r="J15" t="n">
        <v>258.78</v>
      </c>
      <c r="K15" t="n">
        <v>59.19</v>
      </c>
      <c r="L15" t="n">
        <v>4.25</v>
      </c>
      <c r="M15" t="n">
        <v>159</v>
      </c>
      <c r="N15" t="n">
        <v>65.34</v>
      </c>
      <c r="O15" t="n">
        <v>32150.98</v>
      </c>
      <c r="P15" t="n">
        <v>948.87</v>
      </c>
      <c r="Q15" t="n">
        <v>1367.83</v>
      </c>
      <c r="R15" t="n">
        <v>256.42</v>
      </c>
      <c r="S15" t="n">
        <v>104.26</v>
      </c>
      <c r="T15" t="n">
        <v>74462.23</v>
      </c>
      <c r="U15" t="n">
        <v>0.41</v>
      </c>
      <c r="V15" t="n">
        <v>0.84</v>
      </c>
      <c r="W15" t="n">
        <v>20.9</v>
      </c>
      <c r="X15" t="n">
        <v>4.6</v>
      </c>
      <c r="Y15" t="n">
        <v>1</v>
      </c>
      <c r="Z15" t="n">
        <v>10</v>
      </c>
      <c r="AA15" t="n">
        <v>3079.130364876985</v>
      </c>
      <c r="AB15" t="n">
        <v>4213.002006869408</v>
      </c>
      <c r="AC15" t="n">
        <v>3810.919008319087</v>
      </c>
      <c r="AD15" t="n">
        <v>3079130.364876986</v>
      </c>
      <c r="AE15" t="n">
        <v>4213002.006869407</v>
      </c>
      <c r="AF15" t="n">
        <v>1.797501836991411e-06</v>
      </c>
      <c r="AG15" t="n">
        <v>79</v>
      </c>
      <c r="AH15" t="n">
        <v>3810919.008319086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1.4885</v>
      </c>
      <c r="E16" t="n">
        <v>67.18000000000001</v>
      </c>
      <c r="F16" t="n">
        <v>56.95</v>
      </c>
      <c r="G16" t="n">
        <v>22.48</v>
      </c>
      <c r="H16" t="n">
        <v>0.31</v>
      </c>
      <c r="I16" t="n">
        <v>152</v>
      </c>
      <c r="J16" t="n">
        <v>259.25</v>
      </c>
      <c r="K16" t="n">
        <v>59.19</v>
      </c>
      <c r="L16" t="n">
        <v>4.5</v>
      </c>
      <c r="M16" t="n">
        <v>150</v>
      </c>
      <c r="N16" t="n">
        <v>65.55</v>
      </c>
      <c r="O16" t="n">
        <v>32207.85</v>
      </c>
      <c r="P16" t="n">
        <v>944.5</v>
      </c>
      <c r="Q16" t="n">
        <v>1367.49</v>
      </c>
      <c r="R16" t="n">
        <v>248.94</v>
      </c>
      <c r="S16" t="n">
        <v>104.26</v>
      </c>
      <c r="T16" t="n">
        <v>70765.64</v>
      </c>
      <c r="U16" t="n">
        <v>0.42</v>
      </c>
      <c r="V16" t="n">
        <v>0.84</v>
      </c>
      <c r="W16" t="n">
        <v>20.88</v>
      </c>
      <c r="X16" t="n">
        <v>4.36</v>
      </c>
      <c r="Y16" t="n">
        <v>1</v>
      </c>
      <c r="Z16" t="n">
        <v>10</v>
      </c>
      <c r="AA16" t="n">
        <v>3035.938068613706</v>
      </c>
      <c r="AB16" t="n">
        <v>4153.90440161236</v>
      </c>
      <c r="AC16" t="n">
        <v>3757.461595563763</v>
      </c>
      <c r="AD16" t="n">
        <v>3035938.068613706</v>
      </c>
      <c r="AE16" t="n">
        <v>4153904.40161236</v>
      </c>
      <c r="AF16" t="n">
        <v>1.815800125118233e-06</v>
      </c>
      <c r="AG16" t="n">
        <v>78</v>
      </c>
      <c r="AH16" t="n">
        <v>3757461.595563763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1.5034</v>
      </c>
      <c r="E17" t="n">
        <v>66.52</v>
      </c>
      <c r="F17" t="n">
        <v>56.72</v>
      </c>
      <c r="G17" t="n">
        <v>23.8</v>
      </c>
      <c r="H17" t="n">
        <v>0.33</v>
      </c>
      <c r="I17" t="n">
        <v>143</v>
      </c>
      <c r="J17" t="n">
        <v>259.71</v>
      </c>
      <c r="K17" t="n">
        <v>59.19</v>
      </c>
      <c r="L17" t="n">
        <v>4.75</v>
      </c>
      <c r="M17" t="n">
        <v>141</v>
      </c>
      <c r="N17" t="n">
        <v>65.76000000000001</v>
      </c>
      <c r="O17" t="n">
        <v>32264.79</v>
      </c>
      <c r="P17" t="n">
        <v>940.33</v>
      </c>
      <c r="Q17" t="n">
        <v>1367.72</v>
      </c>
      <c r="R17" t="n">
        <v>240.21</v>
      </c>
      <c r="S17" t="n">
        <v>104.26</v>
      </c>
      <c r="T17" t="n">
        <v>66447.71000000001</v>
      </c>
      <c r="U17" t="n">
        <v>0.43</v>
      </c>
      <c r="V17" t="n">
        <v>0.85</v>
      </c>
      <c r="W17" t="n">
        <v>20.91</v>
      </c>
      <c r="X17" t="n">
        <v>4.13</v>
      </c>
      <c r="Y17" t="n">
        <v>1</v>
      </c>
      <c r="Z17" t="n">
        <v>10</v>
      </c>
      <c r="AA17" t="n">
        <v>2994.001779046571</v>
      </c>
      <c r="AB17" t="n">
        <v>4096.525320128079</v>
      </c>
      <c r="AC17" t="n">
        <v>3705.558693084298</v>
      </c>
      <c r="AD17" t="n">
        <v>2994001.779046571</v>
      </c>
      <c r="AE17" t="n">
        <v>4096525.32012808</v>
      </c>
      <c r="AF17" t="n">
        <v>1.833976424657542e-06</v>
      </c>
      <c r="AG17" t="n">
        <v>77</v>
      </c>
      <c r="AH17" t="n">
        <v>3705558.693084298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1.5189</v>
      </c>
      <c r="E18" t="n">
        <v>65.84</v>
      </c>
      <c r="F18" t="n">
        <v>56.43</v>
      </c>
      <c r="G18" t="n">
        <v>25.08</v>
      </c>
      <c r="H18" t="n">
        <v>0.34</v>
      </c>
      <c r="I18" t="n">
        <v>135</v>
      </c>
      <c r="J18" t="n">
        <v>260.17</v>
      </c>
      <c r="K18" t="n">
        <v>59.19</v>
      </c>
      <c r="L18" t="n">
        <v>5</v>
      </c>
      <c r="M18" t="n">
        <v>133</v>
      </c>
      <c r="N18" t="n">
        <v>65.98</v>
      </c>
      <c r="O18" t="n">
        <v>32321.82</v>
      </c>
      <c r="P18" t="n">
        <v>935.12</v>
      </c>
      <c r="Q18" t="n">
        <v>1367.59</v>
      </c>
      <c r="R18" t="n">
        <v>231.71</v>
      </c>
      <c r="S18" t="n">
        <v>104.26</v>
      </c>
      <c r="T18" t="n">
        <v>62233.87</v>
      </c>
      <c r="U18" t="n">
        <v>0.45</v>
      </c>
      <c r="V18" t="n">
        <v>0.85</v>
      </c>
      <c r="W18" t="n">
        <v>20.87</v>
      </c>
      <c r="X18" t="n">
        <v>3.85</v>
      </c>
      <c r="Y18" t="n">
        <v>1</v>
      </c>
      <c r="Z18" t="n">
        <v>10</v>
      </c>
      <c r="AA18" t="n">
        <v>2959.458339952397</v>
      </c>
      <c r="AB18" t="n">
        <v>4049.26146281045</v>
      </c>
      <c r="AC18" t="n">
        <v>3662.805631973825</v>
      </c>
      <c r="AD18" t="n">
        <v>2959458.339952397</v>
      </c>
      <c r="AE18" t="n">
        <v>4049261.46281045</v>
      </c>
      <c r="AF18" t="n">
        <v>1.852884655721924e-06</v>
      </c>
      <c r="AG18" t="n">
        <v>77</v>
      </c>
      <c r="AH18" t="n">
        <v>3662805.631973825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1.5296</v>
      </c>
      <c r="E19" t="n">
        <v>65.38</v>
      </c>
      <c r="F19" t="n">
        <v>56.26</v>
      </c>
      <c r="G19" t="n">
        <v>26.17</v>
      </c>
      <c r="H19" t="n">
        <v>0.36</v>
      </c>
      <c r="I19" t="n">
        <v>129</v>
      </c>
      <c r="J19" t="n">
        <v>260.63</v>
      </c>
      <c r="K19" t="n">
        <v>59.19</v>
      </c>
      <c r="L19" t="n">
        <v>5.25</v>
      </c>
      <c r="M19" t="n">
        <v>127</v>
      </c>
      <c r="N19" t="n">
        <v>66.19</v>
      </c>
      <c r="O19" t="n">
        <v>32378.93</v>
      </c>
      <c r="P19" t="n">
        <v>931.84</v>
      </c>
      <c r="Q19" t="n">
        <v>1367.6</v>
      </c>
      <c r="R19" t="n">
        <v>226.88</v>
      </c>
      <c r="S19" t="n">
        <v>104.26</v>
      </c>
      <c r="T19" t="n">
        <v>59850.76</v>
      </c>
      <c r="U19" t="n">
        <v>0.46</v>
      </c>
      <c r="V19" t="n">
        <v>0.85</v>
      </c>
      <c r="W19" t="n">
        <v>20.84</v>
      </c>
      <c r="X19" t="n">
        <v>3.68</v>
      </c>
      <c r="Y19" t="n">
        <v>1</v>
      </c>
      <c r="Z19" t="n">
        <v>10</v>
      </c>
      <c r="AA19" t="n">
        <v>2926.862727284006</v>
      </c>
      <c r="AB19" t="n">
        <v>4004.662707540615</v>
      </c>
      <c r="AC19" t="n">
        <v>3622.463319312197</v>
      </c>
      <c r="AD19" t="n">
        <v>2926862.727284006</v>
      </c>
      <c r="AE19" t="n">
        <v>4004662.707540615</v>
      </c>
      <c r="AF19" t="n">
        <v>1.865937434585723e-06</v>
      </c>
      <c r="AG19" t="n">
        <v>76</v>
      </c>
      <c r="AH19" t="n">
        <v>3622463.319312197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1.5426</v>
      </c>
      <c r="E20" t="n">
        <v>64.83</v>
      </c>
      <c r="F20" t="n">
        <v>56.06</v>
      </c>
      <c r="G20" t="n">
        <v>27.57</v>
      </c>
      <c r="H20" t="n">
        <v>0.37</v>
      </c>
      <c r="I20" t="n">
        <v>122</v>
      </c>
      <c r="J20" t="n">
        <v>261.1</v>
      </c>
      <c r="K20" t="n">
        <v>59.19</v>
      </c>
      <c r="L20" t="n">
        <v>5.5</v>
      </c>
      <c r="M20" t="n">
        <v>120</v>
      </c>
      <c r="N20" t="n">
        <v>66.40000000000001</v>
      </c>
      <c r="O20" t="n">
        <v>32436.11</v>
      </c>
      <c r="P20" t="n">
        <v>927.96</v>
      </c>
      <c r="Q20" t="n">
        <v>1367.8</v>
      </c>
      <c r="R20" t="n">
        <v>219.26</v>
      </c>
      <c r="S20" t="n">
        <v>104.26</v>
      </c>
      <c r="T20" t="n">
        <v>56074.31</v>
      </c>
      <c r="U20" t="n">
        <v>0.48</v>
      </c>
      <c r="V20" t="n">
        <v>0.86</v>
      </c>
      <c r="W20" t="n">
        <v>20.85</v>
      </c>
      <c r="X20" t="n">
        <v>3.47</v>
      </c>
      <c r="Y20" t="n">
        <v>1</v>
      </c>
      <c r="Z20" t="n">
        <v>10</v>
      </c>
      <c r="AA20" t="n">
        <v>2900.110907183691</v>
      </c>
      <c r="AB20" t="n">
        <v>3968.059687072354</v>
      </c>
      <c r="AC20" t="n">
        <v>3589.353639744767</v>
      </c>
      <c r="AD20" t="n">
        <v>2900110.907183691</v>
      </c>
      <c r="AE20" t="n">
        <v>3968059.687072354</v>
      </c>
      <c r="AF20" t="n">
        <v>1.881795950962301e-06</v>
      </c>
      <c r="AG20" t="n">
        <v>76</v>
      </c>
      <c r="AH20" t="n">
        <v>3589353.639744767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1.5519</v>
      </c>
      <c r="E21" t="n">
        <v>64.44</v>
      </c>
      <c r="F21" t="n">
        <v>55.91</v>
      </c>
      <c r="G21" t="n">
        <v>28.67</v>
      </c>
      <c r="H21" t="n">
        <v>0.39</v>
      </c>
      <c r="I21" t="n">
        <v>117</v>
      </c>
      <c r="J21" t="n">
        <v>261.56</v>
      </c>
      <c r="K21" t="n">
        <v>59.19</v>
      </c>
      <c r="L21" t="n">
        <v>5.75</v>
      </c>
      <c r="M21" t="n">
        <v>115</v>
      </c>
      <c r="N21" t="n">
        <v>66.62</v>
      </c>
      <c r="O21" t="n">
        <v>32493.38</v>
      </c>
      <c r="P21" t="n">
        <v>925.23</v>
      </c>
      <c r="Q21" t="n">
        <v>1367.71</v>
      </c>
      <c r="R21" t="n">
        <v>214.24</v>
      </c>
      <c r="S21" t="n">
        <v>104.26</v>
      </c>
      <c r="T21" t="n">
        <v>53592.3</v>
      </c>
      <c r="U21" t="n">
        <v>0.49</v>
      </c>
      <c r="V21" t="n">
        <v>0.86</v>
      </c>
      <c r="W21" t="n">
        <v>20.85</v>
      </c>
      <c r="X21" t="n">
        <v>3.33</v>
      </c>
      <c r="Y21" t="n">
        <v>1</v>
      </c>
      <c r="Z21" t="n">
        <v>10</v>
      </c>
      <c r="AA21" t="n">
        <v>2871.20652776334</v>
      </c>
      <c r="AB21" t="n">
        <v>3928.511439978203</v>
      </c>
      <c r="AC21" t="n">
        <v>3553.579821846971</v>
      </c>
      <c r="AD21" t="n">
        <v>2871206.52776334</v>
      </c>
      <c r="AE21" t="n">
        <v>3928511.439978203</v>
      </c>
      <c r="AF21" t="n">
        <v>1.893140889600931e-06</v>
      </c>
      <c r="AG21" t="n">
        <v>75</v>
      </c>
      <c r="AH21" t="n">
        <v>3553579.821846971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1.5606</v>
      </c>
      <c r="E22" t="n">
        <v>64.08</v>
      </c>
      <c r="F22" t="n">
        <v>55.8</v>
      </c>
      <c r="G22" t="n">
        <v>29.89</v>
      </c>
      <c r="H22" t="n">
        <v>0.41</v>
      </c>
      <c r="I22" t="n">
        <v>112</v>
      </c>
      <c r="J22" t="n">
        <v>262.03</v>
      </c>
      <c r="K22" t="n">
        <v>59.19</v>
      </c>
      <c r="L22" t="n">
        <v>6</v>
      </c>
      <c r="M22" t="n">
        <v>110</v>
      </c>
      <c r="N22" t="n">
        <v>66.83</v>
      </c>
      <c r="O22" t="n">
        <v>32550.72</v>
      </c>
      <c r="P22" t="n">
        <v>922.78</v>
      </c>
      <c r="Q22" t="n">
        <v>1367.85</v>
      </c>
      <c r="R22" t="n">
        <v>210.51</v>
      </c>
      <c r="S22" t="n">
        <v>104.26</v>
      </c>
      <c r="T22" t="n">
        <v>51753.43</v>
      </c>
      <c r="U22" t="n">
        <v>0.5</v>
      </c>
      <c r="V22" t="n">
        <v>0.86</v>
      </c>
      <c r="W22" t="n">
        <v>20.84</v>
      </c>
      <c r="X22" t="n">
        <v>3.21</v>
      </c>
      <c r="Y22" t="n">
        <v>1</v>
      </c>
      <c r="Z22" t="n">
        <v>10</v>
      </c>
      <c r="AA22" t="n">
        <v>2854.278260980159</v>
      </c>
      <c r="AB22" t="n">
        <v>3905.349438543033</v>
      </c>
      <c r="AC22" t="n">
        <v>3532.628369320701</v>
      </c>
      <c r="AD22" t="n">
        <v>2854278.26098016</v>
      </c>
      <c r="AE22" t="n">
        <v>3905349.438543033</v>
      </c>
      <c r="AF22" t="n">
        <v>1.903753896714487e-06</v>
      </c>
      <c r="AG22" t="n">
        <v>75</v>
      </c>
      <c r="AH22" t="n">
        <v>3532628.3693207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1.5705</v>
      </c>
      <c r="E23" t="n">
        <v>63.68</v>
      </c>
      <c r="F23" t="n">
        <v>55.64</v>
      </c>
      <c r="G23" t="n">
        <v>31.2</v>
      </c>
      <c r="H23" t="n">
        <v>0.42</v>
      </c>
      <c r="I23" t="n">
        <v>107</v>
      </c>
      <c r="J23" t="n">
        <v>262.49</v>
      </c>
      <c r="K23" t="n">
        <v>59.19</v>
      </c>
      <c r="L23" t="n">
        <v>6.25</v>
      </c>
      <c r="M23" t="n">
        <v>105</v>
      </c>
      <c r="N23" t="n">
        <v>67.05</v>
      </c>
      <c r="O23" t="n">
        <v>32608.15</v>
      </c>
      <c r="P23" t="n">
        <v>919.8</v>
      </c>
      <c r="Q23" t="n">
        <v>1367.63</v>
      </c>
      <c r="R23" t="n">
        <v>205.61</v>
      </c>
      <c r="S23" t="n">
        <v>104.26</v>
      </c>
      <c r="T23" t="n">
        <v>49327.69</v>
      </c>
      <c r="U23" t="n">
        <v>0.51</v>
      </c>
      <c r="V23" t="n">
        <v>0.86</v>
      </c>
      <c r="W23" t="n">
        <v>20.83</v>
      </c>
      <c r="X23" t="n">
        <v>3.05</v>
      </c>
      <c r="Y23" t="n">
        <v>1</v>
      </c>
      <c r="Z23" t="n">
        <v>10</v>
      </c>
      <c r="AA23" t="n">
        <v>2824.502162843798</v>
      </c>
      <c r="AB23" t="n">
        <v>3864.608467444122</v>
      </c>
      <c r="AC23" t="n">
        <v>3495.775659323159</v>
      </c>
      <c r="AD23" t="n">
        <v>2824502.162843798</v>
      </c>
      <c r="AE23" t="n">
        <v>3864608.467444122</v>
      </c>
      <c r="AF23" t="n">
        <v>1.915830766878189e-06</v>
      </c>
      <c r="AG23" t="n">
        <v>74</v>
      </c>
      <c r="AH23" t="n">
        <v>3495775.659323159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1.5806</v>
      </c>
      <c r="E24" t="n">
        <v>63.27</v>
      </c>
      <c r="F24" t="n">
        <v>55.48</v>
      </c>
      <c r="G24" t="n">
        <v>32.63</v>
      </c>
      <c r="H24" t="n">
        <v>0.44</v>
      </c>
      <c r="I24" t="n">
        <v>102</v>
      </c>
      <c r="J24" t="n">
        <v>262.96</v>
      </c>
      <c r="K24" t="n">
        <v>59.19</v>
      </c>
      <c r="L24" t="n">
        <v>6.5</v>
      </c>
      <c r="M24" t="n">
        <v>100</v>
      </c>
      <c r="N24" t="n">
        <v>67.26000000000001</v>
      </c>
      <c r="O24" t="n">
        <v>32665.66</v>
      </c>
      <c r="P24" t="n">
        <v>916.61</v>
      </c>
      <c r="Q24" t="n">
        <v>1367.54</v>
      </c>
      <c r="R24" t="n">
        <v>200.89</v>
      </c>
      <c r="S24" t="n">
        <v>104.26</v>
      </c>
      <c r="T24" t="n">
        <v>46993.49</v>
      </c>
      <c r="U24" t="n">
        <v>0.52</v>
      </c>
      <c r="V24" t="n">
        <v>0.86</v>
      </c>
      <c r="W24" t="n">
        <v>20.8</v>
      </c>
      <c r="X24" t="n">
        <v>2.89</v>
      </c>
      <c r="Y24" t="n">
        <v>1</v>
      </c>
      <c r="Z24" t="n">
        <v>10</v>
      </c>
      <c r="AA24" t="n">
        <v>2804.420232984407</v>
      </c>
      <c r="AB24" t="n">
        <v>3837.131485058282</v>
      </c>
      <c r="AC24" t="n">
        <v>3470.921041572038</v>
      </c>
      <c r="AD24" t="n">
        <v>2804420.232984406</v>
      </c>
      <c r="AE24" t="n">
        <v>3837131.485058282</v>
      </c>
      <c r="AF24" t="n">
        <v>1.928151614216915e-06</v>
      </c>
      <c r="AG24" t="n">
        <v>74</v>
      </c>
      <c r="AH24" t="n">
        <v>3470921.041572038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1.5884</v>
      </c>
      <c r="E25" t="n">
        <v>62.96</v>
      </c>
      <c r="F25" t="n">
        <v>55.36</v>
      </c>
      <c r="G25" t="n">
        <v>33.89</v>
      </c>
      <c r="H25" t="n">
        <v>0.46</v>
      </c>
      <c r="I25" t="n">
        <v>98</v>
      </c>
      <c r="J25" t="n">
        <v>263.42</v>
      </c>
      <c r="K25" t="n">
        <v>59.19</v>
      </c>
      <c r="L25" t="n">
        <v>6.75</v>
      </c>
      <c r="M25" t="n">
        <v>96</v>
      </c>
      <c r="N25" t="n">
        <v>67.48</v>
      </c>
      <c r="O25" t="n">
        <v>32723.25</v>
      </c>
      <c r="P25" t="n">
        <v>914.21</v>
      </c>
      <c r="Q25" t="n">
        <v>1367.49</v>
      </c>
      <c r="R25" t="n">
        <v>197.12</v>
      </c>
      <c r="S25" t="n">
        <v>104.26</v>
      </c>
      <c r="T25" t="n">
        <v>45128.61</v>
      </c>
      <c r="U25" t="n">
        <v>0.53</v>
      </c>
      <c r="V25" t="n">
        <v>0.87</v>
      </c>
      <c r="W25" t="n">
        <v>20.8</v>
      </c>
      <c r="X25" t="n">
        <v>2.78</v>
      </c>
      <c r="Y25" t="n">
        <v>1</v>
      </c>
      <c r="Z25" t="n">
        <v>10</v>
      </c>
      <c r="AA25" t="n">
        <v>2779.196070998604</v>
      </c>
      <c r="AB25" t="n">
        <v>3802.618673817818</v>
      </c>
      <c r="AC25" t="n">
        <v>3439.70208459733</v>
      </c>
      <c r="AD25" t="n">
        <v>2779196.070998604</v>
      </c>
      <c r="AE25" t="n">
        <v>3802618.673817818</v>
      </c>
      <c r="AF25" t="n">
        <v>1.937666724042863e-06</v>
      </c>
      <c r="AG25" t="n">
        <v>73</v>
      </c>
      <c r="AH25" t="n">
        <v>3439702.08459733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1.594</v>
      </c>
      <c r="E26" t="n">
        <v>62.74</v>
      </c>
      <c r="F26" t="n">
        <v>55.29</v>
      </c>
      <c r="G26" t="n">
        <v>34.92</v>
      </c>
      <c r="H26" t="n">
        <v>0.47</v>
      </c>
      <c r="I26" t="n">
        <v>95</v>
      </c>
      <c r="J26" t="n">
        <v>263.89</v>
      </c>
      <c r="K26" t="n">
        <v>59.19</v>
      </c>
      <c r="L26" t="n">
        <v>7</v>
      </c>
      <c r="M26" t="n">
        <v>93</v>
      </c>
      <c r="N26" t="n">
        <v>67.7</v>
      </c>
      <c r="O26" t="n">
        <v>32780.92</v>
      </c>
      <c r="P26" t="n">
        <v>912.6</v>
      </c>
      <c r="Q26" t="n">
        <v>1367.53</v>
      </c>
      <c r="R26" t="n">
        <v>194.64</v>
      </c>
      <c r="S26" t="n">
        <v>104.26</v>
      </c>
      <c r="T26" t="n">
        <v>43900.27</v>
      </c>
      <c r="U26" t="n">
        <v>0.54</v>
      </c>
      <c r="V26" t="n">
        <v>0.87</v>
      </c>
      <c r="W26" t="n">
        <v>20.8</v>
      </c>
      <c r="X26" t="n">
        <v>2.7</v>
      </c>
      <c r="Y26" t="n">
        <v>1</v>
      </c>
      <c r="Z26" t="n">
        <v>10</v>
      </c>
      <c r="AA26" t="n">
        <v>2768.740233285069</v>
      </c>
      <c r="AB26" t="n">
        <v>3788.312535379154</v>
      </c>
      <c r="AC26" t="n">
        <v>3426.761303932461</v>
      </c>
      <c r="AD26" t="n">
        <v>2768740.233285069</v>
      </c>
      <c r="AE26" t="n">
        <v>3788312.535379154</v>
      </c>
      <c r="AF26" t="n">
        <v>1.944498084943543e-06</v>
      </c>
      <c r="AG26" t="n">
        <v>73</v>
      </c>
      <c r="AH26" t="n">
        <v>3426761.303932461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1.6022</v>
      </c>
      <c r="E27" t="n">
        <v>62.42</v>
      </c>
      <c r="F27" t="n">
        <v>55.16</v>
      </c>
      <c r="G27" t="n">
        <v>36.37</v>
      </c>
      <c r="H27" t="n">
        <v>0.49</v>
      </c>
      <c r="I27" t="n">
        <v>91</v>
      </c>
      <c r="J27" t="n">
        <v>264.36</v>
      </c>
      <c r="K27" t="n">
        <v>59.19</v>
      </c>
      <c r="L27" t="n">
        <v>7.25</v>
      </c>
      <c r="M27" t="n">
        <v>89</v>
      </c>
      <c r="N27" t="n">
        <v>67.92</v>
      </c>
      <c r="O27" t="n">
        <v>32838.68</v>
      </c>
      <c r="P27" t="n">
        <v>909.92</v>
      </c>
      <c r="Q27" t="n">
        <v>1367.61</v>
      </c>
      <c r="R27" t="n">
        <v>190.44</v>
      </c>
      <c r="S27" t="n">
        <v>104.26</v>
      </c>
      <c r="T27" t="n">
        <v>41822.8</v>
      </c>
      <c r="U27" t="n">
        <v>0.55</v>
      </c>
      <c r="V27" t="n">
        <v>0.87</v>
      </c>
      <c r="W27" t="n">
        <v>20.79</v>
      </c>
      <c r="X27" t="n">
        <v>2.58</v>
      </c>
      <c r="Y27" t="n">
        <v>1</v>
      </c>
      <c r="Z27" t="n">
        <v>10</v>
      </c>
      <c r="AA27" t="n">
        <v>2752.752783738506</v>
      </c>
      <c r="AB27" t="n">
        <v>3766.43780159305</v>
      </c>
      <c r="AC27" t="n">
        <v>3406.974264037523</v>
      </c>
      <c r="AD27" t="n">
        <v>2752752.783738506</v>
      </c>
      <c r="AE27" t="n">
        <v>3766437.80159305</v>
      </c>
      <c r="AF27" t="n">
        <v>1.954501149119538e-06</v>
      </c>
      <c r="AG27" t="n">
        <v>73</v>
      </c>
      <c r="AH27" t="n">
        <v>3406974.264037523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1.6077</v>
      </c>
      <c r="E28" t="n">
        <v>62.2</v>
      </c>
      <c r="F28" t="n">
        <v>55.09</v>
      </c>
      <c r="G28" t="n">
        <v>37.56</v>
      </c>
      <c r="H28" t="n">
        <v>0.5</v>
      </c>
      <c r="I28" t="n">
        <v>88</v>
      </c>
      <c r="J28" t="n">
        <v>264.83</v>
      </c>
      <c r="K28" t="n">
        <v>59.19</v>
      </c>
      <c r="L28" t="n">
        <v>7.5</v>
      </c>
      <c r="M28" t="n">
        <v>86</v>
      </c>
      <c r="N28" t="n">
        <v>68.14</v>
      </c>
      <c r="O28" t="n">
        <v>32896.51</v>
      </c>
      <c r="P28" t="n">
        <v>908.39</v>
      </c>
      <c r="Q28" t="n">
        <v>1367.52</v>
      </c>
      <c r="R28" t="n">
        <v>187.85</v>
      </c>
      <c r="S28" t="n">
        <v>104.26</v>
      </c>
      <c r="T28" t="n">
        <v>40540.83</v>
      </c>
      <c r="U28" t="n">
        <v>0.5600000000000001</v>
      </c>
      <c r="V28" t="n">
        <v>0.87</v>
      </c>
      <c r="W28" t="n">
        <v>20.8</v>
      </c>
      <c r="X28" t="n">
        <v>2.51</v>
      </c>
      <c r="Y28" t="n">
        <v>1</v>
      </c>
      <c r="Z28" t="n">
        <v>10</v>
      </c>
      <c r="AA28" t="n">
        <v>2732.695114349118</v>
      </c>
      <c r="AB28" t="n">
        <v>3738.994013452566</v>
      </c>
      <c r="AC28" t="n">
        <v>3382.149672519568</v>
      </c>
      <c r="AD28" t="n">
        <v>2732695.114349118</v>
      </c>
      <c r="AE28" t="n">
        <v>3738994.013452566</v>
      </c>
      <c r="AF28" t="n">
        <v>1.961210521432706e-06</v>
      </c>
      <c r="AG28" t="n">
        <v>72</v>
      </c>
      <c r="AH28" t="n">
        <v>3382149.672519568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1.6141</v>
      </c>
      <c r="E29" t="n">
        <v>61.95</v>
      </c>
      <c r="F29" t="n">
        <v>54.99</v>
      </c>
      <c r="G29" t="n">
        <v>38.82</v>
      </c>
      <c r="H29" t="n">
        <v>0.52</v>
      </c>
      <c r="I29" t="n">
        <v>85</v>
      </c>
      <c r="J29" t="n">
        <v>265.3</v>
      </c>
      <c r="K29" t="n">
        <v>59.19</v>
      </c>
      <c r="L29" t="n">
        <v>7.75</v>
      </c>
      <c r="M29" t="n">
        <v>83</v>
      </c>
      <c r="N29" t="n">
        <v>68.36</v>
      </c>
      <c r="O29" t="n">
        <v>32954.43</v>
      </c>
      <c r="P29" t="n">
        <v>906.48</v>
      </c>
      <c r="Q29" t="n">
        <v>1367.58</v>
      </c>
      <c r="R29" t="n">
        <v>184.76</v>
      </c>
      <c r="S29" t="n">
        <v>104.26</v>
      </c>
      <c r="T29" t="n">
        <v>39013.11</v>
      </c>
      <c r="U29" t="n">
        <v>0.5600000000000001</v>
      </c>
      <c r="V29" t="n">
        <v>0.87</v>
      </c>
      <c r="W29" t="n">
        <v>20.79</v>
      </c>
      <c r="X29" t="n">
        <v>2.41</v>
      </c>
      <c r="Y29" t="n">
        <v>1</v>
      </c>
      <c r="Z29" t="n">
        <v>10</v>
      </c>
      <c r="AA29" t="n">
        <v>2720.701550781263</v>
      </c>
      <c r="AB29" t="n">
        <v>3722.583890660344</v>
      </c>
      <c r="AC29" t="n">
        <v>3367.305708814885</v>
      </c>
      <c r="AD29" t="n">
        <v>2720701.550781263</v>
      </c>
      <c r="AE29" t="n">
        <v>3722583.890660344</v>
      </c>
      <c r="AF29" t="n">
        <v>1.969017791033483e-06</v>
      </c>
      <c r="AG29" t="n">
        <v>72</v>
      </c>
      <c r="AH29" t="n">
        <v>3367305.708814885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1.6195</v>
      </c>
      <c r="E30" t="n">
        <v>61.75</v>
      </c>
      <c r="F30" t="n">
        <v>54.93</v>
      </c>
      <c r="G30" t="n">
        <v>40.19</v>
      </c>
      <c r="H30" t="n">
        <v>0.54</v>
      </c>
      <c r="I30" t="n">
        <v>82</v>
      </c>
      <c r="J30" t="n">
        <v>265.77</v>
      </c>
      <c r="K30" t="n">
        <v>59.19</v>
      </c>
      <c r="L30" t="n">
        <v>8</v>
      </c>
      <c r="M30" t="n">
        <v>80</v>
      </c>
      <c r="N30" t="n">
        <v>68.58</v>
      </c>
      <c r="O30" t="n">
        <v>33012.44</v>
      </c>
      <c r="P30" t="n">
        <v>904.87</v>
      </c>
      <c r="Q30" t="n">
        <v>1367.58</v>
      </c>
      <c r="R30" t="n">
        <v>182.71</v>
      </c>
      <c r="S30" t="n">
        <v>104.26</v>
      </c>
      <c r="T30" t="n">
        <v>37999.82</v>
      </c>
      <c r="U30" t="n">
        <v>0.57</v>
      </c>
      <c r="V30" t="n">
        <v>0.87</v>
      </c>
      <c r="W30" t="n">
        <v>20.79</v>
      </c>
      <c r="X30" t="n">
        <v>2.35</v>
      </c>
      <c r="Y30" t="n">
        <v>1</v>
      </c>
      <c r="Z30" t="n">
        <v>10</v>
      </c>
      <c r="AA30" t="n">
        <v>2710.940537123437</v>
      </c>
      <c r="AB30" t="n">
        <v>3709.228441148176</v>
      </c>
      <c r="AC30" t="n">
        <v>3355.224884659668</v>
      </c>
      <c r="AD30" t="n">
        <v>2710940.537123438</v>
      </c>
      <c r="AE30" t="n">
        <v>3709228.441148176</v>
      </c>
      <c r="AF30" t="n">
        <v>1.975605174759139e-06</v>
      </c>
      <c r="AG30" t="n">
        <v>72</v>
      </c>
      <c r="AH30" t="n">
        <v>3355224.884659667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1.6239</v>
      </c>
      <c r="E31" t="n">
        <v>61.58</v>
      </c>
      <c r="F31" t="n">
        <v>54.87</v>
      </c>
      <c r="G31" t="n">
        <v>41.15</v>
      </c>
      <c r="H31" t="n">
        <v>0.55</v>
      </c>
      <c r="I31" t="n">
        <v>80</v>
      </c>
      <c r="J31" t="n">
        <v>266.24</v>
      </c>
      <c r="K31" t="n">
        <v>59.19</v>
      </c>
      <c r="L31" t="n">
        <v>8.25</v>
      </c>
      <c r="M31" t="n">
        <v>78</v>
      </c>
      <c r="N31" t="n">
        <v>68.8</v>
      </c>
      <c r="O31" t="n">
        <v>33070.52</v>
      </c>
      <c r="P31" t="n">
        <v>903.62</v>
      </c>
      <c r="Q31" t="n">
        <v>1367.44</v>
      </c>
      <c r="R31" t="n">
        <v>180.52</v>
      </c>
      <c r="S31" t="n">
        <v>104.26</v>
      </c>
      <c r="T31" t="n">
        <v>36917.95</v>
      </c>
      <c r="U31" t="n">
        <v>0.58</v>
      </c>
      <c r="V31" t="n">
        <v>0.87</v>
      </c>
      <c r="W31" t="n">
        <v>20.78</v>
      </c>
      <c r="X31" t="n">
        <v>2.29</v>
      </c>
      <c r="Y31" t="n">
        <v>1</v>
      </c>
      <c r="Z31" t="n">
        <v>10</v>
      </c>
      <c r="AA31" t="n">
        <v>2702.998817944602</v>
      </c>
      <c r="AB31" t="n">
        <v>3698.36223060377</v>
      </c>
      <c r="AC31" t="n">
        <v>3345.395729998798</v>
      </c>
      <c r="AD31" t="n">
        <v>2702998.817944602</v>
      </c>
      <c r="AE31" t="n">
        <v>3698362.23060377</v>
      </c>
      <c r="AF31" t="n">
        <v>1.980972672609672e-06</v>
      </c>
      <c r="AG31" t="n">
        <v>72</v>
      </c>
      <c r="AH31" t="n">
        <v>3345395.729998798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1.6302</v>
      </c>
      <c r="E32" t="n">
        <v>61.34</v>
      </c>
      <c r="F32" t="n">
        <v>54.77</v>
      </c>
      <c r="G32" t="n">
        <v>42.68</v>
      </c>
      <c r="H32" t="n">
        <v>0.57</v>
      </c>
      <c r="I32" t="n">
        <v>77</v>
      </c>
      <c r="J32" t="n">
        <v>266.71</v>
      </c>
      <c r="K32" t="n">
        <v>59.19</v>
      </c>
      <c r="L32" t="n">
        <v>8.5</v>
      </c>
      <c r="M32" t="n">
        <v>75</v>
      </c>
      <c r="N32" t="n">
        <v>69.02</v>
      </c>
      <c r="O32" t="n">
        <v>33128.7</v>
      </c>
      <c r="P32" t="n">
        <v>901.3</v>
      </c>
      <c r="Q32" t="n">
        <v>1367.51</v>
      </c>
      <c r="R32" t="n">
        <v>177.39</v>
      </c>
      <c r="S32" t="n">
        <v>104.26</v>
      </c>
      <c r="T32" t="n">
        <v>35367.22</v>
      </c>
      <c r="U32" t="n">
        <v>0.59</v>
      </c>
      <c r="V32" t="n">
        <v>0.88</v>
      </c>
      <c r="W32" t="n">
        <v>20.78</v>
      </c>
      <c r="X32" t="n">
        <v>2.19</v>
      </c>
      <c r="Y32" t="n">
        <v>1</v>
      </c>
      <c r="Z32" t="n">
        <v>10</v>
      </c>
      <c r="AA32" t="n">
        <v>2680.724428307631</v>
      </c>
      <c r="AB32" t="n">
        <v>3667.885428025747</v>
      </c>
      <c r="AC32" t="n">
        <v>3317.827590684362</v>
      </c>
      <c r="AD32" t="n">
        <v>2680724.428307631</v>
      </c>
      <c r="AE32" t="n">
        <v>3667885.428025747</v>
      </c>
      <c r="AF32" t="n">
        <v>1.988657953622938e-06</v>
      </c>
      <c r="AG32" t="n">
        <v>71</v>
      </c>
      <c r="AH32" t="n">
        <v>3317827.590684362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1.6344</v>
      </c>
      <c r="E33" t="n">
        <v>61.18</v>
      </c>
      <c r="F33" t="n">
        <v>54.71</v>
      </c>
      <c r="G33" t="n">
        <v>43.77</v>
      </c>
      <c r="H33" t="n">
        <v>0.58</v>
      </c>
      <c r="I33" t="n">
        <v>75</v>
      </c>
      <c r="J33" t="n">
        <v>267.18</v>
      </c>
      <c r="K33" t="n">
        <v>59.19</v>
      </c>
      <c r="L33" t="n">
        <v>8.75</v>
      </c>
      <c r="M33" t="n">
        <v>73</v>
      </c>
      <c r="N33" t="n">
        <v>69.23999999999999</v>
      </c>
      <c r="O33" t="n">
        <v>33186.95</v>
      </c>
      <c r="P33" t="n">
        <v>899.85</v>
      </c>
      <c r="Q33" t="n">
        <v>1367.66</v>
      </c>
      <c r="R33" t="n">
        <v>175.7</v>
      </c>
      <c r="S33" t="n">
        <v>104.26</v>
      </c>
      <c r="T33" t="n">
        <v>34531.59</v>
      </c>
      <c r="U33" t="n">
        <v>0.59</v>
      </c>
      <c r="V33" t="n">
        <v>0.88</v>
      </c>
      <c r="W33" t="n">
        <v>20.77</v>
      </c>
      <c r="X33" t="n">
        <v>2.13</v>
      </c>
      <c r="Y33" t="n">
        <v>1</v>
      </c>
      <c r="Z33" t="n">
        <v>10</v>
      </c>
      <c r="AA33" t="n">
        <v>2672.832905140128</v>
      </c>
      <c r="AB33" t="n">
        <v>3657.087897878538</v>
      </c>
      <c r="AC33" t="n">
        <v>3308.060561659974</v>
      </c>
      <c r="AD33" t="n">
        <v>2672832.905140128</v>
      </c>
      <c r="AE33" t="n">
        <v>3657087.897878538</v>
      </c>
      <c r="AF33" t="n">
        <v>1.993781474298448e-06</v>
      </c>
      <c r="AG33" t="n">
        <v>71</v>
      </c>
      <c r="AH33" t="n">
        <v>3308060.561659974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1.6385</v>
      </c>
      <c r="E34" t="n">
        <v>61.03</v>
      </c>
      <c r="F34" t="n">
        <v>54.66</v>
      </c>
      <c r="G34" t="n">
        <v>44.93</v>
      </c>
      <c r="H34" t="n">
        <v>0.6</v>
      </c>
      <c r="I34" t="n">
        <v>73</v>
      </c>
      <c r="J34" t="n">
        <v>267.66</v>
      </c>
      <c r="K34" t="n">
        <v>59.19</v>
      </c>
      <c r="L34" t="n">
        <v>9</v>
      </c>
      <c r="M34" t="n">
        <v>71</v>
      </c>
      <c r="N34" t="n">
        <v>69.45999999999999</v>
      </c>
      <c r="O34" t="n">
        <v>33245.29</v>
      </c>
      <c r="P34" t="n">
        <v>899.02</v>
      </c>
      <c r="Q34" t="n">
        <v>1367.67</v>
      </c>
      <c r="R34" t="n">
        <v>174.07</v>
      </c>
      <c r="S34" t="n">
        <v>104.26</v>
      </c>
      <c r="T34" t="n">
        <v>33725.07</v>
      </c>
      <c r="U34" t="n">
        <v>0.6</v>
      </c>
      <c r="V34" t="n">
        <v>0.88</v>
      </c>
      <c r="W34" t="n">
        <v>20.76</v>
      </c>
      <c r="X34" t="n">
        <v>2.08</v>
      </c>
      <c r="Y34" t="n">
        <v>1</v>
      </c>
      <c r="Z34" t="n">
        <v>10</v>
      </c>
      <c r="AA34" t="n">
        <v>2666.130726072493</v>
      </c>
      <c r="AB34" t="n">
        <v>3647.917680798927</v>
      </c>
      <c r="AC34" t="n">
        <v>3299.765537227961</v>
      </c>
      <c r="AD34" t="n">
        <v>2666130.726072493</v>
      </c>
      <c r="AE34" t="n">
        <v>3647917.680798927</v>
      </c>
      <c r="AF34" t="n">
        <v>1.998783006386446e-06</v>
      </c>
      <c r="AG34" t="n">
        <v>71</v>
      </c>
      <c r="AH34" t="n">
        <v>3299765.537227961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1.6432</v>
      </c>
      <c r="E35" t="n">
        <v>60.86</v>
      </c>
      <c r="F35" t="n">
        <v>54.58</v>
      </c>
      <c r="G35" t="n">
        <v>46.13</v>
      </c>
      <c r="H35" t="n">
        <v>0.61</v>
      </c>
      <c r="I35" t="n">
        <v>71</v>
      </c>
      <c r="J35" t="n">
        <v>268.13</v>
      </c>
      <c r="K35" t="n">
        <v>59.19</v>
      </c>
      <c r="L35" t="n">
        <v>9.25</v>
      </c>
      <c r="M35" t="n">
        <v>69</v>
      </c>
      <c r="N35" t="n">
        <v>69.69</v>
      </c>
      <c r="O35" t="n">
        <v>33303.72</v>
      </c>
      <c r="P35" t="n">
        <v>896.98</v>
      </c>
      <c r="Q35" t="n">
        <v>1367.45</v>
      </c>
      <c r="R35" t="n">
        <v>171.47</v>
      </c>
      <c r="S35" t="n">
        <v>104.26</v>
      </c>
      <c r="T35" t="n">
        <v>32435.19</v>
      </c>
      <c r="U35" t="n">
        <v>0.61</v>
      </c>
      <c r="V35" t="n">
        <v>0.88</v>
      </c>
      <c r="W35" t="n">
        <v>20.76</v>
      </c>
      <c r="X35" t="n">
        <v>2</v>
      </c>
      <c r="Y35" t="n">
        <v>1</v>
      </c>
      <c r="Z35" t="n">
        <v>10</v>
      </c>
      <c r="AA35" t="n">
        <v>2656.627566682129</v>
      </c>
      <c r="AB35" t="n">
        <v>3634.915038871227</v>
      </c>
      <c r="AC35" t="n">
        <v>3288.003849196518</v>
      </c>
      <c r="AD35" t="n">
        <v>2656627.566682129</v>
      </c>
      <c r="AE35" t="n">
        <v>3634915.038871227</v>
      </c>
      <c r="AF35" t="n">
        <v>2.004516469999516e-06</v>
      </c>
      <c r="AG35" t="n">
        <v>71</v>
      </c>
      <c r="AH35" t="n">
        <v>3288003.849196518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1.6468</v>
      </c>
      <c r="E36" t="n">
        <v>60.72</v>
      </c>
      <c r="F36" t="n">
        <v>54.54</v>
      </c>
      <c r="G36" t="n">
        <v>47.43</v>
      </c>
      <c r="H36" t="n">
        <v>0.63</v>
      </c>
      <c r="I36" t="n">
        <v>69</v>
      </c>
      <c r="J36" t="n">
        <v>268.61</v>
      </c>
      <c r="K36" t="n">
        <v>59.19</v>
      </c>
      <c r="L36" t="n">
        <v>9.5</v>
      </c>
      <c r="M36" t="n">
        <v>67</v>
      </c>
      <c r="N36" t="n">
        <v>69.91</v>
      </c>
      <c r="O36" t="n">
        <v>33362.23</v>
      </c>
      <c r="P36" t="n">
        <v>895.7</v>
      </c>
      <c r="Q36" t="n">
        <v>1367.4</v>
      </c>
      <c r="R36" t="n">
        <v>170.33</v>
      </c>
      <c r="S36" t="n">
        <v>104.26</v>
      </c>
      <c r="T36" t="n">
        <v>31874.76</v>
      </c>
      <c r="U36" t="n">
        <v>0.61</v>
      </c>
      <c r="V36" t="n">
        <v>0.88</v>
      </c>
      <c r="W36" t="n">
        <v>20.76</v>
      </c>
      <c r="X36" t="n">
        <v>1.96</v>
      </c>
      <c r="Y36" t="n">
        <v>1</v>
      </c>
      <c r="Z36" t="n">
        <v>10</v>
      </c>
      <c r="AA36" t="n">
        <v>2650.042715339072</v>
      </c>
      <c r="AB36" t="n">
        <v>3625.905354760518</v>
      </c>
      <c r="AC36" t="n">
        <v>3279.854036692164</v>
      </c>
      <c r="AD36" t="n">
        <v>2650042.715339073</v>
      </c>
      <c r="AE36" t="n">
        <v>3625905.354760518</v>
      </c>
      <c r="AF36" t="n">
        <v>2.008908059149954e-06</v>
      </c>
      <c r="AG36" t="n">
        <v>71</v>
      </c>
      <c r="AH36" t="n">
        <v>3279854.036692164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1.6518</v>
      </c>
      <c r="E37" t="n">
        <v>60.54</v>
      </c>
      <c r="F37" t="n">
        <v>54.46</v>
      </c>
      <c r="G37" t="n">
        <v>48.77</v>
      </c>
      <c r="H37" t="n">
        <v>0.64</v>
      </c>
      <c r="I37" t="n">
        <v>67</v>
      </c>
      <c r="J37" t="n">
        <v>269.08</v>
      </c>
      <c r="K37" t="n">
        <v>59.19</v>
      </c>
      <c r="L37" t="n">
        <v>9.75</v>
      </c>
      <c r="M37" t="n">
        <v>65</v>
      </c>
      <c r="N37" t="n">
        <v>70.14</v>
      </c>
      <c r="O37" t="n">
        <v>33420.83</v>
      </c>
      <c r="P37" t="n">
        <v>894.29</v>
      </c>
      <c r="Q37" t="n">
        <v>1367.48</v>
      </c>
      <c r="R37" t="n">
        <v>167.5</v>
      </c>
      <c r="S37" t="n">
        <v>104.26</v>
      </c>
      <c r="T37" t="n">
        <v>30473.53</v>
      </c>
      <c r="U37" t="n">
        <v>0.62</v>
      </c>
      <c r="V37" t="n">
        <v>0.88</v>
      </c>
      <c r="W37" t="n">
        <v>20.76</v>
      </c>
      <c r="X37" t="n">
        <v>1.88</v>
      </c>
      <c r="Y37" t="n">
        <v>1</v>
      </c>
      <c r="Z37" t="n">
        <v>10</v>
      </c>
      <c r="AA37" t="n">
        <v>2641.205469230941</v>
      </c>
      <c r="AB37" t="n">
        <v>3613.81384476359</v>
      </c>
      <c r="AC37" t="n">
        <v>3268.916523438802</v>
      </c>
      <c r="AD37" t="n">
        <v>2641205.469230941</v>
      </c>
      <c r="AE37" t="n">
        <v>3613813.84476359</v>
      </c>
      <c r="AF37" t="n">
        <v>2.01500748852556e-06</v>
      </c>
      <c r="AG37" t="n">
        <v>71</v>
      </c>
      <c r="AH37" t="n">
        <v>3268916.523438802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1.655</v>
      </c>
      <c r="E38" t="n">
        <v>60.42</v>
      </c>
      <c r="F38" t="n">
        <v>54.44</v>
      </c>
      <c r="G38" t="n">
        <v>50.25</v>
      </c>
      <c r="H38" t="n">
        <v>0.66</v>
      </c>
      <c r="I38" t="n">
        <v>65</v>
      </c>
      <c r="J38" t="n">
        <v>269.56</v>
      </c>
      <c r="K38" t="n">
        <v>59.19</v>
      </c>
      <c r="L38" t="n">
        <v>10</v>
      </c>
      <c r="M38" t="n">
        <v>63</v>
      </c>
      <c r="N38" t="n">
        <v>70.36</v>
      </c>
      <c r="O38" t="n">
        <v>33479.51</v>
      </c>
      <c r="P38" t="n">
        <v>893.4</v>
      </c>
      <c r="Q38" t="n">
        <v>1367.36</v>
      </c>
      <c r="R38" t="n">
        <v>166.7</v>
      </c>
      <c r="S38" t="n">
        <v>104.26</v>
      </c>
      <c r="T38" t="n">
        <v>30081.73</v>
      </c>
      <c r="U38" t="n">
        <v>0.63</v>
      </c>
      <c r="V38" t="n">
        <v>0.88</v>
      </c>
      <c r="W38" t="n">
        <v>20.76</v>
      </c>
      <c r="X38" t="n">
        <v>1.86</v>
      </c>
      <c r="Y38" t="n">
        <v>1</v>
      </c>
      <c r="Z38" t="n">
        <v>10</v>
      </c>
      <c r="AA38" t="n">
        <v>2625.920582785771</v>
      </c>
      <c r="AB38" t="n">
        <v>3592.900388807708</v>
      </c>
      <c r="AC38" t="n">
        <v>3249.999018367132</v>
      </c>
      <c r="AD38" t="n">
        <v>2625920.582785771</v>
      </c>
      <c r="AE38" t="n">
        <v>3592900.388807708</v>
      </c>
      <c r="AF38" t="n">
        <v>2.018911123325949e-06</v>
      </c>
      <c r="AG38" t="n">
        <v>70</v>
      </c>
      <c r="AH38" t="n">
        <v>3249999.018367132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1.6586</v>
      </c>
      <c r="E39" t="n">
        <v>60.29</v>
      </c>
      <c r="F39" t="n">
        <v>54.36</v>
      </c>
      <c r="G39" t="n">
        <v>50.96</v>
      </c>
      <c r="H39" t="n">
        <v>0.68</v>
      </c>
      <c r="I39" t="n">
        <v>64</v>
      </c>
      <c r="J39" t="n">
        <v>270.03</v>
      </c>
      <c r="K39" t="n">
        <v>59.19</v>
      </c>
      <c r="L39" t="n">
        <v>10.25</v>
      </c>
      <c r="M39" t="n">
        <v>62</v>
      </c>
      <c r="N39" t="n">
        <v>70.59</v>
      </c>
      <c r="O39" t="n">
        <v>33538.28</v>
      </c>
      <c r="P39" t="n">
        <v>891.59</v>
      </c>
      <c r="Q39" t="n">
        <v>1367.41</v>
      </c>
      <c r="R39" t="n">
        <v>164.31</v>
      </c>
      <c r="S39" t="n">
        <v>104.26</v>
      </c>
      <c r="T39" t="n">
        <v>28890.6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2618.201946498222</v>
      </c>
      <c r="AB39" t="n">
        <v>3582.339410116881</v>
      </c>
      <c r="AC39" t="n">
        <v>3240.445964660131</v>
      </c>
      <c r="AD39" t="n">
        <v>2618201.946498222</v>
      </c>
      <c r="AE39" t="n">
        <v>3582339.410116881</v>
      </c>
      <c r="AF39" t="n">
        <v>2.023302712476386e-06</v>
      </c>
      <c r="AG39" t="n">
        <v>70</v>
      </c>
      <c r="AH39" t="n">
        <v>3240445.964660131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1.6622</v>
      </c>
      <c r="E40" t="n">
        <v>60.16</v>
      </c>
      <c r="F40" t="n">
        <v>54.32</v>
      </c>
      <c r="G40" t="n">
        <v>52.57</v>
      </c>
      <c r="H40" t="n">
        <v>0.6899999999999999</v>
      </c>
      <c r="I40" t="n">
        <v>62</v>
      </c>
      <c r="J40" t="n">
        <v>270.51</v>
      </c>
      <c r="K40" t="n">
        <v>59.19</v>
      </c>
      <c r="L40" t="n">
        <v>10.5</v>
      </c>
      <c r="M40" t="n">
        <v>60</v>
      </c>
      <c r="N40" t="n">
        <v>70.81999999999999</v>
      </c>
      <c r="O40" t="n">
        <v>33597.14</v>
      </c>
      <c r="P40" t="n">
        <v>890.45</v>
      </c>
      <c r="Q40" t="n">
        <v>1367.34</v>
      </c>
      <c r="R40" t="n">
        <v>163.24</v>
      </c>
      <c r="S40" t="n">
        <v>104.26</v>
      </c>
      <c r="T40" t="n">
        <v>28367.97</v>
      </c>
      <c r="U40" t="n">
        <v>0.64</v>
      </c>
      <c r="V40" t="n">
        <v>0.88</v>
      </c>
      <c r="W40" t="n">
        <v>20.74</v>
      </c>
      <c r="X40" t="n">
        <v>1.75</v>
      </c>
      <c r="Y40" t="n">
        <v>1</v>
      </c>
      <c r="Z40" t="n">
        <v>10</v>
      </c>
      <c r="AA40" t="n">
        <v>2611.943316557781</v>
      </c>
      <c r="AB40" t="n">
        <v>3573.776076521104</v>
      </c>
      <c r="AC40" t="n">
        <v>3232.699903604021</v>
      </c>
      <c r="AD40" t="n">
        <v>2611943.316557781</v>
      </c>
      <c r="AE40" t="n">
        <v>3573776.076521104</v>
      </c>
      <c r="AF40" t="n">
        <v>2.027694301626823e-06</v>
      </c>
      <c r="AG40" t="n">
        <v>70</v>
      </c>
      <c r="AH40" t="n">
        <v>3232699.903604021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1.6648</v>
      </c>
      <c r="E41" t="n">
        <v>60.07</v>
      </c>
      <c r="F41" t="n">
        <v>54.28</v>
      </c>
      <c r="G41" t="n">
        <v>53.39</v>
      </c>
      <c r="H41" t="n">
        <v>0.71</v>
      </c>
      <c r="I41" t="n">
        <v>61</v>
      </c>
      <c r="J41" t="n">
        <v>270.99</v>
      </c>
      <c r="K41" t="n">
        <v>59.19</v>
      </c>
      <c r="L41" t="n">
        <v>10.75</v>
      </c>
      <c r="M41" t="n">
        <v>59</v>
      </c>
      <c r="N41" t="n">
        <v>71.04000000000001</v>
      </c>
      <c r="O41" t="n">
        <v>33656.08</v>
      </c>
      <c r="P41" t="n">
        <v>889.2</v>
      </c>
      <c r="Q41" t="n">
        <v>1367.56</v>
      </c>
      <c r="R41" t="n">
        <v>161.75</v>
      </c>
      <c r="S41" t="n">
        <v>104.26</v>
      </c>
      <c r="T41" t="n">
        <v>27626.73</v>
      </c>
      <c r="U41" t="n">
        <v>0.64</v>
      </c>
      <c r="V41" t="n">
        <v>0.88</v>
      </c>
      <c r="W41" t="n">
        <v>20.74</v>
      </c>
      <c r="X41" t="n">
        <v>1.7</v>
      </c>
      <c r="Y41" t="n">
        <v>1</v>
      </c>
      <c r="Z41" t="n">
        <v>10</v>
      </c>
      <c r="AA41" t="n">
        <v>2606.694894464191</v>
      </c>
      <c r="AB41" t="n">
        <v>3566.594953868613</v>
      </c>
      <c r="AC41" t="n">
        <v>3226.204137218715</v>
      </c>
      <c r="AD41" t="n">
        <v>2606694.894464191</v>
      </c>
      <c r="AE41" t="n">
        <v>3566594.953868613</v>
      </c>
      <c r="AF41" t="n">
        <v>2.030866004902139e-06</v>
      </c>
      <c r="AG41" t="n">
        <v>70</v>
      </c>
      <c r="AH41" t="n">
        <v>3226204.137218715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1.6691</v>
      </c>
      <c r="E42" t="n">
        <v>59.91</v>
      </c>
      <c r="F42" t="n">
        <v>54.22</v>
      </c>
      <c r="G42" t="n">
        <v>55.14</v>
      </c>
      <c r="H42" t="n">
        <v>0.72</v>
      </c>
      <c r="I42" t="n">
        <v>59</v>
      </c>
      <c r="J42" t="n">
        <v>271.47</v>
      </c>
      <c r="K42" t="n">
        <v>59.19</v>
      </c>
      <c r="L42" t="n">
        <v>11</v>
      </c>
      <c r="M42" t="n">
        <v>57</v>
      </c>
      <c r="N42" t="n">
        <v>71.27</v>
      </c>
      <c r="O42" t="n">
        <v>33715.11</v>
      </c>
      <c r="P42" t="n">
        <v>887.9299999999999</v>
      </c>
      <c r="Q42" t="n">
        <v>1367.43</v>
      </c>
      <c r="R42" t="n">
        <v>160.22</v>
      </c>
      <c r="S42" t="n">
        <v>104.26</v>
      </c>
      <c r="T42" t="n">
        <v>26873.44</v>
      </c>
      <c r="U42" t="n">
        <v>0.65</v>
      </c>
      <c r="V42" t="n">
        <v>0.88</v>
      </c>
      <c r="W42" t="n">
        <v>20.73</v>
      </c>
      <c r="X42" t="n">
        <v>1.65</v>
      </c>
      <c r="Y42" t="n">
        <v>1</v>
      </c>
      <c r="Z42" t="n">
        <v>10</v>
      </c>
      <c r="AA42" t="n">
        <v>2599.275251557912</v>
      </c>
      <c r="AB42" t="n">
        <v>3556.443071112698</v>
      </c>
      <c r="AC42" t="n">
        <v>3217.021135904768</v>
      </c>
      <c r="AD42" t="n">
        <v>2599275.251557912</v>
      </c>
      <c r="AE42" t="n">
        <v>3556443.071112698</v>
      </c>
      <c r="AF42" t="n">
        <v>2.036111514165161e-06</v>
      </c>
      <c r="AG42" t="n">
        <v>70</v>
      </c>
      <c r="AH42" t="n">
        <v>3217021.135904768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1.6703</v>
      </c>
      <c r="E43" t="n">
        <v>59.87</v>
      </c>
      <c r="F43" t="n">
        <v>54.23</v>
      </c>
      <c r="G43" t="n">
        <v>56.1</v>
      </c>
      <c r="H43" t="n">
        <v>0.74</v>
      </c>
      <c r="I43" t="n">
        <v>58</v>
      </c>
      <c r="J43" t="n">
        <v>271.95</v>
      </c>
      <c r="K43" t="n">
        <v>59.19</v>
      </c>
      <c r="L43" t="n">
        <v>11.25</v>
      </c>
      <c r="M43" t="n">
        <v>56</v>
      </c>
      <c r="N43" t="n">
        <v>71.5</v>
      </c>
      <c r="O43" t="n">
        <v>33774.23</v>
      </c>
      <c r="P43" t="n">
        <v>888.16</v>
      </c>
      <c r="Q43" t="n">
        <v>1367.51</v>
      </c>
      <c r="R43" t="n">
        <v>160.24</v>
      </c>
      <c r="S43" t="n">
        <v>104.26</v>
      </c>
      <c r="T43" t="n">
        <v>26885.28</v>
      </c>
      <c r="U43" t="n">
        <v>0.65</v>
      </c>
      <c r="V43" t="n">
        <v>0.88</v>
      </c>
      <c r="W43" t="n">
        <v>20.74</v>
      </c>
      <c r="X43" t="n">
        <v>1.65</v>
      </c>
      <c r="Y43" t="n">
        <v>1</v>
      </c>
      <c r="Z43" t="n">
        <v>10</v>
      </c>
      <c r="AA43" t="n">
        <v>2598.358248082693</v>
      </c>
      <c r="AB43" t="n">
        <v>3555.188386502565</v>
      </c>
      <c r="AC43" t="n">
        <v>3215.886196632865</v>
      </c>
      <c r="AD43" t="n">
        <v>2598358.248082693</v>
      </c>
      <c r="AE43" t="n">
        <v>3555188.386502565</v>
      </c>
      <c r="AF43" t="n">
        <v>2.037575377215307e-06</v>
      </c>
      <c r="AG43" t="n">
        <v>70</v>
      </c>
      <c r="AH43" t="n">
        <v>3215886.196632865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1.6724</v>
      </c>
      <c r="E44" t="n">
        <v>59.79</v>
      </c>
      <c r="F44" t="n">
        <v>54.2</v>
      </c>
      <c r="G44" t="n">
        <v>57.06</v>
      </c>
      <c r="H44" t="n">
        <v>0.75</v>
      </c>
      <c r="I44" t="n">
        <v>57</v>
      </c>
      <c r="J44" t="n">
        <v>272.43</v>
      </c>
      <c r="K44" t="n">
        <v>59.19</v>
      </c>
      <c r="L44" t="n">
        <v>11.5</v>
      </c>
      <c r="M44" t="n">
        <v>55</v>
      </c>
      <c r="N44" t="n">
        <v>71.73</v>
      </c>
      <c r="O44" t="n">
        <v>33833.57</v>
      </c>
      <c r="P44" t="n">
        <v>886.74</v>
      </c>
      <c r="Q44" t="n">
        <v>1367.34</v>
      </c>
      <c r="R44" t="n">
        <v>159.45</v>
      </c>
      <c r="S44" t="n">
        <v>104.26</v>
      </c>
      <c r="T44" t="n">
        <v>26495.52</v>
      </c>
      <c r="U44" t="n">
        <v>0.65</v>
      </c>
      <c r="V44" t="n">
        <v>0.88</v>
      </c>
      <c r="W44" t="n">
        <v>20.74</v>
      </c>
      <c r="X44" t="n">
        <v>1.62</v>
      </c>
      <c r="Y44" t="n">
        <v>1</v>
      </c>
      <c r="Z44" t="n">
        <v>10</v>
      </c>
      <c r="AA44" t="n">
        <v>2593.587855091979</v>
      </c>
      <c r="AB44" t="n">
        <v>3548.661324357786</v>
      </c>
      <c r="AC44" t="n">
        <v>3209.982068138394</v>
      </c>
      <c r="AD44" t="n">
        <v>2593587.855091979</v>
      </c>
      <c r="AE44" t="n">
        <v>3548661.324357786</v>
      </c>
      <c r="AF44" t="n">
        <v>2.040137137553062e-06</v>
      </c>
      <c r="AG44" t="n">
        <v>70</v>
      </c>
      <c r="AH44" t="n">
        <v>3209982.068138395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1.6773</v>
      </c>
      <c r="E45" t="n">
        <v>59.62</v>
      </c>
      <c r="F45" t="n">
        <v>54.12</v>
      </c>
      <c r="G45" t="n">
        <v>59.04</v>
      </c>
      <c r="H45" t="n">
        <v>0.77</v>
      </c>
      <c r="I45" t="n">
        <v>55</v>
      </c>
      <c r="J45" t="n">
        <v>272.91</v>
      </c>
      <c r="K45" t="n">
        <v>59.19</v>
      </c>
      <c r="L45" t="n">
        <v>11.75</v>
      </c>
      <c r="M45" t="n">
        <v>53</v>
      </c>
      <c r="N45" t="n">
        <v>71.95999999999999</v>
      </c>
      <c r="O45" t="n">
        <v>33892.87</v>
      </c>
      <c r="P45" t="n">
        <v>885.3200000000001</v>
      </c>
      <c r="Q45" t="n">
        <v>1367.3</v>
      </c>
      <c r="R45" t="n">
        <v>157.04</v>
      </c>
      <c r="S45" t="n">
        <v>104.26</v>
      </c>
      <c r="T45" t="n">
        <v>25299.11</v>
      </c>
      <c r="U45" t="n">
        <v>0.66</v>
      </c>
      <c r="V45" t="n">
        <v>0.89</v>
      </c>
      <c r="W45" t="n">
        <v>20.73</v>
      </c>
      <c r="X45" t="n">
        <v>1.55</v>
      </c>
      <c r="Y45" t="n">
        <v>1</v>
      </c>
      <c r="Z45" t="n">
        <v>10</v>
      </c>
      <c r="AA45" t="n">
        <v>2585.121658358041</v>
      </c>
      <c r="AB45" t="n">
        <v>3537.07750048417</v>
      </c>
      <c r="AC45" t="n">
        <v>3199.503788157278</v>
      </c>
      <c r="AD45" t="n">
        <v>2585121.658358041</v>
      </c>
      <c r="AE45" t="n">
        <v>3537077.50048417</v>
      </c>
      <c r="AF45" t="n">
        <v>2.046114578341157e-06</v>
      </c>
      <c r="AG45" t="n">
        <v>70</v>
      </c>
      <c r="AH45" t="n">
        <v>3199503.788157278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1.6795</v>
      </c>
      <c r="E46" t="n">
        <v>59.54</v>
      </c>
      <c r="F46" t="n">
        <v>54.1</v>
      </c>
      <c r="G46" t="n">
        <v>60.11</v>
      </c>
      <c r="H46" t="n">
        <v>0.78</v>
      </c>
      <c r="I46" t="n">
        <v>54</v>
      </c>
      <c r="J46" t="n">
        <v>273.39</v>
      </c>
      <c r="K46" t="n">
        <v>59.19</v>
      </c>
      <c r="L46" t="n">
        <v>12</v>
      </c>
      <c r="M46" t="n">
        <v>52</v>
      </c>
      <c r="N46" t="n">
        <v>72.2</v>
      </c>
      <c r="O46" t="n">
        <v>33952.26</v>
      </c>
      <c r="P46" t="n">
        <v>884.49</v>
      </c>
      <c r="Q46" t="n">
        <v>1367.26</v>
      </c>
      <c r="R46" t="n">
        <v>155.77</v>
      </c>
      <c r="S46" t="n">
        <v>104.26</v>
      </c>
      <c r="T46" t="n">
        <v>24673.38</v>
      </c>
      <c r="U46" t="n">
        <v>0.67</v>
      </c>
      <c r="V46" t="n">
        <v>0.89</v>
      </c>
      <c r="W46" t="n">
        <v>20.73</v>
      </c>
      <c r="X46" t="n">
        <v>1.52</v>
      </c>
      <c r="Y46" t="n">
        <v>1</v>
      </c>
      <c r="Z46" t="n">
        <v>10</v>
      </c>
      <c r="AA46" t="n">
        <v>2571.208300960213</v>
      </c>
      <c r="AB46" t="n">
        <v>3518.040631078454</v>
      </c>
      <c r="AC46" t="n">
        <v>3182.28377084923</v>
      </c>
      <c r="AD46" t="n">
        <v>2571208.300960213</v>
      </c>
      <c r="AE46" t="n">
        <v>3518040.631078454</v>
      </c>
      <c r="AF46" t="n">
        <v>2.048798327266423e-06</v>
      </c>
      <c r="AG46" t="n">
        <v>69</v>
      </c>
      <c r="AH46" t="n">
        <v>3182283.77084923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1.6812</v>
      </c>
      <c r="E47" t="n">
        <v>59.48</v>
      </c>
      <c r="F47" t="n">
        <v>54.09</v>
      </c>
      <c r="G47" t="n">
        <v>61.23</v>
      </c>
      <c r="H47" t="n">
        <v>0.8</v>
      </c>
      <c r="I47" t="n">
        <v>53</v>
      </c>
      <c r="J47" t="n">
        <v>273.87</v>
      </c>
      <c r="K47" t="n">
        <v>59.19</v>
      </c>
      <c r="L47" t="n">
        <v>12.25</v>
      </c>
      <c r="M47" t="n">
        <v>51</v>
      </c>
      <c r="N47" t="n">
        <v>72.43000000000001</v>
      </c>
      <c r="O47" t="n">
        <v>34011.74</v>
      </c>
      <c r="P47" t="n">
        <v>884.01</v>
      </c>
      <c r="Q47" t="n">
        <v>1367.35</v>
      </c>
      <c r="R47" t="n">
        <v>155.39</v>
      </c>
      <c r="S47" t="n">
        <v>104.26</v>
      </c>
      <c r="T47" t="n">
        <v>24487.86</v>
      </c>
      <c r="U47" t="n">
        <v>0.67</v>
      </c>
      <c r="V47" t="n">
        <v>0.89</v>
      </c>
      <c r="W47" t="n">
        <v>20.74</v>
      </c>
      <c r="X47" t="n">
        <v>1.51</v>
      </c>
      <c r="Y47" t="n">
        <v>1</v>
      </c>
      <c r="Z47" t="n">
        <v>10</v>
      </c>
      <c r="AA47" t="n">
        <v>2568.506771940983</v>
      </c>
      <c r="AB47" t="n">
        <v>3514.344279891293</v>
      </c>
      <c r="AC47" t="n">
        <v>3178.940194231511</v>
      </c>
      <c r="AD47" t="n">
        <v>2568506.771940982</v>
      </c>
      <c r="AE47" t="n">
        <v>3514344.279891293</v>
      </c>
      <c r="AF47" t="n">
        <v>2.05087213325413e-06</v>
      </c>
      <c r="AG47" t="n">
        <v>69</v>
      </c>
      <c r="AH47" t="n">
        <v>3178940.194231511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1.6835</v>
      </c>
      <c r="E48" t="n">
        <v>59.4</v>
      </c>
      <c r="F48" t="n">
        <v>54.05</v>
      </c>
      <c r="G48" t="n">
        <v>62.37</v>
      </c>
      <c r="H48" t="n">
        <v>0.8100000000000001</v>
      </c>
      <c r="I48" t="n">
        <v>52</v>
      </c>
      <c r="J48" t="n">
        <v>274.35</v>
      </c>
      <c r="K48" t="n">
        <v>59.19</v>
      </c>
      <c r="L48" t="n">
        <v>12.5</v>
      </c>
      <c r="M48" t="n">
        <v>50</v>
      </c>
      <c r="N48" t="n">
        <v>72.66</v>
      </c>
      <c r="O48" t="n">
        <v>34071.31</v>
      </c>
      <c r="P48" t="n">
        <v>883.11</v>
      </c>
      <c r="Q48" t="n">
        <v>1367.36</v>
      </c>
      <c r="R48" t="n">
        <v>154.37</v>
      </c>
      <c r="S48" t="n">
        <v>104.26</v>
      </c>
      <c r="T48" t="n">
        <v>23980.99</v>
      </c>
      <c r="U48" t="n">
        <v>0.68</v>
      </c>
      <c r="V48" t="n">
        <v>0.89</v>
      </c>
      <c r="W48" t="n">
        <v>20.73</v>
      </c>
      <c r="X48" t="n">
        <v>1.47</v>
      </c>
      <c r="Y48" t="n">
        <v>1</v>
      </c>
      <c r="Z48" t="n">
        <v>10</v>
      </c>
      <c r="AA48" t="n">
        <v>2564.205318798072</v>
      </c>
      <c r="AB48" t="n">
        <v>3508.458841934443</v>
      </c>
      <c r="AC48" t="n">
        <v>3173.616454212999</v>
      </c>
      <c r="AD48" t="n">
        <v>2564205.318798072</v>
      </c>
      <c r="AE48" t="n">
        <v>3508458.841934443</v>
      </c>
      <c r="AF48" t="n">
        <v>2.053677870766909e-06</v>
      </c>
      <c r="AG48" t="n">
        <v>69</v>
      </c>
      <c r="AH48" t="n">
        <v>3173616.454212999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1.6859</v>
      </c>
      <c r="E49" t="n">
        <v>59.31</v>
      </c>
      <c r="F49" t="n">
        <v>54.02</v>
      </c>
      <c r="G49" t="n">
        <v>63.55</v>
      </c>
      <c r="H49" t="n">
        <v>0.83</v>
      </c>
      <c r="I49" t="n">
        <v>51</v>
      </c>
      <c r="J49" t="n">
        <v>274.84</v>
      </c>
      <c r="K49" t="n">
        <v>59.19</v>
      </c>
      <c r="L49" t="n">
        <v>12.75</v>
      </c>
      <c r="M49" t="n">
        <v>49</v>
      </c>
      <c r="N49" t="n">
        <v>72.89</v>
      </c>
      <c r="O49" t="n">
        <v>34130.98</v>
      </c>
      <c r="P49" t="n">
        <v>881.67</v>
      </c>
      <c r="Q49" t="n">
        <v>1367.32</v>
      </c>
      <c r="R49" t="n">
        <v>153.63</v>
      </c>
      <c r="S49" t="n">
        <v>104.26</v>
      </c>
      <c r="T49" t="n">
        <v>23615.89</v>
      </c>
      <c r="U49" t="n">
        <v>0.68</v>
      </c>
      <c r="V49" t="n">
        <v>0.89</v>
      </c>
      <c r="W49" t="n">
        <v>20.72</v>
      </c>
      <c r="X49" t="n">
        <v>1.44</v>
      </c>
      <c r="Y49" t="n">
        <v>1</v>
      </c>
      <c r="Z49" t="n">
        <v>10</v>
      </c>
      <c r="AA49" t="n">
        <v>2559.141484730213</v>
      </c>
      <c r="AB49" t="n">
        <v>3501.530280762206</v>
      </c>
      <c r="AC49" t="n">
        <v>3167.349145194744</v>
      </c>
      <c r="AD49" t="n">
        <v>2559141.484730213</v>
      </c>
      <c r="AE49" t="n">
        <v>3501530.280762206</v>
      </c>
      <c r="AF49" t="n">
        <v>2.056605596867201e-06</v>
      </c>
      <c r="AG49" t="n">
        <v>69</v>
      </c>
      <c r="AH49" t="n">
        <v>3167349.145194744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1.6882</v>
      </c>
      <c r="E50" t="n">
        <v>59.23</v>
      </c>
      <c r="F50" t="n">
        <v>53.98</v>
      </c>
      <c r="G50" t="n">
        <v>64.78</v>
      </c>
      <c r="H50" t="n">
        <v>0.84</v>
      </c>
      <c r="I50" t="n">
        <v>50</v>
      </c>
      <c r="J50" t="n">
        <v>275.32</v>
      </c>
      <c r="K50" t="n">
        <v>59.19</v>
      </c>
      <c r="L50" t="n">
        <v>13</v>
      </c>
      <c r="M50" t="n">
        <v>48</v>
      </c>
      <c r="N50" t="n">
        <v>73.13</v>
      </c>
      <c r="O50" t="n">
        <v>34190.73</v>
      </c>
      <c r="P50" t="n">
        <v>881.21</v>
      </c>
      <c r="Q50" t="n">
        <v>1367.33</v>
      </c>
      <c r="R50" t="n">
        <v>152.15</v>
      </c>
      <c r="S50" t="n">
        <v>104.26</v>
      </c>
      <c r="T50" t="n">
        <v>22882.36</v>
      </c>
      <c r="U50" t="n">
        <v>0.6899999999999999</v>
      </c>
      <c r="V50" t="n">
        <v>0.89</v>
      </c>
      <c r="W50" t="n">
        <v>20.73</v>
      </c>
      <c r="X50" t="n">
        <v>1.41</v>
      </c>
      <c r="Y50" t="n">
        <v>1</v>
      </c>
      <c r="Z50" t="n">
        <v>10</v>
      </c>
      <c r="AA50" t="n">
        <v>2555.4951448566</v>
      </c>
      <c r="AB50" t="n">
        <v>3496.541197681967</v>
      </c>
      <c r="AC50" t="n">
        <v>3162.83621320146</v>
      </c>
      <c r="AD50" t="n">
        <v>2555495.1448566</v>
      </c>
      <c r="AE50" t="n">
        <v>3496541.197681967</v>
      </c>
      <c r="AF50" t="n">
        <v>2.05941133437998e-06</v>
      </c>
      <c r="AG50" t="n">
        <v>69</v>
      </c>
      <c r="AH50" t="n">
        <v>3162836.21320146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1.6905</v>
      </c>
      <c r="E51" t="n">
        <v>59.16</v>
      </c>
      <c r="F51" t="n">
        <v>53.95</v>
      </c>
      <c r="G51" t="n">
        <v>66.06999999999999</v>
      </c>
      <c r="H51" t="n">
        <v>0.86</v>
      </c>
      <c r="I51" t="n">
        <v>49</v>
      </c>
      <c r="J51" t="n">
        <v>275.81</v>
      </c>
      <c r="K51" t="n">
        <v>59.19</v>
      </c>
      <c r="L51" t="n">
        <v>13.25</v>
      </c>
      <c r="M51" t="n">
        <v>47</v>
      </c>
      <c r="N51" t="n">
        <v>73.36</v>
      </c>
      <c r="O51" t="n">
        <v>34250.57</v>
      </c>
      <c r="P51" t="n">
        <v>880.12</v>
      </c>
      <c r="Q51" t="n">
        <v>1367.26</v>
      </c>
      <c r="R51" t="n">
        <v>151.12</v>
      </c>
      <c r="S51" t="n">
        <v>104.26</v>
      </c>
      <c r="T51" t="n">
        <v>22372.46</v>
      </c>
      <c r="U51" t="n">
        <v>0.6899999999999999</v>
      </c>
      <c r="V51" t="n">
        <v>0.89</v>
      </c>
      <c r="W51" t="n">
        <v>20.73</v>
      </c>
      <c r="X51" t="n">
        <v>1.38</v>
      </c>
      <c r="Y51" t="n">
        <v>1</v>
      </c>
      <c r="Z51" t="n">
        <v>10</v>
      </c>
      <c r="AA51" t="n">
        <v>2551.068392841424</v>
      </c>
      <c r="AB51" t="n">
        <v>3490.484320280286</v>
      </c>
      <c r="AC51" t="n">
        <v>3157.357395678116</v>
      </c>
      <c r="AD51" t="n">
        <v>2551068.392841424</v>
      </c>
      <c r="AE51" t="n">
        <v>3490484.320280286</v>
      </c>
      <c r="AF51" t="n">
        <v>2.062217071892759e-06</v>
      </c>
      <c r="AG51" t="n">
        <v>69</v>
      </c>
      <c r="AH51" t="n">
        <v>3157357.395678116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1.6932</v>
      </c>
      <c r="E52" t="n">
        <v>59.06</v>
      </c>
      <c r="F52" t="n">
        <v>53.91</v>
      </c>
      <c r="G52" t="n">
        <v>67.39</v>
      </c>
      <c r="H52" t="n">
        <v>0.87</v>
      </c>
      <c r="I52" t="n">
        <v>48</v>
      </c>
      <c r="J52" t="n">
        <v>276.29</v>
      </c>
      <c r="K52" t="n">
        <v>59.19</v>
      </c>
      <c r="L52" t="n">
        <v>13.5</v>
      </c>
      <c r="M52" t="n">
        <v>46</v>
      </c>
      <c r="N52" t="n">
        <v>73.59999999999999</v>
      </c>
      <c r="O52" t="n">
        <v>34310.51</v>
      </c>
      <c r="P52" t="n">
        <v>878.8099999999999</v>
      </c>
      <c r="Q52" t="n">
        <v>1367.24</v>
      </c>
      <c r="R52" t="n">
        <v>149.9</v>
      </c>
      <c r="S52" t="n">
        <v>104.26</v>
      </c>
      <c r="T52" t="n">
        <v>21765.09</v>
      </c>
      <c r="U52" t="n">
        <v>0.7</v>
      </c>
      <c r="V52" t="n">
        <v>0.89</v>
      </c>
      <c r="W52" t="n">
        <v>20.72</v>
      </c>
      <c r="X52" t="n">
        <v>1.33</v>
      </c>
      <c r="Y52" t="n">
        <v>1</v>
      </c>
      <c r="Z52" t="n">
        <v>10</v>
      </c>
      <c r="AA52" t="n">
        <v>2545.790627516924</v>
      </c>
      <c r="AB52" t="n">
        <v>3483.263048924733</v>
      </c>
      <c r="AC52" t="n">
        <v>3150.825312325619</v>
      </c>
      <c r="AD52" t="n">
        <v>2545790.627516924</v>
      </c>
      <c r="AE52" t="n">
        <v>3483263.048924733</v>
      </c>
      <c r="AF52" t="n">
        <v>2.065510763755587e-06</v>
      </c>
      <c r="AG52" t="n">
        <v>69</v>
      </c>
      <c r="AH52" t="n">
        <v>3150825.312325619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1.6945</v>
      </c>
      <c r="E53" t="n">
        <v>59.01</v>
      </c>
      <c r="F53" t="n">
        <v>53.91</v>
      </c>
      <c r="G53" t="n">
        <v>68.81999999999999</v>
      </c>
      <c r="H53" t="n">
        <v>0.88</v>
      </c>
      <c r="I53" t="n">
        <v>47</v>
      </c>
      <c r="J53" t="n">
        <v>276.78</v>
      </c>
      <c r="K53" t="n">
        <v>59.19</v>
      </c>
      <c r="L53" t="n">
        <v>13.75</v>
      </c>
      <c r="M53" t="n">
        <v>45</v>
      </c>
      <c r="N53" t="n">
        <v>73.84</v>
      </c>
      <c r="O53" t="n">
        <v>34370.54</v>
      </c>
      <c r="P53" t="n">
        <v>878.59</v>
      </c>
      <c r="Q53" t="n">
        <v>1367.39</v>
      </c>
      <c r="R53" t="n">
        <v>149.63</v>
      </c>
      <c r="S53" t="n">
        <v>104.26</v>
      </c>
      <c r="T53" t="n">
        <v>21638.54</v>
      </c>
      <c r="U53" t="n">
        <v>0.7</v>
      </c>
      <c r="V53" t="n">
        <v>0.89</v>
      </c>
      <c r="W53" t="n">
        <v>20.73</v>
      </c>
      <c r="X53" t="n">
        <v>1.33</v>
      </c>
      <c r="Y53" t="n">
        <v>1</v>
      </c>
      <c r="Z53" t="n">
        <v>10</v>
      </c>
      <c r="AA53" t="n">
        <v>2544.055073534684</v>
      </c>
      <c r="AB53" t="n">
        <v>3480.888387398993</v>
      </c>
      <c r="AC53" t="n">
        <v>3148.677285163037</v>
      </c>
      <c r="AD53" t="n">
        <v>2544055.073534684</v>
      </c>
      <c r="AE53" t="n">
        <v>3480888.387398993</v>
      </c>
      <c r="AF53" t="n">
        <v>2.067096615393245e-06</v>
      </c>
      <c r="AG53" t="n">
        <v>69</v>
      </c>
      <c r="AH53" t="n">
        <v>3148677.285163037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1.6969</v>
      </c>
      <c r="E54" t="n">
        <v>58.93</v>
      </c>
      <c r="F54" t="n">
        <v>53.88</v>
      </c>
      <c r="G54" t="n">
        <v>70.28</v>
      </c>
      <c r="H54" t="n">
        <v>0.9</v>
      </c>
      <c r="I54" t="n">
        <v>46</v>
      </c>
      <c r="J54" t="n">
        <v>277.27</v>
      </c>
      <c r="K54" t="n">
        <v>59.19</v>
      </c>
      <c r="L54" t="n">
        <v>14</v>
      </c>
      <c r="M54" t="n">
        <v>44</v>
      </c>
      <c r="N54" t="n">
        <v>74.06999999999999</v>
      </c>
      <c r="O54" t="n">
        <v>34430.66</v>
      </c>
      <c r="P54" t="n">
        <v>877.49</v>
      </c>
      <c r="Q54" t="n">
        <v>1367.27</v>
      </c>
      <c r="R54" t="n">
        <v>148.69</v>
      </c>
      <c r="S54" t="n">
        <v>104.26</v>
      </c>
      <c r="T54" t="n">
        <v>21171.14</v>
      </c>
      <c r="U54" t="n">
        <v>0.7</v>
      </c>
      <c r="V54" t="n">
        <v>0.89</v>
      </c>
      <c r="W54" t="n">
        <v>20.72</v>
      </c>
      <c r="X54" t="n">
        <v>1.3</v>
      </c>
      <c r="Y54" t="n">
        <v>1</v>
      </c>
      <c r="Z54" t="n">
        <v>10</v>
      </c>
      <c r="AA54" t="n">
        <v>2539.537178042494</v>
      </c>
      <c r="AB54" t="n">
        <v>3474.706803471097</v>
      </c>
      <c r="AC54" t="n">
        <v>3143.085662929313</v>
      </c>
      <c r="AD54" t="n">
        <v>2539537.178042494</v>
      </c>
      <c r="AE54" t="n">
        <v>3474706.803471097</v>
      </c>
      <c r="AF54" t="n">
        <v>2.070024341493536e-06</v>
      </c>
      <c r="AG54" t="n">
        <v>69</v>
      </c>
      <c r="AH54" t="n">
        <v>3143085.662929312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1.7001</v>
      </c>
      <c r="E55" t="n">
        <v>58.82</v>
      </c>
      <c r="F55" t="n">
        <v>53.81</v>
      </c>
      <c r="G55" t="n">
        <v>71.75</v>
      </c>
      <c r="H55" t="n">
        <v>0.91</v>
      </c>
      <c r="I55" t="n">
        <v>45</v>
      </c>
      <c r="J55" t="n">
        <v>277.76</v>
      </c>
      <c r="K55" t="n">
        <v>59.19</v>
      </c>
      <c r="L55" t="n">
        <v>14.25</v>
      </c>
      <c r="M55" t="n">
        <v>43</v>
      </c>
      <c r="N55" t="n">
        <v>74.31</v>
      </c>
      <c r="O55" t="n">
        <v>34490.87</v>
      </c>
      <c r="P55" t="n">
        <v>875.9299999999999</v>
      </c>
      <c r="Q55" t="n">
        <v>1367.33</v>
      </c>
      <c r="R55" t="n">
        <v>146.77</v>
      </c>
      <c r="S55" t="n">
        <v>104.26</v>
      </c>
      <c r="T55" t="n">
        <v>20213.99</v>
      </c>
      <c r="U55" t="n">
        <v>0.71</v>
      </c>
      <c r="V55" t="n">
        <v>0.89</v>
      </c>
      <c r="W55" t="n">
        <v>20.71</v>
      </c>
      <c r="X55" t="n">
        <v>1.24</v>
      </c>
      <c r="Y55" t="n">
        <v>1</v>
      </c>
      <c r="Z55" t="n">
        <v>10</v>
      </c>
      <c r="AA55" t="n">
        <v>2533.069183268311</v>
      </c>
      <c r="AB55" t="n">
        <v>3465.857007673268</v>
      </c>
      <c r="AC55" t="n">
        <v>3135.080479221662</v>
      </c>
      <c r="AD55" t="n">
        <v>2533069.183268311</v>
      </c>
      <c r="AE55" t="n">
        <v>3465857.007673268</v>
      </c>
      <c r="AF55" t="n">
        <v>2.073927976293925e-06</v>
      </c>
      <c r="AG55" t="n">
        <v>69</v>
      </c>
      <c r="AH55" t="n">
        <v>3135080.479221662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1.6996</v>
      </c>
      <c r="E56" t="n">
        <v>58.84</v>
      </c>
      <c r="F56" t="n">
        <v>53.83</v>
      </c>
      <c r="G56" t="n">
        <v>71.78</v>
      </c>
      <c r="H56" t="n">
        <v>0.93</v>
      </c>
      <c r="I56" t="n">
        <v>45</v>
      </c>
      <c r="J56" t="n">
        <v>278.25</v>
      </c>
      <c r="K56" t="n">
        <v>59.19</v>
      </c>
      <c r="L56" t="n">
        <v>14.5</v>
      </c>
      <c r="M56" t="n">
        <v>43</v>
      </c>
      <c r="N56" t="n">
        <v>74.55</v>
      </c>
      <c r="O56" t="n">
        <v>34551.18</v>
      </c>
      <c r="P56" t="n">
        <v>875.86</v>
      </c>
      <c r="Q56" t="n">
        <v>1367.25</v>
      </c>
      <c r="R56" t="n">
        <v>147.15</v>
      </c>
      <c r="S56" t="n">
        <v>104.26</v>
      </c>
      <c r="T56" t="n">
        <v>20404.75</v>
      </c>
      <c r="U56" t="n">
        <v>0.71</v>
      </c>
      <c r="V56" t="n">
        <v>0.89</v>
      </c>
      <c r="W56" t="n">
        <v>20.72</v>
      </c>
      <c r="X56" t="n">
        <v>1.26</v>
      </c>
      <c r="Y56" t="n">
        <v>1</v>
      </c>
      <c r="Z56" t="n">
        <v>10</v>
      </c>
      <c r="AA56" t="n">
        <v>2533.731792117491</v>
      </c>
      <c r="AB56" t="n">
        <v>3466.763618332956</v>
      </c>
      <c r="AC56" t="n">
        <v>3135.900564232425</v>
      </c>
      <c r="AD56" t="n">
        <v>2533731.792117491</v>
      </c>
      <c r="AE56" t="n">
        <v>3466763.618332956</v>
      </c>
      <c r="AF56" t="n">
        <v>2.073318033356364e-06</v>
      </c>
      <c r="AG56" t="n">
        <v>69</v>
      </c>
      <c r="AH56" t="n">
        <v>3135900.564232425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1.7011</v>
      </c>
      <c r="E57" t="n">
        <v>58.78</v>
      </c>
      <c r="F57" t="n">
        <v>53.83</v>
      </c>
      <c r="G57" t="n">
        <v>73.40000000000001</v>
      </c>
      <c r="H57" t="n">
        <v>0.9399999999999999</v>
      </c>
      <c r="I57" t="n">
        <v>44</v>
      </c>
      <c r="J57" t="n">
        <v>278.74</v>
      </c>
      <c r="K57" t="n">
        <v>59.19</v>
      </c>
      <c r="L57" t="n">
        <v>14.75</v>
      </c>
      <c r="M57" t="n">
        <v>42</v>
      </c>
      <c r="N57" t="n">
        <v>74.79000000000001</v>
      </c>
      <c r="O57" t="n">
        <v>34611.59</v>
      </c>
      <c r="P57" t="n">
        <v>875.86</v>
      </c>
      <c r="Q57" t="n">
        <v>1367.37</v>
      </c>
      <c r="R57" t="n">
        <v>147.49</v>
      </c>
      <c r="S57" t="n">
        <v>104.26</v>
      </c>
      <c r="T57" t="n">
        <v>20578.76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2532.10855480852</v>
      </c>
      <c r="AB57" t="n">
        <v>3464.542633434645</v>
      </c>
      <c r="AC57" t="n">
        <v>3133.891547015637</v>
      </c>
      <c r="AD57" t="n">
        <v>2532108.55480852</v>
      </c>
      <c r="AE57" t="n">
        <v>3464542.633434645</v>
      </c>
      <c r="AF57" t="n">
        <v>2.075147862169047e-06</v>
      </c>
      <c r="AG57" t="n">
        <v>69</v>
      </c>
      <c r="AH57" t="n">
        <v>3133891.547015637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1.7044</v>
      </c>
      <c r="E58" t="n">
        <v>58.67</v>
      </c>
      <c r="F58" t="n">
        <v>53.76</v>
      </c>
      <c r="G58" t="n">
        <v>75.02</v>
      </c>
      <c r="H58" t="n">
        <v>0.96</v>
      </c>
      <c r="I58" t="n">
        <v>43</v>
      </c>
      <c r="J58" t="n">
        <v>279.23</v>
      </c>
      <c r="K58" t="n">
        <v>59.19</v>
      </c>
      <c r="L58" t="n">
        <v>15</v>
      </c>
      <c r="M58" t="n">
        <v>41</v>
      </c>
      <c r="N58" t="n">
        <v>75.03</v>
      </c>
      <c r="O58" t="n">
        <v>34672.08</v>
      </c>
      <c r="P58" t="n">
        <v>874.53</v>
      </c>
      <c r="Q58" t="n">
        <v>1367.36</v>
      </c>
      <c r="R58" t="n">
        <v>145.23</v>
      </c>
      <c r="S58" t="n">
        <v>104.26</v>
      </c>
      <c r="T58" t="n">
        <v>19456.04</v>
      </c>
      <c r="U58" t="n">
        <v>0.72</v>
      </c>
      <c r="V58" t="n">
        <v>0.89</v>
      </c>
      <c r="W58" t="n">
        <v>20.71</v>
      </c>
      <c r="X58" t="n">
        <v>1.18</v>
      </c>
      <c r="Y58" t="n">
        <v>1</v>
      </c>
      <c r="Z58" t="n">
        <v>10</v>
      </c>
      <c r="AA58" t="n">
        <v>2515.860275167734</v>
      </c>
      <c r="AB58" t="n">
        <v>3442.311020406613</v>
      </c>
      <c r="AC58" t="n">
        <v>3113.781687932737</v>
      </c>
      <c r="AD58" t="n">
        <v>2515860.275167733</v>
      </c>
      <c r="AE58" t="n">
        <v>3442311.020406613</v>
      </c>
      <c r="AF58" t="n">
        <v>2.079173485556947e-06</v>
      </c>
      <c r="AG58" t="n">
        <v>68</v>
      </c>
      <c r="AH58" t="n">
        <v>3113781.687932737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1.7065</v>
      </c>
      <c r="E59" t="n">
        <v>58.6</v>
      </c>
      <c r="F59" t="n">
        <v>53.74</v>
      </c>
      <c r="G59" t="n">
        <v>76.77</v>
      </c>
      <c r="H59" t="n">
        <v>0.97</v>
      </c>
      <c r="I59" t="n">
        <v>42</v>
      </c>
      <c r="J59" t="n">
        <v>279.72</v>
      </c>
      <c r="K59" t="n">
        <v>59.19</v>
      </c>
      <c r="L59" t="n">
        <v>15.25</v>
      </c>
      <c r="M59" t="n">
        <v>40</v>
      </c>
      <c r="N59" t="n">
        <v>75.27</v>
      </c>
      <c r="O59" t="n">
        <v>34732.68</v>
      </c>
      <c r="P59" t="n">
        <v>873.05</v>
      </c>
      <c r="Q59" t="n">
        <v>1367.4</v>
      </c>
      <c r="R59" t="n">
        <v>144.37</v>
      </c>
      <c r="S59" t="n">
        <v>104.26</v>
      </c>
      <c r="T59" t="n">
        <v>19029.75</v>
      </c>
      <c r="U59" t="n">
        <v>0.72</v>
      </c>
      <c r="V59" t="n">
        <v>0.89</v>
      </c>
      <c r="W59" t="n">
        <v>20.71</v>
      </c>
      <c r="X59" t="n">
        <v>1.16</v>
      </c>
      <c r="Y59" t="n">
        <v>1</v>
      </c>
      <c r="Z59" t="n">
        <v>10</v>
      </c>
      <c r="AA59" t="n">
        <v>2511.286989626151</v>
      </c>
      <c r="AB59" t="n">
        <v>3436.053649369502</v>
      </c>
      <c r="AC59" t="n">
        <v>3108.121511605133</v>
      </c>
      <c r="AD59" t="n">
        <v>2511286.989626152</v>
      </c>
      <c r="AE59" t="n">
        <v>3436053.649369502</v>
      </c>
      <c r="AF59" t="n">
        <v>2.081735245894702e-06</v>
      </c>
      <c r="AG59" t="n">
        <v>68</v>
      </c>
      <c r="AH59" t="n">
        <v>3108121.511605132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1.7061</v>
      </c>
      <c r="E60" t="n">
        <v>58.61</v>
      </c>
      <c r="F60" t="n">
        <v>53.75</v>
      </c>
      <c r="G60" t="n">
        <v>76.79000000000001</v>
      </c>
      <c r="H60" t="n">
        <v>0.98</v>
      </c>
      <c r="I60" t="n">
        <v>42</v>
      </c>
      <c r="J60" t="n">
        <v>280.21</v>
      </c>
      <c r="K60" t="n">
        <v>59.19</v>
      </c>
      <c r="L60" t="n">
        <v>15.5</v>
      </c>
      <c r="M60" t="n">
        <v>40</v>
      </c>
      <c r="N60" t="n">
        <v>75.52</v>
      </c>
      <c r="O60" t="n">
        <v>34793.36</v>
      </c>
      <c r="P60" t="n">
        <v>873.49</v>
      </c>
      <c r="Q60" t="n">
        <v>1367.37</v>
      </c>
      <c r="R60" t="n">
        <v>144.75</v>
      </c>
      <c r="S60" t="n">
        <v>104.26</v>
      </c>
      <c r="T60" t="n">
        <v>19222.65</v>
      </c>
      <c r="U60" t="n">
        <v>0.72</v>
      </c>
      <c r="V60" t="n">
        <v>0.89</v>
      </c>
      <c r="W60" t="n">
        <v>20.71</v>
      </c>
      <c r="X60" t="n">
        <v>1.18</v>
      </c>
      <c r="Y60" t="n">
        <v>1</v>
      </c>
      <c r="Z60" t="n">
        <v>10</v>
      </c>
      <c r="AA60" t="n">
        <v>2512.449448543457</v>
      </c>
      <c r="AB60" t="n">
        <v>3437.644176944226</v>
      </c>
      <c r="AC60" t="n">
        <v>3109.560241460445</v>
      </c>
      <c r="AD60" t="n">
        <v>2512449.448543456</v>
      </c>
      <c r="AE60" t="n">
        <v>3437644.176944226</v>
      </c>
      <c r="AF60" t="n">
        <v>2.081247291544653e-06</v>
      </c>
      <c r="AG60" t="n">
        <v>68</v>
      </c>
      <c r="AH60" t="n">
        <v>3109560.241460445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1.7087</v>
      </c>
      <c r="E61" t="n">
        <v>58.52</v>
      </c>
      <c r="F61" t="n">
        <v>53.71</v>
      </c>
      <c r="G61" t="n">
        <v>78.61</v>
      </c>
      <c r="H61" t="n">
        <v>1</v>
      </c>
      <c r="I61" t="n">
        <v>41</v>
      </c>
      <c r="J61" t="n">
        <v>280.7</v>
      </c>
      <c r="K61" t="n">
        <v>59.19</v>
      </c>
      <c r="L61" t="n">
        <v>15.75</v>
      </c>
      <c r="M61" t="n">
        <v>39</v>
      </c>
      <c r="N61" t="n">
        <v>75.76000000000001</v>
      </c>
      <c r="O61" t="n">
        <v>34854.15</v>
      </c>
      <c r="P61" t="n">
        <v>872</v>
      </c>
      <c r="Q61" t="n">
        <v>1367.4</v>
      </c>
      <c r="R61" t="n">
        <v>143.42</v>
      </c>
      <c r="S61" t="n">
        <v>104.26</v>
      </c>
      <c r="T61" t="n">
        <v>18563.7</v>
      </c>
      <c r="U61" t="n">
        <v>0.73</v>
      </c>
      <c r="V61" t="n">
        <v>0.89</v>
      </c>
      <c r="W61" t="n">
        <v>20.71</v>
      </c>
      <c r="X61" t="n">
        <v>1.14</v>
      </c>
      <c r="Y61" t="n">
        <v>1</v>
      </c>
      <c r="Z61" t="n">
        <v>10</v>
      </c>
      <c r="AA61" t="n">
        <v>2507.117022988815</v>
      </c>
      <c r="AB61" t="n">
        <v>3430.348117050352</v>
      </c>
      <c r="AC61" t="n">
        <v>3102.960507282758</v>
      </c>
      <c r="AD61" t="n">
        <v>2507117.022988815</v>
      </c>
      <c r="AE61" t="n">
        <v>3430348.117050353</v>
      </c>
      <c r="AF61" t="n">
        <v>2.084418994819969e-06</v>
      </c>
      <c r="AG61" t="n">
        <v>68</v>
      </c>
      <c r="AH61" t="n">
        <v>3102960.507282758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1.7115</v>
      </c>
      <c r="E62" t="n">
        <v>58.43</v>
      </c>
      <c r="F62" t="n">
        <v>53.67</v>
      </c>
      <c r="G62" t="n">
        <v>80.5</v>
      </c>
      <c r="H62" t="n">
        <v>1.01</v>
      </c>
      <c r="I62" t="n">
        <v>40</v>
      </c>
      <c r="J62" t="n">
        <v>281.2</v>
      </c>
      <c r="K62" t="n">
        <v>59.19</v>
      </c>
      <c r="L62" t="n">
        <v>16</v>
      </c>
      <c r="M62" t="n">
        <v>38</v>
      </c>
      <c r="N62" t="n">
        <v>76</v>
      </c>
      <c r="O62" t="n">
        <v>34915.03</v>
      </c>
      <c r="P62" t="n">
        <v>871.1</v>
      </c>
      <c r="Q62" t="n">
        <v>1367.39</v>
      </c>
      <c r="R62" t="n">
        <v>141.82</v>
      </c>
      <c r="S62" t="n">
        <v>104.26</v>
      </c>
      <c r="T62" t="n">
        <v>17766.24</v>
      </c>
      <c r="U62" t="n">
        <v>0.74</v>
      </c>
      <c r="V62" t="n">
        <v>0.89</v>
      </c>
      <c r="W62" t="n">
        <v>20.71</v>
      </c>
      <c r="X62" t="n">
        <v>1.09</v>
      </c>
      <c r="Y62" t="n">
        <v>1</v>
      </c>
      <c r="Z62" t="n">
        <v>10</v>
      </c>
      <c r="AA62" t="n">
        <v>2502.422016570036</v>
      </c>
      <c r="AB62" t="n">
        <v>3423.924202139115</v>
      </c>
      <c r="AC62" t="n">
        <v>3097.149681794628</v>
      </c>
      <c r="AD62" t="n">
        <v>2502422.016570036</v>
      </c>
      <c r="AE62" t="n">
        <v>3423924.202139115</v>
      </c>
      <c r="AF62" t="n">
        <v>2.087834675270309e-06</v>
      </c>
      <c r="AG62" t="n">
        <v>68</v>
      </c>
      <c r="AH62" t="n">
        <v>3097149.681794628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1.7105</v>
      </c>
      <c r="E63" t="n">
        <v>58.46</v>
      </c>
      <c r="F63" t="n">
        <v>53.7</v>
      </c>
      <c r="G63" t="n">
        <v>80.55</v>
      </c>
      <c r="H63" t="n">
        <v>1.03</v>
      </c>
      <c r="I63" t="n">
        <v>40</v>
      </c>
      <c r="J63" t="n">
        <v>281.69</v>
      </c>
      <c r="K63" t="n">
        <v>59.19</v>
      </c>
      <c r="L63" t="n">
        <v>16.25</v>
      </c>
      <c r="M63" t="n">
        <v>38</v>
      </c>
      <c r="N63" t="n">
        <v>76.25</v>
      </c>
      <c r="O63" t="n">
        <v>34976</v>
      </c>
      <c r="P63" t="n">
        <v>871.78</v>
      </c>
      <c r="Q63" t="n">
        <v>1367.27</v>
      </c>
      <c r="R63" t="n">
        <v>142.94</v>
      </c>
      <c r="S63" t="n">
        <v>104.26</v>
      </c>
      <c r="T63" t="n">
        <v>18327.25</v>
      </c>
      <c r="U63" t="n">
        <v>0.73</v>
      </c>
      <c r="V63" t="n">
        <v>0.89</v>
      </c>
      <c r="W63" t="n">
        <v>20.71</v>
      </c>
      <c r="X63" t="n">
        <v>1.12</v>
      </c>
      <c r="Y63" t="n">
        <v>1</v>
      </c>
      <c r="Z63" t="n">
        <v>10</v>
      </c>
      <c r="AA63" t="n">
        <v>2504.776488895762</v>
      </c>
      <c r="AB63" t="n">
        <v>3427.145695047162</v>
      </c>
      <c r="AC63" t="n">
        <v>3100.063719940923</v>
      </c>
      <c r="AD63" t="n">
        <v>2504776.488895762</v>
      </c>
      <c r="AE63" t="n">
        <v>3427145.695047162</v>
      </c>
      <c r="AF63" t="n">
        <v>2.086614789395188e-06</v>
      </c>
      <c r="AG63" t="n">
        <v>68</v>
      </c>
      <c r="AH63" t="n">
        <v>3100063.719940924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1.7136</v>
      </c>
      <c r="E64" t="n">
        <v>58.36</v>
      </c>
      <c r="F64" t="n">
        <v>53.65</v>
      </c>
      <c r="G64" t="n">
        <v>82.53</v>
      </c>
      <c r="H64" t="n">
        <v>1.04</v>
      </c>
      <c r="I64" t="n">
        <v>39</v>
      </c>
      <c r="J64" t="n">
        <v>282.19</v>
      </c>
      <c r="K64" t="n">
        <v>59.19</v>
      </c>
      <c r="L64" t="n">
        <v>16.5</v>
      </c>
      <c r="M64" t="n">
        <v>37</v>
      </c>
      <c r="N64" t="n">
        <v>76.48999999999999</v>
      </c>
      <c r="O64" t="n">
        <v>35037.08</v>
      </c>
      <c r="P64" t="n">
        <v>870.3</v>
      </c>
      <c r="Q64" t="n">
        <v>1367.27</v>
      </c>
      <c r="R64" t="n">
        <v>141.12</v>
      </c>
      <c r="S64" t="n">
        <v>104.26</v>
      </c>
      <c r="T64" t="n">
        <v>17419.76</v>
      </c>
      <c r="U64" t="n">
        <v>0.74</v>
      </c>
      <c r="V64" t="n">
        <v>0.89</v>
      </c>
      <c r="W64" t="n">
        <v>20.71</v>
      </c>
      <c r="X64" t="n">
        <v>1.07</v>
      </c>
      <c r="Y64" t="n">
        <v>1</v>
      </c>
      <c r="Z64" t="n">
        <v>10</v>
      </c>
      <c r="AA64" t="n">
        <v>2498.843929138718</v>
      </c>
      <c r="AB64" t="n">
        <v>3419.028505061509</v>
      </c>
      <c r="AC64" t="n">
        <v>3092.721223174955</v>
      </c>
      <c r="AD64" t="n">
        <v>2498843.929138718</v>
      </c>
      <c r="AE64" t="n">
        <v>3419028.505061509</v>
      </c>
      <c r="AF64" t="n">
        <v>2.090396435608064e-06</v>
      </c>
      <c r="AG64" t="n">
        <v>68</v>
      </c>
      <c r="AH64" t="n">
        <v>3092721.223174955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1.7125</v>
      </c>
      <c r="E65" t="n">
        <v>58.39</v>
      </c>
      <c r="F65" t="n">
        <v>53.68</v>
      </c>
      <c r="G65" t="n">
        <v>82.59</v>
      </c>
      <c r="H65" t="n">
        <v>1.06</v>
      </c>
      <c r="I65" t="n">
        <v>39</v>
      </c>
      <c r="J65" t="n">
        <v>282.68</v>
      </c>
      <c r="K65" t="n">
        <v>59.19</v>
      </c>
      <c r="L65" t="n">
        <v>16.75</v>
      </c>
      <c r="M65" t="n">
        <v>37</v>
      </c>
      <c r="N65" t="n">
        <v>76.73999999999999</v>
      </c>
      <c r="O65" t="n">
        <v>35098.25</v>
      </c>
      <c r="P65" t="n">
        <v>870.37</v>
      </c>
      <c r="Q65" t="n">
        <v>1367.31</v>
      </c>
      <c r="R65" t="n">
        <v>142.35</v>
      </c>
      <c r="S65" t="n">
        <v>104.26</v>
      </c>
      <c r="T65" t="n">
        <v>18035.61</v>
      </c>
      <c r="U65" t="n">
        <v>0.73</v>
      </c>
      <c r="V65" t="n">
        <v>0.89</v>
      </c>
      <c r="W65" t="n">
        <v>20.71</v>
      </c>
      <c r="X65" t="n">
        <v>1.1</v>
      </c>
      <c r="Y65" t="n">
        <v>1</v>
      </c>
      <c r="Z65" t="n">
        <v>10</v>
      </c>
      <c r="AA65" t="n">
        <v>2500.438073045549</v>
      </c>
      <c r="AB65" t="n">
        <v>3421.2096830835</v>
      </c>
      <c r="AC65" t="n">
        <v>3094.694232627829</v>
      </c>
      <c r="AD65" t="n">
        <v>2500438.073045549</v>
      </c>
      <c r="AE65" t="n">
        <v>3421209.6830835</v>
      </c>
      <c r="AF65" t="n">
        <v>2.08905456114543e-06</v>
      </c>
      <c r="AG65" t="n">
        <v>68</v>
      </c>
      <c r="AH65" t="n">
        <v>3094694.232627829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1.7158</v>
      </c>
      <c r="E66" t="n">
        <v>58.28</v>
      </c>
      <c r="F66" t="n">
        <v>53.62</v>
      </c>
      <c r="G66" t="n">
        <v>84.66</v>
      </c>
      <c r="H66" t="n">
        <v>1.07</v>
      </c>
      <c r="I66" t="n">
        <v>38</v>
      </c>
      <c r="J66" t="n">
        <v>283.18</v>
      </c>
      <c r="K66" t="n">
        <v>59.19</v>
      </c>
      <c r="L66" t="n">
        <v>17</v>
      </c>
      <c r="M66" t="n">
        <v>36</v>
      </c>
      <c r="N66" t="n">
        <v>76.98</v>
      </c>
      <c r="O66" t="n">
        <v>35159.52</v>
      </c>
      <c r="P66" t="n">
        <v>868.73</v>
      </c>
      <c r="Q66" t="n">
        <v>1367.27</v>
      </c>
      <c r="R66" t="n">
        <v>140.33</v>
      </c>
      <c r="S66" t="n">
        <v>104.26</v>
      </c>
      <c r="T66" t="n">
        <v>17032.94</v>
      </c>
      <c r="U66" t="n">
        <v>0.74</v>
      </c>
      <c r="V66" t="n">
        <v>0.89</v>
      </c>
      <c r="W66" t="n">
        <v>20.71</v>
      </c>
      <c r="X66" t="n">
        <v>1.04</v>
      </c>
      <c r="Y66" t="n">
        <v>1</v>
      </c>
      <c r="Z66" t="n">
        <v>10</v>
      </c>
      <c r="AA66" t="n">
        <v>2493.974163227088</v>
      </c>
      <c r="AB66" t="n">
        <v>3412.365476502306</v>
      </c>
      <c r="AC66" t="n">
        <v>3086.694104709823</v>
      </c>
      <c r="AD66" t="n">
        <v>2493974.163227088</v>
      </c>
      <c r="AE66" t="n">
        <v>3412365.476502306</v>
      </c>
      <c r="AF66" t="n">
        <v>2.093080184533331e-06</v>
      </c>
      <c r="AG66" t="n">
        <v>68</v>
      </c>
      <c r="AH66" t="n">
        <v>3086694.104709823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1.718</v>
      </c>
      <c r="E67" t="n">
        <v>58.21</v>
      </c>
      <c r="F67" t="n">
        <v>53.59</v>
      </c>
      <c r="G67" t="n">
        <v>86.91</v>
      </c>
      <c r="H67" t="n">
        <v>1.08</v>
      </c>
      <c r="I67" t="n">
        <v>37</v>
      </c>
      <c r="J67" t="n">
        <v>283.68</v>
      </c>
      <c r="K67" t="n">
        <v>59.19</v>
      </c>
      <c r="L67" t="n">
        <v>17.25</v>
      </c>
      <c r="M67" t="n">
        <v>35</v>
      </c>
      <c r="N67" t="n">
        <v>77.23</v>
      </c>
      <c r="O67" t="n">
        <v>35220.89</v>
      </c>
      <c r="P67" t="n">
        <v>866.99</v>
      </c>
      <c r="Q67" t="n">
        <v>1367.28</v>
      </c>
      <c r="R67" t="n">
        <v>139.46</v>
      </c>
      <c r="S67" t="n">
        <v>104.26</v>
      </c>
      <c r="T67" t="n">
        <v>16599.64</v>
      </c>
      <c r="U67" t="n">
        <v>0.75</v>
      </c>
      <c r="V67" t="n">
        <v>0.89</v>
      </c>
      <c r="W67" t="n">
        <v>20.7</v>
      </c>
      <c r="X67" t="n">
        <v>1.02</v>
      </c>
      <c r="Y67" t="n">
        <v>1</v>
      </c>
      <c r="Z67" t="n">
        <v>10</v>
      </c>
      <c r="AA67" t="n">
        <v>2488.877538623476</v>
      </c>
      <c r="AB67" t="n">
        <v>3405.392049872435</v>
      </c>
      <c r="AC67" t="n">
        <v>3080.386212130241</v>
      </c>
      <c r="AD67" t="n">
        <v>2488877.538623475</v>
      </c>
      <c r="AE67" t="n">
        <v>3405392.049872435</v>
      </c>
      <c r="AF67" t="n">
        <v>2.095763933458598e-06</v>
      </c>
      <c r="AG67" t="n">
        <v>68</v>
      </c>
      <c r="AH67" t="n">
        <v>3080386.212130241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1.7173</v>
      </c>
      <c r="E68" t="n">
        <v>58.23</v>
      </c>
      <c r="F68" t="n">
        <v>53.62</v>
      </c>
      <c r="G68" t="n">
        <v>86.95</v>
      </c>
      <c r="H68" t="n">
        <v>1.1</v>
      </c>
      <c r="I68" t="n">
        <v>37</v>
      </c>
      <c r="J68" t="n">
        <v>284.17</v>
      </c>
      <c r="K68" t="n">
        <v>59.19</v>
      </c>
      <c r="L68" t="n">
        <v>17.5</v>
      </c>
      <c r="M68" t="n">
        <v>35</v>
      </c>
      <c r="N68" t="n">
        <v>77.48</v>
      </c>
      <c r="O68" t="n">
        <v>35282.36</v>
      </c>
      <c r="P68" t="n">
        <v>868.29</v>
      </c>
      <c r="Q68" t="n">
        <v>1367.34</v>
      </c>
      <c r="R68" t="n">
        <v>140.4</v>
      </c>
      <c r="S68" t="n">
        <v>104.26</v>
      </c>
      <c r="T68" t="n">
        <v>17071.41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2491.772508706333</v>
      </c>
      <c r="AB68" t="n">
        <v>3409.353075656868</v>
      </c>
      <c r="AC68" t="n">
        <v>3083.969203173142</v>
      </c>
      <c r="AD68" t="n">
        <v>2491772.508706333</v>
      </c>
      <c r="AE68" t="n">
        <v>3409353.075656868</v>
      </c>
      <c r="AF68" t="n">
        <v>2.094910013346013e-06</v>
      </c>
      <c r="AG68" t="n">
        <v>68</v>
      </c>
      <c r="AH68" t="n">
        <v>3083969.203173142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1.7202</v>
      </c>
      <c r="E69" t="n">
        <v>58.13</v>
      </c>
      <c r="F69" t="n">
        <v>53.57</v>
      </c>
      <c r="G69" t="n">
        <v>89.28</v>
      </c>
      <c r="H69" t="n">
        <v>1.11</v>
      </c>
      <c r="I69" t="n">
        <v>36</v>
      </c>
      <c r="J69" t="n">
        <v>284.67</v>
      </c>
      <c r="K69" t="n">
        <v>59.19</v>
      </c>
      <c r="L69" t="n">
        <v>17.75</v>
      </c>
      <c r="M69" t="n">
        <v>34</v>
      </c>
      <c r="N69" t="n">
        <v>77.73</v>
      </c>
      <c r="O69" t="n">
        <v>35343.92</v>
      </c>
      <c r="P69" t="n">
        <v>866.3099999999999</v>
      </c>
      <c r="Q69" t="n">
        <v>1367.27</v>
      </c>
      <c r="R69" t="n">
        <v>138.74</v>
      </c>
      <c r="S69" t="n">
        <v>104.26</v>
      </c>
      <c r="T69" t="n">
        <v>16246.28</v>
      </c>
      <c r="U69" t="n">
        <v>0.75</v>
      </c>
      <c r="V69" t="n">
        <v>0.89</v>
      </c>
      <c r="W69" t="n">
        <v>20.7</v>
      </c>
      <c r="X69" t="n">
        <v>0.99</v>
      </c>
      <c r="Y69" t="n">
        <v>1</v>
      </c>
      <c r="Z69" t="n">
        <v>10</v>
      </c>
      <c r="AA69" t="n">
        <v>2485.393447914394</v>
      </c>
      <c r="AB69" t="n">
        <v>3400.624963257035</v>
      </c>
      <c r="AC69" t="n">
        <v>3076.074089570768</v>
      </c>
      <c r="AD69" t="n">
        <v>2485393.447914394</v>
      </c>
      <c r="AE69" t="n">
        <v>3400624.963257035</v>
      </c>
      <c r="AF69" t="n">
        <v>2.098447682383865e-06</v>
      </c>
      <c r="AG69" t="n">
        <v>68</v>
      </c>
      <c r="AH69" t="n">
        <v>3076074.089570768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1.7203</v>
      </c>
      <c r="E70" t="n">
        <v>58.13</v>
      </c>
      <c r="F70" t="n">
        <v>53.57</v>
      </c>
      <c r="G70" t="n">
        <v>89.28</v>
      </c>
      <c r="H70" t="n">
        <v>1.12</v>
      </c>
      <c r="I70" t="n">
        <v>36</v>
      </c>
      <c r="J70" t="n">
        <v>285.17</v>
      </c>
      <c r="K70" t="n">
        <v>59.19</v>
      </c>
      <c r="L70" t="n">
        <v>18</v>
      </c>
      <c r="M70" t="n">
        <v>34</v>
      </c>
      <c r="N70" t="n">
        <v>77.98</v>
      </c>
      <c r="O70" t="n">
        <v>35405.59</v>
      </c>
      <c r="P70" t="n">
        <v>866.62</v>
      </c>
      <c r="Q70" t="n">
        <v>1367.23</v>
      </c>
      <c r="R70" t="n">
        <v>138.71</v>
      </c>
      <c r="S70" t="n">
        <v>104.26</v>
      </c>
      <c r="T70" t="n">
        <v>16231.9</v>
      </c>
      <c r="U70" t="n">
        <v>0.75</v>
      </c>
      <c r="V70" t="n">
        <v>0.89</v>
      </c>
      <c r="W70" t="n">
        <v>20.7</v>
      </c>
      <c r="X70" t="n">
        <v>0.99</v>
      </c>
      <c r="Y70" t="n">
        <v>1</v>
      </c>
      <c r="Z70" t="n">
        <v>10</v>
      </c>
      <c r="AA70" t="n">
        <v>2485.724509913931</v>
      </c>
      <c r="AB70" t="n">
        <v>3401.077936890227</v>
      </c>
      <c r="AC70" t="n">
        <v>3076.48383203616</v>
      </c>
      <c r="AD70" t="n">
        <v>2485724.509913931</v>
      </c>
      <c r="AE70" t="n">
        <v>3401077.936890227</v>
      </c>
      <c r="AF70" t="n">
        <v>2.098569670971377e-06</v>
      </c>
      <c r="AG70" t="n">
        <v>68</v>
      </c>
      <c r="AH70" t="n">
        <v>3076483.83203616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1.7223</v>
      </c>
      <c r="E71" t="n">
        <v>58.06</v>
      </c>
      <c r="F71" t="n">
        <v>53.55</v>
      </c>
      <c r="G71" t="n">
        <v>91.79000000000001</v>
      </c>
      <c r="H71" t="n">
        <v>1.14</v>
      </c>
      <c r="I71" t="n">
        <v>35</v>
      </c>
      <c r="J71" t="n">
        <v>285.67</v>
      </c>
      <c r="K71" t="n">
        <v>59.19</v>
      </c>
      <c r="L71" t="n">
        <v>18.25</v>
      </c>
      <c r="M71" t="n">
        <v>33</v>
      </c>
      <c r="N71" t="n">
        <v>78.23</v>
      </c>
      <c r="O71" t="n">
        <v>35467.36</v>
      </c>
      <c r="P71" t="n">
        <v>865.24</v>
      </c>
      <c r="Q71" t="n">
        <v>1367.23</v>
      </c>
      <c r="R71" t="n">
        <v>138.16</v>
      </c>
      <c r="S71" t="n">
        <v>104.26</v>
      </c>
      <c r="T71" t="n">
        <v>15961.63</v>
      </c>
      <c r="U71" t="n">
        <v>0.75</v>
      </c>
      <c r="V71" t="n">
        <v>0.9</v>
      </c>
      <c r="W71" t="n">
        <v>20.7</v>
      </c>
      <c r="X71" t="n">
        <v>0.97</v>
      </c>
      <c r="Y71" t="n">
        <v>1</v>
      </c>
      <c r="Z71" t="n">
        <v>10</v>
      </c>
      <c r="AA71" t="n">
        <v>2481.475033203737</v>
      </c>
      <c r="AB71" t="n">
        <v>3395.263615381658</v>
      </c>
      <c r="AC71" t="n">
        <v>3071.224421211918</v>
      </c>
      <c r="AD71" t="n">
        <v>2481475.033203737</v>
      </c>
      <c r="AE71" t="n">
        <v>3395263.615381658</v>
      </c>
      <c r="AF71" t="n">
        <v>2.10100944272162e-06</v>
      </c>
      <c r="AG71" t="n">
        <v>68</v>
      </c>
      <c r="AH71" t="n">
        <v>3071224.421211917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1.7209</v>
      </c>
      <c r="E72" t="n">
        <v>58.11</v>
      </c>
      <c r="F72" t="n">
        <v>53.59</v>
      </c>
      <c r="G72" t="n">
        <v>91.88</v>
      </c>
      <c r="H72" t="n">
        <v>1.15</v>
      </c>
      <c r="I72" t="n">
        <v>35</v>
      </c>
      <c r="J72" t="n">
        <v>286.18</v>
      </c>
      <c r="K72" t="n">
        <v>59.19</v>
      </c>
      <c r="L72" t="n">
        <v>18.5</v>
      </c>
      <c r="M72" t="n">
        <v>33</v>
      </c>
      <c r="N72" t="n">
        <v>78.48</v>
      </c>
      <c r="O72" t="n">
        <v>35529.23</v>
      </c>
      <c r="P72" t="n">
        <v>866.3200000000001</v>
      </c>
      <c r="Q72" t="n">
        <v>1367.34</v>
      </c>
      <c r="R72" t="n">
        <v>139.49</v>
      </c>
      <c r="S72" t="n">
        <v>104.26</v>
      </c>
      <c r="T72" t="n">
        <v>16627.98</v>
      </c>
      <c r="U72" t="n">
        <v>0.75</v>
      </c>
      <c r="V72" t="n">
        <v>0.89</v>
      </c>
      <c r="W72" t="n">
        <v>20.71</v>
      </c>
      <c r="X72" t="n">
        <v>1.02</v>
      </c>
      <c r="Y72" t="n">
        <v>1</v>
      </c>
      <c r="Z72" t="n">
        <v>10</v>
      </c>
      <c r="AA72" t="n">
        <v>2484.892418511397</v>
      </c>
      <c r="AB72" t="n">
        <v>3399.939432723998</v>
      </c>
      <c r="AC72" t="n">
        <v>3075.453985109655</v>
      </c>
      <c r="AD72" t="n">
        <v>2484892.418511397</v>
      </c>
      <c r="AE72" t="n">
        <v>3399939.432723998</v>
      </c>
      <c r="AF72" t="n">
        <v>2.09930160249645e-06</v>
      </c>
      <c r="AG72" t="n">
        <v>68</v>
      </c>
      <c r="AH72" t="n">
        <v>3075453.985109655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1.7242</v>
      </c>
      <c r="E73" t="n">
        <v>58</v>
      </c>
      <c r="F73" t="n">
        <v>53.53</v>
      </c>
      <c r="G73" t="n">
        <v>94.45999999999999</v>
      </c>
      <c r="H73" t="n">
        <v>1.16</v>
      </c>
      <c r="I73" t="n">
        <v>34</v>
      </c>
      <c r="J73" t="n">
        <v>286.68</v>
      </c>
      <c r="K73" t="n">
        <v>59.19</v>
      </c>
      <c r="L73" t="n">
        <v>18.75</v>
      </c>
      <c r="M73" t="n">
        <v>32</v>
      </c>
      <c r="N73" t="n">
        <v>78.73999999999999</v>
      </c>
      <c r="O73" t="n">
        <v>35591.33</v>
      </c>
      <c r="P73" t="n">
        <v>864.08</v>
      </c>
      <c r="Q73" t="n">
        <v>1367.26</v>
      </c>
      <c r="R73" t="n">
        <v>137.52</v>
      </c>
      <c r="S73" t="n">
        <v>104.26</v>
      </c>
      <c r="T73" t="n">
        <v>15645.49</v>
      </c>
      <c r="U73" t="n">
        <v>0.76</v>
      </c>
      <c r="V73" t="n">
        <v>0.9</v>
      </c>
      <c r="W73" t="n">
        <v>20.7</v>
      </c>
      <c r="X73" t="n">
        <v>0.95</v>
      </c>
      <c r="Y73" t="n">
        <v>1</v>
      </c>
      <c r="Z73" t="n">
        <v>10</v>
      </c>
      <c r="AA73" t="n">
        <v>2477.648093747599</v>
      </c>
      <c r="AB73" t="n">
        <v>3390.027427985117</v>
      </c>
      <c r="AC73" t="n">
        <v>3066.487968191467</v>
      </c>
      <c r="AD73" t="n">
        <v>2477648.0937476</v>
      </c>
      <c r="AE73" t="n">
        <v>3390027.427985117</v>
      </c>
      <c r="AF73" t="n">
        <v>2.103327225884351e-06</v>
      </c>
      <c r="AG73" t="n">
        <v>68</v>
      </c>
      <c r="AH73" t="n">
        <v>3066487.968191467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1.7244</v>
      </c>
      <c r="E74" t="n">
        <v>57.99</v>
      </c>
      <c r="F74" t="n">
        <v>53.53</v>
      </c>
      <c r="G74" t="n">
        <v>94.45999999999999</v>
      </c>
      <c r="H74" t="n">
        <v>1.18</v>
      </c>
      <c r="I74" t="n">
        <v>34</v>
      </c>
      <c r="J74" t="n">
        <v>287.18</v>
      </c>
      <c r="K74" t="n">
        <v>59.19</v>
      </c>
      <c r="L74" t="n">
        <v>19</v>
      </c>
      <c r="M74" t="n">
        <v>32</v>
      </c>
      <c r="N74" t="n">
        <v>78.98999999999999</v>
      </c>
      <c r="O74" t="n">
        <v>35653.4</v>
      </c>
      <c r="P74" t="n">
        <v>863.95</v>
      </c>
      <c r="Q74" t="n">
        <v>1367.35</v>
      </c>
      <c r="R74" t="n">
        <v>137.4</v>
      </c>
      <c r="S74" t="n">
        <v>104.26</v>
      </c>
      <c r="T74" t="n">
        <v>15584.02</v>
      </c>
      <c r="U74" t="n">
        <v>0.76</v>
      </c>
      <c r="V74" t="n">
        <v>0.9</v>
      </c>
      <c r="W74" t="n">
        <v>20.7</v>
      </c>
      <c r="X74" t="n">
        <v>0.95</v>
      </c>
      <c r="Y74" t="n">
        <v>1</v>
      </c>
      <c r="Z74" t="n">
        <v>10</v>
      </c>
      <c r="AA74" t="n">
        <v>2477.257589686741</v>
      </c>
      <c r="AB74" t="n">
        <v>3389.493123101227</v>
      </c>
      <c r="AC74" t="n">
        <v>3066.004656615794</v>
      </c>
      <c r="AD74" t="n">
        <v>2477257.589686741</v>
      </c>
      <c r="AE74" t="n">
        <v>3389493.123101227</v>
      </c>
      <c r="AF74" t="n">
        <v>2.103571203059376e-06</v>
      </c>
      <c r="AG74" t="n">
        <v>68</v>
      </c>
      <c r="AH74" t="n">
        <v>3066004.656615794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1.7241</v>
      </c>
      <c r="E75" t="n">
        <v>58</v>
      </c>
      <c r="F75" t="n">
        <v>53.53</v>
      </c>
      <c r="G75" t="n">
        <v>94.47</v>
      </c>
      <c r="H75" t="n">
        <v>1.19</v>
      </c>
      <c r="I75" t="n">
        <v>34</v>
      </c>
      <c r="J75" t="n">
        <v>287.69</v>
      </c>
      <c r="K75" t="n">
        <v>59.19</v>
      </c>
      <c r="L75" t="n">
        <v>19.25</v>
      </c>
      <c r="M75" t="n">
        <v>32</v>
      </c>
      <c r="N75" t="n">
        <v>79.23999999999999</v>
      </c>
      <c r="O75" t="n">
        <v>35715.58</v>
      </c>
      <c r="P75" t="n">
        <v>864.08</v>
      </c>
      <c r="Q75" t="n">
        <v>1367.25</v>
      </c>
      <c r="R75" t="n">
        <v>137.67</v>
      </c>
      <c r="S75" t="n">
        <v>104.26</v>
      </c>
      <c r="T75" t="n">
        <v>15719.65</v>
      </c>
      <c r="U75" t="n">
        <v>0.76</v>
      </c>
      <c r="V75" t="n">
        <v>0.9</v>
      </c>
      <c r="W75" t="n">
        <v>20.7</v>
      </c>
      <c r="X75" t="n">
        <v>0.96</v>
      </c>
      <c r="Y75" t="n">
        <v>1</v>
      </c>
      <c r="Z75" t="n">
        <v>10</v>
      </c>
      <c r="AA75" t="n">
        <v>2477.752194707458</v>
      </c>
      <c r="AB75" t="n">
        <v>3390.169863511006</v>
      </c>
      <c r="AC75" t="n">
        <v>3066.616809870676</v>
      </c>
      <c r="AD75" t="n">
        <v>2477752.194707458</v>
      </c>
      <c r="AE75" t="n">
        <v>3390169.863511006</v>
      </c>
      <c r="AF75" t="n">
        <v>2.103205237296839e-06</v>
      </c>
      <c r="AG75" t="n">
        <v>68</v>
      </c>
      <c r="AH75" t="n">
        <v>3066616.809870676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1.727</v>
      </c>
      <c r="E76" t="n">
        <v>57.9</v>
      </c>
      <c r="F76" t="n">
        <v>53.49</v>
      </c>
      <c r="G76" t="n">
        <v>97.25</v>
      </c>
      <c r="H76" t="n">
        <v>1.2</v>
      </c>
      <c r="I76" t="n">
        <v>33</v>
      </c>
      <c r="J76" t="n">
        <v>288.19</v>
      </c>
      <c r="K76" t="n">
        <v>59.19</v>
      </c>
      <c r="L76" t="n">
        <v>19.5</v>
      </c>
      <c r="M76" t="n">
        <v>31</v>
      </c>
      <c r="N76" t="n">
        <v>79.5</v>
      </c>
      <c r="O76" t="n">
        <v>35777.86</v>
      </c>
      <c r="P76" t="n">
        <v>863.03</v>
      </c>
      <c r="Q76" t="n">
        <v>1367.16</v>
      </c>
      <c r="R76" t="n">
        <v>136.06</v>
      </c>
      <c r="S76" t="n">
        <v>104.26</v>
      </c>
      <c r="T76" t="n">
        <v>14919.85</v>
      </c>
      <c r="U76" t="n">
        <v>0.77</v>
      </c>
      <c r="V76" t="n">
        <v>0.9</v>
      </c>
      <c r="W76" t="n">
        <v>20.7</v>
      </c>
      <c r="X76" t="n">
        <v>0.91</v>
      </c>
      <c r="Y76" t="n">
        <v>1</v>
      </c>
      <c r="Z76" t="n">
        <v>10</v>
      </c>
      <c r="AA76" t="n">
        <v>2472.832930040789</v>
      </c>
      <c r="AB76" t="n">
        <v>3383.439108571427</v>
      </c>
      <c r="AC76" t="n">
        <v>3060.528428735856</v>
      </c>
      <c r="AD76" t="n">
        <v>2472832.930040789</v>
      </c>
      <c r="AE76" t="n">
        <v>3383439.108571427</v>
      </c>
      <c r="AF76" t="n">
        <v>2.106742906334691e-06</v>
      </c>
      <c r="AG76" t="n">
        <v>68</v>
      </c>
      <c r="AH76" t="n">
        <v>3060528.428735856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1.7274</v>
      </c>
      <c r="E77" t="n">
        <v>57.89</v>
      </c>
      <c r="F77" t="n">
        <v>53.47</v>
      </c>
      <c r="G77" t="n">
        <v>97.22</v>
      </c>
      <c r="H77" t="n">
        <v>1.22</v>
      </c>
      <c r="I77" t="n">
        <v>33</v>
      </c>
      <c r="J77" t="n">
        <v>288.7</v>
      </c>
      <c r="K77" t="n">
        <v>59.19</v>
      </c>
      <c r="L77" t="n">
        <v>19.75</v>
      </c>
      <c r="M77" t="n">
        <v>31</v>
      </c>
      <c r="N77" t="n">
        <v>79.75</v>
      </c>
      <c r="O77" t="n">
        <v>35840.25</v>
      </c>
      <c r="P77" t="n">
        <v>862.72</v>
      </c>
      <c r="Q77" t="n">
        <v>1367.33</v>
      </c>
      <c r="R77" t="n">
        <v>135.76</v>
      </c>
      <c r="S77" t="n">
        <v>104.26</v>
      </c>
      <c r="T77" t="n">
        <v>14770.29</v>
      </c>
      <c r="U77" t="n">
        <v>0.77</v>
      </c>
      <c r="V77" t="n">
        <v>0.9</v>
      </c>
      <c r="W77" t="n">
        <v>20.69</v>
      </c>
      <c r="X77" t="n">
        <v>0.9</v>
      </c>
      <c r="Y77" t="n">
        <v>1</v>
      </c>
      <c r="Z77" t="n">
        <v>10</v>
      </c>
      <c r="AA77" t="n">
        <v>2471.767077446</v>
      </c>
      <c r="AB77" t="n">
        <v>3381.98076202914</v>
      </c>
      <c r="AC77" t="n">
        <v>3059.209264740762</v>
      </c>
      <c r="AD77" t="n">
        <v>2471767.077446</v>
      </c>
      <c r="AE77" t="n">
        <v>3381980.76202914</v>
      </c>
      <c r="AF77" t="n">
        <v>2.10723086068474e-06</v>
      </c>
      <c r="AG77" t="n">
        <v>68</v>
      </c>
      <c r="AH77" t="n">
        <v>3059209.264740762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1.729</v>
      </c>
      <c r="E78" t="n">
        <v>57.84</v>
      </c>
      <c r="F78" t="n">
        <v>53.47</v>
      </c>
      <c r="G78" t="n">
        <v>100.25</v>
      </c>
      <c r="H78" t="n">
        <v>1.23</v>
      </c>
      <c r="I78" t="n">
        <v>32</v>
      </c>
      <c r="J78" t="n">
        <v>289.2</v>
      </c>
      <c r="K78" t="n">
        <v>59.19</v>
      </c>
      <c r="L78" t="n">
        <v>20</v>
      </c>
      <c r="M78" t="n">
        <v>30</v>
      </c>
      <c r="N78" t="n">
        <v>80.01000000000001</v>
      </c>
      <c r="O78" t="n">
        <v>35902.74</v>
      </c>
      <c r="P78" t="n">
        <v>862.17</v>
      </c>
      <c r="Q78" t="n">
        <v>1367.21</v>
      </c>
      <c r="R78" t="n">
        <v>135.51</v>
      </c>
      <c r="S78" t="n">
        <v>104.26</v>
      </c>
      <c r="T78" t="n">
        <v>14648.94</v>
      </c>
      <c r="U78" t="n">
        <v>0.77</v>
      </c>
      <c r="V78" t="n">
        <v>0.9</v>
      </c>
      <c r="W78" t="n">
        <v>20.7</v>
      </c>
      <c r="X78" t="n">
        <v>0.89</v>
      </c>
      <c r="Y78" t="n">
        <v>1</v>
      </c>
      <c r="Z78" t="n">
        <v>10</v>
      </c>
      <c r="AA78" t="n">
        <v>2459.313222439014</v>
      </c>
      <c r="AB78" t="n">
        <v>3364.940848183275</v>
      </c>
      <c r="AC78" t="n">
        <v>3043.795616356678</v>
      </c>
      <c r="AD78" t="n">
        <v>2459313.222439014</v>
      </c>
      <c r="AE78" t="n">
        <v>3364940.848183275</v>
      </c>
      <c r="AF78" t="n">
        <v>2.109182678084934e-06</v>
      </c>
      <c r="AG78" t="n">
        <v>67</v>
      </c>
      <c r="AH78" t="n">
        <v>3043795.616356678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1.729</v>
      </c>
      <c r="E79" t="n">
        <v>57.84</v>
      </c>
      <c r="F79" t="n">
        <v>53.47</v>
      </c>
      <c r="G79" t="n">
        <v>100.25</v>
      </c>
      <c r="H79" t="n">
        <v>1.24</v>
      </c>
      <c r="I79" t="n">
        <v>32</v>
      </c>
      <c r="J79" t="n">
        <v>289.71</v>
      </c>
      <c r="K79" t="n">
        <v>59.19</v>
      </c>
      <c r="L79" t="n">
        <v>20.25</v>
      </c>
      <c r="M79" t="n">
        <v>30</v>
      </c>
      <c r="N79" t="n">
        <v>80.27</v>
      </c>
      <c r="O79" t="n">
        <v>35965.33</v>
      </c>
      <c r="P79" t="n">
        <v>861.67</v>
      </c>
      <c r="Q79" t="n">
        <v>1367.3</v>
      </c>
      <c r="R79" t="n">
        <v>135.5</v>
      </c>
      <c r="S79" t="n">
        <v>104.26</v>
      </c>
      <c r="T79" t="n">
        <v>14648.18</v>
      </c>
      <c r="U79" t="n">
        <v>0.77</v>
      </c>
      <c r="V79" t="n">
        <v>0.9</v>
      </c>
      <c r="W79" t="n">
        <v>20.7</v>
      </c>
      <c r="X79" t="n">
        <v>0.89</v>
      </c>
      <c r="Y79" t="n">
        <v>1</v>
      </c>
      <c r="Z79" t="n">
        <v>10</v>
      </c>
      <c r="AA79" t="n">
        <v>2458.613786854289</v>
      </c>
      <c r="AB79" t="n">
        <v>3363.983849559333</v>
      </c>
      <c r="AC79" t="n">
        <v>3042.929952338249</v>
      </c>
      <c r="AD79" t="n">
        <v>2458613.786854289</v>
      </c>
      <c r="AE79" t="n">
        <v>3363983.849559333</v>
      </c>
      <c r="AF79" t="n">
        <v>2.109182678084934e-06</v>
      </c>
      <c r="AG79" t="n">
        <v>67</v>
      </c>
      <c r="AH79" t="n">
        <v>3042929.952338249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1.7289</v>
      </c>
      <c r="E80" t="n">
        <v>57.84</v>
      </c>
      <c r="F80" t="n">
        <v>53.47</v>
      </c>
      <c r="G80" t="n">
        <v>100.26</v>
      </c>
      <c r="H80" t="n">
        <v>1.26</v>
      </c>
      <c r="I80" t="n">
        <v>32</v>
      </c>
      <c r="J80" t="n">
        <v>290.22</v>
      </c>
      <c r="K80" t="n">
        <v>59.19</v>
      </c>
      <c r="L80" t="n">
        <v>20.5</v>
      </c>
      <c r="M80" t="n">
        <v>30</v>
      </c>
      <c r="N80" t="n">
        <v>80.53</v>
      </c>
      <c r="O80" t="n">
        <v>36028.03</v>
      </c>
      <c r="P80" t="n">
        <v>860.6</v>
      </c>
      <c r="Q80" t="n">
        <v>1367.27</v>
      </c>
      <c r="R80" t="n">
        <v>135.42</v>
      </c>
      <c r="S80" t="n">
        <v>104.26</v>
      </c>
      <c r="T80" t="n">
        <v>14604.55</v>
      </c>
      <c r="U80" t="n">
        <v>0.77</v>
      </c>
      <c r="V80" t="n">
        <v>0.9</v>
      </c>
      <c r="W80" t="n">
        <v>20.7</v>
      </c>
      <c r="X80" t="n">
        <v>0.89</v>
      </c>
      <c r="Y80" t="n">
        <v>1</v>
      </c>
      <c r="Z80" t="n">
        <v>10</v>
      </c>
      <c r="AA80" t="n">
        <v>2457.220199201384</v>
      </c>
      <c r="AB80" t="n">
        <v>3362.077081451881</v>
      </c>
      <c r="AC80" t="n">
        <v>3041.205163502806</v>
      </c>
      <c r="AD80" t="n">
        <v>2457220.199201384</v>
      </c>
      <c r="AE80" t="n">
        <v>3362077.081451881</v>
      </c>
      <c r="AF80" t="n">
        <v>2.109060689497422e-06</v>
      </c>
      <c r="AG80" t="n">
        <v>67</v>
      </c>
      <c r="AH80" t="n">
        <v>3041205.163502806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1.7315</v>
      </c>
      <c r="E81" t="n">
        <v>57.75</v>
      </c>
      <c r="F81" t="n">
        <v>53.43</v>
      </c>
      <c r="G81" t="n">
        <v>103.42</v>
      </c>
      <c r="H81" t="n">
        <v>1.27</v>
      </c>
      <c r="I81" t="n">
        <v>31</v>
      </c>
      <c r="J81" t="n">
        <v>290.73</v>
      </c>
      <c r="K81" t="n">
        <v>59.19</v>
      </c>
      <c r="L81" t="n">
        <v>20.75</v>
      </c>
      <c r="M81" t="n">
        <v>29</v>
      </c>
      <c r="N81" t="n">
        <v>80.79000000000001</v>
      </c>
      <c r="O81" t="n">
        <v>36090.84</v>
      </c>
      <c r="P81" t="n">
        <v>860.67</v>
      </c>
      <c r="Q81" t="n">
        <v>1367.26</v>
      </c>
      <c r="R81" t="n">
        <v>134.48</v>
      </c>
      <c r="S81" t="n">
        <v>104.26</v>
      </c>
      <c r="T81" t="n">
        <v>14139.64</v>
      </c>
      <c r="U81" t="n">
        <v>0.78</v>
      </c>
      <c r="V81" t="n">
        <v>0.9</v>
      </c>
      <c r="W81" t="n">
        <v>20.69</v>
      </c>
      <c r="X81" t="n">
        <v>0.86</v>
      </c>
      <c r="Y81" t="n">
        <v>1</v>
      </c>
      <c r="Z81" t="n">
        <v>10</v>
      </c>
      <c r="AA81" t="n">
        <v>2454.204950178041</v>
      </c>
      <c r="AB81" t="n">
        <v>3357.951484714744</v>
      </c>
      <c r="AC81" t="n">
        <v>3037.47330792795</v>
      </c>
      <c r="AD81" t="n">
        <v>2454204.950178041</v>
      </c>
      <c r="AE81" t="n">
        <v>3357951.484714744</v>
      </c>
      <c r="AF81" t="n">
        <v>2.112232392772738e-06</v>
      </c>
      <c r="AG81" t="n">
        <v>67</v>
      </c>
      <c r="AH81" t="n">
        <v>3037473.30792795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1.7317</v>
      </c>
      <c r="E82" t="n">
        <v>57.75</v>
      </c>
      <c r="F82" t="n">
        <v>53.43</v>
      </c>
      <c r="G82" t="n">
        <v>103.41</v>
      </c>
      <c r="H82" t="n">
        <v>1.28</v>
      </c>
      <c r="I82" t="n">
        <v>31</v>
      </c>
      <c r="J82" t="n">
        <v>291.24</v>
      </c>
      <c r="K82" t="n">
        <v>59.19</v>
      </c>
      <c r="L82" t="n">
        <v>21</v>
      </c>
      <c r="M82" t="n">
        <v>29</v>
      </c>
      <c r="N82" t="n">
        <v>81.05</v>
      </c>
      <c r="O82" t="n">
        <v>36153.75</v>
      </c>
      <c r="P82" t="n">
        <v>860.35</v>
      </c>
      <c r="Q82" t="n">
        <v>1367.26</v>
      </c>
      <c r="R82" t="n">
        <v>134.27</v>
      </c>
      <c r="S82" t="n">
        <v>104.26</v>
      </c>
      <c r="T82" t="n">
        <v>14038.3</v>
      </c>
      <c r="U82" t="n">
        <v>0.78</v>
      </c>
      <c r="V82" t="n">
        <v>0.9</v>
      </c>
      <c r="W82" t="n">
        <v>20.69</v>
      </c>
      <c r="X82" t="n">
        <v>0.85</v>
      </c>
      <c r="Y82" t="n">
        <v>1</v>
      </c>
      <c r="Z82" t="n">
        <v>10</v>
      </c>
      <c r="AA82" t="n">
        <v>2453.552270414613</v>
      </c>
      <c r="AB82" t="n">
        <v>3357.058459468222</v>
      </c>
      <c r="AC82" t="n">
        <v>3036.665511757588</v>
      </c>
      <c r="AD82" t="n">
        <v>2453552.270414613</v>
      </c>
      <c r="AE82" t="n">
        <v>3357058.459468222</v>
      </c>
      <c r="AF82" t="n">
        <v>2.112476369947762e-06</v>
      </c>
      <c r="AG82" t="n">
        <v>67</v>
      </c>
      <c r="AH82" t="n">
        <v>3036665.511757588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1.7337</v>
      </c>
      <c r="E83" t="n">
        <v>57.68</v>
      </c>
      <c r="F83" t="n">
        <v>53.41</v>
      </c>
      <c r="G83" t="n">
        <v>106.81</v>
      </c>
      <c r="H83" t="n">
        <v>1.3</v>
      </c>
      <c r="I83" t="n">
        <v>30</v>
      </c>
      <c r="J83" t="n">
        <v>291.75</v>
      </c>
      <c r="K83" t="n">
        <v>59.19</v>
      </c>
      <c r="L83" t="n">
        <v>21.25</v>
      </c>
      <c r="M83" t="n">
        <v>28</v>
      </c>
      <c r="N83" t="n">
        <v>81.31</v>
      </c>
      <c r="O83" t="n">
        <v>36216.77</v>
      </c>
      <c r="P83" t="n">
        <v>858.45</v>
      </c>
      <c r="Q83" t="n">
        <v>1367.22</v>
      </c>
      <c r="R83" t="n">
        <v>133.29</v>
      </c>
      <c r="S83" t="n">
        <v>104.26</v>
      </c>
      <c r="T83" t="n">
        <v>13550.2</v>
      </c>
      <c r="U83" t="n">
        <v>0.78</v>
      </c>
      <c r="V83" t="n">
        <v>0.9</v>
      </c>
      <c r="W83" t="n">
        <v>20.7</v>
      </c>
      <c r="X83" t="n">
        <v>0.83</v>
      </c>
      <c r="Y83" t="n">
        <v>1</v>
      </c>
      <c r="Z83" t="n">
        <v>10</v>
      </c>
      <c r="AA83" t="n">
        <v>2448.630839719441</v>
      </c>
      <c r="AB83" t="n">
        <v>3350.32474087289</v>
      </c>
      <c r="AC83" t="n">
        <v>3030.574449814161</v>
      </c>
      <c r="AD83" t="n">
        <v>2448630.839719441</v>
      </c>
      <c r="AE83" t="n">
        <v>3350324.74087289</v>
      </c>
      <c r="AF83" t="n">
        <v>2.114916141698005e-06</v>
      </c>
      <c r="AG83" t="n">
        <v>67</v>
      </c>
      <c r="AH83" t="n">
        <v>3030574.449814161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1.7343</v>
      </c>
      <c r="E84" t="n">
        <v>57.66</v>
      </c>
      <c r="F84" t="n">
        <v>53.39</v>
      </c>
      <c r="G84" t="n">
        <v>106.77</v>
      </c>
      <c r="H84" t="n">
        <v>1.31</v>
      </c>
      <c r="I84" t="n">
        <v>30</v>
      </c>
      <c r="J84" t="n">
        <v>292.26</v>
      </c>
      <c r="K84" t="n">
        <v>59.19</v>
      </c>
      <c r="L84" t="n">
        <v>21.5</v>
      </c>
      <c r="M84" t="n">
        <v>28</v>
      </c>
      <c r="N84" t="n">
        <v>81.56999999999999</v>
      </c>
      <c r="O84" t="n">
        <v>36279.9</v>
      </c>
      <c r="P84" t="n">
        <v>858.85</v>
      </c>
      <c r="Q84" t="n">
        <v>1367.25</v>
      </c>
      <c r="R84" t="n">
        <v>132.78</v>
      </c>
      <c r="S84" t="n">
        <v>104.26</v>
      </c>
      <c r="T84" t="n">
        <v>13297.7</v>
      </c>
      <c r="U84" t="n">
        <v>0.79</v>
      </c>
      <c r="V84" t="n">
        <v>0.9</v>
      </c>
      <c r="W84" t="n">
        <v>20.69</v>
      </c>
      <c r="X84" t="n">
        <v>0.8100000000000001</v>
      </c>
      <c r="Y84" t="n">
        <v>1</v>
      </c>
      <c r="Z84" t="n">
        <v>10</v>
      </c>
      <c r="AA84" t="n">
        <v>2448.357872199376</v>
      </c>
      <c r="AB84" t="n">
        <v>3349.951254669458</v>
      </c>
      <c r="AC84" t="n">
        <v>3030.236608609794</v>
      </c>
      <c r="AD84" t="n">
        <v>2448357.872199376</v>
      </c>
      <c r="AE84" t="n">
        <v>3349951.254669458</v>
      </c>
      <c r="AF84" t="n">
        <v>2.115648073223077e-06</v>
      </c>
      <c r="AG84" t="n">
        <v>67</v>
      </c>
      <c r="AH84" t="n">
        <v>3030236.608609794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1.7332</v>
      </c>
      <c r="E85" t="n">
        <v>57.7</v>
      </c>
      <c r="F85" t="n">
        <v>53.42</v>
      </c>
      <c r="G85" t="n">
        <v>106.85</v>
      </c>
      <c r="H85" t="n">
        <v>1.32</v>
      </c>
      <c r="I85" t="n">
        <v>30</v>
      </c>
      <c r="J85" t="n">
        <v>292.77</v>
      </c>
      <c r="K85" t="n">
        <v>59.19</v>
      </c>
      <c r="L85" t="n">
        <v>21.75</v>
      </c>
      <c r="M85" t="n">
        <v>28</v>
      </c>
      <c r="N85" t="n">
        <v>81.83</v>
      </c>
      <c r="O85" t="n">
        <v>36343.13</v>
      </c>
      <c r="P85" t="n">
        <v>858.9299999999999</v>
      </c>
      <c r="Q85" t="n">
        <v>1367.31</v>
      </c>
      <c r="R85" t="n">
        <v>134.05</v>
      </c>
      <c r="S85" t="n">
        <v>104.26</v>
      </c>
      <c r="T85" t="n">
        <v>13930.97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2449.921255066762</v>
      </c>
      <c r="AB85" t="n">
        <v>3352.0903440802</v>
      </c>
      <c r="AC85" t="n">
        <v>3032.171546329405</v>
      </c>
      <c r="AD85" t="n">
        <v>2449921.255066762</v>
      </c>
      <c r="AE85" t="n">
        <v>3352090.3440802</v>
      </c>
      <c r="AF85" t="n">
        <v>2.114306198760444e-06</v>
      </c>
      <c r="AG85" t="n">
        <v>67</v>
      </c>
      <c r="AH85" t="n">
        <v>3032171.546329405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1.7364</v>
      </c>
      <c r="E86" t="n">
        <v>57.59</v>
      </c>
      <c r="F86" t="n">
        <v>53.37</v>
      </c>
      <c r="G86" t="n">
        <v>110.41</v>
      </c>
      <c r="H86" t="n">
        <v>1.34</v>
      </c>
      <c r="I86" t="n">
        <v>29</v>
      </c>
      <c r="J86" t="n">
        <v>293.29</v>
      </c>
      <c r="K86" t="n">
        <v>59.19</v>
      </c>
      <c r="L86" t="n">
        <v>22</v>
      </c>
      <c r="M86" t="n">
        <v>27</v>
      </c>
      <c r="N86" t="n">
        <v>82.09</v>
      </c>
      <c r="O86" t="n">
        <v>36406.47</v>
      </c>
      <c r="P86" t="n">
        <v>857.58</v>
      </c>
      <c r="Q86" t="n">
        <v>1367.2</v>
      </c>
      <c r="R86" t="n">
        <v>132.22</v>
      </c>
      <c r="S86" t="n">
        <v>104.26</v>
      </c>
      <c r="T86" t="n">
        <v>13023.05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2444.225355759565</v>
      </c>
      <c r="AB86" t="n">
        <v>3344.296963362749</v>
      </c>
      <c r="AC86" t="n">
        <v>3025.12195492955</v>
      </c>
      <c r="AD86" t="n">
        <v>2444225.355759564</v>
      </c>
      <c r="AE86" t="n">
        <v>3344296.963362749</v>
      </c>
      <c r="AF86" t="n">
        <v>2.118209833560833e-06</v>
      </c>
      <c r="AG86" t="n">
        <v>67</v>
      </c>
      <c r="AH86" t="n">
        <v>3025121.95492955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1.7363</v>
      </c>
      <c r="E87" t="n">
        <v>57.6</v>
      </c>
      <c r="F87" t="n">
        <v>53.37</v>
      </c>
      <c r="G87" t="n">
        <v>110.43</v>
      </c>
      <c r="H87" t="n">
        <v>1.35</v>
      </c>
      <c r="I87" t="n">
        <v>29</v>
      </c>
      <c r="J87" t="n">
        <v>293.8</v>
      </c>
      <c r="K87" t="n">
        <v>59.19</v>
      </c>
      <c r="L87" t="n">
        <v>22.25</v>
      </c>
      <c r="M87" t="n">
        <v>27</v>
      </c>
      <c r="N87" t="n">
        <v>82.36</v>
      </c>
      <c r="O87" t="n">
        <v>36469.92</v>
      </c>
      <c r="P87" t="n">
        <v>857.84</v>
      </c>
      <c r="Q87" t="n">
        <v>1367.25</v>
      </c>
      <c r="R87" t="n">
        <v>132.34</v>
      </c>
      <c r="S87" t="n">
        <v>104.26</v>
      </c>
      <c r="T87" t="n">
        <v>13083.27</v>
      </c>
      <c r="U87" t="n">
        <v>0.79</v>
      </c>
      <c r="V87" t="n">
        <v>0.9</v>
      </c>
      <c r="W87" t="n">
        <v>20.69</v>
      </c>
      <c r="X87" t="n">
        <v>0.8</v>
      </c>
      <c r="Y87" t="n">
        <v>1</v>
      </c>
      <c r="Z87" t="n">
        <v>10</v>
      </c>
      <c r="AA87" t="n">
        <v>2444.689555286674</v>
      </c>
      <c r="AB87" t="n">
        <v>3344.932101634779</v>
      </c>
      <c r="AC87" t="n">
        <v>3025.696476496319</v>
      </c>
      <c r="AD87" t="n">
        <v>2444689.555286674</v>
      </c>
      <c r="AE87" t="n">
        <v>3344932.101634779</v>
      </c>
      <c r="AF87" t="n">
        <v>2.11808784497332e-06</v>
      </c>
      <c r="AG87" t="n">
        <v>67</v>
      </c>
      <c r="AH87" t="n">
        <v>3025696.476496319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1.7359</v>
      </c>
      <c r="E88" t="n">
        <v>57.61</v>
      </c>
      <c r="F88" t="n">
        <v>53.38</v>
      </c>
      <c r="G88" t="n">
        <v>110.45</v>
      </c>
      <c r="H88" t="n">
        <v>1.36</v>
      </c>
      <c r="I88" t="n">
        <v>29</v>
      </c>
      <c r="J88" t="n">
        <v>294.32</v>
      </c>
      <c r="K88" t="n">
        <v>59.19</v>
      </c>
      <c r="L88" t="n">
        <v>22.5</v>
      </c>
      <c r="M88" t="n">
        <v>27</v>
      </c>
      <c r="N88" t="n">
        <v>82.62</v>
      </c>
      <c r="O88" t="n">
        <v>36533.49</v>
      </c>
      <c r="P88" t="n">
        <v>857.92</v>
      </c>
      <c r="Q88" t="n">
        <v>1367.21</v>
      </c>
      <c r="R88" t="n">
        <v>132.91</v>
      </c>
      <c r="S88" t="n">
        <v>104.26</v>
      </c>
      <c r="T88" t="n">
        <v>13365.12</v>
      </c>
      <c r="U88" t="n">
        <v>0.78</v>
      </c>
      <c r="V88" t="n">
        <v>0.9</v>
      </c>
      <c r="W88" t="n">
        <v>20.69</v>
      </c>
      <c r="X88" t="n">
        <v>0.8100000000000001</v>
      </c>
      <c r="Y88" t="n">
        <v>1</v>
      </c>
      <c r="Z88" t="n">
        <v>10</v>
      </c>
      <c r="AA88" t="n">
        <v>2445.317431560427</v>
      </c>
      <c r="AB88" t="n">
        <v>3345.791189652475</v>
      </c>
      <c r="AC88" t="n">
        <v>3026.473574359344</v>
      </c>
      <c r="AD88" t="n">
        <v>2445317.431560427</v>
      </c>
      <c r="AE88" t="n">
        <v>3345791.189652475</v>
      </c>
      <c r="AF88" t="n">
        <v>2.117599890623271e-06</v>
      </c>
      <c r="AG88" t="n">
        <v>67</v>
      </c>
      <c r="AH88" t="n">
        <v>3026473.574359344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1.7381</v>
      </c>
      <c r="E89" t="n">
        <v>57.54</v>
      </c>
      <c r="F89" t="n">
        <v>53.36</v>
      </c>
      <c r="G89" t="n">
        <v>114.35</v>
      </c>
      <c r="H89" t="n">
        <v>1.37</v>
      </c>
      <c r="I89" t="n">
        <v>28</v>
      </c>
      <c r="J89" t="n">
        <v>294.83</v>
      </c>
      <c r="K89" t="n">
        <v>59.19</v>
      </c>
      <c r="L89" t="n">
        <v>22.75</v>
      </c>
      <c r="M89" t="n">
        <v>26</v>
      </c>
      <c r="N89" t="n">
        <v>82.89</v>
      </c>
      <c r="O89" t="n">
        <v>36597.16</v>
      </c>
      <c r="P89" t="n">
        <v>856.33</v>
      </c>
      <c r="Q89" t="n">
        <v>1367.33</v>
      </c>
      <c r="R89" t="n">
        <v>132.19</v>
      </c>
      <c r="S89" t="n">
        <v>104.26</v>
      </c>
      <c r="T89" t="n">
        <v>13009.07</v>
      </c>
      <c r="U89" t="n">
        <v>0.79</v>
      </c>
      <c r="V89" t="n">
        <v>0.9</v>
      </c>
      <c r="W89" t="n">
        <v>20.69</v>
      </c>
      <c r="X89" t="n">
        <v>0.78</v>
      </c>
      <c r="Y89" t="n">
        <v>1</v>
      </c>
      <c r="Z89" t="n">
        <v>10</v>
      </c>
      <c r="AA89" t="n">
        <v>2440.645356097354</v>
      </c>
      <c r="AB89" t="n">
        <v>3339.398649886476</v>
      </c>
      <c r="AC89" t="n">
        <v>3020.691129616625</v>
      </c>
      <c r="AD89" t="n">
        <v>2440645.356097354</v>
      </c>
      <c r="AE89" t="n">
        <v>3339398.649886476</v>
      </c>
      <c r="AF89" t="n">
        <v>2.120283639548539e-06</v>
      </c>
      <c r="AG89" t="n">
        <v>67</v>
      </c>
      <c r="AH89" t="n">
        <v>3020691.129616626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1.738</v>
      </c>
      <c r="E90" t="n">
        <v>57.54</v>
      </c>
      <c r="F90" t="n">
        <v>53.36</v>
      </c>
      <c r="G90" t="n">
        <v>114.35</v>
      </c>
      <c r="H90" t="n">
        <v>1.39</v>
      </c>
      <c r="I90" t="n">
        <v>28</v>
      </c>
      <c r="J90" t="n">
        <v>295.35</v>
      </c>
      <c r="K90" t="n">
        <v>59.19</v>
      </c>
      <c r="L90" t="n">
        <v>23</v>
      </c>
      <c r="M90" t="n">
        <v>26</v>
      </c>
      <c r="N90" t="n">
        <v>83.16</v>
      </c>
      <c r="O90" t="n">
        <v>36660.94</v>
      </c>
      <c r="P90" t="n">
        <v>856.23</v>
      </c>
      <c r="Q90" t="n">
        <v>1367.28</v>
      </c>
      <c r="R90" t="n">
        <v>131.88</v>
      </c>
      <c r="S90" t="n">
        <v>104.26</v>
      </c>
      <c r="T90" t="n">
        <v>12857.63</v>
      </c>
      <c r="U90" t="n">
        <v>0.79</v>
      </c>
      <c r="V90" t="n">
        <v>0.9</v>
      </c>
      <c r="W90" t="n">
        <v>20.69</v>
      </c>
      <c r="X90" t="n">
        <v>0.79</v>
      </c>
      <c r="Y90" t="n">
        <v>1</v>
      </c>
      <c r="Z90" t="n">
        <v>10</v>
      </c>
      <c r="AA90" t="n">
        <v>2440.607909761474</v>
      </c>
      <c r="AB90" t="n">
        <v>3339.347414157708</v>
      </c>
      <c r="AC90" t="n">
        <v>3020.644783753902</v>
      </c>
      <c r="AD90" t="n">
        <v>2440607.909761474</v>
      </c>
      <c r="AE90" t="n">
        <v>3339347.414157709</v>
      </c>
      <c r="AF90" t="n">
        <v>2.120161650961027e-06</v>
      </c>
      <c r="AG90" t="n">
        <v>67</v>
      </c>
      <c r="AH90" t="n">
        <v>3020644.783753902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1.7386</v>
      </c>
      <c r="E91" t="n">
        <v>57.52</v>
      </c>
      <c r="F91" t="n">
        <v>53.34</v>
      </c>
      <c r="G91" t="n">
        <v>114.31</v>
      </c>
      <c r="H91" t="n">
        <v>1.4</v>
      </c>
      <c r="I91" t="n">
        <v>28</v>
      </c>
      <c r="J91" t="n">
        <v>295.87</v>
      </c>
      <c r="K91" t="n">
        <v>59.19</v>
      </c>
      <c r="L91" t="n">
        <v>23.25</v>
      </c>
      <c r="M91" t="n">
        <v>26</v>
      </c>
      <c r="N91" t="n">
        <v>83.43000000000001</v>
      </c>
      <c r="O91" t="n">
        <v>36724.83</v>
      </c>
      <c r="P91" t="n">
        <v>855.78</v>
      </c>
      <c r="Q91" t="n">
        <v>1367.32</v>
      </c>
      <c r="R91" t="n">
        <v>131.35</v>
      </c>
      <c r="S91" t="n">
        <v>104.26</v>
      </c>
      <c r="T91" t="n">
        <v>12590.19</v>
      </c>
      <c r="U91" t="n">
        <v>0.79</v>
      </c>
      <c r="V91" t="n">
        <v>0.9</v>
      </c>
      <c r="W91" t="n">
        <v>20.69</v>
      </c>
      <c r="X91" t="n">
        <v>0.77</v>
      </c>
      <c r="Y91" t="n">
        <v>1</v>
      </c>
      <c r="Z91" t="n">
        <v>10</v>
      </c>
      <c r="AA91" t="n">
        <v>2439.155911126792</v>
      </c>
      <c r="AB91" t="n">
        <v>3337.360725568078</v>
      </c>
      <c r="AC91" t="n">
        <v>3018.847701934931</v>
      </c>
      <c r="AD91" t="n">
        <v>2439155.911126792</v>
      </c>
      <c r="AE91" t="n">
        <v>3337360.725568078</v>
      </c>
      <c r="AF91" t="n">
        <v>2.120893582486099e-06</v>
      </c>
      <c r="AG91" t="n">
        <v>67</v>
      </c>
      <c r="AH91" t="n">
        <v>3018847.701934931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1.7381</v>
      </c>
      <c r="E92" t="n">
        <v>57.53</v>
      </c>
      <c r="F92" t="n">
        <v>53.36</v>
      </c>
      <c r="G92" t="n">
        <v>114.34</v>
      </c>
      <c r="H92" t="n">
        <v>1.41</v>
      </c>
      <c r="I92" t="n">
        <v>28</v>
      </c>
      <c r="J92" t="n">
        <v>296.39</v>
      </c>
      <c r="K92" t="n">
        <v>59.19</v>
      </c>
      <c r="L92" t="n">
        <v>23.5</v>
      </c>
      <c r="M92" t="n">
        <v>26</v>
      </c>
      <c r="N92" t="n">
        <v>83.69</v>
      </c>
      <c r="O92" t="n">
        <v>36788.84</v>
      </c>
      <c r="P92" t="n">
        <v>855.48</v>
      </c>
      <c r="Q92" t="n">
        <v>1367.29</v>
      </c>
      <c r="R92" t="n">
        <v>131.97</v>
      </c>
      <c r="S92" t="n">
        <v>104.26</v>
      </c>
      <c r="T92" t="n">
        <v>12899.13</v>
      </c>
      <c r="U92" t="n">
        <v>0.79</v>
      </c>
      <c r="V92" t="n">
        <v>0.9</v>
      </c>
      <c r="W92" t="n">
        <v>20.69</v>
      </c>
      <c r="X92" t="n">
        <v>0.78</v>
      </c>
      <c r="Y92" t="n">
        <v>1</v>
      </c>
      <c r="Z92" t="n">
        <v>10</v>
      </c>
      <c r="AA92" t="n">
        <v>2439.462540946221</v>
      </c>
      <c r="AB92" t="n">
        <v>3337.780270014574</v>
      </c>
      <c r="AC92" t="n">
        <v>3019.227205648288</v>
      </c>
      <c r="AD92" t="n">
        <v>2439462.540946221</v>
      </c>
      <c r="AE92" t="n">
        <v>3337780.270014574</v>
      </c>
      <c r="AF92" t="n">
        <v>2.120283639548539e-06</v>
      </c>
      <c r="AG92" t="n">
        <v>67</v>
      </c>
      <c r="AH92" t="n">
        <v>3019227.205648288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1.7405</v>
      </c>
      <c r="E93" t="n">
        <v>57.45</v>
      </c>
      <c r="F93" t="n">
        <v>53.33</v>
      </c>
      <c r="G93" t="n">
        <v>118.51</v>
      </c>
      <c r="H93" t="n">
        <v>1.42</v>
      </c>
      <c r="I93" t="n">
        <v>27</v>
      </c>
      <c r="J93" t="n">
        <v>296.91</v>
      </c>
      <c r="K93" t="n">
        <v>59.19</v>
      </c>
      <c r="L93" t="n">
        <v>23.75</v>
      </c>
      <c r="M93" t="n">
        <v>25</v>
      </c>
      <c r="N93" t="n">
        <v>83.95999999999999</v>
      </c>
      <c r="O93" t="n">
        <v>36852.96</v>
      </c>
      <c r="P93" t="n">
        <v>854.91</v>
      </c>
      <c r="Q93" t="n">
        <v>1367.19</v>
      </c>
      <c r="R93" t="n">
        <v>130.95</v>
      </c>
      <c r="S93" t="n">
        <v>104.26</v>
      </c>
      <c r="T93" t="n">
        <v>12397.84</v>
      </c>
      <c r="U93" t="n">
        <v>0.8</v>
      </c>
      <c r="V93" t="n">
        <v>0.9</v>
      </c>
      <c r="W93" t="n">
        <v>20.69</v>
      </c>
      <c r="X93" t="n">
        <v>0.75</v>
      </c>
      <c r="Y93" t="n">
        <v>1</v>
      </c>
      <c r="Z93" t="n">
        <v>10</v>
      </c>
      <c r="AA93" t="n">
        <v>2435.910888823349</v>
      </c>
      <c r="AB93" t="n">
        <v>3332.920742892226</v>
      </c>
      <c r="AC93" t="n">
        <v>3014.831464974108</v>
      </c>
      <c r="AD93" t="n">
        <v>2435910.888823349</v>
      </c>
      <c r="AE93" t="n">
        <v>3332920.742892226</v>
      </c>
      <c r="AF93" t="n">
        <v>2.12321136564883e-06</v>
      </c>
      <c r="AG93" t="n">
        <v>67</v>
      </c>
      <c r="AH93" t="n">
        <v>3014831.464974108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1.7412</v>
      </c>
      <c r="E94" t="n">
        <v>57.43</v>
      </c>
      <c r="F94" t="n">
        <v>53.31</v>
      </c>
      <c r="G94" t="n">
        <v>118.46</v>
      </c>
      <c r="H94" t="n">
        <v>1.44</v>
      </c>
      <c r="I94" t="n">
        <v>27</v>
      </c>
      <c r="J94" t="n">
        <v>297.43</v>
      </c>
      <c r="K94" t="n">
        <v>59.19</v>
      </c>
      <c r="L94" t="n">
        <v>24</v>
      </c>
      <c r="M94" t="n">
        <v>25</v>
      </c>
      <c r="N94" t="n">
        <v>84.23999999999999</v>
      </c>
      <c r="O94" t="n">
        <v>36917.19</v>
      </c>
      <c r="P94" t="n">
        <v>853.64</v>
      </c>
      <c r="Q94" t="n">
        <v>1367.41</v>
      </c>
      <c r="R94" t="n">
        <v>130.02</v>
      </c>
      <c r="S94" t="n">
        <v>104.26</v>
      </c>
      <c r="T94" t="n">
        <v>11929.05</v>
      </c>
      <c r="U94" t="n">
        <v>0.8</v>
      </c>
      <c r="V94" t="n">
        <v>0.9</v>
      </c>
      <c r="W94" t="n">
        <v>20.69</v>
      </c>
      <c r="X94" t="n">
        <v>0.73</v>
      </c>
      <c r="Y94" t="n">
        <v>1</v>
      </c>
      <c r="Z94" t="n">
        <v>10</v>
      </c>
      <c r="AA94" t="n">
        <v>2433.222382145751</v>
      </c>
      <c r="AB94" t="n">
        <v>3329.242209447392</v>
      </c>
      <c r="AC94" t="n">
        <v>3011.504005598395</v>
      </c>
      <c r="AD94" t="n">
        <v>2433222.38214575</v>
      </c>
      <c r="AE94" t="n">
        <v>3329242.209447392</v>
      </c>
      <c r="AF94" t="n">
        <v>2.124065285761416e-06</v>
      </c>
      <c r="AG94" t="n">
        <v>67</v>
      </c>
      <c r="AH94" t="n">
        <v>3011504.005598395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1.7412</v>
      </c>
      <c r="E95" t="n">
        <v>57.43</v>
      </c>
      <c r="F95" t="n">
        <v>53.31</v>
      </c>
      <c r="G95" t="n">
        <v>118.46</v>
      </c>
      <c r="H95" t="n">
        <v>1.45</v>
      </c>
      <c r="I95" t="n">
        <v>27</v>
      </c>
      <c r="J95" t="n">
        <v>297.95</v>
      </c>
      <c r="K95" t="n">
        <v>59.19</v>
      </c>
      <c r="L95" t="n">
        <v>24.25</v>
      </c>
      <c r="M95" t="n">
        <v>25</v>
      </c>
      <c r="N95" t="n">
        <v>84.51000000000001</v>
      </c>
      <c r="O95" t="n">
        <v>36981.53</v>
      </c>
      <c r="P95" t="n">
        <v>852.6799999999999</v>
      </c>
      <c r="Q95" t="n">
        <v>1367.27</v>
      </c>
      <c r="R95" t="n">
        <v>130.28</v>
      </c>
      <c r="S95" t="n">
        <v>104.26</v>
      </c>
      <c r="T95" t="n">
        <v>12060.57</v>
      </c>
      <c r="U95" t="n">
        <v>0.8</v>
      </c>
      <c r="V95" t="n">
        <v>0.9</v>
      </c>
      <c r="W95" t="n">
        <v>20.68</v>
      </c>
      <c r="X95" t="n">
        <v>0.73</v>
      </c>
      <c r="Y95" t="n">
        <v>1</v>
      </c>
      <c r="Z95" t="n">
        <v>10</v>
      </c>
      <c r="AA95" t="n">
        <v>2431.888875183941</v>
      </c>
      <c r="AB95" t="n">
        <v>3327.41764639207</v>
      </c>
      <c r="AC95" t="n">
        <v>3009.853576280282</v>
      </c>
      <c r="AD95" t="n">
        <v>2431888.875183941</v>
      </c>
      <c r="AE95" t="n">
        <v>3327417.64639207</v>
      </c>
      <c r="AF95" t="n">
        <v>2.124065285761416e-06</v>
      </c>
      <c r="AG95" t="n">
        <v>67</v>
      </c>
      <c r="AH95" t="n">
        <v>3009853.576280282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1.7432</v>
      </c>
      <c r="E96" t="n">
        <v>57.37</v>
      </c>
      <c r="F96" t="n">
        <v>53.29</v>
      </c>
      <c r="G96" t="n">
        <v>122.98</v>
      </c>
      <c r="H96" t="n">
        <v>1.46</v>
      </c>
      <c r="I96" t="n">
        <v>26</v>
      </c>
      <c r="J96" t="n">
        <v>298.47</v>
      </c>
      <c r="K96" t="n">
        <v>59.19</v>
      </c>
      <c r="L96" t="n">
        <v>24.5</v>
      </c>
      <c r="M96" t="n">
        <v>24</v>
      </c>
      <c r="N96" t="n">
        <v>84.78</v>
      </c>
      <c r="O96" t="n">
        <v>37045.99</v>
      </c>
      <c r="P96" t="n">
        <v>852.29</v>
      </c>
      <c r="Q96" t="n">
        <v>1367.22</v>
      </c>
      <c r="R96" t="n">
        <v>129.86</v>
      </c>
      <c r="S96" t="n">
        <v>104.26</v>
      </c>
      <c r="T96" t="n">
        <v>11858.25</v>
      </c>
      <c r="U96" t="n">
        <v>0.8</v>
      </c>
      <c r="V96" t="n">
        <v>0.9</v>
      </c>
      <c r="W96" t="n">
        <v>20.68</v>
      </c>
      <c r="X96" t="n">
        <v>0.71</v>
      </c>
      <c r="Y96" t="n">
        <v>1</v>
      </c>
      <c r="Z96" t="n">
        <v>10</v>
      </c>
      <c r="AA96" t="n">
        <v>2429.114208625162</v>
      </c>
      <c r="AB96" t="n">
        <v>3323.621225196697</v>
      </c>
      <c r="AC96" t="n">
        <v>3006.419480195486</v>
      </c>
      <c r="AD96" t="n">
        <v>2429114.208625162</v>
      </c>
      <c r="AE96" t="n">
        <v>3323621.225196697</v>
      </c>
      <c r="AF96" t="n">
        <v>2.126505057511658e-06</v>
      </c>
      <c r="AG96" t="n">
        <v>67</v>
      </c>
      <c r="AH96" t="n">
        <v>3006419.480195486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1.7429</v>
      </c>
      <c r="E97" t="n">
        <v>57.37</v>
      </c>
      <c r="F97" t="n">
        <v>53.3</v>
      </c>
      <c r="G97" t="n">
        <v>123</v>
      </c>
      <c r="H97" t="n">
        <v>1.47</v>
      </c>
      <c r="I97" t="n">
        <v>26</v>
      </c>
      <c r="J97" t="n">
        <v>299</v>
      </c>
      <c r="K97" t="n">
        <v>59.19</v>
      </c>
      <c r="L97" t="n">
        <v>24.75</v>
      </c>
      <c r="M97" t="n">
        <v>24</v>
      </c>
      <c r="N97" t="n">
        <v>85.05</v>
      </c>
      <c r="O97" t="n">
        <v>37110.57</v>
      </c>
      <c r="P97" t="n">
        <v>853.3099999999999</v>
      </c>
      <c r="Q97" t="n">
        <v>1367.29</v>
      </c>
      <c r="R97" t="n">
        <v>129.79</v>
      </c>
      <c r="S97" t="n">
        <v>104.26</v>
      </c>
      <c r="T97" t="n">
        <v>11822.87</v>
      </c>
      <c r="U97" t="n">
        <v>0.8</v>
      </c>
      <c r="V97" t="n">
        <v>0.9</v>
      </c>
      <c r="W97" t="n">
        <v>20.69</v>
      </c>
      <c r="X97" t="n">
        <v>0.72</v>
      </c>
      <c r="Y97" t="n">
        <v>1</v>
      </c>
      <c r="Z97" t="n">
        <v>10</v>
      </c>
      <c r="AA97" t="n">
        <v>2430.939671740151</v>
      </c>
      <c r="AB97" t="n">
        <v>3326.118904364374</v>
      </c>
      <c r="AC97" t="n">
        <v>3008.678784368914</v>
      </c>
      <c r="AD97" t="n">
        <v>2430939.671740151</v>
      </c>
      <c r="AE97" t="n">
        <v>3326118.904364374</v>
      </c>
      <c r="AF97" t="n">
        <v>2.126139091749121e-06</v>
      </c>
      <c r="AG97" t="n">
        <v>67</v>
      </c>
      <c r="AH97" t="n">
        <v>3008678.784368915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1.7434</v>
      </c>
      <c r="E98" t="n">
        <v>57.36</v>
      </c>
      <c r="F98" t="n">
        <v>53.28</v>
      </c>
      <c r="G98" t="n">
        <v>122.96</v>
      </c>
      <c r="H98" t="n">
        <v>1.49</v>
      </c>
      <c r="I98" t="n">
        <v>26</v>
      </c>
      <c r="J98" t="n">
        <v>299.52</v>
      </c>
      <c r="K98" t="n">
        <v>59.19</v>
      </c>
      <c r="L98" t="n">
        <v>25</v>
      </c>
      <c r="M98" t="n">
        <v>24</v>
      </c>
      <c r="N98" t="n">
        <v>85.33</v>
      </c>
      <c r="O98" t="n">
        <v>37175.38</v>
      </c>
      <c r="P98" t="n">
        <v>852.42</v>
      </c>
      <c r="Q98" t="n">
        <v>1367.28</v>
      </c>
      <c r="R98" t="n">
        <v>129.55</v>
      </c>
      <c r="S98" t="n">
        <v>104.26</v>
      </c>
      <c r="T98" t="n">
        <v>11701.53</v>
      </c>
      <c r="U98" t="n">
        <v>0.8</v>
      </c>
      <c r="V98" t="n">
        <v>0.9</v>
      </c>
      <c r="W98" t="n">
        <v>20.68</v>
      </c>
      <c r="X98" t="n">
        <v>0.71</v>
      </c>
      <c r="Y98" t="n">
        <v>1</v>
      </c>
      <c r="Z98" t="n">
        <v>10</v>
      </c>
      <c r="AA98" t="n">
        <v>2428.985423381016</v>
      </c>
      <c r="AB98" t="n">
        <v>3323.445015544054</v>
      </c>
      <c r="AC98" t="n">
        <v>3006.260087744779</v>
      </c>
      <c r="AD98" t="n">
        <v>2428985.423381016</v>
      </c>
      <c r="AE98" t="n">
        <v>3323445.015544054</v>
      </c>
      <c r="AF98" t="n">
        <v>2.126749034686683e-06</v>
      </c>
      <c r="AG98" t="n">
        <v>67</v>
      </c>
      <c r="AH98" t="n">
        <v>3006260.087744778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1.743</v>
      </c>
      <c r="E99" t="n">
        <v>57.37</v>
      </c>
      <c r="F99" t="n">
        <v>53.3</v>
      </c>
      <c r="G99" t="n">
        <v>122.99</v>
      </c>
      <c r="H99" t="n">
        <v>1.5</v>
      </c>
      <c r="I99" t="n">
        <v>26</v>
      </c>
      <c r="J99" t="n">
        <v>300.05</v>
      </c>
      <c r="K99" t="n">
        <v>59.19</v>
      </c>
      <c r="L99" t="n">
        <v>25.25</v>
      </c>
      <c r="M99" t="n">
        <v>24</v>
      </c>
      <c r="N99" t="n">
        <v>85.59999999999999</v>
      </c>
      <c r="O99" t="n">
        <v>37240.19</v>
      </c>
      <c r="P99" t="n">
        <v>851.84</v>
      </c>
      <c r="Q99" t="n">
        <v>1367.21</v>
      </c>
      <c r="R99" t="n">
        <v>130.14</v>
      </c>
      <c r="S99" t="n">
        <v>104.26</v>
      </c>
      <c r="T99" t="n">
        <v>11998.04</v>
      </c>
      <c r="U99" t="n">
        <v>0.8</v>
      </c>
      <c r="V99" t="n">
        <v>0.9</v>
      </c>
      <c r="W99" t="n">
        <v>20.68</v>
      </c>
      <c r="X99" t="n">
        <v>0.72</v>
      </c>
      <c r="Y99" t="n">
        <v>1</v>
      </c>
      <c r="Z99" t="n">
        <v>10</v>
      </c>
      <c r="AA99" t="n">
        <v>2428.798980142092</v>
      </c>
      <c r="AB99" t="n">
        <v>3323.189915679262</v>
      </c>
      <c r="AC99" t="n">
        <v>3006.029334253048</v>
      </c>
      <c r="AD99" t="n">
        <v>2428798.980142092</v>
      </c>
      <c r="AE99" t="n">
        <v>3323189.915679262</v>
      </c>
      <c r="AF99" t="n">
        <v>2.126261080336634e-06</v>
      </c>
      <c r="AG99" t="n">
        <v>67</v>
      </c>
      <c r="AH99" t="n">
        <v>3006029.334253048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1.7455</v>
      </c>
      <c r="E100" t="n">
        <v>57.29</v>
      </c>
      <c r="F100" t="n">
        <v>53.26</v>
      </c>
      <c r="G100" t="n">
        <v>127.83</v>
      </c>
      <c r="H100" t="n">
        <v>1.51</v>
      </c>
      <c r="I100" t="n">
        <v>25</v>
      </c>
      <c r="J100" t="n">
        <v>300.57</v>
      </c>
      <c r="K100" t="n">
        <v>59.19</v>
      </c>
      <c r="L100" t="n">
        <v>25.5</v>
      </c>
      <c r="M100" t="n">
        <v>23</v>
      </c>
      <c r="N100" t="n">
        <v>85.88</v>
      </c>
      <c r="O100" t="n">
        <v>37305.12</v>
      </c>
      <c r="P100" t="n">
        <v>851.01</v>
      </c>
      <c r="Q100" t="n">
        <v>1367.17</v>
      </c>
      <c r="R100" t="n">
        <v>128.82</v>
      </c>
      <c r="S100" t="n">
        <v>104.26</v>
      </c>
      <c r="T100" t="n">
        <v>11342.76</v>
      </c>
      <c r="U100" t="n">
        <v>0.8100000000000001</v>
      </c>
      <c r="V100" t="n">
        <v>0.9</v>
      </c>
      <c r="W100" t="n">
        <v>20.68</v>
      </c>
      <c r="X100" t="n">
        <v>0.6899999999999999</v>
      </c>
      <c r="Y100" t="n">
        <v>1</v>
      </c>
      <c r="Z100" t="n">
        <v>10</v>
      </c>
      <c r="AA100" t="n">
        <v>2424.703767603962</v>
      </c>
      <c r="AB100" t="n">
        <v>3317.586665216566</v>
      </c>
      <c r="AC100" t="n">
        <v>3000.9608501503</v>
      </c>
      <c r="AD100" t="n">
        <v>2424703.767603962</v>
      </c>
      <c r="AE100" t="n">
        <v>3317586.665216566</v>
      </c>
      <c r="AF100" t="n">
        <v>2.129310795024438e-06</v>
      </c>
      <c r="AG100" t="n">
        <v>67</v>
      </c>
      <c r="AH100" t="n">
        <v>3000960.8501503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1.7454</v>
      </c>
      <c r="E101" t="n">
        <v>57.29</v>
      </c>
      <c r="F101" t="n">
        <v>53.26</v>
      </c>
      <c r="G101" t="n">
        <v>127.84</v>
      </c>
      <c r="H101" t="n">
        <v>1.52</v>
      </c>
      <c r="I101" t="n">
        <v>25</v>
      </c>
      <c r="J101" t="n">
        <v>301.1</v>
      </c>
      <c r="K101" t="n">
        <v>59.19</v>
      </c>
      <c r="L101" t="n">
        <v>25.75</v>
      </c>
      <c r="M101" t="n">
        <v>23</v>
      </c>
      <c r="N101" t="n">
        <v>86.16</v>
      </c>
      <c r="O101" t="n">
        <v>37370.16</v>
      </c>
      <c r="P101" t="n">
        <v>851.75</v>
      </c>
      <c r="Q101" t="n">
        <v>1367.2</v>
      </c>
      <c r="R101" t="n">
        <v>128.79</v>
      </c>
      <c r="S101" t="n">
        <v>104.26</v>
      </c>
      <c r="T101" t="n">
        <v>11325.98</v>
      </c>
      <c r="U101" t="n">
        <v>0.8100000000000001</v>
      </c>
      <c r="V101" t="n">
        <v>0.9</v>
      </c>
      <c r="W101" t="n">
        <v>20.69</v>
      </c>
      <c r="X101" t="n">
        <v>0.6899999999999999</v>
      </c>
      <c r="Y101" t="n">
        <v>1</v>
      </c>
      <c r="Z101" t="n">
        <v>10</v>
      </c>
      <c r="AA101" t="n">
        <v>2425.829577527794</v>
      </c>
      <c r="AB101" t="n">
        <v>3319.127048021583</v>
      </c>
      <c r="AC101" t="n">
        <v>3002.354220982347</v>
      </c>
      <c r="AD101" t="n">
        <v>2425829.577527795</v>
      </c>
      <c r="AE101" t="n">
        <v>3319127.048021582</v>
      </c>
      <c r="AF101" t="n">
        <v>2.129188806436925e-06</v>
      </c>
      <c r="AG101" t="n">
        <v>67</v>
      </c>
      <c r="AH101" t="n">
        <v>3002354.220982347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1.7452</v>
      </c>
      <c r="E102" t="n">
        <v>57.3</v>
      </c>
      <c r="F102" t="n">
        <v>53.27</v>
      </c>
      <c r="G102" t="n">
        <v>127.86</v>
      </c>
      <c r="H102" t="n">
        <v>1.54</v>
      </c>
      <c r="I102" t="n">
        <v>25</v>
      </c>
      <c r="J102" t="n">
        <v>301.63</v>
      </c>
      <c r="K102" t="n">
        <v>59.19</v>
      </c>
      <c r="L102" t="n">
        <v>26</v>
      </c>
      <c r="M102" t="n">
        <v>23</v>
      </c>
      <c r="N102" t="n">
        <v>86.44</v>
      </c>
      <c r="O102" t="n">
        <v>37435.32</v>
      </c>
      <c r="P102" t="n">
        <v>851.8099999999999</v>
      </c>
      <c r="Q102" t="n">
        <v>1367.19</v>
      </c>
      <c r="R102" t="n">
        <v>129.2</v>
      </c>
      <c r="S102" t="n">
        <v>104.26</v>
      </c>
      <c r="T102" t="n">
        <v>11532.52</v>
      </c>
      <c r="U102" t="n">
        <v>0.8100000000000001</v>
      </c>
      <c r="V102" t="n">
        <v>0.9</v>
      </c>
      <c r="W102" t="n">
        <v>20.68</v>
      </c>
      <c r="X102" t="n">
        <v>0.7</v>
      </c>
      <c r="Y102" t="n">
        <v>1</v>
      </c>
      <c r="Z102" t="n">
        <v>10</v>
      </c>
      <c r="AA102" t="n">
        <v>2426.221171864432</v>
      </c>
      <c r="AB102" t="n">
        <v>3319.662844668893</v>
      </c>
      <c r="AC102" t="n">
        <v>3002.838881949633</v>
      </c>
      <c r="AD102" t="n">
        <v>2426221.171864432</v>
      </c>
      <c r="AE102" t="n">
        <v>3319662.844668893</v>
      </c>
      <c r="AF102" t="n">
        <v>2.128944829261901e-06</v>
      </c>
      <c r="AG102" t="n">
        <v>67</v>
      </c>
      <c r="AH102" t="n">
        <v>3002838.881949632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1.7454</v>
      </c>
      <c r="E103" t="n">
        <v>57.29</v>
      </c>
      <c r="F103" t="n">
        <v>53.27</v>
      </c>
      <c r="G103" t="n">
        <v>127.84</v>
      </c>
      <c r="H103" t="n">
        <v>1.55</v>
      </c>
      <c r="I103" t="n">
        <v>25</v>
      </c>
      <c r="J103" t="n">
        <v>302.16</v>
      </c>
      <c r="K103" t="n">
        <v>59.19</v>
      </c>
      <c r="L103" t="n">
        <v>26.25</v>
      </c>
      <c r="M103" t="n">
        <v>23</v>
      </c>
      <c r="N103" t="n">
        <v>86.72</v>
      </c>
      <c r="O103" t="n">
        <v>37500.6</v>
      </c>
      <c r="P103" t="n">
        <v>849.71</v>
      </c>
      <c r="Q103" t="n">
        <v>1367.16</v>
      </c>
      <c r="R103" t="n">
        <v>128.96</v>
      </c>
      <c r="S103" t="n">
        <v>104.26</v>
      </c>
      <c r="T103" t="n">
        <v>11409.42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2423.110227279126</v>
      </c>
      <c r="AB103" t="n">
        <v>3315.406313042088</v>
      </c>
      <c r="AC103" t="n">
        <v>2998.988587727211</v>
      </c>
      <c r="AD103" t="n">
        <v>2423110.227279126</v>
      </c>
      <c r="AE103" t="n">
        <v>3315406.313042088</v>
      </c>
      <c r="AF103" t="n">
        <v>2.129188806436925e-06</v>
      </c>
      <c r="AG103" t="n">
        <v>67</v>
      </c>
      <c r="AH103" t="n">
        <v>2998988.587727211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1.7481</v>
      </c>
      <c r="E104" t="n">
        <v>57.2</v>
      </c>
      <c r="F104" t="n">
        <v>53.23</v>
      </c>
      <c r="G104" t="n">
        <v>133.07</v>
      </c>
      <c r="H104" t="n">
        <v>1.56</v>
      </c>
      <c r="I104" t="n">
        <v>24</v>
      </c>
      <c r="J104" t="n">
        <v>302.69</v>
      </c>
      <c r="K104" t="n">
        <v>59.19</v>
      </c>
      <c r="L104" t="n">
        <v>26.5</v>
      </c>
      <c r="M104" t="n">
        <v>22</v>
      </c>
      <c r="N104" t="n">
        <v>87</v>
      </c>
      <c r="O104" t="n">
        <v>37566</v>
      </c>
      <c r="P104" t="n">
        <v>848.47</v>
      </c>
      <c r="Q104" t="n">
        <v>1367.19</v>
      </c>
      <c r="R104" t="n">
        <v>127.61</v>
      </c>
      <c r="S104" t="n">
        <v>104.26</v>
      </c>
      <c r="T104" t="n">
        <v>10743.62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2418.261719443432</v>
      </c>
      <c r="AB104" t="n">
        <v>3308.772370720223</v>
      </c>
      <c r="AC104" t="n">
        <v>2992.987779549749</v>
      </c>
      <c r="AD104" t="n">
        <v>2418261.719443433</v>
      </c>
      <c r="AE104" t="n">
        <v>3308772.370720223</v>
      </c>
      <c r="AF104" t="n">
        <v>2.132482498299753e-06</v>
      </c>
      <c r="AG104" t="n">
        <v>67</v>
      </c>
      <c r="AH104" t="n">
        <v>2992987.779549749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1.7483</v>
      </c>
      <c r="E105" t="n">
        <v>57.2</v>
      </c>
      <c r="F105" t="n">
        <v>53.22</v>
      </c>
      <c r="G105" t="n">
        <v>133.05</v>
      </c>
      <c r="H105" t="n">
        <v>1.57</v>
      </c>
      <c r="I105" t="n">
        <v>24</v>
      </c>
      <c r="J105" t="n">
        <v>303.22</v>
      </c>
      <c r="K105" t="n">
        <v>59.19</v>
      </c>
      <c r="L105" t="n">
        <v>26.75</v>
      </c>
      <c r="M105" t="n">
        <v>22</v>
      </c>
      <c r="N105" t="n">
        <v>87.28</v>
      </c>
      <c r="O105" t="n">
        <v>37631.52</v>
      </c>
      <c r="P105" t="n">
        <v>849.4400000000001</v>
      </c>
      <c r="Q105" t="n">
        <v>1367.21</v>
      </c>
      <c r="R105" t="n">
        <v>127.32</v>
      </c>
      <c r="S105" t="n">
        <v>104.26</v>
      </c>
      <c r="T105" t="n">
        <v>10598.4</v>
      </c>
      <c r="U105" t="n">
        <v>0.82</v>
      </c>
      <c r="V105" t="n">
        <v>0.9</v>
      </c>
      <c r="W105" t="n">
        <v>20.68</v>
      </c>
      <c r="X105" t="n">
        <v>0.64</v>
      </c>
      <c r="Y105" t="n">
        <v>1</v>
      </c>
      <c r="Z105" t="n">
        <v>10</v>
      </c>
      <c r="AA105" t="n">
        <v>2419.296616677808</v>
      </c>
      <c r="AB105" t="n">
        <v>3310.188362772738</v>
      </c>
      <c r="AC105" t="n">
        <v>2994.26863130813</v>
      </c>
      <c r="AD105" t="n">
        <v>2419296.616677808</v>
      </c>
      <c r="AE105" t="n">
        <v>3310188.362772739</v>
      </c>
      <c r="AF105" t="n">
        <v>2.132726475474777e-06</v>
      </c>
      <c r="AG105" t="n">
        <v>67</v>
      </c>
      <c r="AH105" t="n">
        <v>2994268.63130813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1.7475</v>
      </c>
      <c r="E106" t="n">
        <v>57.23</v>
      </c>
      <c r="F106" t="n">
        <v>53.25</v>
      </c>
      <c r="G106" t="n">
        <v>133.12</v>
      </c>
      <c r="H106" t="n">
        <v>1.58</v>
      </c>
      <c r="I106" t="n">
        <v>24</v>
      </c>
      <c r="J106" t="n">
        <v>303.75</v>
      </c>
      <c r="K106" t="n">
        <v>59.19</v>
      </c>
      <c r="L106" t="n">
        <v>27</v>
      </c>
      <c r="M106" t="n">
        <v>22</v>
      </c>
      <c r="N106" t="n">
        <v>87.56</v>
      </c>
      <c r="O106" t="n">
        <v>37697.16</v>
      </c>
      <c r="P106" t="n">
        <v>849.8</v>
      </c>
      <c r="Q106" t="n">
        <v>1367.23</v>
      </c>
      <c r="R106" t="n">
        <v>128.12</v>
      </c>
      <c r="S106" t="n">
        <v>104.26</v>
      </c>
      <c r="T106" t="n">
        <v>10997.06</v>
      </c>
      <c r="U106" t="n">
        <v>0.8100000000000001</v>
      </c>
      <c r="V106" t="n">
        <v>0.9</v>
      </c>
      <c r="W106" t="n">
        <v>20.69</v>
      </c>
      <c r="X106" t="n">
        <v>0.67</v>
      </c>
      <c r="Y106" t="n">
        <v>1</v>
      </c>
      <c r="Z106" t="n">
        <v>10</v>
      </c>
      <c r="AA106" t="n">
        <v>2420.91662506507</v>
      </c>
      <c r="AB106" t="n">
        <v>3312.404929717918</v>
      </c>
      <c r="AC106" t="n">
        <v>2996.273652215031</v>
      </c>
      <c r="AD106" t="n">
        <v>2420916.62506507</v>
      </c>
      <c r="AE106" t="n">
        <v>3312404.929717917</v>
      </c>
      <c r="AF106" t="n">
        <v>2.13175056677468e-06</v>
      </c>
      <c r="AG106" t="n">
        <v>67</v>
      </c>
      <c r="AH106" t="n">
        <v>2996273.652215031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1.7472</v>
      </c>
      <c r="E107" t="n">
        <v>57.24</v>
      </c>
      <c r="F107" t="n">
        <v>53.26</v>
      </c>
      <c r="G107" t="n">
        <v>133.14</v>
      </c>
      <c r="H107" t="n">
        <v>1.6</v>
      </c>
      <c r="I107" t="n">
        <v>24</v>
      </c>
      <c r="J107" t="n">
        <v>304.29</v>
      </c>
      <c r="K107" t="n">
        <v>59.19</v>
      </c>
      <c r="L107" t="n">
        <v>27.25</v>
      </c>
      <c r="M107" t="n">
        <v>22</v>
      </c>
      <c r="N107" t="n">
        <v>87.84</v>
      </c>
      <c r="O107" t="n">
        <v>37762.92</v>
      </c>
      <c r="P107" t="n">
        <v>850.47</v>
      </c>
      <c r="Q107" t="n">
        <v>1367.33</v>
      </c>
      <c r="R107" t="n">
        <v>128.57</v>
      </c>
      <c r="S107" t="n">
        <v>104.26</v>
      </c>
      <c r="T107" t="n">
        <v>11222.33</v>
      </c>
      <c r="U107" t="n">
        <v>0.8100000000000001</v>
      </c>
      <c r="V107" t="n">
        <v>0.9</v>
      </c>
      <c r="W107" t="n">
        <v>20.69</v>
      </c>
      <c r="X107" t="n">
        <v>0.68</v>
      </c>
      <c r="Y107" t="n">
        <v>1</v>
      </c>
      <c r="Z107" t="n">
        <v>10</v>
      </c>
      <c r="AA107" t="n">
        <v>2422.251683157935</v>
      </c>
      <c r="AB107" t="n">
        <v>3314.231615099181</v>
      </c>
      <c r="AC107" t="n">
        <v>2997.926001307276</v>
      </c>
      <c r="AD107" t="n">
        <v>2422251.683157935</v>
      </c>
      <c r="AE107" t="n">
        <v>3314231.615099181</v>
      </c>
      <c r="AF107" t="n">
        <v>2.131384601012144e-06</v>
      </c>
      <c r="AG107" t="n">
        <v>67</v>
      </c>
      <c r="AH107" t="n">
        <v>2997926.001307276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1.7476</v>
      </c>
      <c r="E108" t="n">
        <v>57.22</v>
      </c>
      <c r="F108" t="n">
        <v>53.24</v>
      </c>
      <c r="G108" t="n">
        <v>133.11</v>
      </c>
      <c r="H108" t="n">
        <v>1.61</v>
      </c>
      <c r="I108" t="n">
        <v>24</v>
      </c>
      <c r="J108" t="n">
        <v>304.82</v>
      </c>
      <c r="K108" t="n">
        <v>59.19</v>
      </c>
      <c r="L108" t="n">
        <v>27.5</v>
      </c>
      <c r="M108" t="n">
        <v>22</v>
      </c>
      <c r="N108" t="n">
        <v>88.13</v>
      </c>
      <c r="O108" t="n">
        <v>37828.81</v>
      </c>
      <c r="P108" t="n">
        <v>848.73</v>
      </c>
      <c r="Q108" t="n">
        <v>1367.28</v>
      </c>
      <c r="R108" t="n">
        <v>128.19</v>
      </c>
      <c r="S108" t="n">
        <v>104.26</v>
      </c>
      <c r="T108" t="n">
        <v>11031</v>
      </c>
      <c r="U108" t="n">
        <v>0.8100000000000001</v>
      </c>
      <c r="V108" t="n">
        <v>0.9</v>
      </c>
      <c r="W108" t="n">
        <v>20.68</v>
      </c>
      <c r="X108" t="n">
        <v>0.67</v>
      </c>
      <c r="Y108" t="n">
        <v>1</v>
      </c>
      <c r="Z108" t="n">
        <v>10</v>
      </c>
      <c r="AA108" t="n">
        <v>2419.228336921346</v>
      </c>
      <c r="AB108" t="n">
        <v>3310.094939397657</v>
      </c>
      <c r="AC108" t="n">
        <v>2994.184124128845</v>
      </c>
      <c r="AD108" t="n">
        <v>2419228.336921345</v>
      </c>
      <c r="AE108" t="n">
        <v>3310094.939397657</v>
      </c>
      <c r="AF108" t="n">
        <v>2.131872555362193e-06</v>
      </c>
      <c r="AG108" t="n">
        <v>67</v>
      </c>
      <c r="AH108" t="n">
        <v>2994184.124128845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1.7503</v>
      </c>
      <c r="E109" t="n">
        <v>57.13</v>
      </c>
      <c r="F109" t="n">
        <v>53.2</v>
      </c>
      <c r="G109" t="n">
        <v>138.79</v>
      </c>
      <c r="H109" t="n">
        <v>1.62</v>
      </c>
      <c r="I109" t="n">
        <v>23</v>
      </c>
      <c r="J109" t="n">
        <v>305.36</v>
      </c>
      <c r="K109" t="n">
        <v>59.19</v>
      </c>
      <c r="L109" t="n">
        <v>27.75</v>
      </c>
      <c r="M109" t="n">
        <v>21</v>
      </c>
      <c r="N109" t="n">
        <v>88.41</v>
      </c>
      <c r="O109" t="n">
        <v>37894.82</v>
      </c>
      <c r="P109" t="n">
        <v>848.73</v>
      </c>
      <c r="Q109" t="n">
        <v>1367.26</v>
      </c>
      <c r="R109" t="n">
        <v>126.89</v>
      </c>
      <c r="S109" t="n">
        <v>104.26</v>
      </c>
      <c r="T109" t="n">
        <v>10385.3</v>
      </c>
      <c r="U109" t="n">
        <v>0.82</v>
      </c>
      <c r="V109" t="n">
        <v>0.9</v>
      </c>
      <c r="W109" t="n">
        <v>20.68</v>
      </c>
      <c r="X109" t="n">
        <v>0.63</v>
      </c>
      <c r="Y109" t="n">
        <v>1</v>
      </c>
      <c r="Z109" t="n">
        <v>10</v>
      </c>
      <c r="AA109" t="n">
        <v>2416.105402789396</v>
      </c>
      <c r="AB109" t="n">
        <v>3305.822003144192</v>
      </c>
      <c r="AC109" t="n">
        <v>2990.318990914308</v>
      </c>
      <c r="AD109" t="n">
        <v>2416105.402789396</v>
      </c>
      <c r="AE109" t="n">
        <v>3305822.003144193</v>
      </c>
      <c r="AF109" t="n">
        <v>2.13516624722502e-06</v>
      </c>
      <c r="AG109" t="n">
        <v>67</v>
      </c>
      <c r="AH109" t="n">
        <v>2990318.990914308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1.75</v>
      </c>
      <c r="E110" t="n">
        <v>57.14</v>
      </c>
      <c r="F110" t="n">
        <v>53.22</v>
      </c>
      <c r="G110" t="n">
        <v>138.82</v>
      </c>
      <c r="H110" t="n">
        <v>1.63</v>
      </c>
      <c r="I110" t="n">
        <v>23</v>
      </c>
      <c r="J110" t="n">
        <v>305.89</v>
      </c>
      <c r="K110" t="n">
        <v>59.19</v>
      </c>
      <c r="L110" t="n">
        <v>28</v>
      </c>
      <c r="M110" t="n">
        <v>21</v>
      </c>
      <c r="N110" t="n">
        <v>88.7</v>
      </c>
      <c r="O110" t="n">
        <v>37960.95</v>
      </c>
      <c r="P110" t="n">
        <v>848.8</v>
      </c>
      <c r="Q110" t="n">
        <v>1367.21</v>
      </c>
      <c r="R110" t="n">
        <v>127.33</v>
      </c>
      <c r="S110" t="n">
        <v>104.26</v>
      </c>
      <c r="T110" t="n">
        <v>10604.74</v>
      </c>
      <c r="U110" t="n">
        <v>0.82</v>
      </c>
      <c r="V110" t="n">
        <v>0.9</v>
      </c>
      <c r="W110" t="n">
        <v>20.68</v>
      </c>
      <c r="X110" t="n">
        <v>0.64</v>
      </c>
      <c r="Y110" t="n">
        <v>1</v>
      </c>
      <c r="Z110" t="n">
        <v>10</v>
      </c>
      <c r="AA110" t="n">
        <v>2416.715499756252</v>
      </c>
      <c r="AB110" t="n">
        <v>3306.656764729823</v>
      </c>
      <c r="AC110" t="n">
        <v>2991.074084025801</v>
      </c>
      <c r="AD110" t="n">
        <v>2416715.499756251</v>
      </c>
      <c r="AE110" t="n">
        <v>3306656.764729823</v>
      </c>
      <c r="AF110" t="n">
        <v>2.134800281462484e-06</v>
      </c>
      <c r="AG110" t="n">
        <v>67</v>
      </c>
      <c r="AH110" t="n">
        <v>2991074.084025801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1.7504</v>
      </c>
      <c r="E111" t="n">
        <v>57.13</v>
      </c>
      <c r="F111" t="n">
        <v>53.2</v>
      </c>
      <c r="G111" t="n">
        <v>138.79</v>
      </c>
      <c r="H111" t="n">
        <v>1.64</v>
      </c>
      <c r="I111" t="n">
        <v>23</v>
      </c>
      <c r="J111" t="n">
        <v>306.43</v>
      </c>
      <c r="K111" t="n">
        <v>59.19</v>
      </c>
      <c r="L111" t="n">
        <v>28.25</v>
      </c>
      <c r="M111" t="n">
        <v>21</v>
      </c>
      <c r="N111" t="n">
        <v>88.98999999999999</v>
      </c>
      <c r="O111" t="n">
        <v>38027.2</v>
      </c>
      <c r="P111" t="n">
        <v>848.24</v>
      </c>
      <c r="Q111" t="n">
        <v>1367.3</v>
      </c>
      <c r="R111" t="n">
        <v>126.82</v>
      </c>
      <c r="S111" t="n">
        <v>104.26</v>
      </c>
      <c r="T111" t="n">
        <v>10352.37</v>
      </c>
      <c r="U111" t="n">
        <v>0.82</v>
      </c>
      <c r="V111" t="n">
        <v>0.9</v>
      </c>
      <c r="W111" t="n">
        <v>20.68</v>
      </c>
      <c r="X111" t="n">
        <v>0.62</v>
      </c>
      <c r="Y111" t="n">
        <v>1</v>
      </c>
      <c r="Z111" t="n">
        <v>10</v>
      </c>
      <c r="AA111" t="n">
        <v>2415.328742173777</v>
      </c>
      <c r="AB111" t="n">
        <v>3304.759341826055</v>
      </c>
      <c r="AC111" t="n">
        <v>2989.357748500919</v>
      </c>
      <c r="AD111" t="n">
        <v>2415328.742173777</v>
      </c>
      <c r="AE111" t="n">
        <v>3304759.341826055</v>
      </c>
      <c r="AF111" t="n">
        <v>2.135288235812532e-06</v>
      </c>
      <c r="AG111" t="n">
        <v>67</v>
      </c>
      <c r="AH111" t="n">
        <v>2989357.748500919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1.7495</v>
      </c>
      <c r="E112" t="n">
        <v>57.16</v>
      </c>
      <c r="F112" t="n">
        <v>53.23</v>
      </c>
      <c r="G112" t="n">
        <v>138.86</v>
      </c>
      <c r="H112" t="n">
        <v>1.65</v>
      </c>
      <c r="I112" t="n">
        <v>23</v>
      </c>
      <c r="J112" t="n">
        <v>306.97</v>
      </c>
      <c r="K112" t="n">
        <v>59.19</v>
      </c>
      <c r="L112" t="n">
        <v>28.5</v>
      </c>
      <c r="M112" t="n">
        <v>21</v>
      </c>
      <c r="N112" t="n">
        <v>89.27</v>
      </c>
      <c r="O112" t="n">
        <v>38093.58</v>
      </c>
      <c r="P112" t="n">
        <v>848.12</v>
      </c>
      <c r="Q112" t="n">
        <v>1367.23</v>
      </c>
      <c r="R112" t="n">
        <v>127.9</v>
      </c>
      <c r="S112" t="n">
        <v>104.26</v>
      </c>
      <c r="T112" t="n">
        <v>10888.94</v>
      </c>
      <c r="U112" t="n">
        <v>0.82</v>
      </c>
      <c r="V112" t="n">
        <v>0.9</v>
      </c>
      <c r="W112" t="n">
        <v>20.68</v>
      </c>
      <c r="X112" t="n">
        <v>0.65</v>
      </c>
      <c r="Y112" t="n">
        <v>1</v>
      </c>
      <c r="Z112" t="n">
        <v>10</v>
      </c>
      <c r="AA112" t="n">
        <v>2416.38109463347</v>
      </c>
      <c r="AB112" t="n">
        <v>3306.199216887921</v>
      </c>
      <c r="AC112" t="n">
        <v>2990.660203907758</v>
      </c>
      <c r="AD112" t="n">
        <v>2416381.09463347</v>
      </c>
      <c r="AE112" t="n">
        <v>3306199.216887922</v>
      </c>
      <c r="AF112" t="n">
        <v>2.134190338524923e-06</v>
      </c>
      <c r="AG112" t="n">
        <v>67</v>
      </c>
      <c r="AH112" t="n">
        <v>2990660.203907758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1.7495</v>
      </c>
      <c r="E113" t="n">
        <v>57.16</v>
      </c>
      <c r="F113" t="n">
        <v>53.23</v>
      </c>
      <c r="G113" t="n">
        <v>138.86</v>
      </c>
      <c r="H113" t="n">
        <v>1.67</v>
      </c>
      <c r="I113" t="n">
        <v>23</v>
      </c>
      <c r="J113" t="n">
        <v>307.51</v>
      </c>
      <c r="K113" t="n">
        <v>59.19</v>
      </c>
      <c r="L113" t="n">
        <v>28.75</v>
      </c>
      <c r="M113" t="n">
        <v>21</v>
      </c>
      <c r="N113" t="n">
        <v>89.56</v>
      </c>
      <c r="O113" t="n">
        <v>38160.09</v>
      </c>
      <c r="P113" t="n">
        <v>846.54</v>
      </c>
      <c r="Q113" t="n">
        <v>1367.23</v>
      </c>
      <c r="R113" t="n">
        <v>127.78</v>
      </c>
      <c r="S113" t="n">
        <v>104.26</v>
      </c>
      <c r="T113" t="n">
        <v>10830.55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2414.19677669227</v>
      </c>
      <c r="AB113" t="n">
        <v>3303.210536715465</v>
      </c>
      <c r="AC113" t="n">
        <v>2987.956759176321</v>
      </c>
      <c r="AD113" t="n">
        <v>2414196.77669227</v>
      </c>
      <c r="AE113" t="n">
        <v>3303210.536715465</v>
      </c>
      <c r="AF113" t="n">
        <v>2.134190338524923e-06</v>
      </c>
      <c r="AG113" t="n">
        <v>67</v>
      </c>
      <c r="AH113" t="n">
        <v>2987956.759176321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1.7528</v>
      </c>
      <c r="E114" t="n">
        <v>57.05</v>
      </c>
      <c r="F114" t="n">
        <v>53.17</v>
      </c>
      <c r="G114" t="n">
        <v>145.01</v>
      </c>
      <c r="H114" t="n">
        <v>1.68</v>
      </c>
      <c r="I114" t="n">
        <v>22</v>
      </c>
      <c r="J114" t="n">
        <v>308.05</v>
      </c>
      <c r="K114" t="n">
        <v>59.19</v>
      </c>
      <c r="L114" t="n">
        <v>29</v>
      </c>
      <c r="M114" t="n">
        <v>20</v>
      </c>
      <c r="N114" t="n">
        <v>89.84999999999999</v>
      </c>
      <c r="O114" t="n">
        <v>38226.72</v>
      </c>
      <c r="P114" t="n">
        <v>846.27</v>
      </c>
      <c r="Q114" t="n">
        <v>1367.15</v>
      </c>
      <c r="R114" t="n">
        <v>125.88</v>
      </c>
      <c r="S114" t="n">
        <v>104.26</v>
      </c>
      <c r="T114" t="n">
        <v>9886.34</v>
      </c>
      <c r="U114" t="n">
        <v>0.83</v>
      </c>
      <c r="V114" t="n">
        <v>0.9</v>
      </c>
      <c r="W114" t="n">
        <v>20.68</v>
      </c>
      <c r="X114" t="n">
        <v>0.59</v>
      </c>
      <c r="Y114" t="n">
        <v>1</v>
      </c>
      <c r="Z114" t="n">
        <v>10</v>
      </c>
      <c r="AA114" t="n">
        <v>2409.903230446495</v>
      </c>
      <c r="AB114" t="n">
        <v>3297.335917324103</v>
      </c>
      <c r="AC114" t="n">
        <v>2982.642805214592</v>
      </c>
      <c r="AD114" t="n">
        <v>2409903.230446496</v>
      </c>
      <c r="AE114" t="n">
        <v>3297335.917324103</v>
      </c>
      <c r="AF114" t="n">
        <v>2.138215961912824e-06</v>
      </c>
      <c r="AG114" t="n">
        <v>67</v>
      </c>
      <c r="AH114" t="n">
        <v>2982642.805214592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1.7531</v>
      </c>
      <c r="E115" t="n">
        <v>57.04</v>
      </c>
      <c r="F115" t="n">
        <v>53.16</v>
      </c>
      <c r="G115" t="n">
        <v>144.98</v>
      </c>
      <c r="H115" t="n">
        <v>1.69</v>
      </c>
      <c r="I115" t="n">
        <v>22</v>
      </c>
      <c r="J115" t="n">
        <v>308.59</v>
      </c>
      <c r="K115" t="n">
        <v>59.19</v>
      </c>
      <c r="L115" t="n">
        <v>29.25</v>
      </c>
      <c r="M115" t="n">
        <v>20</v>
      </c>
      <c r="N115" t="n">
        <v>90.14</v>
      </c>
      <c r="O115" t="n">
        <v>38293.47</v>
      </c>
      <c r="P115" t="n">
        <v>846.3099999999999</v>
      </c>
      <c r="Q115" t="n">
        <v>1367.2</v>
      </c>
      <c r="R115" t="n">
        <v>125.36</v>
      </c>
      <c r="S115" t="n">
        <v>104.26</v>
      </c>
      <c r="T115" t="n">
        <v>9627.559999999999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2409.554095073407</v>
      </c>
      <c r="AB115" t="n">
        <v>3296.858214903878</v>
      </c>
      <c r="AC115" t="n">
        <v>2982.210694042893</v>
      </c>
      <c r="AD115" t="n">
        <v>2409554.095073407</v>
      </c>
      <c r="AE115" t="n">
        <v>3296858.214903878</v>
      </c>
      <c r="AF115" t="n">
        <v>2.13858192767536e-06</v>
      </c>
      <c r="AG115" t="n">
        <v>67</v>
      </c>
      <c r="AH115" t="n">
        <v>2982210.694042894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1.7527</v>
      </c>
      <c r="E116" t="n">
        <v>57.06</v>
      </c>
      <c r="F116" t="n">
        <v>53.17</v>
      </c>
      <c r="G116" t="n">
        <v>145.02</v>
      </c>
      <c r="H116" t="n">
        <v>1.7</v>
      </c>
      <c r="I116" t="n">
        <v>22</v>
      </c>
      <c r="J116" t="n">
        <v>309.13</v>
      </c>
      <c r="K116" t="n">
        <v>59.19</v>
      </c>
      <c r="L116" t="n">
        <v>29.5</v>
      </c>
      <c r="M116" t="n">
        <v>20</v>
      </c>
      <c r="N116" t="n">
        <v>90.44</v>
      </c>
      <c r="O116" t="n">
        <v>38360.36</v>
      </c>
      <c r="P116" t="n">
        <v>846.38</v>
      </c>
      <c r="Q116" t="n">
        <v>1367.25</v>
      </c>
      <c r="R116" t="n">
        <v>126.12</v>
      </c>
      <c r="S116" t="n">
        <v>104.26</v>
      </c>
      <c r="T116" t="n">
        <v>10005.22</v>
      </c>
      <c r="U116" t="n">
        <v>0.83</v>
      </c>
      <c r="V116" t="n">
        <v>0.9</v>
      </c>
      <c r="W116" t="n">
        <v>20.68</v>
      </c>
      <c r="X116" t="n">
        <v>0.6</v>
      </c>
      <c r="Y116" t="n">
        <v>1</v>
      </c>
      <c r="Z116" t="n">
        <v>10</v>
      </c>
      <c r="AA116" t="n">
        <v>2410.154134873146</v>
      </c>
      <c r="AB116" t="n">
        <v>3297.679215829769</v>
      </c>
      <c r="AC116" t="n">
        <v>2982.953339792699</v>
      </c>
      <c r="AD116" t="n">
        <v>2410154.134873146</v>
      </c>
      <c r="AE116" t="n">
        <v>3297679.215829769</v>
      </c>
      <c r="AF116" t="n">
        <v>2.138093973325311e-06</v>
      </c>
      <c r="AG116" t="n">
        <v>67</v>
      </c>
      <c r="AH116" t="n">
        <v>2982953.339792699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1.7527</v>
      </c>
      <c r="E117" t="n">
        <v>57.05</v>
      </c>
      <c r="F117" t="n">
        <v>53.17</v>
      </c>
      <c r="G117" t="n">
        <v>145.02</v>
      </c>
      <c r="H117" t="n">
        <v>1.71</v>
      </c>
      <c r="I117" t="n">
        <v>22</v>
      </c>
      <c r="J117" t="n">
        <v>309.67</v>
      </c>
      <c r="K117" t="n">
        <v>59.19</v>
      </c>
      <c r="L117" t="n">
        <v>29.75</v>
      </c>
      <c r="M117" t="n">
        <v>20</v>
      </c>
      <c r="N117" t="n">
        <v>90.73</v>
      </c>
      <c r="O117" t="n">
        <v>38427.37</v>
      </c>
      <c r="P117" t="n">
        <v>846.26</v>
      </c>
      <c r="Q117" t="n">
        <v>1367.28</v>
      </c>
      <c r="R117" t="n">
        <v>125.84</v>
      </c>
      <c r="S117" t="n">
        <v>104.26</v>
      </c>
      <c r="T117" t="n">
        <v>9864.16</v>
      </c>
      <c r="U117" t="n">
        <v>0.83</v>
      </c>
      <c r="V117" t="n">
        <v>0.9</v>
      </c>
      <c r="W117" t="n">
        <v>20.68</v>
      </c>
      <c r="X117" t="n">
        <v>0.6</v>
      </c>
      <c r="Y117" t="n">
        <v>1</v>
      </c>
      <c r="Z117" t="n">
        <v>10</v>
      </c>
      <c r="AA117" t="n">
        <v>2409.988540196226</v>
      </c>
      <c r="AB117" t="n">
        <v>3297.452641887286</v>
      </c>
      <c r="AC117" t="n">
        <v>2982.748389749288</v>
      </c>
      <c r="AD117" t="n">
        <v>2409988.540196226</v>
      </c>
      <c r="AE117" t="n">
        <v>3297452.641887286</v>
      </c>
      <c r="AF117" t="n">
        <v>2.138093973325311e-06</v>
      </c>
      <c r="AG117" t="n">
        <v>67</v>
      </c>
      <c r="AH117" t="n">
        <v>2982748.389749288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1.7527</v>
      </c>
      <c r="E118" t="n">
        <v>57.05</v>
      </c>
      <c r="F118" t="n">
        <v>53.17</v>
      </c>
      <c r="G118" t="n">
        <v>145.02</v>
      </c>
      <c r="H118" t="n">
        <v>1.72</v>
      </c>
      <c r="I118" t="n">
        <v>22</v>
      </c>
      <c r="J118" t="n">
        <v>310.22</v>
      </c>
      <c r="K118" t="n">
        <v>59.19</v>
      </c>
      <c r="L118" t="n">
        <v>30</v>
      </c>
      <c r="M118" t="n">
        <v>20</v>
      </c>
      <c r="N118" t="n">
        <v>91.02</v>
      </c>
      <c r="O118" t="n">
        <v>38494.52</v>
      </c>
      <c r="P118" t="n">
        <v>844.85</v>
      </c>
      <c r="Q118" t="n">
        <v>1367.25</v>
      </c>
      <c r="R118" t="n">
        <v>125.97</v>
      </c>
      <c r="S118" t="n">
        <v>104.26</v>
      </c>
      <c r="T118" t="n">
        <v>9930.719999999999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2408.042802742415</v>
      </c>
      <c r="AB118" t="n">
        <v>3294.790398063104</v>
      </c>
      <c r="AC118" t="n">
        <v>2980.340226739203</v>
      </c>
      <c r="AD118" t="n">
        <v>2408042.802742416</v>
      </c>
      <c r="AE118" t="n">
        <v>3294790.398063104</v>
      </c>
      <c r="AF118" t="n">
        <v>2.138093973325311e-06</v>
      </c>
      <c r="AG118" t="n">
        <v>67</v>
      </c>
      <c r="AH118" t="n">
        <v>2980340.226739203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1.755</v>
      </c>
      <c r="E119" t="n">
        <v>56.98</v>
      </c>
      <c r="F119" t="n">
        <v>53.15</v>
      </c>
      <c r="G119" t="n">
        <v>151.85</v>
      </c>
      <c r="H119" t="n">
        <v>1.73</v>
      </c>
      <c r="I119" t="n">
        <v>21</v>
      </c>
      <c r="J119" t="n">
        <v>310.76</v>
      </c>
      <c r="K119" t="n">
        <v>59.19</v>
      </c>
      <c r="L119" t="n">
        <v>30.25</v>
      </c>
      <c r="M119" t="n">
        <v>19</v>
      </c>
      <c r="N119" t="n">
        <v>91.31999999999999</v>
      </c>
      <c r="O119" t="n">
        <v>38561.79</v>
      </c>
      <c r="P119" t="n">
        <v>843.74</v>
      </c>
      <c r="Q119" t="n">
        <v>1367.21</v>
      </c>
      <c r="R119" t="n">
        <v>125.22</v>
      </c>
      <c r="S119" t="n">
        <v>104.26</v>
      </c>
      <c r="T119" t="n">
        <v>9560.08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2393.996057777605</v>
      </c>
      <c r="AB119" t="n">
        <v>3275.571021903597</v>
      </c>
      <c r="AC119" t="n">
        <v>2962.955120865797</v>
      </c>
      <c r="AD119" t="n">
        <v>2393996.057777605</v>
      </c>
      <c r="AE119" t="n">
        <v>3275571.021903597</v>
      </c>
      <c r="AF119" t="n">
        <v>2.140899710838091e-06</v>
      </c>
      <c r="AG119" t="n">
        <v>66</v>
      </c>
      <c r="AH119" t="n">
        <v>2962955.120865797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1.7554</v>
      </c>
      <c r="E120" t="n">
        <v>56.97</v>
      </c>
      <c r="F120" t="n">
        <v>53.14</v>
      </c>
      <c r="G120" t="n">
        <v>151.82</v>
      </c>
      <c r="H120" t="n">
        <v>1.75</v>
      </c>
      <c r="I120" t="n">
        <v>21</v>
      </c>
      <c r="J120" t="n">
        <v>311.31</v>
      </c>
      <c r="K120" t="n">
        <v>59.19</v>
      </c>
      <c r="L120" t="n">
        <v>30.5</v>
      </c>
      <c r="M120" t="n">
        <v>19</v>
      </c>
      <c r="N120" t="n">
        <v>91.62</v>
      </c>
      <c r="O120" t="n">
        <v>38629.19</v>
      </c>
      <c r="P120" t="n">
        <v>843.65</v>
      </c>
      <c r="Q120" t="n">
        <v>1367.29</v>
      </c>
      <c r="R120" t="n">
        <v>124.61</v>
      </c>
      <c r="S120" t="n">
        <v>104.26</v>
      </c>
      <c r="T120" t="n">
        <v>9256.969999999999</v>
      </c>
      <c r="U120" t="n">
        <v>0.84</v>
      </c>
      <c r="V120" t="n">
        <v>0.9</v>
      </c>
      <c r="W120" t="n">
        <v>20.68</v>
      </c>
      <c r="X120" t="n">
        <v>0.5600000000000001</v>
      </c>
      <c r="Y120" t="n">
        <v>1</v>
      </c>
      <c r="Z120" t="n">
        <v>10</v>
      </c>
      <c r="AA120" t="n">
        <v>2393.370644130363</v>
      </c>
      <c r="AB120" t="n">
        <v>3274.715303360137</v>
      </c>
      <c r="AC120" t="n">
        <v>2962.181070899117</v>
      </c>
      <c r="AD120" t="n">
        <v>2393370.644130363</v>
      </c>
      <c r="AE120" t="n">
        <v>3274715.303360137</v>
      </c>
      <c r="AF120" t="n">
        <v>2.141387665188139e-06</v>
      </c>
      <c r="AG120" t="n">
        <v>66</v>
      </c>
      <c r="AH120" t="n">
        <v>2962181.070899117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1.7554</v>
      </c>
      <c r="E121" t="n">
        <v>56.97</v>
      </c>
      <c r="F121" t="n">
        <v>53.14</v>
      </c>
      <c r="G121" t="n">
        <v>151.82</v>
      </c>
      <c r="H121" t="n">
        <v>1.76</v>
      </c>
      <c r="I121" t="n">
        <v>21</v>
      </c>
      <c r="J121" t="n">
        <v>311.86</v>
      </c>
      <c r="K121" t="n">
        <v>59.19</v>
      </c>
      <c r="L121" t="n">
        <v>30.75</v>
      </c>
      <c r="M121" t="n">
        <v>19</v>
      </c>
      <c r="N121" t="n">
        <v>91.91</v>
      </c>
      <c r="O121" t="n">
        <v>38696.85</v>
      </c>
      <c r="P121" t="n">
        <v>844.29</v>
      </c>
      <c r="Q121" t="n">
        <v>1367.16</v>
      </c>
      <c r="R121" t="n">
        <v>124.89</v>
      </c>
      <c r="S121" t="n">
        <v>104.26</v>
      </c>
      <c r="T121" t="n">
        <v>9396.84</v>
      </c>
      <c r="U121" t="n">
        <v>0.83</v>
      </c>
      <c r="V121" t="n">
        <v>0.9</v>
      </c>
      <c r="W121" t="n">
        <v>20.67</v>
      </c>
      <c r="X121" t="n">
        <v>0.5600000000000001</v>
      </c>
      <c r="Y121" t="n">
        <v>1</v>
      </c>
      <c r="Z121" t="n">
        <v>10</v>
      </c>
      <c r="AA121" t="n">
        <v>2394.25245732466</v>
      </c>
      <c r="AB121" t="n">
        <v>3275.921839075427</v>
      </c>
      <c r="AC121" t="n">
        <v>2963.272456539122</v>
      </c>
      <c r="AD121" t="n">
        <v>2394252.457324659</v>
      </c>
      <c r="AE121" t="n">
        <v>3275921.839075427</v>
      </c>
      <c r="AF121" t="n">
        <v>2.141387665188139e-06</v>
      </c>
      <c r="AG121" t="n">
        <v>66</v>
      </c>
      <c r="AH121" t="n">
        <v>2963272.456539122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1.7555</v>
      </c>
      <c r="E122" t="n">
        <v>56.96</v>
      </c>
      <c r="F122" t="n">
        <v>53.13</v>
      </c>
      <c r="G122" t="n">
        <v>151.81</v>
      </c>
      <c r="H122" t="n">
        <v>1.77</v>
      </c>
      <c r="I122" t="n">
        <v>21</v>
      </c>
      <c r="J122" t="n">
        <v>312.41</v>
      </c>
      <c r="K122" t="n">
        <v>59.19</v>
      </c>
      <c r="L122" t="n">
        <v>31</v>
      </c>
      <c r="M122" t="n">
        <v>19</v>
      </c>
      <c r="N122" t="n">
        <v>92.20999999999999</v>
      </c>
      <c r="O122" t="n">
        <v>38764.53</v>
      </c>
      <c r="P122" t="n">
        <v>844.36</v>
      </c>
      <c r="Q122" t="n">
        <v>1367.24</v>
      </c>
      <c r="R122" t="n">
        <v>124.49</v>
      </c>
      <c r="S122" t="n">
        <v>104.26</v>
      </c>
      <c r="T122" t="n">
        <v>9197.629999999999</v>
      </c>
      <c r="U122" t="n">
        <v>0.84</v>
      </c>
      <c r="V122" t="n">
        <v>0.9</v>
      </c>
      <c r="W122" t="n">
        <v>20.68</v>
      </c>
      <c r="X122" t="n">
        <v>0.5600000000000001</v>
      </c>
      <c r="Y122" t="n">
        <v>1</v>
      </c>
      <c r="Z122" t="n">
        <v>10</v>
      </c>
      <c r="AA122" t="n">
        <v>2394.143354597089</v>
      </c>
      <c r="AB122" t="n">
        <v>3275.772559910291</v>
      </c>
      <c r="AC122" t="n">
        <v>2963.137424367993</v>
      </c>
      <c r="AD122" t="n">
        <v>2394143.354597089</v>
      </c>
      <c r="AE122" t="n">
        <v>3275772.559910291</v>
      </c>
      <c r="AF122" t="n">
        <v>2.141509653775652e-06</v>
      </c>
      <c r="AG122" t="n">
        <v>66</v>
      </c>
      <c r="AH122" t="n">
        <v>2963137.424367993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1.755</v>
      </c>
      <c r="E123" t="n">
        <v>56.98</v>
      </c>
      <c r="F123" t="n">
        <v>53.15</v>
      </c>
      <c r="G123" t="n">
        <v>151.86</v>
      </c>
      <c r="H123" t="n">
        <v>1.78</v>
      </c>
      <c r="I123" t="n">
        <v>21</v>
      </c>
      <c r="J123" t="n">
        <v>312.96</v>
      </c>
      <c r="K123" t="n">
        <v>59.19</v>
      </c>
      <c r="L123" t="n">
        <v>31.25</v>
      </c>
      <c r="M123" t="n">
        <v>19</v>
      </c>
      <c r="N123" t="n">
        <v>92.51000000000001</v>
      </c>
      <c r="O123" t="n">
        <v>38832.33</v>
      </c>
      <c r="P123" t="n">
        <v>843.39</v>
      </c>
      <c r="Q123" t="n">
        <v>1367.16</v>
      </c>
      <c r="R123" t="n">
        <v>125.27</v>
      </c>
      <c r="S123" t="n">
        <v>104.26</v>
      </c>
      <c r="T123" t="n">
        <v>9588.23</v>
      </c>
      <c r="U123" t="n">
        <v>0.83</v>
      </c>
      <c r="V123" t="n">
        <v>0.9</v>
      </c>
      <c r="W123" t="n">
        <v>20.68</v>
      </c>
      <c r="X123" t="n">
        <v>0.57</v>
      </c>
      <c r="Y123" t="n">
        <v>1</v>
      </c>
      <c r="Z123" t="n">
        <v>10</v>
      </c>
      <c r="AA123" t="n">
        <v>2393.513706274361</v>
      </c>
      <c r="AB123" t="n">
        <v>3274.911047297011</v>
      </c>
      <c r="AC123" t="n">
        <v>2962.358133309384</v>
      </c>
      <c r="AD123" t="n">
        <v>2393513.706274361</v>
      </c>
      <c r="AE123" t="n">
        <v>3274911.047297012</v>
      </c>
      <c r="AF123" t="n">
        <v>2.140899710838091e-06</v>
      </c>
      <c r="AG123" t="n">
        <v>66</v>
      </c>
      <c r="AH123" t="n">
        <v>2962358.133309384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1.7552</v>
      </c>
      <c r="E124" t="n">
        <v>56.97</v>
      </c>
      <c r="F124" t="n">
        <v>53.14</v>
      </c>
      <c r="G124" t="n">
        <v>151.84</v>
      </c>
      <c r="H124" t="n">
        <v>1.79</v>
      </c>
      <c r="I124" t="n">
        <v>21</v>
      </c>
      <c r="J124" t="n">
        <v>313.51</v>
      </c>
      <c r="K124" t="n">
        <v>59.19</v>
      </c>
      <c r="L124" t="n">
        <v>31.5</v>
      </c>
      <c r="M124" t="n">
        <v>19</v>
      </c>
      <c r="N124" t="n">
        <v>92.81</v>
      </c>
      <c r="O124" t="n">
        <v>38900.27</v>
      </c>
      <c r="P124" t="n">
        <v>841.96</v>
      </c>
      <c r="Q124" t="n">
        <v>1367.28</v>
      </c>
      <c r="R124" t="n">
        <v>125.03</v>
      </c>
      <c r="S124" t="n">
        <v>104.26</v>
      </c>
      <c r="T124" t="n">
        <v>9466.25</v>
      </c>
      <c r="U124" t="n">
        <v>0.83</v>
      </c>
      <c r="V124" t="n">
        <v>0.9</v>
      </c>
      <c r="W124" t="n">
        <v>20.68</v>
      </c>
      <c r="X124" t="n">
        <v>0.57</v>
      </c>
      <c r="Y124" t="n">
        <v>1</v>
      </c>
      <c r="Z124" t="n">
        <v>10</v>
      </c>
      <c r="AA124" t="n">
        <v>2391.239036053368</v>
      </c>
      <c r="AB124" t="n">
        <v>3271.798743149282</v>
      </c>
      <c r="AC124" t="n">
        <v>2959.542863101366</v>
      </c>
      <c r="AD124" t="n">
        <v>2391239.036053368</v>
      </c>
      <c r="AE124" t="n">
        <v>3271798.743149281</v>
      </c>
      <c r="AF124" t="n">
        <v>2.141143688013115e-06</v>
      </c>
      <c r="AG124" t="n">
        <v>66</v>
      </c>
      <c r="AH124" t="n">
        <v>2959542.863101366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1.7575</v>
      </c>
      <c r="E125" t="n">
        <v>56.9</v>
      </c>
      <c r="F125" t="n">
        <v>53.12</v>
      </c>
      <c r="G125" t="n">
        <v>159.35</v>
      </c>
      <c r="H125" t="n">
        <v>1.8</v>
      </c>
      <c r="I125" t="n">
        <v>20</v>
      </c>
      <c r="J125" t="n">
        <v>314.06</v>
      </c>
      <c r="K125" t="n">
        <v>59.19</v>
      </c>
      <c r="L125" t="n">
        <v>31.75</v>
      </c>
      <c r="M125" t="n">
        <v>18</v>
      </c>
      <c r="N125" t="n">
        <v>93.12</v>
      </c>
      <c r="O125" t="n">
        <v>38968.34</v>
      </c>
      <c r="P125" t="n">
        <v>841.5599999999999</v>
      </c>
      <c r="Q125" t="n">
        <v>1367.23</v>
      </c>
      <c r="R125" t="n">
        <v>123.83</v>
      </c>
      <c r="S125" t="n">
        <v>104.26</v>
      </c>
      <c r="T125" t="n">
        <v>8871.700000000001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2388.212987867319</v>
      </c>
      <c r="AB125" t="n">
        <v>3267.658370521305</v>
      </c>
      <c r="AC125" t="n">
        <v>2955.797641825956</v>
      </c>
      <c r="AD125" t="n">
        <v>2388212.987867319</v>
      </c>
      <c r="AE125" t="n">
        <v>3267658.370521305</v>
      </c>
      <c r="AF125" t="n">
        <v>2.143949425525895e-06</v>
      </c>
      <c r="AG125" t="n">
        <v>66</v>
      </c>
      <c r="AH125" t="n">
        <v>2955797.641825956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1.7578</v>
      </c>
      <c r="E126" t="n">
        <v>56.89</v>
      </c>
      <c r="F126" t="n">
        <v>53.11</v>
      </c>
      <c r="G126" t="n">
        <v>159.32</v>
      </c>
      <c r="H126" t="n">
        <v>1.81</v>
      </c>
      <c r="I126" t="n">
        <v>20</v>
      </c>
      <c r="J126" t="n">
        <v>314.61</v>
      </c>
      <c r="K126" t="n">
        <v>59.19</v>
      </c>
      <c r="L126" t="n">
        <v>32</v>
      </c>
      <c r="M126" t="n">
        <v>18</v>
      </c>
      <c r="N126" t="n">
        <v>93.42</v>
      </c>
      <c r="O126" t="n">
        <v>39036.55</v>
      </c>
      <c r="P126" t="n">
        <v>842.6900000000001</v>
      </c>
      <c r="Q126" t="n">
        <v>1367.19</v>
      </c>
      <c r="R126" t="n">
        <v>123.73</v>
      </c>
      <c r="S126" t="n">
        <v>104.26</v>
      </c>
      <c r="T126" t="n">
        <v>8821.389999999999</v>
      </c>
      <c r="U126" t="n">
        <v>0.84</v>
      </c>
      <c r="V126" t="n">
        <v>0.9</v>
      </c>
      <c r="W126" t="n">
        <v>20.68</v>
      </c>
      <c r="X126" t="n">
        <v>0.53</v>
      </c>
      <c r="Y126" t="n">
        <v>1</v>
      </c>
      <c r="Z126" t="n">
        <v>10</v>
      </c>
      <c r="AA126" t="n">
        <v>2389.366563779221</v>
      </c>
      <c r="AB126" t="n">
        <v>3269.236743976146</v>
      </c>
      <c r="AC126" t="n">
        <v>2957.225377533528</v>
      </c>
      <c r="AD126" t="n">
        <v>2389366.563779221</v>
      </c>
      <c r="AE126" t="n">
        <v>3269236.743976146</v>
      </c>
      <c r="AF126" t="n">
        <v>2.144315391288431e-06</v>
      </c>
      <c r="AG126" t="n">
        <v>66</v>
      </c>
      <c r="AH126" t="n">
        <v>2957225.377533528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1.7578</v>
      </c>
      <c r="E127" t="n">
        <v>56.89</v>
      </c>
      <c r="F127" t="n">
        <v>53.11</v>
      </c>
      <c r="G127" t="n">
        <v>159.32</v>
      </c>
      <c r="H127" t="n">
        <v>1.82</v>
      </c>
      <c r="I127" t="n">
        <v>20</v>
      </c>
      <c r="J127" t="n">
        <v>315.17</v>
      </c>
      <c r="K127" t="n">
        <v>59.19</v>
      </c>
      <c r="L127" t="n">
        <v>32.25</v>
      </c>
      <c r="M127" t="n">
        <v>18</v>
      </c>
      <c r="N127" t="n">
        <v>93.72</v>
      </c>
      <c r="O127" t="n">
        <v>39104.89</v>
      </c>
      <c r="P127" t="n">
        <v>844</v>
      </c>
      <c r="Q127" t="n">
        <v>1367.2</v>
      </c>
      <c r="R127" t="n">
        <v>123.84</v>
      </c>
      <c r="S127" t="n">
        <v>104.26</v>
      </c>
      <c r="T127" t="n">
        <v>8876.16</v>
      </c>
      <c r="U127" t="n">
        <v>0.84</v>
      </c>
      <c r="V127" t="n">
        <v>0.9</v>
      </c>
      <c r="W127" t="n">
        <v>20.67</v>
      </c>
      <c r="X127" t="n">
        <v>0.53</v>
      </c>
      <c r="Y127" t="n">
        <v>1</v>
      </c>
      <c r="Z127" t="n">
        <v>10</v>
      </c>
      <c r="AA127" t="n">
        <v>2391.169060769832</v>
      </c>
      <c r="AB127" t="n">
        <v>3271.702999879255</v>
      </c>
      <c r="AC127" t="n">
        <v>2959.456257434656</v>
      </c>
      <c r="AD127" t="n">
        <v>2391169.060769832</v>
      </c>
      <c r="AE127" t="n">
        <v>3271702.999879255</v>
      </c>
      <c r="AF127" t="n">
        <v>2.144315391288431e-06</v>
      </c>
      <c r="AG127" t="n">
        <v>66</v>
      </c>
      <c r="AH127" t="n">
        <v>2959456.257434656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1.7576</v>
      </c>
      <c r="E128" t="n">
        <v>56.9</v>
      </c>
      <c r="F128" t="n">
        <v>53.11</v>
      </c>
      <c r="G128" t="n">
        <v>159.34</v>
      </c>
      <c r="H128" t="n">
        <v>1.83</v>
      </c>
      <c r="I128" t="n">
        <v>20</v>
      </c>
      <c r="J128" t="n">
        <v>315.72</v>
      </c>
      <c r="K128" t="n">
        <v>59.19</v>
      </c>
      <c r="L128" t="n">
        <v>32.5</v>
      </c>
      <c r="M128" t="n">
        <v>18</v>
      </c>
      <c r="N128" t="n">
        <v>94.03</v>
      </c>
      <c r="O128" t="n">
        <v>39173.37</v>
      </c>
      <c r="P128" t="n">
        <v>844.49</v>
      </c>
      <c r="Q128" t="n">
        <v>1367.17</v>
      </c>
      <c r="R128" t="n">
        <v>124.05</v>
      </c>
      <c r="S128" t="n">
        <v>104.26</v>
      </c>
      <c r="T128" t="n">
        <v>8979.190000000001</v>
      </c>
      <c r="U128" t="n">
        <v>0.84</v>
      </c>
      <c r="V128" t="n">
        <v>0.9</v>
      </c>
      <c r="W128" t="n">
        <v>20.67</v>
      </c>
      <c r="X128" t="n">
        <v>0.54</v>
      </c>
      <c r="Y128" t="n">
        <v>1</v>
      </c>
      <c r="Z128" t="n">
        <v>10</v>
      </c>
      <c r="AA128" t="n">
        <v>2392.04002934966</v>
      </c>
      <c r="AB128" t="n">
        <v>3272.894697514598</v>
      </c>
      <c r="AC128" t="n">
        <v>2960.53422112024</v>
      </c>
      <c r="AD128" t="n">
        <v>2392040.02934966</v>
      </c>
      <c r="AE128" t="n">
        <v>3272894.697514598</v>
      </c>
      <c r="AF128" t="n">
        <v>2.144071414113406e-06</v>
      </c>
      <c r="AG128" t="n">
        <v>66</v>
      </c>
      <c r="AH128" t="n">
        <v>2960534.22112024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1.7573</v>
      </c>
      <c r="E129" t="n">
        <v>56.91</v>
      </c>
      <c r="F129" t="n">
        <v>53.12</v>
      </c>
      <c r="G129" t="n">
        <v>159.37</v>
      </c>
      <c r="H129" t="n">
        <v>1.84</v>
      </c>
      <c r="I129" t="n">
        <v>20</v>
      </c>
      <c r="J129" t="n">
        <v>316.28</v>
      </c>
      <c r="K129" t="n">
        <v>59.19</v>
      </c>
      <c r="L129" t="n">
        <v>32.75</v>
      </c>
      <c r="M129" t="n">
        <v>18</v>
      </c>
      <c r="N129" t="n">
        <v>94.33</v>
      </c>
      <c r="O129" t="n">
        <v>39241.99</v>
      </c>
      <c r="P129" t="n">
        <v>844.11</v>
      </c>
      <c r="Q129" t="n">
        <v>1367.24</v>
      </c>
      <c r="R129" t="n">
        <v>124.33</v>
      </c>
      <c r="S129" t="n">
        <v>104.26</v>
      </c>
      <c r="T129" t="n">
        <v>9120.1</v>
      </c>
      <c r="U129" t="n">
        <v>0.84</v>
      </c>
      <c r="V129" t="n">
        <v>0.9</v>
      </c>
      <c r="W129" t="n">
        <v>20.68</v>
      </c>
      <c r="X129" t="n">
        <v>0.55</v>
      </c>
      <c r="Y129" t="n">
        <v>1</v>
      </c>
      <c r="Z129" t="n">
        <v>10</v>
      </c>
      <c r="AA129" t="n">
        <v>2391.919036100636</v>
      </c>
      <c r="AB129" t="n">
        <v>3272.729149213439</v>
      </c>
      <c r="AC129" t="n">
        <v>2960.384472516594</v>
      </c>
      <c r="AD129" t="n">
        <v>2391919.036100636</v>
      </c>
      <c r="AE129" t="n">
        <v>3272729.149213439</v>
      </c>
      <c r="AF129" t="n">
        <v>2.14370544835087e-06</v>
      </c>
      <c r="AG129" t="n">
        <v>66</v>
      </c>
      <c r="AH129" t="n">
        <v>2960384.472516594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1.7576</v>
      </c>
      <c r="E130" t="n">
        <v>56.9</v>
      </c>
      <c r="F130" t="n">
        <v>53.11</v>
      </c>
      <c r="G130" t="n">
        <v>159.34</v>
      </c>
      <c r="H130" t="n">
        <v>1.86</v>
      </c>
      <c r="I130" t="n">
        <v>20</v>
      </c>
      <c r="J130" t="n">
        <v>316.84</v>
      </c>
      <c r="K130" t="n">
        <v>59.19</v>
      </c>
      <c r="L130" t="n">
        <v>33</v>
      </c>
      <c r="M130" t="n">
        <v>18</v>
      </c>
      <c r="N130" t="n">
        <v>94.64</v>
      </c>
      <c r="O130" t="n">
        <v>39310.75</v>
      </c>
      <c r="P130" t="n">
        <v>843.08</v>
      </c>
      <c r="Q130" t="n">
        <v>1367.15</v>
      </c>
      <c r="R130" t="n">
        <v>124.02</v>
      </c>
      <c r="S130" t="n">
        <v>104.26</v>
      </c>
      <c r="T130" t="n">
        <v>8965.629999999999</v>
      </c>
      <c r="U130" t="n">
        <v>0.84</v>
      </c>
      <c r="V130" t="n">
        <v>0.9</v>
      </c>
      <c r="W130" t="n">
        <v>20.68</v>
      </c>
      <c r="X130" t="n">
        <v>0.54</v>
      </c>
      <c r="Y130" t="n">
        <v>1</v>
      </c>
      <c r="Z130" t="n">
        <v>10</v>
      </c>
      <c r="AA130" t="n">
        <v>2390.099716402861</v>
      </c>
      <c r="AB130" t="n">
        <v>3270.239875740222</v>
      </c>
      <c r="AC130" t="n">
        <v>2958.132771809945</v>
      </c>
      <c r="AD130" t="n">
        <v>2390099.716402861</v>
      </c>
      <c r="AE130" t="n">
        <v>3270239.875740223</v>
      </c>
      <c r="AF130" t="n">
        <v>2.144071414113406e-06</v>
      </c>
      <c r="AG130" t="n">
        <v>66</v>
      </c>
      <c r="AH130" t="n">
        <v>2958132.771809944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1.7568</v>
      </c>
      <c r="E131" t="n">
        <v>56.92</v>
      </c>
      <c r="F131" t="n">
        <v>53.14</v>
      </c>
      <c r="G131" t="n">
        <v>159.41</v>
      </c>
      <c r="H131" t="n">
        <v>1.87</v>
      </c>
      <c r="I131" t="n">
        <v>20</v>
      </c>
      <c r="J131" t="n">
        <v>317.39</v>
      </c>
      <c r="K131" t="n">
        <v>59.19</v>
      </c>
      <c r="L131" t="n">
        <v>33.25</v>
      </c>
      <c r="M131" t="n">
        <v>18</v>
      </c>
      <c r="N131" t="n">
        <v>94.95</v>
      </c>
      <c r="O131" t="n">
        <v>39379.65</v>
      </c>
      <c r="P131" t="n">
        <v>840.38</v>
      </c>
      <c r="Q131" t="n">
        <v>1367.23</v>
      </c>
      <c r="R131" t="n">
        <v>124.57</v>
      </c>
      <c r="S131" t="n">
        <v>104.26</v>
      </c>
      <c r="T131" t="n">
        <v>9239.65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2387.489610929242</v>
      </c>
      <c r="AB131" t="n">
        <v>3266.66861428149</v>
      </c>
      <c r="AC131" t="n">
        <v>2954.902346532537</v>
      </c>
      <c r="AD131" t="n">
        <v>2387489.610929242</v>
      </c>
      <c r="AE131" t="n">
        <v>3266668.61428149</v>
      </c>
      <c r="AF131" t="n">
        <v>2.143095505413309e-06</v>
      </c>
      <c r="AG131" t="n">
        <v>66</v>
      </c>
      <c r="AH131" t="n">
        <v>2954902.346532537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1.7597</v>
      </c>
      <c r="E132" t="n">
        <v>56.83</v>
      </c>
      <c r="F132" t="n">
        <v>53.09</v>
      </c>
      <c r="G132" t="n">
        <v>167.66</v>
      </c>
      <c r="H132" t="n">
        <v>1.88</v>
      </c>
      <c r="I132" t="n">
        <v>19</v>
      </c>
      <c r="J132" t="n">
        <v>317.95</v>
      </c>
      <c r="K132" t="n">
        <v>59.19</v>
      </c>
      <c r="L132" t="n">
        <v>33.5</v>
      </c>
      <c r="M132" t="n">
        <v>17</v>
      </c>
      <c r="N132" t="n">
        <v>95.26000000000001</v>
      </c>
      <c r="O132" t="n">
        <v>39448.69</v>
      </c>
      <c r="P132" t="n">
        <v>839.76</v>
      </c>
      <c r="Q132" t="n">
        <v>1367.13</v>
      </c>
      <c r="R132" t="n">
        <v>123.26</v>
      </c>
      <c r="S132" t="n">
        <v>104.26</v>
      </c>
      <c r="T132" t="n">
        <v>8593.41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2383.261818304316</v>
      </c>
      <c r="AB132" t="n">
        <v>3260.88396189502</v>
      </c>
      <c r="AC132" t="n">
        <v>2949.669773251021</v>
      </c>
      <c r="AD132" t="n">
        <v>2383261.818304317</v>
      </c>
      <c r="AE132" t="n">
        <v>3260883.96189502</v>
      </c>
      <c r="AF132" t="n">
        <v>2.146633174451161e-06</v>
      </c>
      <c r="AG132" t="n">
        <v>66</v>
      </c>
      <c r="AH132" t="n">
        <v>2949669.773251021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1.7599</v>
      </c>
      <c r="E133" t="n">
        <v>56.82</v>
      </c>
      <c r="F133" t="n">
        <v>53.09</v>
      </c>
      <c r="G133" t="n">
        <v>167.64</v>
      </c>
      <c r="H133" t="n">
        <v>1.89</v>
      </c>
      <c r="I133" t="n">
        <v>19</v>
      </c>
      <c r="J133" t="n">
        <v>318.52</v>
      </c>
      <c r="K133" t="n">
        <v>59.19</v>
      </c>
      <c r="L133" t="n">
        <v>33.75</v>
      </c>
      <c r="M133" t="n">
        <v>17</v>
      </c>
      <c r="N133" t="n">
        <v>95.56999999999999</v>
      </c>
      <c r="O133" t="n">
        <v>39517.87</v>
      </c>
      <c r="P133" t="n">
        <v>840.16</v>
      </c>
      <c r="Q133" t="n">
        <v>1367.16</v>
      </c>
      <c r="R133" t="n">
        <v>123.32</v>
      </c>
      <c r="S133" t="n">
        <v>104.26</v>
      </c>
      <c r="T133" t="n">
        <v>8619.780000000001</v>
      </c>
      <c r="U133" t="n">
        <v>0.85</v>
      </c>
      <c r="V133" t="n">
        <v>0.9</v>
      </c>
      <c r="W133" t="n">
        <v>20.67</v>
      </c>
      <c r="X133" t="n">
        <v>0.51</v>
      </c>
      <c r="Y133" t="n">
        <v>1</v>
      </c>
      <c r="Z133" t="n">
        <v>10</v>
      </c>
      <c r="AA133" t="n">
        <v>2383.61602253004</v>
      </c>
      <c r="AB133" t="n">
        <v>3261.368599743042</v>
      </c>
      <c r="AC133" t="n">
        <v>2950.108157943022</v>
      </c>
      <c r="AD133" t="n">
        <v>2383616.02253004</v>
      </c>
      <c r="AE133" t="n">
        <v>3261368.599743042</v>
      </c>
      <c r="AF133" t="n">
        <v>2.146877151626186e-06</v>
      </c>
      <c r="AG133" t="n">
        <v>66</v>
      </c>
      <c r="AH133" t="n">
        <v>2950108.157943022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1.7596</v>
      </c>
      <c r="E134" t="n">
        <v>56.83</v>
      </c>
      <c r="F134" t="n">
        <v>53.1</v>
      </c>
      <c r="G134" t="n">
        <v>167.68</v>
      </c>
      <c r="H134" t="n">
        <v>1.9</v>
      </c>
      <c r="I134" t="n">
        <v>19</v>
      </c>
      <c r="J134" t="n">
        <v>319.08</v>
      </c>
      <c r="K134" t="n">
        <v>59.19</v>
      </c>
      <c r="L134" t="n">
        <v>34</v>
      </c>
      <c r="M134" t="n">
        <v>17</v>
      </c>
      <c r="N134" t="n">
        <v>95.88</v>
      </c>
      <c r="O134" t="n">
        <v>39587.19</v>
      </c>
      <c r="P134" t="n">
        <v>840.64</v>
      </c>
      <c r="Q134" t="n">
        <v>1367.18</v>
      </c>
      <c r="R134" t="n">
        <v>123.53</v>
      </c>
      <c r="S134" t="n">
        <v>104.26</v>
      </c>
      <c r="T134" t="n">
        <v>8723.940000000001</v>
      </c>
      <c r="U134" t="n">
        <v>0.84</v>
      </c>
      <c r="V134" t="n">
        <v>0.9</v>
      </c>
      <c r="W134" t="n">
        <v>20.67</v>
      </c>
      <c r="X134" t="n">
        <v>0.52</v>
      </c>
      <c r="Y134" t="n">
        <v>1</v>
      </c>
      <c r="Z134" t="n">
        <v>10</v>
      </c>
      <c r="AA134" t="n">
        <v>2384.675859344173</v>
      </c>
      <c r="AB134" t="n">
        <v>3262.818715228839</v>
      </c>
      <c r="AC134" t="n">
        <v>2951.419876442104</v>
      </c>
      <c r="AD134" t="n">
        <v>2384675.859344173</v>
      </c>
      <c r="AE134" t="n">
        <v>3262818.715228839</v>
      </c>
      <c r="AF134" t="n">
        <v>2.14651118586365e-06</v>
      </c>
      <c r="AG134" t="n">
        <v>66</v>
      </c>
      <c r="AH134" t="n">
        <v>2951419.876442104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1.7598</v>
      </c>
      <c r="E135" t="n">
        <v>56.82</v>
      </c>
      <c r="F135" t="n">
        <v>53.09</v>
      </c>
      <c r="G135" t="n">
        <v>167.66</v>
      </c>
      <c r="H135" t="n">
        <v>1.91</v>
      </c>
      <c r="I135" t="n">
        <v>19</v>
      </c>
      <c r="J135" t="n">
        <v>319.64</v>
      </c>
      <c r="K135" t="n">
        <v>59.19</v>
      </c>
      <c r="L135" t="n">
        <v>34.25</v>
      </c>
      <c r="M135" t="n">
        <v>17</v>
      </c>
      <c r="N135" t="n">
        <v>96.2</v>
      </c>
      <c r="O135" t="n">
        <v>39656.65</v>
      </c>
      <c r="P135" t="n">
        <v>840.88</v>
      </c>
      <c r="Q135" t="n">
        <v>1367.3</v>
      </c>
      <c r="R135" t="n">
        <v>123.17</v>
      </c>
      <c r="S135" t="n">
        <v>104.26</v>
      </c>
      <c r="T135" t="n">
        <v>8545.709999999999</v>
      </c>
      <c r="U135" t="n">
        <v>0.85</v>
      </c>
      <c r="V135" t="n">
        <v>0.9</v>
      </c>
      <c r="W135" t="n">
        <v>20.68</v>
      </c>
      <c r="X135" t="n">
        <v>0.51</v>
      </c>
      <c r="Y135" t="n">
        <v>1</v>
      </c>
      <c r="Z135" t="n">
        <v>10</v>
      </c>
      <c r="AA135" t="n">
        <v>2384.703367571421</v>
      </c>
      <c r="AB135" t="n">
        <v>3262.856353198936</v>
      </c>
      <c r="AC135" t="n">
        <v>2951.45392229716</v>
      </c>
      <c r="AD135" t="n">
        <v>2384703.367571421</v>
      </c>
      <c r="AE135" t="n">
        <v>3262856.353198936</v>
      </c>
      <c r="AF135" t="n">
        <v>2.146755163038674e-06</v>
      </c>
      <c r="AG135" t="n">
        <v>66</v>
      </c>
      <c r="AH135" t="n">
        <v>2951453.92229716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1.7598</v>
      </c>
      <c r="E136" t="n">
        <v>56.83</v>
      </c>
      <c r="F136" t="n">
        <v>53.09</v>
      </c>
      <c r="G136" t="n">
        <v>167.66</v>
      </c>
      <c r="H136" t="n">
        <v>1.92</v>
      </c>
      <c r="I136" t="n">
        <v>19</v>
      </c>
      <c r="J136" t="n">
        <v>320.21</v>
      </c>
      <c r="K136" t="n">
        <v>59.19</v>
      </c>
      <c r="L136" t="n">
        <v>34.5</v>
      </c>
      <c r="M136" t="n">
        <v>17</v>
      </c>
      <c r="N136" t="n">
        <v>96.51000000000001</v>
      </c>
      <c r="O136" t="n">
        <v>39726.26</v>
      </c>
      <c r="P136" t="n">
        <v>840.55</v>
      </c>
      <c r="Q136" t="n">
        <v>1367.2</v>
      </c>
      <c r="R136" t="n">
        <v>123.17</v>
      </c>
      <c r="S136" t="n">
        <v>104.26</v>
      </c>
      <c r="T136" t="n">
        <v>8548.73</v>
      </c>
      <c r="U136" t="n">
        <v>0.85</v>
      </c>
      <c r="V136" t="n">
        <v>0.9</v>
      </c>
      <c r="W136" t="n">
        <v>20.68</v>
      </c>
      <c r="X136" t="n">
        <v>0.52</v>
      </c>
      <c r="Y136" t="n">
        <v>1</v>
      </c>
      <c r="Z136" t="n">
        <v>10</v>
      </c>
      <c r="AA136" t="n">
        <v>2384.249819484618</v>
      </c>
      <c r="AB136" t="n">
        <v>3262.235788697444</v>
      </c>
      <c r="AC136" t="n">
        <v>2950.892583600723</v>
      </c>
      <c r="AD136" t="n">
        <v>2384249.819484618</v>
      </c>
      <c r="AE136" t="n">
        <v>3262235.788697444</v>
      </c>
      <c r="AF136" t="n">
        <v>2.146755163038674e-06</v>
      </c>
      <c r="AG136" t="n">
        <v>66</v>
      </c>
      <c r="AH136" t="n">
        <v>2950892.583600723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1.7597</v>
      </c>
      <c r="E137" t="n">
        <v>56.83</v>
      </c>
      <c r="F137" t="n">
        <v>53.09</v>
      </c>
      <c r="G137" t="n">
        <v>167.67</v>
      </c>
      <c r="H137" t="n">
        <v>1.93</v>
      </c>
      <c r="I137" t="n">
        <v>19</v>
      </c>
      <c r="J137" t="n">
        <v>320.77</v>
      </c>
      <c r="K137" t="n">
        <v>59.19</v>
      </c>
      <c r="L137" t="n">
        <v>34.75</v>
      </c>
      <c r="M137" t="n">
        <v>17</v>
      </c>
      <c r="N137" t="n">
        <v>96.83</v>
      </c>
      <c r="O137" t="n">
        <v>39796.01</v>
      </c>
      <c r="P137" t="n">
        <v>839.78</v>
      </c>
      <c r="Q137" t="n">
        <v>1367.21</v>
      </c>
      <c r="R137" t="n">
        <v>123.5</v>
      </c>
      <c r="S137" t="n">
        <v>104.26</v>
      </c>
      <c r="T137" t="n">
        <v>8712.190000000001</v>
      </c>
      <c r="U137" t="n">
        <v>0.84</v>
      </c>
      <c r="V137" t="n">
        <v>0.9</v>
      </c>
      <c r="W137" t="n">
        <v>20.67</v>
      </c>
      <c r="X137" t="n">
        <v>0.52</v>
      </c>
      <c r="Y137" t="n">
        <v>1</v>
      </c>
      <c r="Z137" t="n">
        <v>10</v>
      </c>
      <c r="AA137" t="n">
        <v>2383.289307629224</v>
      </c>
      <c r="AB137" t="n">
        <v>3260.921574002101</v>
      </c>
      <c r="AC137" t="n">
        <v>2949.703795711392</v>
      </c>
      <c r="AD137" t="n">
        <v>2383289.307629224</v>
      </c>
      <c r="AE137" t="n">
        <v>3260921.574002102</v>
      </c>
      <c r="AF137" t="n">
        <v>2.146633174451161e-06</v>
      </c>
      <c r="AG137" t="n">
        <v>66</v>
      </c>
      <c r="AH137" t="n">
        <v>2949703.795711392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1.7596</v>
      </c>
      <c r="E138" t="n">
        <v>56.83</v>
      </c>
      <c r="F138" t="n">
        <v>53.1</v>
      </c>
      <c r="G138" t="n">
        <v>167.67</v>
      </c>
      <c r="H138" t="n">
        <v>1.94</v>
      </c>
      <c r="I138" t="n">
        <v>19</v>
      </c>
      <c r="J138" t="n">
        <v>321.34</v>
      </c>
      <c r="K138" t="n">
        <v>59.19</v>
      </c>
      <c r="L138" t="n">
        <v>35</v>
      </c>
      <c r="M138" t="n">
        <v>17</v>
      </c>
      <c r="N138" t="n">
        <v>97.14</v>
      </c>
      <c r="O138" t="n">
        <v>39865.91</v>
      </c>
      <c r="P138" t="n">
        <v>838.55</v>
      </c>
      <c r="Q138" t="n">
        <v>1367.17</v>
      </c>
      <c r="R138" t="n">
        <v>123.45</v>
      </c>
      <c r="S138" t="n">
        <v>104.26</v>
      </c>
      <c r="T138" t="n">
        <v>8686.07</v>
      </c>
      <c r="U138" t="n">
        <v>0.84</v>
      </c>
      <c r="V138" t="n">
        <v>0.9</v>
      </c>
      <c r="W138" t="n">
        <v>20.67</v>
      </c>
      <c r="X138" t="n">
        <v>0.52</v>
      </c>
      <c r="Y138" t="n">
        <v>1</v>
      </c>
      <c r="Z138" t="n">
        <v>10</v>
      </c>
      <c r="AA138" t="n">
        <v>2381.803061636375</v>
      </c>
      <c r="AB138" t="n">
        <v>3258.88802666614</v>
      </c>
      <c r="AC138" t="n">
        <v>2947.864327279072</v>
      </c>
      <c r="AD138" t="n">
        <v>2381803.061636375</v>
      </c>
      <c r="AE138" t="n">
        <v>3258888.02666614</v>
      </c>
      <c r="AF138" t="n">
        <v>2.14651118586365e-06</v>
      </c>
      <c r="AG138" t="n">
        <v>66</v>
      </c>
      <c r="AH138" t="n">
        <v>2947864.327279072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1.7623</v>
      </c>
      <c r="E139" t="n">
        <v>56.74</v>
      </c>
      <c r="F139" t="n">
        <v>53.06</v>
      </c>
      <c r="G139" t="n">
        <v>176.86</v>
      </c>
      <c r="H139" t="n">
        <v>1.95</v>
      </c>
      <c r="I139" t="n">
        <v>18</v>
      </c>
      <c r="J139" t="n">
        <v>321.91</v>
      </c>
      <c r="K139" t="n">
        <v>59.19</v>
      </c>
      <c r="L139" t="n">
        <v>35.25</v>
      </c>
      <c r="M139" t="n">
        <v>16</v>
      </c>
      <c r="N139" t="n">
        <v>97.45999999999999</v>
      </c>
      <c r="O139" t="n">
        <v>39935.96</v>
      </c>
      <c r="P139" t="n">
        <v>837.53</v>
      </c>
      <c r="Q139" t="n">
        <v>1367.2</v>
      </c>
      <c r="R139" t="n">
        <v>122.04</v>
      </c>
      <c r="S139" t="n">
        <v>104.26</v>
      </c>
      <c r="T139" t="n">
        <v>7984.01</v>
      </c>
      <c r="U139" t="n">
        <v>0.85</v>
      </c>
      <c r="V139" t="n">
        <v>0.9</v>
      </c>
      <c r="W139" t="n">
        <v>20.68</v>
      </c>
      <c r="X139" t="n">
        <v>0.48</v>
      </c>
      <c r="Y139" t="n">
        <v>1</v>
      </c>
      <c r="Z139" t="n">
        <v>10</v>
      </c>
      <c r="AA139" t="n">
        <v>2377.343478734883</v>
      </c>
      <c r="AB139" t="n">
        <v>3252.786228597406</v>
      </c>
      <c r="AC139" t="n">
        <v>2942.344876254091</v>
      </c>
      <c r="AD139" t="n">
        <v>2377343.478734883</v>
      </c>
      <c r="AE139" t="n">
        <v>3252786.228597406</v>
      </c>
      <c r="AF139" t="n">
        <v>2.149804877726477e-06</v>
      </c>
      <c r="AG139" t="n">
        <v>66</v>
      </c>
      <c r="AH139" t="n">
        <v>2942344.876254091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1.7621</v>
      </c>
      <c r="E140" t="n">
        <v>56.75</v>
      </c>
      <c r="F140" t="n">
        <v>53.07</v>
      </c>
      <c r="G140" t="n">
        <v>176.89</v>
      </c>
      <c r="H140" t="n">
        <v>1.96</v>
      </c>
      <c r="I140" t="n">
        <v>18</v>
      </c>
      <c r="J140" t="n">
        <v>322.47</v>
      </c>
      <c r="K140" t="n">
        <v>59.19</v>
      </c>
      <c r="L140" t="n">
        <v>35.5</v>
      </c>
      <c r="M140" t="n">
        <v>16</v>
      </c>
      <c r="N140" t="n">
        <v>97.78</v>
      </c>
      <c r="O140" t="n">
        <v>40006.15</v>
      </c>
      <c r="P140" t="n">
        <v>837.9</v>
      </c>
      <c r="Q140" t="n">
        <v>1367.19</v>
      </c>
      <c r="R140" t="n">
        <v>122.42</v>
      </c>
      <c r="S140" t="n">
        <v>104.26</v>
      </c>
      <c r="T140" t="n">
        <v>8178.57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2378.152456647191</v>
      </c>
      <c r="AB140" t="n">
        <v>3253.893107866611</v>
      </c>
      <c r="AC140" t="n">
        <v>2943.346116519359</v>
      </c>
      <c r="AD140" t="n">
        <v>2378152.456647191</v>
      </c>
      <c r="AE140" t="n">
        <v>3253893.107866611</v>
      </c>
      <c r="AF140" t="n">
        <v>2.149560900551453e-06</v>
      </c>
      <c r="AG140" t="n">
        <v>66</v>
      </c>
      <c r="AH140" t="n">
        <v>2943346.116519359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1.7618</v>
      </c>
      <c r="E141" t="n">
        <v>56.76</v>
      </c>
      <c r="F141" t="n">
        <v>53.07</v>
      </c>
      <c r="G141" t="n">
        <v>176.91</v>
      </c>
      <c r="H141" t="n">
        <v>1.97</v>
      </c>
      <c r="I141" t="n">
        <v>18</v>
      </c>
      <c r="J141" t="n">
        <v>323.04</v>
      </c>
      <c r="K141" t="n">
        <v>59.19</v>
      </c>
      <c r="L141" t="n">
        <v>35.75</v>
      </c>
      <c r="M141" t="n">
        <v>16</v>
      </c>
      <c r="N141" t="n">
        <v>98.09999999999999</v>
      </c>
      <c r="O141" t="n">
        <v>40076.49</v>
      </c>
      <c r="P141" t="n">
        <v>839.54</v>
      </c>
      <c r="Q141" t="n">
        <v>1367.2</v>
      </c>
      <c r="R141" t="n">
        <v>122.71</v>
      </c>
      <c r="S141" t="n">
        <v>104.26</v>
      </c>
      <c r="T141" t="n">
        <v>8321.530000000001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2380.695987837261</v>
      </c>
      <c r="AB141" t="n">
        <v>3257.373279453543</v>
      </c>
      <c r="AC141" t="n">
        <v>2946.494145414484</v>
      </c>
      <c r="AD141" t="n">
        <v>2380695.987837261</v>
      </c>
      <c r="AE141" t="n">
        <v>3257373.279453543</v>
      </c>
      <c r="AF141" t="n">
        <v>2.149194934788916e-06</v>
      </c>
      <c r="AG141" t="n">
        <v>66</v>
      </c>
      <c r="AH141" t="n">
        <v>2946494.145414484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1.7615</v>
      </c>
      <c r="E142" t="n">
        <v>56.77</v>
      </c>
      <c r="F142" t="n">
        <v>53.09</v>
      </c>
      <c r="G142" t="n">
        <v>176.95</v>
      </c>
      <c r="H142" t="n">
        <v>1.98</v>
      </c>
      <c r="I142" t="n">
        <v>18</v>
      </c>
      <c r="J142" t="n">
        <v>323.62</v>
      </c>
      <c r="K142" t="n">
        <v>59.19</v>
      </c>
      <c r="L142" t="n">
        <v>36</v>
      </c>
      <c r="M142" t="n">
        <v>16</v>
      </c>
      <c r="N142" t="n">
        <v>98.42</v>
      </c>
      <c r="O142" t="n">
        <v>40147.11</v>
      </c>
      <c r="P142" t="n">
        <v>839.5700000000001</v>
      </c>
      <c r="Q142" t="n">
        <v>1367.23</v>
      </c>
      <c r="R142" t="n">
        <v>122.95</v>
      </c>
      <c r="S142" t="n">
        <v>104.26</v>
      </c>
      <c r="T142" t="n">
        <v>8440.6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2381.242856780982</v>
      </c>
      <c r="AB142" t="n">
        <v>3258.121529668497</v>
      </c>
      <c r="AC142" t="n">
        <v>2947.1709836791</v>
      </c>
      <c r="AD142" t="n">
        <v>2381242.856780982</v>
      </c>
      <c r="AE142" t="n">
        <v>3258121.529668497</v>
      </c>
      <c r="AF142" t="n">
        <v>2.14882896902638e-06</v>
      </c>
      <c r="AG142" t="n">
        <v>66</v>
      </c>
      <c r="AH142" t="n">
        <v>2947170.9836791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1.7621</v>
      </c>
      <c r="E143" t="n">
        <v>56.75</v>
      </c>
      <c r="F143" t="n">
        <v>53.07</v>
      </c>
      <c r="G143" t="n">
        <v>176.89</v>
      </c>
      <c r="H143" t="n">
        <v>1.99</v>
      </c>
      <c r="I143" t="n">
        <v>18</v>
      </c>
      <c r="J143" t="n">
        <v>324.19</v>
      </c>
      <c r="K143" t="n">
        <v>59.19</v>
      </c>
      <c r="L143" t="n">
        <v>36.25</v>
      </c>
      <c r="M143" t="n">
        <v>16</v>
      </c>
      <c r="N143" t="n">
        <v>98.75</v>
      </c>
      <c r="O143" t="n">
        <v>40217.75</v>
      </c>
      <c r="P143" t="n">
        <v>839.35</v>
      </c>
      <c r="Q143" t="n">
        <v>1367.19</v>
      </c>
      <c r="R143" t="n">
        <v>122.52</v>
      </c>
      <c r="S143" t="n">
        <v>104.26</v>
      </c>
      <c r="T143" t="n">
        <v>8224.93</v>
      </c>
      <c r="U143" t="n">
        <v>0.85</v>
      </c>
      <c r="V143" t="n">
        <v>0.9</v>
      </c>
      <c r="W143" t="n">
        <v>20.67</v>
      </c>
      <c r="X143" t="n">
        <v>0.49</v>
      </c>
      <c r="Y143" t="n">
        <v>1</v>
      </c>
      <c r="Z143" t="n">
        <v>10</v>
      </c>
      <c r="AA143" t="n">
        <v>2380.142718247198</v>
      </c>
      <c r="AB143" t="n">
        <v>3256.616271591887</v>
      </c>
      <c r="AC143" t="n">
        <v>2945.809385320678</v>
      </c>
      <c r="AD143" t="n">
        <v>2380142.718247198</v>
      </c>
      <c r="AE143" t="n">
        <v>3256616.271591887</v>
      </c>
      <c r="AF143" t="n">
        <v>2.149560900551453e-06</v>
      </c>
      <c r="AG143" t="n">
        <v>66</v>
      </c>
      <c r="AH143" t="n">
        <v>2945809.385320678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1.7622</v>
      </c>
      <c r="E144" t="n">
        <v>56.75</v>
      </c>
      <c r="F144" t="n">
        <v>53.06</v>
      </c>
      <c r="G144" t="n">
        <v>176.87</v>
      </c>
      <c r="H144" t="n">
        <v>2</v>
      </c>
      <c r="I144" t="n">
        <v>18</v>
      </c>
      <c r="J144" t="n">
        <v>324.76</v>
      </c>
      <c r="K144" t="n">
        <v>59.19</v>
      </c>
      <c r="L144" t="n">
        <v>36.5</v>
      </c>
      <c r="M144" t="n">
        <v>16</v>
      </c>
      <c r="N144" t="n">
        <v>99.06999999999999</v>
      </c>
      <c r="O144" t="n">
        <v>40288.55</v>
      </c>
      <c r="P144" t="n">
        <v>839.21</v>
      </c>
      <c r="Q144" t="n">
        <v>1367.23</v>
      </c>
      <c r="R144" t="n">
        <v>122.37</v>
      </c>
      <c r="S144" t="n">
        <v>104.26</v>
      </c>
      <c r="T144" t="n">
        <v>8149.7</v>
      </c>
      <c r="U144" t="n">
        <v>0.85</v>
      </c>
      <c r="V144" t="n">
        <v>0.9</v>
      </c>
      <c r="W144" t="n">
        <v>20.67</v>
      </c>
      <c r="X144" t="n">
        <v>0.49</v>
      </c>
      <c r="Y144" t="n">
        <v>1</v>
      </c>
      <c r="Z144" t="n">
        <v>10</v>
      </c>
      <c r="AA144" t="n">
        <v>2379.746602597863</v>
      </c>
      <c r="AB144" t="n">
        <v>3256.074288685077</v>
      </c>
      <c r="AC144" t="n">
        <v>2945.319128501817</v>
      </c>
      <c r="AD144" t="n">
        <v>2379746.602597863</v>
      </c>
      <c r="AE144" t="n">
        <v>3256074.288685077</v>
      </c>
      <c r="AF144" t="n">
        <v>2.149682889138965e-06</v>
      </c>
      <c r="AG144" t="n">
        <v>66</v>
      </c>
      <c r="AH144" t="n">
        <v>2945319.128501817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1.7623</v>
      </c>
      <c r="E145" t="n">
        <v>56.74</v>
      </c>
      <c r="F145" t="n">
        <v>53.06</v>
      </c>
      <c r="G145" t="n">
        <v>176.86</v>
      </c>
      <c r="H145" t="n">
        <v>2.01</v>
      </c>
      <c r="I145" t="n">
        <v>18</v>
      </c>
      <c r="J145" t="n">
        <v>325.34</v>
      </c>
      <c r="K145" t="n">
        <v>59.19</v>
      </c>
      <c r="L145" t="n">
        <v>36.75</v>
      </c>
      <c r="M145" t="n">
        <v>16</v>
      </c>
      <c r="N145" t="n">
        <v>99.40000000000001</v>
      </c>
      <c r="O145" t="n">
        <v>40359.5</v>
      </c>
      <c r="P145" t="n">
        <v>838.5</v>
      </c>
      <c r="Q145" t="n">
        <v>1367.19</v>
      </c>
      <c r="R145" t="n">
        <v>122.03</v>
      </c>
      <c r="S145" t="n">
        <v>104.26</v>
      </c>
      <c r="T145" t="n">
        <v>7978.93</v>
      </c>
      <c r="U145" t="n">
        <v>0.85</v>
      </c>
      <c r="V145" t="n">
        <v>0.9</v>
      </c>
      <c r="W145" t="n">
        <v>20.68</v>
      </c>
      <c r="X145" t="n">
        <v>0.48</v>
      </c>
      <c r="Y145" t="n">
        <v>1</v>
      </c>
      <c r="Z145" t="n">
        <v>10</v>
      </c>
      <c r="AA145" t="n">
        <v>2378.674744015722</v>
      </c>
      <c r="AB145" t="n">
        <v>3254.607724485929</v>
      </c>
      <c r="AC145" t="n">
        <v>2943.992531131499</v>
      </c>
      <c r="AD145" t="n">
        <v>2378674.744015722</v>
      </c>
      <c r="AE145" t="n">
        <v>3254607.724485929</v>
      </c>
      <c r="AF145" t="n">
        <v>2.149804877726477e-06</v>
      </c>
      <c r="AG145" t="n">
        <v>66</v>
      </c>
      <c r="AH145" t="n">
        <v>2943992.531131499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1.762</v>
      </c>
      <c r="E146" t="n">
        <v>56.75</v>
      </c>
      <c r="F146" t="n">
        <v>53.07</v>
      </c>
      <c r="G146" t="n">
        <v>176.89</v>
      </c>
      <c r="H146" t="n">
        <v>2.02</v>
      </c>
      <c r="I146" t="n">
        <v>18</v>
      </c>
      <c r="J146" t="n">
        <v>325.92</v>
      </c>
      <c r="K146" t="n">
        <v>59.19</v>
      </c>
      <c r="L146" t="n">
        <v>37</v>
      </c>
      <c r="M146" t="n">
        <v>16</v>
      </c>
      <c r="N146" t="n">
        <v>99.72</v>
      </c>
      <c r="O146" t="n">
        <v>40430.6</v>
      </c>
      <c r="P146" t="n">
        <v>838.11</v>
      </c>
      <c r="Q146" t="n">
        <v>1367.17</v>
      </c>
      <c r="R146" t="n">
        <v>122.53</v>
      </c>
      <c r="S146" t="n">
        <v>104.26</v>
      </c>
      <c r="T146" t="n">
        <v>8230.049999999999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2378.538071198111</v>
      </c>
      <c r="AB146" t="n">
        <v>3254.420722707294</v>
      </c>
      <c r="AC146" t="n">
        <v>2943.823376540159</v>
      </c>
      <c r="AD146" t="n">
        <v>2378538.071198111</v>
      </c>
      <c r="AE146" t="n">
        <v>3254420.722707294</v>
      </c>
      <c r="AF146" t="n">
        <v>2.149438911963941e-06</v>
      </c>
      <c r="AG146" t="n">
        <v>66</v>
      </c>
      <c r="AH146" t="n">
        <v>2943823.376540159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1.7618</v>
      </c>
      <c r="E147" t="n">
        <v>56.76</v>
      </c>
      <c r="F147" t="n">
        <v>53.07</v>
      </c>
      <c r="G147" t="n">
        <v>176.91</v>
      </c>
      <c r="H147" t="n">
        <v>2.03</v>
      </c>
      <c r="I147" t="n">
        <v>18</v>
      </c>
      <c r="J147" t="n">
        <v>326.49</v>
      </c>
      <c r="K147" t="n">
        <v>59.19</v>
      </c>
      <c r="L147" t="n">
        <v>37.25</v>
      </c>
      <c r="M147" t="n">
        <v>16</v>
      </c>
      <c r="N147" t="n">
        <v>100.05</v>
      </c>
      <c r="O147" t="n">
        <v>40501.85</v>
      </c>
      <c r="P147" t="n">
        <v>837.15</v>
      </c>
      <c r="Q147" t="n">
        <v>1367.15</v>
      </c>
      <c r="R147" t="n">
        <v>122.8</v>
      </c>
      <c r="S147" t="n">
        <v>104.26</v>
      </c>
      <c r="T147" t="n">
        <v>8366.040000000001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2377.414929077903</v>
      </c>
      <c r="AB147" t="n">
        <v>3252.883990108893</v>
      </c>
      <c r="AC147" t="n">
        <v>2942.433307544132</v>
      </c>
      <c r="AD147" t="n">
        <v>2377414.929077903</v>
      </c>
      <c r="AE147" t="n">
        <v>3252883.990108893</v>
      </c>
      <c r="AF147" t="n">
        <v>2.149194934788916e-06</v>
      </c>
      <c r="AG147" t="n">
        <v>66</v>
      </c>
      <c r="AH147" t="n">
        <v>2942433.307544132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1.7641</v>
      </c>
      <c r="E148" t="n">
        <v>56.69</v>
      </c>
      <c r="F148" t="n">
        <v>53.05</v>
      </c>
      <c r="G148" t="n">
        <v>187.24</v>
      </c>
      <c r="H148" t="n">
        <v>2.04</v>
      </c>
      <c r="I148" t="n">
        <v>17</v>
      </c>
      <c r="J148" t="n">
        <v>327.07</v>
      </c>
      <c r="K148" t="n">
        <v>59.19</v>
      </c>
      <c r="L148" t="n">
        <v>37.5</v>
      </c>
      <c r="M148" t="n">
        <v>15</v>
      </c>
      <c r="N148" t="n">
        <v>100.38</v>
      </c>
      <c r="O148" t="n">
        <v>40573.27</v>
      </c>
      <c r="P148" t="n">
        <v>836.53</v>
      </c>
      <c r="Q148" t="n">
        <v>1367.14</v>
      </c>
      <c r="R148" t="n">
        <v>121.82</v>
      </c>
      <c r="S148" t="n">
        <v>104.26</v>
      </c>
      <c r="T148" t="n">
        <v>7879.14</v>
      </c>
      <c r="U148" t="n">
        <v>0.86</v>
      </c>
      <c r="V148" t="n">
        <v>0.9</v>
      </c>
      <c r="W148" t="n">
        <v>20.68</v>
      </c>
      <c r="X148" t="n">
        <v>0.48</v>
      </c>
      <c r="Y148" t="n">
        <v>1</v>
      </c>
      <c r="Z148" t="n">
        <v>10</v>
      </c>
      <c r="AA148" t="n">
        <v>2374.116597432094</v>
      </c>
      <c r="AB148" t="n">
        <v>3248.371067238973</v>
      </c>
      <c r="AC148" t="n">
        <v>2938.351091698991</v>
      </c>
      <c r="AD148" t="n">
        <v>2374116.597432094</v>
      </c>
      <c r="AE148" t="n">
        <v>3248371.067238973</v>
      </c>
      <c r="AF148" t="n">
        <v>2.152000672301696e-06</v>
      </c>
      <c r="AG148" t="n">
        <v>66</v>
      </c>
      <c r="AH148" t="n">
        <v>2938351.091698991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1.7646</v>
      </c>
      <c r="E149" t="n">
        <v>56.67</v>
      </c>
      <c r="F149" t="n">
        <v>53.04</v>
      </c>
      <c r="G149" t="n">
        <v>187.18</v>
      </c>
      <c r="H149" t="n">
        <v>2.05</v>
      </c>
      <c r="I149" t="n">
        <v>17</v>
      </c>
      <c r="J149" t="n">
        <v>327.65</v>
      </c>
      <c r="K149" t="n">
        <v>59.19</v>
      </c>
      <c r="L149" t="n">
        <v>37.75</v>
      </c>
      <c r="M149" t="n">
        <v>15</v>
      </c>
      <c r="N149" t="n">
        <v>100.71</v>
      </c>
      <c r="O149" t="n">
        <v>40644.83</v>
      </c>
      <c r="P149" t="n">
        <v>836.55</v>
      </c>
      <c r="Q149" t="n">
        <v>1367.2</v>
      </c>
      <c r="R149" t="n">
        <v>121.52</v>
      </c>
      <c r="S149" t="n">
        <v>104.26</v>
      </c>
      <c r="T149" t="n">
        <v>7730.59</v>
      </c>
      <c r="U149" t="n">
        <v>0.86</v>
      </c>
      <c r="V149" t="n">
        <v>0.9</v>
      </c>
      <c r="W149" t="n">
        <v>20.67</v>
      </c>
      <c r="X149" t="n">
        <v>0.46</v>
      </c>
      <c r="Y149" t="n">
        <v>1</v>
      </c>
      <c r="Z149" t="n">
        <v>10</v>
      </c>
      <c r="AA149" t="n">
        <v>2373.552740952215</v>
      </c>
      <c r="AB149" t="n">
        <v>3247.59957392761</v>
      </c>
      <c r="AC149" t="n">
        <v>2937.653228626466</v>
      </c>
      <c r="AD149" t="n">
        <v>2373552.740952215</v>
      </c>
      <c r="AE149" t="n">
        <v>3247599.573927611</v>
      </c>
      <c r="AF149" t="n">
        <v>2.152610615239256e-06</v>
      </c>
      <c r="AG149" t="n">
        <v>66</v>
      </c>
      <c r="AH149" t="n">
        <v>2937653.228626466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1.7649</v>
      </c>
      <c r="E150" t="n">
        <v>56.66</v>
      </c>
      <c r="F150" t="n">
        <v>53.02</v>
      </c>
      <c r="G150" t="n">
        <v>187.15</v>
      </c>
      <c r="H150" t="n">
        <v>2.06</v>
      </c>
      <c r="I150" t="n">
        <v>17</v>
      </c>
      <c r="J150" t="n">
        <v>328.23</v>
      </c>
      <c r="K150" t="n">
        <v>59.19</v>
      </c>
      <c r="L150" t="n">
        <v>38</v>
      </c>
      <c r="M150" t="n">
        <v>15</v>
      </c>
      <c r="N150" t="n">
        <v>101.04</v>
      </c>
      <c r="O150" t="n">
        <v>40716.56</v>
      </c>
      <c r="P150" t="n">
        <v>837.03</v>
      </c>
      <c r="Q150" t="n">
        <v>1367.15</v>
      </c>
      <c r="R150" t="n">
        <v>121.04</v>
      </c>
      <c r="S150" t="n">
        <v>104.26</v>
      </c>
      <c r="T150" t="n">
        <v>7492.28</v>
      </c>
      <c r="U150" t="n">
        <v>0.86</v>
      </c>
      <c r="V150" t="n">
        <v>0.9</v>
      </c>
      <c r="W150" t="n">
        <v>20.67</v>
      </c>
      <c r="X150" t="n">
        <v>0.45</v>
      </c>
      <c r="Y150" t="n">
        <v>1</v>
      </c>
      <c r="Z150" t="n">
        <v>10</v>
      </c>
      <c r="AA150" t="n">
        <v>2373.707052209629</v>
      </c>
      <c r="AB150" t="n">
        <v>3247.810709397737</v>
      </c>
      <c r="AC150" t="n">
        <v>2937.844213623654</v>
      </c>
      <c r="AD150" t="n">
        <v>2373707.052209629</v>
      </c>
      <c r="AE150" t="n">
        <v>3247810.709397737</v>
      </c>
      <c r="AF150" t="n">
        <v>2.152976581001793e-06</v>
      </c>
      <c r="AG150" t="n">
        <v>66</v>
      </c>
      <c r="AH150" t="n">
        <v>2937844.213623655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1.765</v>
      </c>
      <c r="E151" t="n">
        <v>56.66</v>
      </c>
      <c r="F151" t="n">
        <v>53.02</v>
      </c>
      <c r="G151" t="n">
        <v>187.13</v>
      </c>
      <c r="H151" t="n">
        <v>2.07</v>
      </c>
      <c r="I151" t="n">
        <v>17</v>
      </c>
      <c r="J151" t="n">
        <v>328.82</v>
      </c>
      <c r="K151" t="n">
        <v>59.19</v>
      </c>
      <c r="L151" t="n">
        <v>38.25</v>
      </c>
      <c r="M151" t="n">
        <v>15</v>
      </c>
      <c r="N151" t="n">
        <v>101.37</v>
      </c>
      <c r="O151" t="n">
        <v>40788.44</v>
      </c>
      <c r="P151" t="n">
        <v>837.6900000000001</v>
      </c>
      <c r="Q151" t="n">
        <v>1367.19</v>
      </c>
      <c r="R151" t="n">
        <v>120.95</v>
      </c>
      <c r="S151" t="n">
        <v>104.26</v>
      </c>
      <c r="T151" t="n">
        <v>7443.93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2374.514539847559</v>
      </c>
      <c r="AB151" t="n">
        <v>3248.915549607792</v>
      </c>
      <c r="AC151" t="n">
        <v>2938.843609434715</v>
      </c>
      <c r="AD151" t="n">
        <v>2374514.539847559</v>
      </c>
      <c r="AE151" t="n">
        <v>3248915.549607792</v>
      </c>
      <c r="AF151" t="n">
        <v>2.153098569589305e-06</v>
      </c>
      <c r="AG151" t="n">
        <v>66</v>
      </c>
      <c r="AH151" t="n">
        <v>2938843.609434715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1.7647</v>
      </c>
      <c r="E152" t="n">
        <v>56.67</v>
      </c>
      <c r="F152" t="n">
        <v>53.03</v>
      </c>
      <c r="G152" t="n">
        <v>187.17</v>
      </c>
      <c r="H152" t="n">
        <v>2.08</v>
      </c>
      <c r="I152" t="n">
        <v>17</v>
      </c>
      <c r="J152" t="n">
        <v>329.4</v>
      </c>
      <c r="K152" t="n">
        <v>59.19</v>
      </c>
      <c r="L152" t="n">
        <v>38.5</v>
      </c>
      <c r="M152" t="n">
        <v>15</v>
      </c>
      <c r="N152" t="n">
        <v>101.71</v>
      </c>
      <c r="O152" t="n">
        <v>40860.49</v>
      </c>
      <c r="P152" t="n">
        <v>837.23</v>
      </c>
      <c r="Q152" t="n">
        <v>1367.19</v>
      </c>
      <c r="R152" t="n">
        <v>121.25</v>
      </c>
      <c r="S152" t="n">
        <v>104.26</v>
      </c>
      <c r="T152" t="n">
        <v>7595.67</v>
      </c>
      <c r="U152" t="n">
        <v>0.86</v>
      </c>
      <c r="V152" t="n">
        <v>0.9</v>
      </c>
      <c r="W152" t="n">
        <v>20.67</v>
      </c>
      <c r="X152" t="n">
        <v>0.46</v>
      </c>
      <c r="Y152" t="n">
        <v>1</v>
      </c>
      <c r="Z152" t="n">
        <v>10</v>
      </c>
      <c r="AA152" t="n">
        <v>2374.281428869195</v>
      </c>
      <c r="AB152" t="n">
        <v>3248.596596883065</v>
      </c>
      <c r="AC152" t="n">
        <v>2938.555097110383</v>
      </c>
      <c r="AD152" t="n">
        <v>2374281.428869195</v>
      </c>
      <c r="AE152" t="n">
        <v>3248596.596883065</v>
      </c>
      <c r="AF152" t="n">
        <v>2.152732603826768e-06</v>
      </c>
      <c r="AG152" t="n">
        <v>66</v>
      </c>
      <c r="AH152" t="n">
        <v>2938555.097110383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1.7645</v>
      </c>
      <c r="E153" t="n">
        <v>56.67</v>
      </c>
      <c r="F153" t="n">
        <v>53.04</v>
      </c>
      <c r="G153" t="n">
        <v>187.19</v>
      </c>
      <c r="H153" t="n">
        <v>2.09</v>
      </c>
      <c r="I153" t="n">
        <v>17</v>
      </c>
      <c r="J153" t="n">
        <v>329.99</v>
      </c>
      <c r="K153" t="n">
        <v>59.19</v>
      </c>
      <c r="L153" t="n">
        <v>38.75</v>
      </c>
      <c r="M153" t="n">
        <v>15</v>
      </c>
      <c r="N153" t="n">
        <v>102.04</v>
      </c>
      <c r="O153" t="n">
        <v>40932.69</v>
      </c>
      <c r="P153" t="n">
        <v>837.37</v>
      </c>
      <c r="Q153" t="n">
        <v>1367.28</v>
      </c>
      <c r="R153" t="n">
        <v>121.55</v>
      </c>
      <c r="S153" t="n">
        <v>104.26</v>
      </c>
      <c r="T153" t="n">
        <v>7744.39</v>
      </c>
      <c r="U153" t="n">
        <v>0.86</v>
      </c>
      <c r="V153" t="n">
        <v>0.9</v>
      </c>
      <c r="W153" t="n">
        <v>20.67</v>
      </c>
      <c r="X153" t="n">
        <v>0.46</v>
      </c>
      <c r="Y153" t="n">
        <v>1</v>
      </c>
      <c r="Z153" t="n">
        <v>10</v>
      </c>
      <c r="AA153" t="n">
        <v>2374.773692100336</v>
      </c>
      <c r="AB153" t="n">
        <v>3249.270133153033</v>
      </c>
      <c r="AC153" t="n">
        <v>2939.164352024059</v>
      </c>
      <c r="AD153" t="n">
        <v>2374773.692100336</v>
      </c>
      <c r="AE153" t="n">
        <v>3249270.133153033</v>
      </c>
      <c r="AF153" t="n">
        <v>2.152488626651745e-06</v>
      </c>
      <c r="AG153" t="n">
        <v>66</v>
      </c>
      <c r="AH153" t="n">
        <v>2939164.352024059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1.7648</v>
      </c>
      <c r="E154" t="n">
        <v>56.66</v>
      </c>
      <c r="F154" t="n">
        <v>53.03</v>
      </c>
      <c r="G154" t="n">
        <v>187.16</v>
      </c>
      <c r="H154" t="n">
        <v>2.1</v>
      </c>
      <c r="I154" t="n">
        <v>17</v>
      </c>
      <c r="J154" t="n">
        <v>330.57</v>
      </c>
      <c r="K154" t="n">
        <v>59.19</v>
      </c>
      <c r="L154" t="n">
        <v>39</v>
      </c>
      <c r="M154" t="n">
        <v>15</v>
      </c>
      <c r="N154" t="n">
        <v>102.38</v>
      </c>
      <c r="O154" t="n">
        <v>41005.06</v>
      </c>
      <c r="P154" t="n">
        <v>836.83</v>
      </c>
      <c r="Q154" t="n">
        <v>1367.2</v>
      </c>
      <c r="R154" t="n">
        <v>121.07</v>
      </c>
      <c r="S154" t="n">
        <v>104.26</v>
      </c>
      <c r="T154" t="n">
        <v>7505.51</v>
      </c>
      <c r="U154" t="n">
        <v>0.86</v>
      </c>
      <c r="V154" t="n">
        <v>0.9</v>
      </c>
      <c r="W154" t="n">
        <v>20.67</v>
      </c>
      <c r="X154" t="n">
        <v>0.45</v>
      </c>
      <c r="Y154" t="n">
        <v>1</v>
      </c>
      <c r="Z154" t="n">
        <v>10</v>
      </c>
      <c r="AA154" t="n">
        <v>2373.636251566486</v>
      </c>
      <c r="AB154" t="n">
        <v>3247.713836834284</v>
      </c>
      <c r="AC154" t="n">
        <v>2937.756586441696</v>
      </c>
      <c r="AD154" t="n">
        <v>2373636.251566486</v>
      </c>
      <c r="AE154" t="n">
        <v>3247713.836834284</v>
      </c>
      <c r="AF154" t="n">
        <v>2.152854592414281e-06</v>
      </c>
      <c r="AG154" t="n">
        <v>66</v>
      </c>
      <c r="AH154" t="n">
        <v>2937756.586441696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1.7646</v>
      </c>
      <c r="E155" t="n">
        <v>56.67</v>
      </c>
      <c r="F155" t="n">
        <v>53.04</v>
      </c>
      <c r="G155" t="n">
        <v>187.18</v>
      </c>
      <c r="H155" t="n">
        <v>2.11</v>
      </c>
      <c r="I155" t="n">
        <v>17</v>
      </c>
      <c r="J155" t="n">
        <v>331.16</v>
      </c>
      <c r="K155" t="n">
        <v>59.19</v>
      </c>
      <c r="L155" t="n">
        <v>39.25</v>
      </c>
      <c r="M155" t="n">
        <v>15</v>
      </c>
      <c r="N155" t="n">
        <v>102.72</v>
      </c>
      <c r="O155" t="n">
        <v>41077.58</v>
      </c>
      <c r="P155" t="n">
        <v>834.9299999999999</v>
      </c>
      <c r="Q155" t="n">
        <v>1367.16</v>
      </c>
      <c r="R155" t="n">
        <v>121.45</v>
      </c>
      <c r="S155" t="n">
        <v>104.26</v>
      </c>
      <c r="T155" t="n">
        <v>7695.16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2371.332288629756</v>
      </c>
      <c r="AB155" t="n">
        <v>3244.56145310058</v>
      </c>
      <c r="AC155" t="n">
        <v>2934.905061787138</v>
      </c>
      <c r="AD155" t="n">
        <v>2371332.288629756</v>
      </c>
      <c r="AE155" t="n">
        <v>3244561.45310058</v>
      </c>
      <c r="AF155" t="n">
        <v>2.152610615239256e-06</v>
      </c>
      <c r="AG155" t="n">
        <v>66</v>
      </c>
      <c r="AH155" t="n">
        <v>2934905.061787138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1.7647</v>
      </c>
      <c r="E156" t="n">
        <v>56.67</v>
      </c>
      <c r="F156" t="n">
        <v>53.03</v>
      </c>
      <c r="G156" t="n">
        <v>187.16</v>
      </c>
      <c r="H156" t="n">
        <v>2.12</v>
      </c>
      <c r="I156" t="n">
        <v>17</v>
      </c>
      <c r="J156" t="n">
        <v>331.75</v>
      </c>
      <c r="K156" t="n">
        <v>59.19</v>
      </c>
      <c r="L156" t="n">
        <v>39.5</v>
      </c>
      <c r="M156" t="n">
        <v>15</v>
      </c>
      <c r="N156" t="n">
        <v>103.06</v>
      </c>
      <c r="O156" t="n">
        <v>41150.28</v>
      </c>
      <c r="P156" t="n">
        <v>834.51</v>
      </c>
      <c r="Q156" t="n">
        <v>1367.18</v>
      </c>
      <c r="R156" t="n">
        <v>121.38</v>
      </c>
      <c r="S156" t="n">
        <v>104.26</v>
      </c>
      <c r="T156" t="n">
        <v>7663.67</v>
      </c>
      <c r="U156" t="n">
        <v>0.86</v>
      </c>
      <c r="V156" t="n">
        <v>0.9</v>
      </c>
      <c r="W156" t="n">
        <v>20.67</v>
      </c>
      <c r="X156" t="n">
        <v>0.45</v>
      </c>
      <c r="Y156" t="n">
        <v>1</v>
      </c>
      <c r="Z156" t="n">
        <v>10</v>
      </c>
      <c r="AA156" t="n">
        <v>2370.553473270289</v>
      </c>
      <c r="AB156" t="n">
        <v>3243.495843566848</v>
      </c>
      <c r="AC156" t="n">
        <v>2933.941152531712</v>
      </c>
      <c r="AD156" t="n">
        <v>2370553.473270289</v>
      </c>
      <c r="AE156" t="n">
        <v>3243495.843566847</v>
      </c>
      <c r="AF156" t="n">
        <v>2.152732603826768e-06</v>
      </c>
      <c r="AG156" t="n">
        <v>66</v>
      </c>
      <c r="AH156" t="n">
        <v>2933941.152531712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1.767</v>
      </c>
      <c r="E157" t="n">
        <v>56.59</v>
      </c>
      <c r="F157" t="n">
        <v>53.01</v>
      </c>
      <c r="G157" t="n">
        <v>198.77</v>
      </c>
      <c r="H157" t="n">
        <v>2.13</v>
      </c>
      <c r="I157" t="n">
        <v>16</v>
      </c>
      <c r="J157" t="n">
        <v>332.34</v>
      </c>
      <c r="K157" t="n">
        <v>59.19</v>
      </c>
      <c r="L157" t="n">
        <v>39.75</v>
      </c>
      <c r="M157" t="n">
        <v>14</v>
      </c>
      <c r="N157" t="n">
        <v>103.4</v>
      </c>
      <c r="O157" t="n">
        <v>41223.13</v>
      </c>
      <c r="P157" t="n">
        <v>833.34</v>
      </c>
      <c r="Q157" t="n">
        <v>1367.19</v>
      </c>
      <c r="R157" t="n">
        <v>120.5</v>
      </c>
      <c r="S157" t="n">
        <v>104.26</v>
      </c>
      <c r="T157" t="n">
        <v>7225.63</v>
      </c>
      <c r="U157" t="n">
        <v>0.87</v>
      </c>
      <c r="V157" t="n">
        <v>0.9</v>
      </c>
      <c r="W157" t="n">
        <v>20.67</v>
      </c>
      <c r="X157" t="n">
        <v>0.43</v>
      </c>
      <c r="Y157" t="n">
        <v>1</v>
      </c>
      <c r="Z157" t="n">
        <v>10</v>
      </c>
      <c r="AA157" t="n">
        <v>2366.516652644027</v>
      </c>
      <c r="AB157" t="n">
        <v>3237.972487494038</v>
      </c>
      <c r="AC157" t="n">
        <v>2928.944937810414</v>
      </c>
      <c r="AD157" t="n">
        <v>2366516.652644027</v>
      </c>
      <c r="AE157" t="n">
        <v>3237972.487494038</v>
      </c>
      <c r="AF157" t="n">
        <v>2.155538341339548e-06</v>
      </c>
      <c r="AG157" t="n">
        <v>66</v>
      </c>
      <c r="AH157" t="n">
        <v>2928944.937810414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1.7669</v>
      </c>
      <c r="E158" t="n">
        <v>56.6</v>
      </c>
      <c r="F158" t="n">
        <v>53.01</v>
      </c>
      <c r="G158" t="n">
        <v>198.79</v>
      </c>
      <c r="H158" t="n">
        <v>2.14</v>
      </c>
      <c r="I158" t="n">
        <v>16</v>
      </c>
      <c r="J158" t="n">
        <v>332.93</v>
      </c>
      <c r="K158" t="n">
        <v>59.19</v>
      </c>
      <c r="L158" t="n">
        <v>40</v>
      </c>
      <c r="M158" t="n">
        <v>14</v>
      </c>
      <c r="N158" t="n">
        <v>103.74</v>
      </c>
      <c r="O158" t="n">
        <v>41296.16</v>
      </c>
      <c r="P158" t="n">
        <v>834.6799999999999</v>
      </c>
      <c r="Q158" t="n">
        <v>1367.25</v>
      </c>
      <c r="R158" t="n">
        <v>120.74</v>
      </c>
      <c r="S158" t="n">
        <v>104.26</v>
      </c>
      <c r="T158" t="n">
        <v>7345.77</v>
      </c>
      <c r="U158" t="n">
        <v>0.86</v>
      </c>
      <c r="V158" t="n">
        <v>0.9</v>
      </c>
      <c r="W158" t="n">
        <v>20.66</v>
      </c>
      <c r="X158" t="n">
        <v>0.43</v>
      </c>
      <c r="Y158" t="n">
        <v>1</v>
      </c>
      <c r="Z158" t="n">
        <v>10</v>
      </c>
      <c r="AA158" t="n">
        <v>2368.447357145164</v>
      </c>
      <c r="AB158" t="n">
        <v>3240.614162569165</v>
      </c>
      <c r="AC158" t="n">
        <v>2931.334495123985</v>
      </c>
      <c r="AD158" t="n">
        <v>2368447.357145164</v>
      </c>
      <c r="AE158" t="n">
        <v>3240614.162569165</v>
      </c>
      <c r="AF158" t="n">
        <v>2.155416352752036e-06</v>
      </c>
      <c r="AG158" t="n">
        <v>66</v>
      </c>
      <c r="AH158" t="n">
        <v>2931334.495123985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8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1.0903</v>
      </c>
      <c r="E2" t="n">
        <v>91.72</v>
      </c>
      <c r="F2" t="n">
        <v>70.73999999999999</v>
      </c>
      <c r="G2" t="n">
        <v>6.94</v>
      </c>
      <c r="H2" t="n">
        <v>0.12</v>
      </c>
      <c r="I2" t="n">
        <v>612</v>
      </c>
      <c r="J2" t="n">
        <v>150.44</v>
      </c>
      <c r="K2" t="n">
        <v>49.1</v>
      </c>
      <c r="L2" t="n">
        <v>1</v>
      </c>
      <c r="M2" t="n">
        <v>610</v>
      </c>
      <c r="N2" t="n">
        <v>25.34</v>
      </c>
      <c r="O2" t="n">
        <v>18787.76</v>
      </c>
      <c r="P2" t="n">
        <v>847.58</v>
      </c>
      <c r="Q2" t="n">
        <v>1370.27</v>
      </c>
      <c r="R2" t="n">
        <v>697.53</v>
      </c>
      <c r="S2" t="n">
        <v>104.26</v>
      </c>
      <c r="T2" t="n">
        <v>292761.57</v>
      </c>
      <c r="U2" t="n">
        <v>0.15</v>
      </c>
      <c r="V2" t="n">
        <v>0.68</v>
      </c>
      <c r="W2" t="n">
        <v>21.65</v>
      </c>
      <c r="X2" t="n">
        <v>18.1</v>
      </c>
      <c r="Y2" t="n">
        <v>1</v>
      </c>
      <c r="Z2" t="n">
        <v>10</v>
      </c>
      <c r="AA2" t="n">
        <v>3899.939055025071</v>
      </c>
      <c r="AB2" t="n">
        <v>5336.068668253812</v>
      </c>
      <c r="AC2" t="n">
        <v>4826.801763774879</v>
      </c>
      <c r="AD2" t="n">
        <v>3899939.055025071</v>
      </c>
      <c r="AE2" t="n">
        <v>5336068.668253812</v>
      </c>
      <c r="AF2" t="n">
        <v>1.660437785366546e-06</v>
      </c>
      <c r="AG2" t="n">
        <v>107</v>
      </c>
      <c r="AH2" t="n">
        <v>4826801.763774879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1.2167</v>
      </c>
      <c r="E3" t="n">
        <v>82.19</v>
      </c>
      <c r="F3" t="n">
        <v>65.98</v>
      </c>
      <c r="G3" t="n">
        <v>8.68</v>
      </c>
      <c r="H3" t="n">
        <v>0.15</v>
      </c>
      <c r="I3" t="n">
        <v>456</v>
      </c>
      <c r="J3" t="n">
        <v>150.78</v>
      </c>
      <c r="K3" t="n">
        <v>49.1</v>
      </c>
      <c r="L3" t="n">
        <v>1.25</v>
      </c>
      <c r="M3" t="n">
        <v>454</v>
      </c>
      <c r="N3" t="n">
        <v>25.44</v>
      </c>
      <c r="O3" t="n">
        <v>18830.65</v>
      </c>
      <c r="P3" t="n">
        <v>789.66</v>
      </c>
      <c r="Q3" t="n">
        <v>1369.14</v>
      </c>
      <c r="R3" t="n">
        <v>542.58</v>
      </c>
      <c r="S3" t="n">
        <v>104.26</v>
      </c>
      <c r="T3" t="n">
        <v>216063.86</v>
      </c>
      <c r="U3" t="n">
        <v>0.19</v>
      </c>
      <c r="V3" t="n">
        <v>0.73</v>
      </c>
      <c r="W3" t="n">
        <v>21.39</v>
      </c>
      <c r="X3" t="n">
        <v>13.36</v>
      </c>
      <c r="Y3" t="n">
        <v>1</v>
      </c>
      <c r="Z3" t="n">
        <v>10</v>
      </c>
      <c r="AA3" t="n">
        <v>3322.050263493989</v>
      </c>
      <c r="AB3" t="n">
        <v>4545.37572902678</v>
      </c>
      <c r="AC3" t="n">
        <v>4111.571448923196</v>
      </c>
      <c r="AD3" t="n">
        <v>3322050.26349399</v>
      </c>
      <c r="AE3" t="n">
        <v>4545375.72902678</v>
      </c>
      <c r="AF3" t="n">
        <v>1.852934654182772e-06</v>
      </c>
      <c r="AG3" t="n">
        <v>96</v>
      </c>
      <c r="AH3" t="n">
        <v>4111571.448923196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1.3062</v>
      </c>
      <c r="E4" t="n">
        <v>76.56</v>
      </c>
      <c r="F4" t="n">
        <v>63.19</v>
      </c>
      <c r="G4" t="n">
        <v>10.44</v>
      </c>
      <c r="H4" t="n">
        <v>0.18</v>
      </c>
      <c r="I4" t="n">
        <v>363</v>
      </c>
      <c r="J4" t="n">
        <v>151.13</v>
      </c>
      <c r="K4" t="n">
        <v>49.1</v>
      </c>
      <c r="L4" t="n">
        <v>1.5</v>
      </c>
      <c r="M4" t="n">
        <v>361</v>
      </c>
      <c r="N4" t="n">
        <v>25.54</v>
      </c>
      <c r="O4" t="n">
        <v>18873.58</v>
      </c>
      <c r="P4" t="n">
        <v>755.21</v>
      </c>
      <c r="Q4" t="n">
        <v>1368.81</v>
      </c>
      <c r="R4" t="n">
        <v>450.47</v>
      </c>
      <c r="S4" t="n">
        <v>104.26</v>
      </c>
      <c r="T4" t="n">
        <v>170476.79</v>
      </c>
      <c r="U4" t="n">
        <v>0.23</v>
      </c>
      <c r="V4" t="n">
        <v>0.76</v>
      </c>
      <c r="W4" t="n">
        <v>21.26</v>
      </c>
      <c r="X4" t="n">
        <v>10.58</v>
      </c>
      <c r="Y4" t="n">
        <v>1</v>
      </c>
      <c r="Z4" t="n">
        <v>10</v>
      </c>
      <c r="AA4" t="n">
        <v>2994.466045864829</v>
      </c>
      <c r="AB4" t="n">
        <v>4097.160550470826</v>
      </c>
      <c r="AC4" t="n">
        <v>3706.133297934685</v>
      </c>
      <c r="AD4" t="n">
        <v>2994466.045864829</v>
      </c>
      <c r="AE4" t="n">
        <v>4097160.550470826</v>
      </c>
      <c r="AF4" t="n">
        <v>1.989235838985401e-06</v>
      </c>
      <c r="AG4" t="n">
        <v>89</v>
      </c>
      <c r="AH4" t="n">
        <v>3706133.297934685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1.3722</v>
      </c>
      <c r="E5" t="n">
        <v>72.88</v>
      </c>
      <c r="F5" t="n">
        <v>61.37</v>
      </c>
      <c r="G5" t="n">
        <v>12.19</v>
      </c>
      <c r="H5" t="n">
        <v>0.2</v>
      </c>
      <c r="I5" t="n">
        <v>302</v>
      </c>
      <c r="J5" t="n">
        <v>151.48</v>
      </c>
      <c r="K5" t="n">
        <v>49.1</v>
      </c>
      <c r="L5" t="n">
        <v>1.75</v>
      </c>
      <c r="M5" t="n">
        <v>300</v>
      </c>
      <c r="N5" t="n">
        <v>25.64</v>
      </c>
      <c r="O5" t="n">
        <v>18916.54</v>
      </c>
      <c r="P5" t="n">
        <v>732.26</v>
      </c>
      <c r="Q5" t="n">
        <v>1368.62</v>
      </c>
      <c r="R5" t="n">
        <v>392.02</v>
      </c>
      <c r="S5" t="n">
        <v>104.26</v>
      </c>
      <c r="T5" t="n">
        <v>141557.53</v>
      </c>
      <c r="U5" t="n">
        <v>0.27</v>
      </c>
      <c r="V5" t="n">
        <v>0.78</v>
      </c>
      <c r="W5" t="n">
        <v>21.14</v>
      </c>
      <c r="X5" t="n">
        <v>8.76</v>
      </c>
      <c r="Y5" t="n">
        <v>1</v>
      </c>
      <c r="Z5" t="n">
        <v>10</v>
      </c>
      <c r="AA5" t="n">
        <v>2792.825421901757</v>
      </c>
      <c r="AB5" t="n">
        <v>3821.266953008038</v>
      </c>
      <c r="AC5" t="n">
        <v>3456.57059819466</v>
      </c>
      <c r="AD5" t="n">
        <v>2792825.421901757</v>
      </c>
      <c r="AE5" t="n">
        <v>3821266.953008038</v>
      </c>
      <c r="AF5" t="n">
        <v>2.089748444538177e-06</v>
      </c>
      <c r="AG5" t="n">
        <v>85</v>
      </c>
      <c r="AH5" t="n">
        <v>3456570.59819466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1.424</v>
      </c>
      <c r="E6" t="n">
        <v>70.23</v>
      </c>
      <c r="F6" t="n">
        <v>60.07</v>
      </c>
      <c r="G6" t="n">
        <v>13.97</v>
      </c>
      <c r="H6" t="n">
        <v>0.23</v>
      </c>
      <c r="I6" t="n">
        <v>258</v>
      </c>
      <c r="J6" t="n">
        <v>151.83</v>
      </c>
      <c r="K6" t="n">
        <v>49.1</v>
      </c>
      <c r="L6" t="n">
        <v>2</v>
      </c>
      <c r="M6" t="n">
        <v>256</v>
      </c>
      <c r="N6" t="n">
        <v>25.73</v>
      </c>
      <c r="O6" t="n">
        <v>18959.54</v>
      </c>
      <c r="P6" t="n">
        <v>715.47</v>
      </c>
      <c r="Q6" t="n">
        <v>1368.2</v>
      </c>
      <c r="R6" t="n">
        <v>349.6</v>
      </c>
      <c r="S6" t="n">
        <v>104.26</v>
      </c>
      <c r="T6" t="n">
        <v>120567.05</v>
      </c>
      <c r="U6" t="n">
        <v>0.3</v>
      </c>
      <c r="V6" t="n">
        <v>0.8</v>
      </c>
      <c r="W6" t="n">
        <v>21.07</v>
      </c>
      <c r="X6" t="n">
        <v>7.47</v>
      </c>
      <c r="Y6" t="n">
        <v>1</v>
      </c>
      <c r="Z6" t="n">
        <v>10</v>
      </c>
      <c r="AA6" t="n">
        <v>2649.91853618374</v>
      </c>
      <c r="AB6" t="n">
        <v>3625.735447361795</v>
      </c>
      <c r="AC6" t="n">
        <v>3279.70034501711</v>
      </c>
      <c r="AD6" t="n">
        <v>2649918.53618374</v>
      </c>
      <c r="AE6" t="n">
        <v>3625735.447361795</v>
      </c>
      <c r="AF6" t="n">
        <v>2.168635610714447e-06</v>
      </c>
      <c r="AG6" t="n">
        <v>82</v>
      </c>
      <c r="AH6" t="n">
        <v>3279700.34501711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1.4658</v>
      </c>
      <c r="E7" t="n">
        <v>68.22</v>
      </c>
      <c r="F7" t="n">
        <v>59.07</v>
      </c>
      <c r="G7" t="n">
        <v>15.75</v>
      </c>
      <c r="H7" t="n">
        <v>0.26</v>
      </c>
      <c r="I7" t="n">
        <v>225</v>
      </c>
      <c r="J7" t="n">
        <v>152.18</v>
      </c>
      <c r="K7" t="n">
        <v>49.1</v>
      </c>
      <c r="L7" t="n">
        <v>2.25</v>
      </c>
      <c r="M7" t="n">
        <v>223</v>
      </c>
      <c r="N7" t="n">
        <v>25.83</v>
      </c>
      <c r="O7" t="n">
        <v>19002.56</v>
      </c>
      <c r="P7" t="n">
        <v>702.39</v>
      </c>
      <c r="Q7" t="n">
        <v>1368.26</v>
      </c>
      <c r="R7" t="n">
        <v>317.19</v>
      </c>
      <c r="S7" t="n">
        <v>104.26</v>
      </c>
      <c r="T7" t="n">
        <v>104523.76</v>
      </c>
      <c r="U7" t="n">
        <v>0.33</v>
      </c>
      <c r="V7" t="n">
        <v>0.8100000000000001</v>
      </c>
      <c r="W7" t="n">
        <v>21.02</v>
      </c>
      <c r="X7" t="n">
        <v>6.47</v>
      </c>
      <c r="Y7" t="n">
        <v>1</v>
      </c>
      <c r="Z7" t="n">
        <v>10</v>
      </c>
      <c r="AA7" t="n">
        <v>2536.084848373476</v>
      </c>
      <c r="AB7" t="n">
        <v>3469.98317371191</v>
      </c>
      <c r="AC7" t="n">
        <v>3138.812849764687</v>
      </c>
      <c r="AD7" t="n">
        <v>2536084.848373476</v>
      </c>
      <c r="AE7" t="n">
        <v>3469983.17371191</v>
      </c>
      <c r="AF7" t="n">
        <v>2.232293594231205e-06</v>
      </c>
      <c r="AG7" t="n">
        <v>79</v>
      </c>
      <c r="AH7" t="n">
        <v>3138812.849764687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1.4986</v>
      </c>
      <c r="E8" t="n">
        <v>66.73</v>
      </c>
      <c r="F8" t="n">
        <v>58.34</v>
      </c>
      <c r="G8" t="n">
        <v>17.5</v>
      </c>
      <c r="H8" t="n">
        <v>0.29</v>
      </c>
      <c r="I8" t="n">
        <v>200</v>
      </c>
      <c r="J8" t="n">
        <v>152.53</v>
      </c>
      <c r="K8" t="n">
        <v>49.1</v>
      </c>
      <c r="L8" t="n">
        <v>2.5</v>
      </c>
      <c r="M8" t="n">
        <v>198</v>
      </c>
      <c r="N8" t="n">
        <v>25.93</v>
      </c>
      <c r="O8" t="n">
        <v>19045.63</v>
      </c>
      <c r="P8" t="n">
        <v>692.38</v>
      </c>
      <c r="Q8" t="n">
        <v>1368.16</v>
      </c>
      <c r="R8" t="n">
        <v>293.63</v>
      </c>
      <c r="S8" t="n">
        <v>104.26</v>
      </c>
      <c r="T8" t="n">
        <v>92871.56</v>
      </c>
      <c r="U8" t="n">
        <v>0.36</v>
      </c>
      <c r="V8" t="n">
        <v>0.82</v>
      </c>
      <c r="W8" t="n">
        <v>20.97</v>
      </c>
      <c r="X8" t="n">
        <v>5.75</v>
      </c>
      <c r="Y8" t="n">
        <v>1</v>
      </c>
      <c r="Z8" t="n">
        <v>10</v>
      </c>
      <c r="AA8" t="n">
        <v>2464.227030465035</v>
      </c>
      <c r="AB8" t="n">
        <v>3371.664137106387</v>
      </c>
      <c r="AC8" t="n">
        <v>3049.877244021164</v>
      </c>
      <c r="AD8" t="n">
        <v>2464227.030465035</v>
      </c>
      <c r="AE8" t="n">
        <v>3371664.137106387</v>
      </c>
      <c r="AF8" t="n">
        <v>2.282245313354403e-06</v>
      </c>
      <c r="AG8" t="n">
        <v>78</v>
      </c>
      <c r="AH8" t="n">
        <v>3049877.244021164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1.5262</v>
      </c>
      <c r="E9" t="n">
        <v>65.52</v>
      </c>
      <c r="F9" t="n">
        <v>57.75</v>
      </c>
      <c r="G9" t="n">
        <v>19.25</v>
      </c>
      <c r="H9" t="n">
        <v>0.32</v>
      </c>
      <c r="I9" t="n">
        <v>180</v>
      </c>
      <c r="J9" t="n">
        <v>152.88</v>
      </c>
      <c r="K9" t="n">
        <v>49.1</v>
      </c>
      <c r="L9" t="n">
        <v>2.75</v>
      </c>
      <c r="M9" t="n">
        <v>178</v>
      </c>
      <c r="N9" t="n">
        <v>26.03</v>
      </c>
      <c r="O9" t="n">
        <v>19088.72</v>
      </c>
      <c r="P9" t="n">
        <v>684.16</v>
      </c>
      <c r="Q9" t="n">
        <v>1367.95</v>
      </c>
      <c r="R9" t="n">
        <v>274.43</v>
      </c>
      <c r="S9" t="n">
        <v>104.26</v>
      </c>
      <c r="T9" t="n">
        <v>83370.89999999999</v>
      </c>
      <c r="U9" t="n">
        <v>0.38</v>
      </c>
      <c r="V9" t="n">
        <v>0.83</v>
      </c>
      <c r="W9" t="n">
        <v>20.93</v>
      </c>
      <c r="X9" t="n">
        <v>5.15</v>
      </c>
      <c r="Y9" t="n">
        <v>1</v>
      </c>
      <c r="Z9" t="n">
        <v>10</v>
      </c>
      <c r="AA9" t="n">
        <v>2395.092820596014</v>
      </c>
      <c r="AB9" t="n">
        <v>3277.071661177505</v>
      </c>
      <c r="AC9" t="n">
        <v>2964.312541233563</v>
      </c>
      <c r="AD9" t="n">
        <v>2395092.820596014</v>
      </c>
      <c r="AE9" t="n">
        <v>3277071.661177505</v>
      </c>
      <c r="AF9" t="n">
        <v>2.324277857494655e-06</v>
      </c>
      <c r="AG9" t="n">
        <v>76</v>
      </c>
      <c r="AH9" t="n">
        <v>2964312.541233563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1.5494</v>
      </c>
      <c r="E10" t="n">
        <v>64.54000000000001</v>
      </c>
      <c r="F10" t="n">
        <v>57.28</v>
      </c>
      <c r="G10" t="n">
        <v>21.09</v>
      </c>
      <c r="H10" t="n">
        <v>0.35</v>
      </c>
      <c r="I10" t="n">
        <v>163</v>
      </c>
      <c r="J10" t="n">
        <v>153.23</v>
      </c>
      <c r="K10" t="n">
        <v>49.1</v>
      </c>
      <c r="L10" t="n">
        <v>3</v>
      </c>
      <c r="M10" t="n">
        <v>161</v>
      </c>
      <c r="N10" t="n">
        <v>26.13</v>
      </c>
      <c r="O10" t="n">
        <v>19131.85</v>
      </c>
      <c r="P10" t="n">
        <v>677.21</v>
      </c>
      <c r="Q10" t="n">
        <v>1367.89</v>
      </c>
      <c r="R10" t="n">
        <v>258.52</v>
      </c>
      <c r="S10" t="n">
        <v>104.26</v>
      </c>
      <c r="T10" t="n">
        <v>75499.95</v>
      </c>
      <c r="U10" t="n">
        <v>0.4</v>
      </c>
      <c r="V10" t="n">
        <v>0.84</v>
      </c>
      <c r="W10" t="n">
        <v>20.93</v>
      </c>
      <c r="X10" t="n">
        <v>4.69</v>
      </c>
      <c r="Y10" t="n">
        <v>1</v>
      </c>
      <c r="Z10" t="n">
        <v>10</v>
      </c>
      <c r="AA10" t="n">
        <v>2345.178810833464</v>
      </c>
      <c r="AB10" t="n">
        <v>3208.777110969683</v>
      </c>
      <c r="AC10" t="n">
        <v>2902.535927045575</v>
      </c>
      <c r="AD10" t="n">
        <v>2345178.810833464</v>
      </c>
      <c r="AE10" t="n">
        <v>3208777.110969683</v>
      </c>
      <c r="AF10" t="n">
        <v>2.359609561264722e-06</v>
      </c>
      <c r="AG10" t="n">
        <v>75</v>
      </c>
      <c r="AH10" t="n">
        <v>2902535.927045575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1.5708</v>
      </c>
      <c r="E11" t="n">
        <v>63.66</v>
      </c>
      <c r="F11" t="n">
        <v>56.83</v>
      </c>
      <c r="G11" t="n">
        <v>22.89</v>
      </c>
      <c r="H11" t="n">
        <v>0.37</v>
      </c>
      <c r="I11" t="n">
        <v>149</v>
      </c>
      <c r="J11" t="n">
        <v>153.58</v>
      </c>
      <c r="K11" t="n">
        <v>49.1</v>
      </c>
      <c r="L11" t="n">
        <v>3.25</v>
      </c>
      <c r="M11" t="n">
        <v>147</v>
      </c>
      <c r="N11" t="n">
        <v>26.23</v>
      </c>
      <c r="O11" t="n">
        <v>19175.02</v>
      </c>
      <c r="P11" t="n">
        <v>670.55</v>
      </c>
      <c r="Q11" t="n">
        <v>1367.63</v>
      </c>
      <c r="R11" t="n">
        <v>244.61</v>
      </c>
      <c r="S11" t="n">
        <v>104.26</v>
      </c>
      <c r="T11" t="n">
        <v>68617.06</v>
      </c>
      <c r="U11" t="n">
        <v>0.43</v>
      </c>
      <c r="V11" t="n">
        <v>0.84</v>
      </c>
      <c r="W11" t="n">
        <v>20.89</v>
      </c>
      <c r="X11" t="n">
        <v>4.25</v>
      </c>
      <c r="Y11" t="n">
        <v>1</v>
      </c>
      <c r="Z11" t="n">
        <v>10</v>
      </c>
      <c r="AA11" t="n">
        <v>2298.891381086072</v>
      </c>
      <c r="AB11" t="n">
        <v>3145.444607532019</v>
      </c>
      <c r="AC11" t="n">
        <v>2845.247788848277</v>
      </c>
      <c r="AD11" t="n">
        <v>2298891.381086072</v>
      </c>
      <c r="AE11" t="n">
        <v>3145444.607532019</v>
      </c>
      <c r="AF11" t="n">
        <v>2.392200012156077e-06</v>
      </c>
      <c r="AG11" t="n">
        <v>74</v>
      </c>
      <c r="AH11" t="n">
        <v>2845247.788848277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1.5869</v>
      </c>
      <c r="E12" t="n">
        <v>63.02</v>
      </c>
      <c r="F12" t="n">
        <v>56.52</v>
      </c>
      <c r="G12" t="n">
        <v>24.58</v>
      </c>
      <c r="H12" t="n">
        <v>0.4</v>
      </c>
      <c r="I12" t="n">
        <v>138</v>
      </c>
      <c r="J12" t="n">
        <v>153.93</v>
      </c>
      <c r="K12" t="n">
        <v>49.1</v>
      </c>
      <c r="L12" t="n">
        <v>3.5</v>
      </c>
      <c r="M12" t="n">
        <v>136</v>
      </c>
      <c r="N12" t="n">
        <v>26.33</v>
      </c>
      <c r="O12" t="n">
        <v>19218.22</v>
      </c>
      <c r="P12" t="n">
        <v>665.6900000000001</v>
      </c>
      <c r="Q12" t="n">
        <v>1367.82</v>
      </c>
      <c r="R12" t="n">
        <v>234.72</v>
      </c>
      <c r="S12" t="n">
        <v>104.26</v>
      </c>
      <c r="T12" t="n">
        <v>63728.13</v>
      </c>
      <c r="U12" t="n">
        <v>0.44</v>
      </c>
      <c r="V12" t="n">
        <v>0.85</v>
      </c>
      <c r="W12" t="n">
        <v>20.86</v>
      </c>
      <c r="X12" t="n">
        <v>3.93</v>
      </c>
      <c r="Y12" t="n">
        <v>1</v>
      </c>
      <c r="Z12" t="n">
        <v>10</v>
      </c>
      <c r="AA12" t="n">
        <v>2262.80207346018</v>
      </c>
      <c r="AB12" t="n">
        <v>3096.065624690385</v>
      </c>
      <c r="AC12" t="n">
        <v>2800.581466825213</v>
      </c>
      <c r="AD12" t="n">
        <v>2262802.07346018</v>
      </c>
      <c r="AE12" t="n">
        <v>3096065.624690385</v>
      </c>
      <c r="AF12" t="n">
        <v>2.41671899623789e-06</v>
      </c>
      <c r="AG12" t="n">
        <v>73</v>
      </c>
      <c r="AH12" t="n">
        <v>2800581.466825213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1.6019</v>
      </c>
      <c r="E13" t="n">
        <v>62.42</v>
      </c>
      <c r="F13" t="n">
        <v>56.24</v>
      </c>
      <c r="G13" t="n">
        <v>26.36</v>
      </c>
      <c r="H13" t="n">
        <v>0.43</v>
      </c>
      <c r="I13" t="n">
        <v>128</v>
      </c>
      <c r="J13" t="n">
        <v>154.28</v>
      </c>
      <c r="K13" t="n">
        <v>49.1</v>
      </c>
      <c r="L13" t="n">
        <v>3.75</v>
      </c>
      <c r="M13" t="n">
        <v>126</v>
      </c>
      <c r="N13" t="n">
        <v>26.43</v>
      </c>
      <c r="O13" t="n">
        <v>19261.45</v>
      </c>
      <c r="P13" t="n">
        <v>660.8099999999999</v>
      </c>
      <c r="Q13" t="n">
        <v>1367.66</v>
      </c>
      <c r="R13" t="n">
        <v>224.77</v>
      </c>
      <c r="S13" t="n">
        <v>104.26</v>
      </c>
      <c r="T13" t="n">
        <v>58799.77</v>
      </c>
      <c r="U13" t="n">
        <v>0.46</v>
      </c>
      <c r="V13" t="n">
        <v>0.85</v>
      </c>
      <c r="W13" t="n">
        <v>20.86</v>
      </c>
      <c r="X13" t="n">
        <v>3.65</v>
      </c>
      <c r="Y13" t="n">
        <v>1</v>
      </c>
      <c r="Z13" t="n">
        <v>10</v>
      </c>
      <c r="AA13" t="n">
        <v>2238.291430527777</v>
      </c>
      <c r="AB13" t="n">
        <v>3062.52908169702</v>
      </c>
      <c r="AC13" t="n">
        <v>2770.245604426303</v>
      </c>
      <c r="AD13" t="n">
        <v>2238291.430527777</v>
      </c>
      <c r="AE13" t="n">
        <v>3062529.08169702</v>
      </c>
      <c r="AF13" t="n">
        <v>2.439562770227157e-06</v>
      </c>
      <c r="AG13" t="n">
        <v>73</v>
      </c>
      <c r="AH13" t="n">
        <v>2770245.604426302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1.6158</v>
      </c>
      <c r="E14" t="n">
        <v>61.89</v>
      </c>
      <c r="F14" t="n">
        <v>55.98</v>
      </c>
      <c r="G14" t="n">
        <v>28.22</v>
      </c>
      <c r="H14" t="n">
        <v>0.46</v>
      </c>
      <c r="I14" t="n">
        <v>119</v>
      </c>
      <c r="J14" t="n">
        <v>154.63</v>
      </c>
      <c r="K14" t="n">
        <v>49.1</v>
      </c>
      <c r="L14" t="n">
        <v>4</v>
      </c>
      <c r="M14" t="n">
        <v>117</v>
      </c>
      <c r="N14" t="n">
        <v>26.53</v>
      </c>
      <c r="O14" t="n">
        <v>19304.72</v>
      </c>
      <c r="P14" t="n">
        <v>656.48</v>
      </c>
      <c r="Q14" t="n">
        <v>1367.88</v>
      </c>
      <c r="R14" t="n">
        <v>216.49</v>
      </c>
      <c r="S14" t="n">
        <v>104.26</v>
      </c>
      <c r="T14" t="n">
        <v>54707.79</v>
      </c>
      <c r="U14" t="n">
        <v>0.48</v>
      </c>
      <c r="V14" t="n">
        <v>0.86</v>
      </c>
      <c r="W14" t="n">
        <v>20.85</v>
      </c>
      <c r="X14" t="n">
        <v>3.39</v>
      </c>
      <c r="Y14" t="n">
        <v>1</v>
      </c>
      <c r="Z14" t="n">
        <v>10</v>
      </c>
      <c r="AA14" t="n">
        <v>2206.51555244413</v>
      </c>
      <c r="AB14" t="n">
        <v>3019.051923450168</v>
      </c>
      <c r="AC14" t="n">
        <v>2730.917845141957</v>
      </c>
      <c r="AD14" t="n">
        <v>2206515.55244413</v>
      </c>
      <c r="AE14" t="n">
        <v>3019051.923450168</v>
      </c>
      <c r="AF14" t="n">
        <v>2.460731334123879e-06</v>
      </c>
      <c r="AG14" t="n">
        <v>72</v>
      </c>
      <c r="AH14" t="n">
        <v>2730917.845141957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1.6279</v>
      </c>
      <c r="E15" t="n">
        <v>61.43</v>
      </c>
      <c r="F15" t="n">
        <v>55.76</v>
      </c>
      <c r="G15" t="n">
        <v>30.14</v>
      </c>
      <c r="H15" t="n">
        <v>0.49</v>
      </c>
      <c r="I15" t="n">
        <v>111</v>
      </c>
      <c r="J15" t="n">
        <v>154.98</v>
      </c>
      <c r="K15" t="n">
        <v>49.1</v>
      </c>
      <c r="L15" t="n">
        <v>4.25</v>
      </c>
      <c r="M15" t="n">
        <v>109</v>
      </c>
      <c r="N15" t="n">
        <v>26.63</v>
      </c>
      <c r="O15" t="n">
        <v>19348.03</v>
      </c>
      <c r="P15" t="n">
        <v>652.48</v>
      </c>
      <c r="Q15" t="n">
        <v>1367.61</v>
      </c>
      <c r="R15" t="n">
        <v>209.66</v>
      </c>
      <c r="S15" t="n">
        <v>104.26</v>
      </c>
      <c r="T15" t="n">
        <v>51331.95</v>
      </c>
      <c r="U15" t="n">
        <v>0.5</v>
      </c>
      <c r="V15" t="n">
        <v>0.86</v>
      </c>
      <c r="W15" t="n">
        <v>20.83</v>
      </c>
      <c r="X15" t="n">
        <v>3.18</v>
      </c>
      <c r="Y15" t="n">
        <v>1</v>
      </c>
      <c r="Z15" t="n">
        <v>10</v>
      </c>
      <c r="AA15" t="n">
        <v>2187.365195301199</v>
      </c>
      <c r="AB15" t="n">
        <v>2992.849559952907</v>
      </c>
      <c r="AC15" t="n">
        <v>2707.216198441741</v>
      </c>
      <c r="AD15" t="n">
        <v>2187365.195301199</v>
      </c>
      <c r="AE15" t="n">
        <v>2992849.559952907</v>
      </c>
      <c r="AF15" t="n">
        <v>2.479158645141887e-06</v>
      </c>
      <c r="AG15" t="n">
        <v>72</v>
      </c>
      <c r="AH15" t="n">
        <v>2707216.198441741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1.6378</v>
      </c>
      <c r="E16" t="n">
        <v>61.06</v>
      </c>
      <c r="F16" t="n">
        <v>55.57</v>
      </c>
      <c r="G16" t="n">
        <v>31.76</v>
      </c>
      <c r="H16" t="n">
        <v>0.51</v>
      </c>
      <c r="I16" t="n">
        <v>105</v>
      </c>
      <c r="J16" t="n">
        <v>155.33</v>
      </c>
      <c r="K16" t="n">
        <v>49.1</v>
      </c>
      <c r="L16" t="n">
        <v>4.5</v>
      </c>
      <c r="M16" t="n">
        <v>103</v>
      </c>
      <c r="N16" t="n">
        <v>26.74</v>
      </c>
      <c r="O16" t="n">
        <v>19391.36</v>
      </c>
      <c r="P16" t="n">
        <v>649.12</v>
      </c>
      <c r="Q16" t="n">
        <v>1367.78</v>
      </c>
      <c r="R16" t="n">
        <v>204.05</v>
      </c>
      <c r="S16" t="n">
        <v>104.26</v>
      </c>
      <c r="T16" t="n">
        <v>48556.66</v>
      </c>
      <c r="U16" t="n">
        <v>0.51</v>
      </c>
      <c r="V16" t="n">
        <v>0.86</v>
      </c>
      <c r="W16" t="n">
        <v>20.81</v>
      </c>
      <c r="X16" t="n">
        <v>2.99</v>
      </c>
      <c r="Y16" t="n">
        <v>1</v>
      </c>
      <c r="Z16" t="n">
        <v>10</v>
      </c>
      <c r="AA16" t="n">
        <v>2161.934949299637</v>
      </c>
      <c r="AB16" t="n">
        <v>2958.054775470296</v>
      </c>
      <c r="AC16" t="n">
        <v>2675.742179355362</v>
      </c>
      <c r="AD16" t="n">
        <v>2161934.949299637</v>
      </c>
      <c r="AE16" t="n">
        <v>2958054.775470295</v>
      </c>
      <c r="AF16" t="n">
        <v>2.494235535974804e-06</v>
      </c>
      <c r="AG16" t="n">
        <v>71</v>
      </c>
      <c r="AH16" t="n">
        <v>2675742.179355362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1.6475</v>
      </c>
      <c r="E17" t="n">
        <v>60.7</v>
      </c>
      <c r="F17" t="n">
        <v>55.4</v>
      </c>
      <c r="G17" t="n">
        <v>33.57</v>
      </c>
      <c r="H17" t="n">
        <v>0.54</v>
      </c>
      <c r="I17" t="n">
        <v>99</v>
      </c>
      <c r="J17" t="n">
        <v>155.68</v>
      </c>
      <c r="K17" t="n">
        <v>49.1</v>
      </c>
      <c r="L17" t="n">
        <v>4.75</v>
      </c>
      <c r="M17" t="n">
        <v>97</v>
      </c>
      <c r="N17" t="n">
        <v>26.84</v>
      </c>
      <c r="O17" t="n">
        <v>19434.74</v>
      </c>
      <c r="P17" t="n">
        <v>645.63</v>
      </c>
      <c r="Q17" t="n">
        <v>1367.67</v>
      </c>
      <c r="R17" t="n">
        <v>198.09</v>
      </c>
      <c r="S17" t="n">
        <v>104.26</v>
      </c>
      <c r="T17" t="n">
        <v>45604.94</v>
      </c>
      <c r="U17" t="n">
        <v>0.53</v>
      </c>
      <c r="V17" t="n">
        <v>0.87</v>
      </c>
      <c r="W17" t="n">
        <v>20.8</v>
      </c>
      <c r="X17" t="n">
        <v>2.81</v>
      </c>
      <c r="Y17" t="n">
        <v>1</v>
      </c>
      <c r="Z17" t="n">
        <v>10</v>
      </c>
      <c r="AA17" t="n">
        <v>2146.612749056516</v>
      </c>
      <c r="AB17" t="n">
        <v>2937.09026512989</v>
      </c>
      <c r="AC17" t="n">
        <v>2656.778492457971</v>
      </c>
      <c r="AD17" t="n">
        <v>2146612.749056516</v>
      </c>
      <c r="AE17" t="n">
        <v>2937090.26512989</v>
      </c>
      <c r="AF17" t="n">
        <v>2.50900784315453e-06</v>
      </c>
      <c r="AG17" t="n">
        <v>71</v>
      </c>
      <c r="AH17" t="n">
        <v>2656778.492457971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1.6571</v>
      </c>
      <c r="E18" t="n">
        <v>60.35</v>
      </c>
      <c r="F18" t="n">
        <v>55.23</v>
      </c>
      <c r="G18" t="n">
        <v>35.63</v>
      </c>
      <c r="H18" t="n">
        <v>0.57</v>
      </c>
      <c r="I18" t="n">
        <v>93</v>
      </c>
      <c r="J18" t="n">
        <v>156.03</v>
      </c>
      <c r="K18" t="n">
        <v>49.1</v>
      </c>
      <c r="L18" t="n">
        <v>5</v>
      </c>
      <c r="M18" t="n">
        <v>91</v>
      </c>
      <c r="N18" t="n">
        <v>26.94</v>
      </c>
      <c r="O18" t="n">
        <v>19478.15</v>
      </c>
      <c r="P18" t="n">
        <v>642.26</v>
      </c>
      <c r="Q18" t="n">
        <v>1367.53</v>
      </c>
      <c r="R18" t="n">
        <v>192.54</v>
      </c>
      <c r="S18" t="n">
        <v>104.26</v>
      </c>
      <c r="T18" t="n">
        <v>42859.69</v>
      </c>
      <c r="U18" t="n">
        <v>0.54</v>
      </c>
      <c r="V18" t="n">
        <v>0.87</v>
      </c>
      <c r="W18" t="n">
        <v>20.8</v>
      </c>
      <c r="X18" t="n">
        <v>2.65</v>
      </c>
      <c r="Y18" t="n">
        <v>1</v>
      </c>
      <c r="Z18" t="n">
        <v>10</v>
      </c>
      <c r="AA18" t="n">
        <v>2121.98029396164</v>
      </c>
      <c r="AB18" t="n">
        <v>2903.387053361858</v>
      </c>
      <c r="AC18" t="n">
        <v>2626.291867918324</v>
      </c>
      <c r="AD18" t="n">
        <v>2121980.29396164</v>
      </c>
      <c r="AE18" t="n">
        <v>2903387.053361858</v>
      </c>
      <c r="AF18" t="n">
        <v>2.523627858507661e-06</v>
      </c>
      <c r="AG18" t="n">
        <v>70</v>
      </c>
      <c r="AH18" t="n">
        <v>2626291.867918324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1.6638</v>
      </c>
      <c r="E19" t="n">
        <v>60.1</v>
      </c>
      <c r="F19" t="n">
        <v>55.11</v>
      </c>
      <c r="G19" t="n">
        <v>37.15</v>
      </c>
      <c r="H19" t="n">
        <v>0.59</v>
      </c>
      <c r="I19" t="n">
        <v>89</v>
      </c>
      <c r="J19" t="n">
        <v>156.39</v>
      </c>
      <c r="K19" t="n">
        <v>49.1</v>
      </c>
      <c r="L19" t="n">
        <v>5.25</v>
      </c>
      <c r="M19" t="n">
        <v>87</v>
      </c>
      <c r="N19" t="n">
        <v>27.04</v>
      </c>
      <c r="O19" t="n">
        <v>19521.59</v>
      </c>
      <c r="P19" t="n">
        <v>639.26</v>
      </c>
      <c r="Q19" t="n">
        <v>1367.51</v>
      </c>
      <c r="R19" t="n">
        <v>188.88</v>
      </c>
      <c r="S19" t="n">
        <v>104.26</v>
      </c>
      <c r="T19" t="n">
        <v>41053.26</v>
      </c>
      <c r="U19" t="n">
        <v>0.55</v>
      </c>
      <c r="V19" t="n">
        <v>0.87</v>
      </c>
      <c r="W19" t="n">
        <v>20.79</v>
      </c>
      <c r="X19" t="n">
        <v>2.53</v>
      </c>
      <c r="Y19" t="n">
        <v>1</v>
      </c>
      <c r="Z19" t="n">
        <v>10</v>
      </c>
      <c r="AA19" t="n">
        <v>2110.742161590493</v>
      </c>
      <c r="AB19" t="n">
        <v>2888.010544860246</v>
      </c>
      <c r="AC19" t="n">
        <v>2612.382871807041</v>
      </c>
      <c r="AD19" t="n">
        <v>2110742.161590493</v>
      </c>
      <c r="AE19" t="n">
        <v>2888010.544860246</v>
      </c>
      <c r="AF19" t="n">
        <v>2.533831410889534e-06</v>
      </c>
      <c r="AG19" t="n">
        <v>70</v>
      </c>
      <c r="AH19" t="n">
        <v>2612382.871807041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1.6716</v>
      </c>
      <c r="E20" t="n">
        <v>59.82</v>
      </c>
      <c r="F20" t="n">
        <v>54.98</v>
      </c>
      <c r="G20" t="n">
        <v>39.27</v>
      </c>
      <c r="H20" t="n">
        <v>0.62</v>
      </c>
      <c r="I20" t="n">
        <v>84</v>
      </c>
      <c r="J20" t="n">
        <v>156.74</v>
      </c>
      <c r="K20" t="n">
        <v>49.1</v>
      </c>
      <c r="L20" t="n">
        <v>5.5</v>
      </c>
      <c r="M20" t="n">
        <v>82</v>
      </c>
      <c r="N20" t="n">
        <v>27.14</v>
      </c>
      <c r="O20" t="n">
        <v>19565.07</v>
      </c>
      <c r="P20" t="n">
        <v>636.6900000000001</v>
      </c>
      <c r="Q20" t="n">
        <v>1367.52</v>
      </c>
      <c r="R20" t="n">
        <v>184.23</v>
      </c>
      <c r="S20" t="n">
        <v>104.26</v>
      </c>
      <c r="T20" t="n">
        <v>38748.97</v>
      </c>
      <c r="U20" t="n">
        <v>0.57</v>
      </c>
      <c r="V20" t="n">
        <v>0.87</v>
      </c>
      <c r="W20" t="n">
        <v>20.79</v>
      </c>
      <c r="X20" t="n">
        <v>2.4</v>
      </c>
      <c r="Y20" t="n">
        <v>1</v>
      </c>
      <c r="Z20" t="n">
        <v>10</v>
      </c>
      <c r="AA20" t="n">
        <v>2099.194529720351</v>
      </c>
      <c r="AB20" t="n">
        <v>2872.210565489955</v>
      </c>
      <c r="AC20" t="n">
        <v>2598.09082029244</v>
      </c>
      <c r="AD20" t="n">
        <v>2099194.529720351</v>
      </c>
      <c r="AE20" t="n">
        <v>2872210.565489955</v>
      </c>
      <c r="AF20" t="n">
        <v>2.545710173363953e-06</v>
      </c>
      <c r="AG20" t="n">
        <v>70</v>
      </c>
      <c r="AH20" t="n">
        <v>2598090.82029244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1.6795</v>
      </c>
      <c r="E21" t="n">
        <v>59.54</v>
      </c>
      <c r="F21" t="n">
        <v>54.82</v>
      </c>
      <c r="G21" t="n">
        <v>41.12</v>
      </c>
      <c r="H21" t="n">
        <v>0.65</v>
      </c>
      <c r="I21" t="n">
        <v>80</v>
      </c>
      <c r="J21" t="n">
        <v>157.09</v>
      </c>
      <c r="K21" t="n">
        <v>49.1</v>
      </c>
      <c r="L21" t="n">
        <v>5.75</v>
      </c>
      <c r="M21" t="n">
        <v>78</v>
      </c>
      <c r="N21" t="n">
        <v>27.25</v>
      </c>
      <c r="O21" t="n">
        <v>19608.58</v>
      </c>
      <c r="P21" t="n">
        <v>633.45</v>
      </c>
      <c r="Q21" t="n">
        <v>1367.47</v>
      </c>
      <c r="R21" t="n">
        <v>179.77</v>
      </c>
      <c r="S21" t="n">
        <v>104.26</v>
      </c>
      <c r="T21" t="n">
        <v>36539.25</v>
      </c>
      <c r="U21" t="n">
        <v>0.58</v>
      </c>
      <c r="V21" t="n">
        <v>0.87</v>
      </c>
      <c r="W21" t="n">
        <v>20.76</v>
      </c>
      <c r="X21" t="n">
        <v>2.24</v>
      </c>
      <c r="Y21" t="n">
        <v>1</v>
      </c>
      <c r="Z21" t="n">
        <v>10</v>
      </c>
      <c r="AA21" t="n">
        <v>2076.685571987126</v>
      </c>
      <c r="AB21" t="n">
        <v>2841.412816494225</v>
      </c>
      <c r="AC21" t="n">
        <v>2570.232365235951</v>
      </c>
      <c r="AD21" t="n">
        <v>2076685.571987126</v>
      </c>
      <c r="AE21" t="n">
        <v>2841412.816494225</v>
      </c>
      <c r="AF21" t="n">
        <v>2.557741227664967e-06</v>
      </c>
      <c r="AG21" t="n">
        <v>69</v>
      </c>
      <c r="AH21" t="n">
        <v>2570232.36523595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1.6834</v>
      </c>
      <c r="E22" t="n">
        <v>59.4</v>
      </c>
      <c r="F22" t="n">
        <v>54.77</v>
      </c>
      <c r="G22" t="n">
        <v>42.68</v>
      </c>
      <c r="H22" t="n">
        <v>0.67</v>
      </c>
      <c r="I22" t="n">
        <v>77</v>
      </c>
      <c r="J22" t="n">
        <v>157.44</v>
      </c>
      <c r="K22" t="n">
        <v>49.1</v>
      </c>
      <c r="L22" t="n">
        <v>6</v>
      </c>
      <c r="M22" t="n">
        <v>75</v>
      </c>
      <c r="N22" t="n">
        <v>27.35</v>
      </c>
      <c r="O22" t="n">
        <v>19652.13</v>
      </c>
      <c r="P22" t="n">
        <v>631.41</v>
      </c>
      <c r="Q22" t="n">
        <v>1367.5</v>
      </c>
      <c r="R22" t="n">
        <v>177.57</v>
      </c>
      <c r="S22" t="n">
        <v>104.26</v>
      </c>
      <c r="T22" t="n">
        <v>35454.94</v>
      </c>
      <c r="U22" t="n">
        <v>0.59</v>
      </c>
      <c r="V22" t="n">
        <v>0.88</v>
      </c>
      <c r="W22" t="n">
        <v>20.78</v>
      </c>
      <c r="X22" t="n">
        <v>2.19</v>
      </c>
      <c r="Y22" t="n">
        <v>1</v>
      </c>
      <c r="Z22" t="n">
        <v>10</v>
      </c>
      <c r="AA22" t="n">
        <v>2070.057742852442</v>
      </c>
      <c r="AB22" t="n">
        <v>2832.344328272965</v>
      </c>
      <c r="AC22" t="n">
        <v>2562.029360802824</v>
      </c>
      <c r="AD22" t="n">
        <v>2070057.742852442</v>
      </c>
      <c r="AE22" t="n">
        <v>2832344.328272965</v>
      </c>
      <c r="AF22" t="n">
        <v>2.563680608902177e-06</v>
      </c>
      <c r="AG22" t="n">
        <v>69</v>
      </c>
      <c r="AH22" t="n">
        <v>2562029.360802824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1.6908</v>
      </c>
      <c r="E23" t="n">
        <v>59.14</v>
      </c>
      <c r="F23" t="n">
        <v>54.64</v>
      </c>
      <c r="G23" t="n">
        <v>44.91</v>
      </c>
      <c r="H23" t="n">
        <v>0.7</v>
      </c>
      <c r="I23" t="n">
        <v>73</v>
      </c>
      <c r="J23" t="n">
        <v>157.8</v>
      </c>
      <c r="K23" t="n">
        <v>49.1</v>
      </c>
      <c r="L23" t="n">
        <v>6.25</v>
      </c>
      <c r="M23" t="n">
        <v>71</v>
      </c>
      <c r="N23" t="n">
        <v>27.45</v>
      </c>
      <c r="O23" t="n">
        <v>19695.71</v>
      </c>
      <c r="P23" t="n">
        <v>628.33</v>
      </c>
      <c r="Q23" t="n">
        <v>1367.45</v>
      </c>
      <c r="R23" t="n">
        <v>173.33</v>
      </c>
      <c r="S23" t="n">
        <v>104.26</v>
      </c>
      <c r="T23" t="n">
        <v>33356.6</v>
      </c>
      <c r="U23" t="n">
        <v>0.6</v>
      </c>
      <c r="V23" t="n">
        <v>0.88</v>
      </c>
      <c r="W23" t="n">
        <v>20.77</v>
      </c>
      <c r="X23" t="n">
        <v>2.06</v>
      </c>
      <c r="Y23" t="n">
        <v>1</v>
      </c>
      <c r="Z23" t="n">
        <v>10</v>
      </c>
      <c r="AA23" t="n">
        <v>2058.384733734513</v>
      </c>
      <c r="AB23" t="n">
        <v>2816.372802220998</v>
      </c>
      <c r="AC23" t="n">
        <v>2547.582134781079</v>
      </c>
      <c r="AD23" t="n">
        <v>2058384.733734513</v>
      </c>
      <c r="AE23" t="n">
        <v>2816372.802220998</v>
      </c>
      <c r="AF23" t="n">
        <v>2.574950204070215e-06</v>
      </c>
      <c r="AG23" t="n">
        <v>69</v>
      </c>
      <c r="AH23" t="n">
        <v>2547582.134781079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1.6966</v>
      </c>
      <c r="E24" t="n">
        <v>58.94</v>
      </c>
      <c r="F24" t="n">
        <v>54.53</v>
      </c>
      <c r="G24" t="n">
        <v>46.74</v>
      </c>
      <c r="H24" t="n">
        <v>0.73</v>
      </c>
      <c r="I24" t="n">
        <v>70</v>
      </c>
      <c r="J24" t="n">
        <v>158.15</v>
      </c>
      <c r="K24" t="n">
        <v>49.1</v>
      </c>
      <c r="L24" t="n">
        <v>6.5</v>
      </c>
      <c r="M24" t="n">
        <v>68</v>
      </c>
      <c r="N24" t="n">
        <v>27.56</v>
      </c>
      <c r="O24" t="n">
        <v>19739.33</v>
      </c>
      <c r="P24" t="n">
        <v>625.8099999999999</v>
      </c>
      <c r="Q24" t="n">
        <v>1367.36</v>
      </c>
      <c r="R24" t="n">
        <v>169.74</v>
      </c>
      <c r="S24" t="n">
        <v>104.26</v>
      </c>
      <c r="T24" t="n">
        <v>31574.8</v>
      </c>
      <c r="U24" t="n">
        <v>0.61</v>
      </c>
      <c r="V24" t="n">
        <v>0.88</v>
      </c>
      <c r="W24" t="n">
        <v>20.76</v>
      </c>
      <c r="X24" t="n">
        <v>1.95</v>
      </c>
      <c r="Y24" t="n">
        <v>1</v>
      </c>
      <c r="Z24" t="n">
        <v>10</v>
      </c>
      <c r="AA24" t="n">
        <v>2049.08391709704</v>
      </c>
      <c r="AB24" t="n">
        <v>2803.647014574537</v>
      </c>
      <c r="AC24" t="n">
        <v>2536.070878446841</v>
      </c>
      <c r="AD24" t="n">
        <v>2049083.91709704</v>
      </c>
      <c r="AE24" t="n">
        <v>2803647.014574537</v>
      </c>
      <c r="AF24" t="n">
        <v>2.583783130012732e-06</v>
      </c>
      <c r="AG24" t="n">
        <v>69</v>
      </c>
      <c r="AH24" t="n">
        <v>2536070.878446841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1.6992</v>
      </c>
      <c r="E25" t="n">
        <v>58.85</v>
      </c>
      <c r="F25" t="n">
        <v>54.5</v>
      </c>
      <c r="G25" t="n">
        <v>48.09</v>
      </c>
      <c r="H25" t="n">
        <v>0.75</v>
      </c>
      <c r="I25" t="n">
        <v>68</v>
      </c>
      <c r="J25" t="n">
        <v>158.51</v>
      </c>
      <c r="K25" t="n">
        <v>49.1</v>
      </c>
      <c r="L25" t="n">
        <v>6.75</v>
      </c>
      <c r="M25" t="n">
        <v>66</v>
      </c>
      <c r="N25" t="n">
        <v>27.66</v>
      </c>
      <c r="O25" t="n">
        <v>19782.99</v>
      </c>
      <c r="P25" t="n">
        <v>624.38</v>
      </c>
      <c r="Q25" t="n">
        <v>1367.43</v>
      </c>
      <c r="R25" t="n">
        <v>168.48</v>
      </c>
      <c r="S25" t="n">
        <v>104.26</v>
      </c>
      <c r="T25" t="n">
        <v>30957.85</v>
      </c>
      <c r="U25" t="n">
        <v>0.62</v>
      </c>
      <c r="V25" t="n">
        <v>0.88</v>
      </c>
      <c r="W25" t="n">
        <v>20.77</v>
      </c>
      <c r="X25" t="n">
        <v>1.92</v>
      </c>
      <c r="Y25" t="n">
        <v>1</v>
      </c>
      <c r="Z25" t="n">
        <v>10</v>
      </c>
      <c r="AA25" t="n">
        <v>2044.6785388081</v>
      </c>
      <c r="AB25" t="n">
        <v>2797.619381648035</v>
      </c>
      <c r="AC25" t="n">
        <v>2530.618514347009</v>
      </c>
      <c r="AD25" t="n">
        <v>2044678.5388081</v>
      </c>
      <c r="AE25" t="n">
        <v>2797619.381648035</v>
      </c>
      <c r="AF25" t="n">
        <v>2.587742717504205e-06</v>
      </c>
      <c r="AG25" t="n">
        <v>69</v>
      </c>
      <c r="AH25" t="n">
        <v>2530618.514347009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1.7045</v>
      </c>
      <c r="E26" t="n">
        <v>58.67</v>
      </c>
      <c r="F26" t="n">
        <v>54.41</v>
      </c>
      <c r="G26" t="n">
        <v>50.22</v>
      </c>
      <c r="H26" t="n">
        <v>0.78</v>
      </c>
      <c r="I26" t="n">
        <v>65</v>
      </c>
      <c r="J26" t="n">
        <v>158.86</v>
      </c>
      <c r="K26" t="n">
        <v>49.1</v>
      </c>
      <c r="L26" t="n">
        <v>7</v>
      </c>
      <c r="M26" t="n">
        <v>63</v>
      </c>
      <c r="N26" t="n">
        <v>27.77</v>
      </c>
      <c r="O26" t="n">
        <v>19826.68</v>
      </c>
      <c r="P26" t="n">
        <v>621.6900000000001</v>
      </c>
      <c r="Q26" t="n">
        <v>1367.37</v>
      </c>
      <c r="R26" t="n">
        <v>166.01</v>
      </c>
      <c r="S26" t="n">
        <v>104.26</v>
      </c>
      <c r="T26" t="n">
        <v>29734.76</v>
      </c>
      <c r="U26" t="n">
        <v>0.63</v>
      </c>
      <c r="V26" t="n">
        <v>0.88</v>
      </c>
      <c r="W26" t="n">
        <v>20.75</v>
      </c>
      <c r="X26" t="n">
        <v>1.83</v>
      </c>
      <c r="Y26" t="n">
        <v>1</v>
      </c>
      <c r="Z26" t="n">
        <v>10</v>
      </c>
      <c r="AA26" t="n">
        <v>2026.053239682901</v>
      </c>
      <c r="AB26" t="n">
        <v>2772.135425694733</v>
      </c>
      <c r="AC26" t="n">
        <v>2507.566711382934</v>
      </c>
      <c r="AD26" t="n">
        <v>2026053.239682901</v>
      </c>
      <c r="AE26" t="n">
        <v>2772135.425694733</v>
      </c>
      <c r="AF26" t="n">
        <v>2.595814184313746e-06</v>
      </c>
      <c r="AG26" t="n">
        <v>68</v>
      </c>
      <c r="AH26" t="n">
        <v>2507566.711382933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1.7072</v>
      </c>
      <c r="E27" t="n">
        <v>58.57</v>
      </c>
      <c r="F27" t="n">
        <v>54.37</v>
      </c>
      <c r="G27" t="n">
        <v>51.78</v>
      </c>
      <c r="H27" t="n">
        <v>0.8100000000000001</v>
      </c>
      <c r="I27" t="n">
        <v>63</v>
      </c>
      <c r="J27" t="n">
        <v>159.22</v>
      </c>
      <c r="K27" t="n">
        <v>49.1</v>
      </c>
      <c r="L27" t="n">
        <v>7.25</v>
      </c>
      <c r="M27" t="n">
        <v>61</v>
      </c>
      <c r="N27" t="n">
        <v>27.87</v>
      </c>
      <c r="O27" t="n">
        <v>19870.53</v>
      </c>
      <c r="P27" t="n">
        <v>620.04</v>
      </c>
      <c r="Q27" t="n">
        <v>1367.44</v>
      </c>
      <c r="R27" t="n">
        <v>164.34</v>
      </c>
      <c r="S27" t="n">
        <v>104.26</v>
      </c>
      <c r="T27" t="n">
        <v>28912.58</v>
      </c>
      <c r="U27" t="n">
        <v>0.63</v>
      </c>
      <c r="V27" t="n">
        <v>0.88</v>
      </c>
      <c r="W27" t="n">
        <v>20.76</v>
      </c>
      <c r="X27" t="n">
        <v>1.79</v>
      </c>
      <c r="Y27" t="n">
        <v>1</v>
      </c>
      <c r="Z27" t="n">
        <v>10</v>
      </c>
      <c r="AA27" t="n">
        <v>2021.20919950153</v>
      </c>
      <c r="AB27" t="n">
        <v>2765.507596214611</v>
      </c>
      <c r="AC27" t="n">
        <v>2501.571432646177</v>
      </c>
      <c r="AD27" t="n">
        <v>2021209.19950153</v>
      </c>
      <c r="AE27" t="n">
        <v>2765507.596214611</v>
      </c>
      <c r="AF27" t="n">
        <v>2.599926063631814e-06</v>
      </c>
      <c r="AG27" t="n">
        <v>68</v>
      </c>
      <c r="AH27" t="n">
        <v>2501571.432646177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1.7133</v>
      </c>
      <c r="E28" t="n">
        <v>58.37</v>
      </c>
      <c r="F28" t="n">
        <v>54.26</v>
      </c>
      <c r="G28" t="n">
        <v>54.26</v>
      </c>
      <c r="H28" t="n">
        <v>0.83</v>
      </c>
      <c r="I28" t="n">
        <v>60</v>
      </c>
      <c r="J28" t="n">
        <v>159.57</v>
      </c>
      <c r="K28" t="n">
        <v>49.1</v>
      </c>
      <c r="L28" t="n">
        <v>7.5</v>
      </c>
      <c r="M28" t="n">
        <v>58</v>
      </c>
      <c r="N28" t="n">
        <v>27.98</v>
      </c>
      <c r="O28" t="n">
        <v>19914.3</v>
      </c>
      <c r="P28" t="n">
        <v>617.39</v>
      </c>
      <c r="Q28" t="n">
        <v>1367.4</v>
      </c>
      <c r="R28" t="n">
        <v>161.16</v>
      </c>
      <c r="S28" t="n">
        <v>104.26</v>
      </c>
      <c r="T28" t="n">
        <v>27335.94</v>
      </c>
      <c r="U28" t="n">
        <v>0.65</v>
      </c>
      <c r="V28" t="n">
        <v>0.88</v>
      </c>
      <c r="W28" t="n">
        <v>20.74</v>
      </c>
      <c r="X28" t="n">
        <v>1.68</v>
      </c>
      <c r="Y28" t="n">
        <v>1</v>
      </c>
      <c r="Z28" t="n">
        <v>10</v>
      </c>
      <c r="AA28" t="n">
        <v>2011.670706163771</v>
      </c>
      <c r="AB28" t="n">
        <v>2752.456608821262</v>
      </c>
      <c r="AC28" t="n">
        <v>2489.766013172473</v>
      </c>
      <c r="AD28" t="n">
        <v>2011670.706163771</v>
      </c>
      <c r="AE28" t="n">
        <v>2752456.608821262</v>
      </c>
      <c r="AF28" t="n">
        <v>2.609215865054116e-06</v>
      </c>
      <c r="AG28" t="n">
        <v>68</v>
      </c>
      <c r="AH28" t="n">
        <v>2489766.013172473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1.7169</v>
      </c>
      <c r="E29" t="n">
        <v>58.24</v>
      </c>
      <c r="F29" t="n">
        <v>54.2</v>
      </c>
      <c r="G29" t="n">
        <v>56.07</v>
      </c>
      <c r="H29" t="n">
        <v>0.86</v>
      </c>
      <c r="I29" t="n">
        <v>58</v>
      </c>
      <c r="J29" t="n">
        <v>159.92</v>
      </c>
      <c r="K29" t="n">
        <v>49.1</v>
      </c>
      <c r="L29" t="n">
        <v>7.75</v>
      </c>
      <c r="M29" t="n">
        <v>56</v>
      </c>
      <c r="N29" t="n">
        <v>28.08</v>
      </c>
      <c r="O29" t="n">
        <v>19958.1</v>
      </c>
      <c r="P29" t="n">
        <v>615.6900000000001</v>
      </c>
      <c r="Q29" t="n">
        <v>1367.43</v>
      </c>
      <c r="R29" t="n">
        <v>159.34</v>
      </c>
      <c r="S29" t="n">
        <v>104.26</v>
      </c>
      <c r="T29" t="n">
        <v>26434.1</v>
      </c>
      <c r="U29" t="n">
        <v>0.65</v>
      </c>
      <c r="V29" t="n">
        <v>0.88</v>
      </c>
      <c r="W29" t="n">
        <v>20.73</v>
      </c>
      <c r="X29" t="n">
        <v>1.62</v>
      </c>
      <c r="Y29" t="n">
        <v>1</v>
      </c>
      <c r="Z29" t="n">
        <v>10</v>
      </c>
      <c r="AA29" t="n">
        <v>2005.92462081032</v>
      </c>
      <c r="AB29" t="n">
        <v>2744.594561341276</v>
      </c>
      <c r="AC29" t="n">
        <v>2482.654308469524</v>
      </c>
      <c r="AD29" t="n">
        <v>2005924.62081032</v>
      </c>
      <c r="AE29" t="n">
        <v>2744594.561341276</v>
      </c>
      <c r="AF29" t="n">
        <v>2.61469837081154e-06</v>
      </c>
      <c r="AG29" t="n">
        <v>68</v>
      </c>
      <c r="AH29" t="n">
        <v>2482654.308469524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1.7198</v>
      </c>
      <c r="E30" t="n">
        <v>58.15</v>
      </c>
      <c r="F30" t="n">
        <v>54.16</v>
      </c>
      <c r="G30" t="n">
        <v>58.03</v>
      </c>
      <c r="H30" t="n">
        <v>0.88</v>
      </c>
      <c r="I30" t="n">
        <v>56</v>
      </c>
      <c r="J30" t="n">
        <v>160.28</v>
      </c>
      <c r="K30" t="n">
        <v>49.1</v>
      </c>
      <c r="L30" t="n">
        <v>8</v>
      </c>
      <c r="M30" t="n">
        <v>54</v>
      </c>
      <c r="N30" t="n">
        <v>28.19</v>
      </c>
      <c r="O30" t="n">
        <v>20001.93</v>
      </c>
      <c r="P30" t="n">
        <v>613.4400000000001</v>
      </c>
      <c r="Q30" t="n">
        <v>1367.36</v>
      </c>
      <c r="R30" t="n">
        <v>157.67</v>
      </c>
      <c r="S30" t="n">
        <v>104.26</v>
      </c>
      <c r="T30" t="n">
        <v>25610.65</v>
      </c>
      <c r="U30" t="n">
        <v>0.66</v>
      </c>
      <c r="V30" t="n">
        <v>0.88</v>
      </c>
      <c r="W30" t="n">
        <v>20.74</v>
      </c>
      <c r="X30" t="n">
        <v>1.58</v>
      </c>
      <c r="Y30" t="n">
        <v>1</v>
      </c>
      <c r="Z30" t="n">
        <v>10</v>
      </c>
      <c r="AA30" t="n">
        <v>2000.14779981463</v>
      </c>
      <c r="AB30" t="n">
        <v>2736.690459999616</v>
      </c>
      <c r="AC30" t="n">
        <v>2475.504563466436</v>
      </c>
      <c r="AD30" t="n">
        <v>2000147.79981463</v>
      </c>
      <c r="AE30" t="n">
        <v>2736690.459999616</v>
      </c>
      <c r="AF30" t="n">
        <v>2.619114833782799e-06</v>
      </c>
      <c r="AG30" t="n">
        <v>68</v>
      </c>
      <c r="AH30" t="n">
        <v>2475504.563466436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1.7214</v>
      </c>
      <c r="E31" t="n">
        <v>58.09</v>
      </c>
      <c r="F31" t="n">
        <v>54.13</v>
      </c>
      <c r="G31" t="n">
        <v>59.06</v>
      </c>
      <c r="H31" t="n">
        <v>0.91</v>
      </c>
      <c r="I31" t="n">
        <v>55</v>
      </c>
      <c r="J31" t="n">
        <v>160.64</v>
      </c>
      <c r="K31" t="n">
        <v>49.1</v>
      </c>
      <c r="L31" t="n">
        <v>8.25</v>
      </c>
      <c r="M31" t="n">
        <v>53</v>
      </c>
      <c r="N31" t="n">
        <v>28.29</v>
      </c>
      <c r="O31" t="n">
        <v>20045.81</v>
      </c>
      <c r="P31" t="n">
        <v>611.62</v>
      </c>
      <c r="Q31" t="n">
        <v>1367.37</v>
      </c>
      <c r="R31" t="n">
        <v>157.14</v>
      </c>
      <c r="S31" t="n">
        <v>104.26</v>
      </c>
      <c r="T31" t="n">
        <v>25348.8</v>
      </c>
      <c r="U31" t="n">
        <v>0.66</v>
      </c>
      <c r="V31" t="n">
        <v>0.89</v>
      </c>
      <c r="W31" t="n">
        <v>20.73</v>
      </c>
      <c r="X31" t="n">
        <v>1.56</v>
      </c>
      <c r="Y31" t="n">
        <v>1</v>
      </c>
      <c r="Z31" t="n">
        <v>10</v>
      </c>
      <c r="AA31" t="n">
        <v>1996.086663391751</v>
      </c>
      <c r="AB31" t="n">
        <v>2731.133833981139</v>
      </c>
      <c r="AC31" t="n">
        <v>2470.478254036389</v>
      </c>
      <c r="AD31" t="n">
        <v>1996086.663391751</v>
      </c>
      <c r="AE31" t="n">
        <v>2731133.833981139</v>
      </c>
      <c r="AF31" t="n">
        <v>2.621551503008321e-06</v>
      </c>
      <c r="AG31" t="n">
        <v>68</v>
      </c>
      <c r="AH31" t="n">
        <v>2470478.254036389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1.7247</v>
      </c>
      <c r="E32" t="n">
        <v>57.98</v>
      </c>
      <c r="F32" t="n">
        <v>54.09</v>
      </c>
      <c r="G32" t="n">
        <v>61.23</v>
      </c>
      <c r="H32" t="n">
        <v>0.9399999999999999</v>
      </c>
      <c r="I32" t="n">
        <v>53</v>
      </c>
      <c r="J32" t="n">
        <v>160.99</v>
      </c>
      <c r="K32" t="n">
        <v>49.1</v>
      </c>
      <c r="L32" t="n">
        <v>8.5</v>
      </c>
      <c r="M32" t="n">
        <v>51</v>
      </c>
      <c r="N32" t="n">
        <v>28.4</v>
      </c>
      <c r="O32" t="n">
        <v>20089.72</v>
      </c>
      <c r="P32" t="n">
        <v>609.4400000000001</v>
      </c>
      <c r="Q32" t="n">
        <v>1367.4</v>
      </c>
      <c r="R32" t="n">
        <v>155.22</v>
      </c>
      <c r="S32" t="n">
        <v>104.26</v>
      </c>
      <c r="T32" t="n">
        <v>24401.21</v>
      </c>
      <c r="U32" t="n">
        <v>0.67</v>
      </c>
      <c r="V32" t="n">
        <v>0.89</v>
      </c>
      <c r="W32" t="n">
        <v>20.74</v>
      </c>
      <c r="X32" t="n">
        <v>1.51</v>
      </c>
      <c r="Y32" t="n">
        <v>1</v>
      </c>
      <c r="Z32" t="n">
        <v>10</v>
      </c>
      <c r="AA32" t="n">
        <v>1990.132013045426</v>
      </c>
      <c r="AB32" t="n">
        <v>2722.986418676664</v>
      </c>
      <c r="AC32" t="n">
        <v>2463.108416613604</v>
      </c>
      <c r="AD32" t="n">
        <v>1990132.013045426</v>
      </c>
      <c r="AE32" t="n">
        <v>2722986.418676664</v>
      </c>
      <c r="AF32" t="n">
        <v>2.626577133285959e-06</v>
      </c>
      <c r="AG32" t="n">
        <v>68</v>
      </c>
      <c r="AH32" t="n">
        <v>2463108.416613604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1.7286</v>
      </c>
      <c r="E33" t="n">
        <v>57.85</v>
      </c>
      <c r="F33" t="n">
        <v>54.02</v>
      </c>
      <c r="G33" t="n">
        <v>63.55</v>
      </c>
      <c r="H33" t="n">
        <v>0.96</v>
      </c>
      <c r="I33" t="n">
        <v>51</v>
      </c>
      <c r="J33" t="n">
        <v>161.35</v>
      </c>
      <c r="K33" t="n">
        <v>49.1</v>
      </c>
      <c r="L33" t="n">
        <v>8.75</v>
      </c>
      <c r="M33" t="n">
        <v>49</v>
      </c>
      <c r="N33" t="n">
        <v>28.5</v>
      </c>
      <c r="O33" t="n">
        <v>20133.66</v>
      </c>
      <c r="P33" t="n">
        <v>607.4</v>
      </c>
      <c r="Q33" t="n">
        <v>1367.32</v>
      </c>
      <c r="R33" t="n">
        <v>153.37</v>
      </c>
      <c r="S33" t="n">
        <v>104.26</v>
      </c>
      <c r="T33" t="n">
        <v>23484.67</v>
      </c>
      <c r="U33" t="n">
        <v>0.68</v>
      </c>
      <c r="V33" t="n">
        <v>0.89</v>
      </c>
      <c r="W33" t="n">
        <v>20.72</v>
      </c>
      <c r="X33" t="n">
        <v>1.44</v>
      </c>
      <c r="Y33" t="n">
        <v>1</v>
      </c>
      <c r="Z33" t="n">
        <v>10</v>
      </c>
      <c r="AA33" t="n">
        <v>1973.925257065742</v>
      </c>
      <c r="AB33" t="n">
        <v>2700.811620153649</v>
      </c>
      <c r="AC33" t="n">
        <v>2443.049949739101</v>
      </c>
      <c r="AD33" t="n">
        <v>1973925.257065742</v>
      </c>
      <c r="AE33" t="n">
        <v>2700811.620153649</v>
      </c>
      <c r="AF33" t="n">
        <v>2.632516514523169e-06</v>
      </c>
      <c r="AG33" t="n">
        <v>67</v>
      </c>
      <c r="AH33" t="n">
        <v>2443049.9497391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1.7298</v>
      </c>
      <c r="E34" t="n">
        <v>57.81</v>
      </c>
      <c r="F34" t="n">
        <v>54.01</v>
      </c>
      <c r="G34" t="n">
        <v>64.81</v>
      </c>
      <c r="H34" t="n">
        <v>0.99</v>
      </c>
      <c r="I34" t="n">
        <v>50</v>
      </c>
      <c r="J34" t="n">
        <v>161.71</v>
      </c>
      <c r="K34" t="n">
        <v>49.1</v>
      </c>
      <c r="L34" t="n">
        <v>9</v>
      </c>
      <c r="M34" t="n">
        <v>48</v>
      </c>
      <c r="N34" t="n">
        <v>28.61</v>
      </c>
      <c r="O34" t="n">
        <v>20177.64</v>
      </c>
      <c r="P34" t="n">
        <v>606.63</v>
      </c>
      <c r="Q34" t="n">
        <v>1367.28</v>
      </c>
      <c r="R34" t="n">
        <v>153.02</v>
      </c>
      <c r="S34" t="n">
        <v>104.26</v>
      </c>
      <c r="T34" t="n">
        <v>23315.43</v>
      </c>
      <c r="U34" t="n">
        <v>0.68</v>
      </c>
      <c r="V34" t="n">
        <v>0.89</v>
      </c>
      <c r="W34" t="n">
        <v>20.73</v>
      </c>
      <c r="X34" t="n">
        <v>1.43</v>
      </c>
      <c r="Y34" t="n">
        <v>1</v>
      </c>
      <c r="Z34" t="n">
        <v>10</v>
      </c>
      <c r="AA34" t="n">
        <v>1971.846206419465</v>
      </c>
      <c r="AB34" t="n">
        <v>2697.966971338172</v>
      </c>
      <c r="AC34" t="n">
        <v>2440.476790214083</v>
      </c>
      <c r="AD34" t="n">
        <v>1971846.206419466</v>
      </c>
      <c r="AE34" t="n">
        <v>2697966.971338172</v>
      </c>
      <c r="AF34" t="n">
        <v>2.63434401644231e-06</v>
      </c>
      <c r="AG34" t="n">
        <v>67</v>
      </c>
      <c r="AH34" t="n">
        <v>2440476.790214083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1.7344</v>
      </c>
      <c r="E35" t="n">
        <v>57.66</v>
      </c>
      <c r="F35" t="n">
        <v>53.91</v>
      </c>
      <c r="G35" t="n">
        <v>67.39</v>
      </c>
      <c r="H35" t="n">
        <v>1.01</v>
      </c>
      <c r="I35" t="n">
        <v>48</v>
      </c>
      <c r="J35" t="n">
        <v>162.06</v>
      </c>
      <c r="K35" t="n">
        <v>49.1</v>
      </c>
      <c r="L35" t="n">
        <v>9.25</v>
      </c>
      <c r="M35" t="n">
        <v>46</v>
      </c>
      <c r="N35" t="n">
        <v>28.72</v>
      </c>
      <c r="O35" t="n">
        <v>20221.66</v>
      </c>
      <c r="P35" t="n">
        <v>603.48</v>
      </c>
      <c r="Q35" t="n">
        <v>1367.34</v>
      </c>
      <c r="R35" t="n">
        <v>149.78</v>
      </c>
      <c r="S35" t="n">
        <v>104.26</v>
      </c>
      <c r="T35" t="n">
        <v>21703.98</v>
      </c>
      <c r="U35" t="n">
        <v>0.7</v>
      </c>
      <c r="V35" t="n">
        <v>0.89</v>
      </c>
      <c r="W35" t="n">
        <v>20.72</v>
      </c>
      <c r="X35" t="n">
        <v>1.33</v>
      </c>
      <c r="Y35" t="n">
        <v>1</v>
      </c>
      <c r="Z35" t="n">
        <v>10</v>
      </c>
      <c r="AA35" t="n">
        <v>1963.092043133005</v>
      </c>
      <c r="AB35" t="n">
        <v>2685.98913892321</v>
      </c>
      <c r="AC35" t="n">
        <v>2429.642105313811</v>
      </c>
      <c r="AD35" t="n">
        <v>1963092.043133005</v>
      </c>
      <c r="AE35" t="n">
        <v>2685989.13892321</v>
      </c>
      <c r="AF35" t="n">
        <v>2.641349440465685e-06</v>
      </c>
      <c r="AG35" t="n">
        <v>67</v>
      </c>
      <c r="AH35" t="n">
        <v>2429642.105313811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1.7359</v>
      </c>
      <c r="E36" t="n">
        <v>57.61</v>
      </c>
      <c r="F36" t="n">
        <v>53.89</v>
      </c>
      <c r="G36" t="n">
        <v>68.8</v>
      </c>
      <c r="H36" t="n">
        <v>1.04</v>
      </c>
      <c r="I36" t="n">
        <v>47</v>
      </c>
      <c r="J36" t="n">
        <v>162.42</v>
      </c>
      <c r="K36" t="n">
        <v>49.1</v>
      </c>
      <c r="L36" t="n">
        <v>9.5</v>
      </c>
      <c r="M36" t="n">
        <v>45</v>
      </c>
      <c r="N36" t="n">
        <v>28.82</v>
      </c>
      <c r="O36" t="n">
        <v>20265.72</v>
      </c>
      <c r="P36" t="n">
        <v>601.5599999999999</v>
      </c>
      <c r="Q36" t="n">
        <v>1367.31</v>
      </c>
      <c r="R36" t="n">
        <v>149.18</v>
      </c>
      <c r="S36" t="n">
        <v>104.26</v>
      </c>
      <c r="T36" t="n">
        <v>21409.27</v>
      </c>
      <c r="U36" t="n">
        <v>0.7</v>
      </c>
      <c r="V36" t="n">
        <v>0.89</v>
      </c>
      <c r="W36" t="n">
        <v>20.72</v>
      </c>
      <c r="X36" t="n">
        <v>1.32</v>
      </c>
      <c r="Y36" t="n">
        <v>1</v>
      </c>
      <c r="Z36" t="n">
        <v>10</v>
      </c>
      <c r="AA36" t="n">
        <v>1959.11267241316</v>
      </c>
      <c r="AB36" t="n">
        <v>2680.544388346872</v>
      </c>
      <c r="AC36" t="n">
        <v>2424.716994090724</v>
      </c>
      <c r="AD36" t="n">
        <v>1959112.67241316</v>
      </c>
      <c r="AE36" t="n">
        <v>2680544.388346871</v>
      </c>
      <c r="AF36" t="n">
        <v>2.643633817864612e-06</v>
      </c>
      <c r="AG36" t="n">
        <v>67</v>
      </c>
      <c r="AH36" t="n">
        <v>2424716.994090724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1.7401</v>
      </c>
      <c r="E37" t="n">
        <v>57.47</v>
      </c>
      <c r="F37" t="n">
        <v>53.82</v>
      </c>
      <c r="G37" t="n">
        <v>71.76000000000001</v>
      </c>
      <c r="H37" t="n">
        <v>1.06</v>
      </c>
      <c r="I37" t="n">
        <v>45</v>
      </c>
      <c r="J37" t="n">
        <v>162.78</v>
      </c>
      <c r="K37" t="n">
        <v>49.1</v>
      </c>
      <c r="L37" t="n">
        <v>9.75</v>
      </c>
      <c r="M37" t="n">
        <v>43</v>
      </c>
      <c r="N37" t="n">
        <v>28.93</v>
      </c>
      <c r="O37" t="n">
        <v>20309.81</v>
      </c>
      <c r="P37" t="n">
        <v>599.4400000000001</v>
      </c>
      <c r="Q37" t="n">
        <v>1367.35</v>
      </c>
      <c r="R37" t="n">
        <v>146.76</v>
      </c>
      <c r="S37" t="n">
        <v>104.26</v>
      </c>
      <c r="T37" t="n">
        <v>20210.28</v>
      </c>
      <c r="U37" t="n">
        <v>0.71</v>
      </c>
      <c r="V37" t="n">
        <v>0.89</v>
      </c>
      <c r="W37" t="n">
        <v>20.71</v>
      </c>
      <c r="X37" t="n">
        <v>1.24</v>
      </c>
      <c r="Y37" t="n">
        <v>1</v>
      </c>
      <c r="Z37" t="n">
        <v>10</v>
      </c>
      <c r="AA37" t="n">
        <v>1952.411645063375</v>
      </c>
      <c r="AB37" t="n">
        <v>2671.375747098434</v>
      </c>
      <c r="AC37" t="n">
        <v>2416.423395094768</v>
      </c>
      <c r="AD37" t="n">
        <v>1952411.645063375</v>
      </c>
      <c r="AE37" t="n">
        <v>2671375.747098434</v>
      </c>
      <c r="AF37" t="n">
        <v>2.650030074581607e-06</v>
      </c>
      <c r="AG37" t="n">
        <v>67</v>
      </c>
      <c r="AH37" t="n">
        <v>2416423.395094768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1.7414</v>
      </c>
      <c r="E38" t="n">
        <v>57.42</v>
      </c>
      <c r="F38" t="n">
        <v>53.8</v>
      </c>
      <c r="G38" t="n">
        <v>73.37</v>
      </c>
      <c r="H38" t="n">
        <v>1.09</v>
      </c>
      <c r="I38" t="n">
        <v>44</v>
      </c>
      <c r="J38" t="n">
        <v>163.13</v>
      </c>
      <c r="K38" t="n">
        <v>49.1</v>
      </c>
      <c r="L38" t="n">
        <v>10</v>
      </c>
      <c r="M38" t="n">
        <v>42</v>
      </c>
      <c r="N38" t="n">
        <v>29.04</v>
      </c>
      <c r="O38" t="n">
        <v>20353.94</v>
      </c>
      <c r="P38" t="n">
        <v>597.87</v>
      </c>
      <c r="Q38" t="n">
        <v>1367.28</v>
      </c>
      <c r="R38" t="n">
        <v>146.27</v>
      </c>
      <c r="S38" t="n">
        <v>104.26</v>
      </c>
      <c r="T38" t="n">
        <v>19972.42</v>
      </c>
      <c r="U38" t="n">
        <v>0.71</v>
      </c>
      <c r="V38" t="n">
        <v>0.89</v>
      </c>
      <c r="W38" t="n">
        <v>20.72</v>
      </c>
      <c r="X38" t="n">
        <v>1.23</v>
      </c>
      <c r="Y38" t="n">
        <v>1</v>
      </c>
      <c r="Z38" t="n">
        <v>10</v>
      </c>
      <c r="AA38" t="n">
        <v>1949.089258042021</v>
      </c>
      <c r="AB38" t="n">
        <v>2666.829910602447</v>
      </c>
      <c r="AC38" t="n">
        <v>2412.311406853836</v>
      </c>
      <c r="AD38" t="n">
        <v>1949089.258042021</v>
      </c>
      <c r="AE38" t="n">
        <v>2666829.910602448</v>
      </c>
      <c r="AF38" t="n">
        <v>2.652009868327344e-06</v>
      </c>
      <c r="AG38" t="n">
        <v>67</v>
      </c>
      <c r="AH38" t="n">
        <v>2412311.406853836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1.7432</v>
      </c>
      <c r="E39" t="n">
        <v>57.37</v>
      </c>
      <c r="F39" t="n">
        <v>53.78</v>
      </c>
      <c r="G39" t="n">
        <v>75.04000000000001</v>
      </c>
      <c r="H39" t="n">
        <v>1.11</v>
      </c>
      <c r="I39" t="n">
        <v>43</v>
      </c>
      <c r="J39" t="n">
        <v>163.49</v>
      </c>
      <c r="K39" t="n">
        <v>49.1</v>
      </c>
      <c r="L39" t="n">
        <v>10.25</v>
      </c>
      <c r="M39" t="n">
        <v>41</v>
      </c>
      <c r="N39" t="n">
        <v>29.15</v>
      </c>
      <c r="O39" t="n">
        <v>20398.1</v>
      </c>
      <c r="P39" t="n">
        <v>596.6799999999999</v>
      </c>
      <c r="Q39" t="n">
        <v>1367.33</v>
      </c>
      <c r="R39" t="n">
        <v>145.15</v>
      </c>
      <c r="S39" t="n">
        <v>104.26</v>
      </c>
      <c r="T39" t="n">
        <v>19413.78</v>
      </c>
      <c r="U39" t="n">
        <v>0.72</v>
      </c>
      <c r="V39" t="n">
        <v>0.89</v>
      </c>
      <c r="W39" t="n">
        <v>20.72</v>
      </c>
      <c r="X39" t="n">
        <v>1.2</v>
      </c>
      <c r="Y39" t="n">
        <v>1</v>
      </c>
      <c r="Z39" t="n">
        <v>10</v>
      </c>
      <c r="AA39" t="n">
        <v>1945.928615776456</v>
      </c>
      <c r="AB39" t="n">
        <v>2662.505380417005</v>
      </c>
      <c r="AC39" t="n">
        <v>2408.399603759776</v>
      </c>
      <c r="AD39" t="n">
        <v>1945928.615776456</v>
      </c>
      <c r="AE39" t="n">
        <v>2662505.380417005</v>
      </c>
      <c r="AF39" t="n">
        <v>2.654751121206056e-06</v>
      </c>
      <c r="AG39" t="n">
        <v>67</v>
      </c>
      <c r="AH39" t="n">
        <v>2408399.603759776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1.745</v>
      </c>
      <c r="E40" t="n">
        <v>57.31</v>
      </c>
      <c r="F40" t="n">
        <v>53.75</v>
      </c>
      <c r="G40" t="n">
        <v>76.78</v>
      </c>
      <c r="H40" t="n">
        <v>1.14</v>
      </c>
      <c r="I40" t="n">
        <v>42</v>
      </c>
      <c r="J40" t="n">
        <v>163.85</v>
      </c>
      <c r="K40" t="n">
        <v>49.1</v>
      </c>
      <c r="L40" t="n">
        <v>10.5</v>
      </c>
      <c r="M40" t="n">
        <v>40</v>
      </c>
      <c r="N40" t="n">
        <v>29.26</v>
      </c>
      <c r="O40" t="n">
        <v>20442.3</v>
      </c>
      <c r="P40" t="n">
        <v>594.7</v>
      </c>
      <c r="Q40" t="n">
        <v>1367.33</v>
      </c>
      <c r="R40" t="n">
        <v>144.53</v>
      </c>
      <c r="S40" t="n">
        <v>104.26</v>
      </c>
      <c r="T40" t="n">
        <v>19113.7</v>
      </c>
      <c r="U40" t="n">
        <v>0.72</v>
      </c>
      <c r="V40" t="n">
        <v>0.89</v>
      </c>
      <c r="W40" t="n">
        <v>20.71</v>
      </c>
      <c r="X40" t="n">
        <v>1.17</v>
      </c>
      <c r="Y40" t="n">
        <v>1</v>
      </c>
      <c r="Z40" t="n">
        <v>10</v>
      </c>
      <c r="AA40" t="n">
        <v>1941.593362739181</v>
      </c>
      <c r="AB40" t="n">
        <v>2656.57369595354</v>
      </c>
      <c r="AC40" t="n">
        <v>2403.034030936332</v>
      </c>
      <c r="AD40" t="n">
        <v>1941593.362739181</v>
      </c>
      <c r="AE40" t="n">
        <v>2656573.69595354</v>
      </c>
      <c r="AF40" t="n">
        <v>2.657492374084768e-06</v>
      </c>
      <c r="AG40" t="n">
        <v>67</v>
      </c>
      <c r="AH40" t="n">
        <v>2403034.030936332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1.7473</v>
      </c>
      <c r="E41" t="n">
        <v>57.23</v>
      </c>
      <c r="F41" t="n">
        <v>53.7</v>
      </c>
      <c r="G41" t="n">
        <v>78.59</v>
      </c>
      <c r="H41" t="n">
        <v>1.16</v>
      </c>
      <c r="I41" t="n">
        <v>41</v>
      </c>
      <c r="J41" t="n">
        <v>164.21</v>
      </c>
      <c r="K41" t="n">
        <v>49.1</v>
      </c>
      <c r="L41" t="n">
        <v>10.75</v>
      </c>
      <c r="M41" t="n">
        <v>39</v>
      </c>
      <c r="N41" t="n">
        <v>29.36</v>
      </c>
      <c r="O41" t="n">
        <v>20486.54</v>
      </c>
      <c r="P41" t="n">
        <v>592.55</v>
      </c>
      <c r="Q41" t="n">
        <v>1367.21</v>
      </c>
      <c r="R41" t="n">
        <v>143.14</v>
      </c>
      <c r="S41" t="n">
        <v>104.26</v>
      </c>
      <c r="T41" t="n">
        <v>18422.88</v>
      </c>
      <c r="U41" t="n">
        <v>0.73</v>
      </c>
      <c r="V41" t="n">
        <v>0.89</v>
      </c>
      <c r="W41" t="n">
        <v>20.71</v>
      </c>
      <c r="X41" t="n">
        <v>1.13</v>
      </c>
      <c r="Y41" t="n">
        <v>1</v>
      </c>
      <c r="Z41" t="n">
        <v>10</v>
      </c>
      <c r="AA41" t="n">
        <v>1936.492491906213</v>
      </c>
      <c r="AB41" t="n">
        <v>2649.594459445334</v>
      </c>
      <c r="AC41" t="n">
        <v>2396.72088296505</v>
      </c>
      <c r="AD41" t="n">
        <v>1936492.491906213</v>
      </c>
      <c r="AE41" t="n">
        <v>2649594.459445334</v>
      </c>
      <c r="AF41" t="n">
        <v>2.660995086096456e-06</v>
      </c>
      <c r="AG41" t="n">
        <v>67</v>
      </c>
      <c r="AH41" t="n">
        <v>2396720.88296505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1.7481</v>
      </c>
      <c r="E42" t="n">
        <v>57.21</v>
      </c>
      <c r="F42" t="n">
        <v>53.71</v>
      </c>
      <c r="G42" t="n">
        <v>80.56</v>
      </c>
      <c r="H42" t="n">
        <v>1.18</v>
      </c>
      <c r="I42" t="n">
        <v>40</v>
      </c>
      <c r="J42" t="n">
        <v>164.57</v>
      </c>
      <c r="K42" t="n">
        <v>49.1</v>
      </c>
      <c r="L42" t="n">
        <v>11</v>
      </c>
      <c r="M42" t="n">
        <v>38</v>
      </c>
      <c r="N42" t="n">
        <v>29.47</v>
      </c>
      <c r="O42" t="n">
        <v>20530.82</v>
      </c>
      <c r="P42" t="n">
        <v>591.83</v>
      </c>
      <c r="Q42" t="n">
        <v>1367.22</v>
      </c>
      <c r="R42" t="n">
        <v>143.14</v>
      </c>
      <c r="S42" t="n">
        <v>104.26</v>
      </c>
      <c r="T42" t="n">
        <v>18425.97</v>
      </c>
      <c r="U42" t="n">
        <v>0.73</v>
      </c>
      <c r="V42" t="n">
        <v>0.89</v>
      </c>
      <c r="W42" t="n">
        <v>20.71</v>
      </c>
      <c r="X42" t="n">
        <v>1.13</v>
      </c>
      <c r="Y42" t="n">
        <v>1</v>
      </c>
      <c r="Z42" t="n">
        <v>10</v>
      </c>
      <c r="AA42" t="n">
        <v>1934.995495749037</v>
      </c>
      <c r="AB42" t="n">
        <v>2647.546203260276</v>
      </c>
      <c r="AC42" t="n">
        <v>2394.868109475549</v>
      </c>
      <c r="AD42" t="n">
        <v>1934995.495749037</v>
      </c>
      <c r="AE42" t="n">
        <v>2647546.203260276</v>
      </c>
      <c r="AF42" t="n">
        <v>2.662213420709217e-06</v>
      </c>
      <c r="AG42" t="n">
        <v>67</v>
      </c>
      <c r="AH42" t="n">
        <v>2394868.109475549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1.7498</v>
      </c>
      <c r="E43" t="n">
        <v>57.15</v>
      </c>
      <c r="F43" t="n">
        <v>53.68</v>
      </c>
      <c r="G43" t="n">
        <v>82.59</v>
      </c>
      <c r="H43" t="n">
        <v>1.21</v>
      </c>
      <c r="I43" t="n">
        <v>39</v>
      </c>
      <c r="J43" t="n">
        <v>164.93</v>
      </c>
      <c r="K43" t="n">
        <v>49.1</v>
      </c>
      <c r="L43" t="n">
        <v>11.25</v>
      </c>
      <c r="M43" t="n">
        <v>37</v>
      </c>
      <c r="N43" t="n">
        <v>29.58</v>
      </c>
      <c r="O43" t="n">
        <v>20575.13</v>
      </c>
      <c r="P43" t="n">
        <v>589.6900000000001</v>
      </c>
      <c r="Q43" t="n">
        <v>1367.32</v>
      </c>
      <c r="R43" t="n">
        <v>142.31</v>
      </c>
      <c r="S43" t="n">
        <v>104.26</v>
      </c>
      <c r="T43" t="n">
        <v>18017.08</v>
      </c>
      <c r="U43" t="n">
        <v>0.73</v>
      </c>
      <c r="V43" t="n">
        <v>0.89</v>
      </c>
      <c r="W43" t="n">
        <v>20.71</v>
      </c>
      <c r="X43" t="n">
        <v>1.1</v>
      </c>
      <c r="Y43" t="n">
        <v>1</v>
      </c>
      <c r="Z43" t="n">
        <v>10</v>
      </c>
      <c r="AA43" t="n">
        <v>1930.535418268699</v>
      </c>
      <c r="AB43" t="n">
        <v>2641.443728486946</v>
      </c>
      <c r="AC43" t="n">
        <v>2389.348046329708</v>
      </c>
      <c r="AD43" t="n">
        <v>1930535.418268699</v>
      </c>
      <c r="AE43" t="n">
        <v>2641443.728486946</v>
      </c>
      <c r="AF43" t="n">
        <v>2.664802381761333e-06</v>
      </c>
      <c r="AG43" t="n">
        <v>67</v>
      </c>
      <c r="AH43" t="n">
        <v>2389348.046329708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1.7527</v>
      </c>
      <c r="E44" t="n">
        <v>57.06</v>
      </c>
      <c r="F44" t="n">
        <v>53.62</v>
      </c>
      <c r="G44" t="n">
        <v>84.66</v>
      </c>
      <c r="H44" t="n">
        <v>1.23</v>
      </c>
      <c r="I44" t="n">
        <v>38</v>
      </c>
      <c r="J44" t="n">
        <v>165.29</v>
      </c>
      <c r="K44" t="n">
        <v>49.1</v>
      </c>
      <c r="L44" t="n">
        <v>11.5</v>
      </c>
      <c r="M44" t="n">
        <v>36</v>
      </c>
      <c r="N44" t="n">
        <v>29.69</v>
      </c>
      <c r="O44" t="n">
        <v>20619.48</v>
      </c>
      <c r="P44" t="n">
        <v>587.5599999999999</v>
      </c>
      <c r="Q44" t="n">
        <v>1367.34</v>
      </c>
      <c r="R44" t="n">
        <v>140.45</v>
      </c>
      <c r="S44" t="n">
        <v>104.26</v>
      </c>
      <c r="T44" t="n">
        <v>17091.62</v>
      </c>
      <c r="U44" t="n">
        <v>0.74</v>
      </c>
      <c r="V44" t="n">
        <v>0.89</v>
      </c>
      <c r="W44" t="n">
        <v>20.7</v>
      </c>
      <c r="X44" t="n">
        <v>1.04</v>
      </c>
      <c r="Y44" t="n">
        <v>1</v>
      </c>
      <c r="Z44" t="n">
        <v>10</v>
      </c>
      <c r="AA44" t="n">
        <v>1924.969677532886</v>
      </c>
      <c r="AB44" t="n">
        <v>2633.828436469055</v>
      </c>
      <c r="AC44" t="n">
        <v>2382.459547093875</v>
      </c>
      <c r="AD44" t="n">
        <v>1924969.677532886</v>
      </c>
      <c r="AE44" t="n">
        <v>2633828.436469055</v>
      </c>
      <c r="AF44" t="n">
        <v>2.669218844732592e-06</v>
      </c>
      <c r="AG44" t="n">
        <v>67</v>
      </c>
      <c r="AH44" t="n">
        <v>2382459.547093875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1.7542</v>
      </c>
      <c r="E45" t="n">
        <v>57</v>
      </c>
      <c r="F45" t="n">
        <v>53.6</v>
      </c>
      <c r="G45" t="n">
        <v>86.92</v>
      </c>
      <c r="H45" t="n">
        <v>1.26</v>
      </c>
      <c r="I45" t="n">
        <v>37</v>
      </c>
      <c r="J45" t="n">
        <v>165.65</v>
      </c>
      <c r="K45" t="n">
        <v>49.1</v>
      </c>
      <c r="L45" t="n">
        <v>11.75</v>
      </c>
      <c r="M45" t="n">
        <v>35</v>
      </c>
      <c r="N45" t="n">
        <v>29.8</v>
      </c>
      <c r="O45" t="n">
        <v>20663.87</v>
      </c>
      <c r="P45" t="n">
        <v>586.09</v>
      </c>
      <c r="Q45" t="n">
        <v>1367.29</v>
      </c>
      <c r="R45" t="n">
        <v>139.71</v>
      </c>
      <c r="S45" t="n">
        <v>104.26</v>
      </c>
      <c r="T45" t="n">
        <v>16726.35</v>
      </c>
      <c r="U45" t="n">
        <v>0.75</v>
      </c>
      <c r="V45" t="n">
        <v>0.89</v>
      </c>
      <c r="W45" t="n">
        <v>20.7</v>
      </c>
      <c r="X45" t="n">
        <v>1.02</v>
      </c>
      <c r="Y45" t="n">
        <v>1</v>
      </c>
      <c r="Z45" t="n">
        <v>10</v>
      </c>
      <c r="AA45" t="n">
        <v>1911.933302521579</v>
      </c>
      <c r="AB45" t="n">
        <v>2615.99149305431</v>
      </c>
      <c r="AC45" t="n">
        <v>2366.324936524326</v>
      </c>
      <c r="AD45" t="n">
        <v>1911933.302521579</v>
      </c>
      <c r="AE45" t="n">
        <v>2615991.49305431</v>
      </c>
      <c r="AF45" t="n">
        <v>2.671503222131519e-06</v>
      </c>
      <c r="AG45" t="n">
        <v>66</v>
      </c>
      <c r="AH45" t="n">
        <v>2366324.936524326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1.756</v>
      </c>
      <c r="E46" t="n">
        <v>56.95</v>
      </c>
      <c r="F46" t="n">
        <v>53.57</v>
      </c>
      <c r="G46" t="n">
        <v>89.29000000000001</v>
      </c>
      <c r="H46" t="n">
        <v>1.28</v>
      </c>
      <c r="I46" t="n">
        <v>36</v>
      </c>
      <c r="J46" t="n">
        <v>166.01</v>
      </c>
      <c r="K46" t="n">
        <v>49.1</v>
      </c>
      <c r="L46" t="n">
        <v>12</v>
      </c>
      <c r="M46" t="n">
        <v>34</v>
      </c>
      <c r="N46" t="n">
        <v>29.91</v>
      </c>
      <c r="O46" t="n">
        <v>20708.3</v>
      </c>
      <c r="P46" t="n">
        <v>584.0599999999999</v>
      </c>
      <c r="Q46" t="n">
        <v>1367.38</v>
      </c>
      <c r="R46" t="n">
        <v>139.18</v>
      </c>
      <c r="S46" t="n">
        <v>104.26</v>
      </c>
      <c r="T46" t="n">
        <v>16467.96</v>
      </c>
      <c r="U46" t="n">
        <v>0.75</v>
      </c>
      <c r="V46" t="n">
        <v>0.89</v>
      </c>
      <c r="W46" t="n">
        <v>20.69</v>
      </c>
      <c r="X46" t="n">
        <v>0.99</v>
      </c>
      <c r="Y46" t="n">
        <v>1</v>
      </c>
      <c r="Z46" t="n">
        <v>10</v>
      </c>
      <c r="AA46" t="n">
        <v>1907.581189642809</v>
      </c>
      <c r="AB46" t="n">
        <v>2610.036740211908</v>
      </c>
      <c r="AC46" t="n">
        <v>2360.938496935654</v>
      </c>
      <c r="AD46" t="n">
        <v>1907581.189642809</v>
      </c>
      <c r="AE46" t="n">
        <v>2610036.740211908</v>
      </c>
      <c r="AF46" t="n">
        <v>2.67424447501023e-06</v>
      </c>
      <c r="AG46" t="n">
        <v>66</v>
      </c>
      <c r="AH46" t="n">
        <v>2360938.496935654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1.7575</v>
      </c>
      <c r="E47" t="n">
        <v>56.9</v>
      </c>
      <c r="F47" t="n">
        <v>53.55</v>
      </c>
      <c r="G47" t="n">
        <v>91.81</v>
      </c>
      <c r="H47" t="n">
        <v>1.3</v>
      </c>
      <c r="I47" t="n">
        <v>35</v>
      </c>
      <c r="J47" t="n">
        <v>166.37</v>
      </c>
      <c r="K47" t="n">
        <v>49.1</v>
      </c>
      <c r="L47" t="n">
        <v>12.25</v>
      </c>
      <c r="M47" t="n">
        <v>33</v>
      </c>
      <c r="N47" t="n">
        <v>30.02</v>
      </c>
      <c r="O47" t="n">
        <v>20752.76</v>
      </c>
      <c r="P47" t="n">
        <v>581.89</v>
      </c>
      <c r="Q47" t="n">
        <v>1367.29</v>
      </c>
      <c r="R47" t="n">
        <v>138.38</v>
      </c>
      <c r="S47" t="n">
        <v>104.26</v>
      </c>
      <c r="T47" t="n">
        <v>16072.61</v>
      </c>
      <c r="U47" t="n">
        <v>0.75</v>
      </c>
      <c r="V47" t="n">
        <v>0.89</v>
      </c>
      <c r="W47" t="n">
        <v>20.7</v>
      </c>
      <c r="X47" t="n">
        <v>0.98</v>
      </c>
      <c r="Y47" t="n">
        <v>1</v>
      </c>
      <c r="Z47" t="n">
        <v>10</v>
      </c>
      <c r="AA47" t="n">
        <v>1903.345734301537</v>
      </c>
      <c r="AB47" t="n">
        <v>2604.241603358878</v>
      </c>
      <c r="AC47" t="n">
        <v>2355.696439810352</v>
      </c>
      <c r="AD47" t="n">
        <v>1903345.734301537</v>
      </c>
      <c r="AE47" t="n">
        <v>2604241.603358878</v>
      </c>
      <c r="AF47" t="n">
        <v>2.676528852409158e-06</v>
      </c>
      <c r="AG47" t="n">
        <v>66</v>
      </c>
      <c r="AH47" t="n">
        <v>2355696.439810352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1.7564</v>
      </c>
      <c r="E48" t="n">
        <v>56.93</v>
      </c>
      <c r="F48" t="n">
        <v>53.59</v>
      </c>
      <c r="G48" t="n">
        <v>91.86</v>
      </c>
      <c r="H48" t="n">
        <v>1.33</v>
      </c>
      <c r="I48" t="n">
        <v>35</v>
      </c>
      <c r="J48" t="n">
        <v>166.73</v>
      </c>
      <c r="K48" t="n">
        <v>49.1</v>
      </c>
      <c r="L48" t="n">
        <v>12.5</v>
      </c>
      <c r="M48" t="n">
        <v>33</v>
      </c>
      <c r="N48" t="n">
        <v>30.13</v>
      </c>
      <c r="O48" t="n">
        <v>20797.26</v>
      </c>
      <c r="P48" t="n">
        <v>580.5599999999999</v>
      </c>
      <c r="Q48" t="n">
        <v>1367.26</v>
      </c>
      <c r="R48" t="n">
        <v>139.35</v>
      </c>
      <c r="S48" t="n">
        <v>104.26</v>
      </c>
      <c r="T48" t="n">
        <v>16556.54</v>
      </c>
      <c r="U48" t="n">
        <v>0.75</v>
      </c>
      <c r="V48" t="n">
        <v>0.89</v>
      </c>
      <c r="W48" t="n">
        <v>20.71</v>
      </c>
      <c r="X48" t="n">
        <v>1.01</v>
      </c>
      <c r="Y48" t="n">
        <v>1</v>
      </c>
      <c r="Z48" t="n">
        <v>10</v>
      </c>
      <c r="AA48" t="n">
        <v>1902.645054296213</v>
      </c>
      <c r="AB48" t="n">
        <v>2603.282902063772</v>
      </c>
      <c r="AC48" t="n">
        <v>2354.829235621306</v>
      </c>
      <c r="AD48" t="n">
        <v>1902645.054296213</v>
      </c>
      <c r="AE48" t="n">
        <v>2603282.902063772</v>
      </c>
      <c r="AF48" t="n">
        <v>2.674853642316611e-06</v>
      </c>
      <c r="AG48" t="n">
        <v>66</v>
      </c>
      <c r="AH48" t="n">
        <v>2354829.235621306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1.7593</v>
      </c>
      <c r="E49" t="n">
        <v>56.84</v>
      </c>
      <c r="F49" t="n">
        <v>53.53</v>
      </c>
      <c r="G49" t="n">
        <v>94.45999999999999</v>
      </c>
      <c r="H49" t="n">
        <v>1.35</v>
      </c>
      <c r="I49" t="n">
        <v>34</v>
      </c>
      <c r="J49" t="n">
        <v>167.09</v>
      </c>
      <c r="K49" t="n">
        <v>49.1</v>
      </c>
      <c r="L49" t="n">
        <v>12.75</v>
      </c>
      <c r="M49" t="n">
        <v>32</v>
      </c>
      <c r="N49" t="n">
        <v>30.25</v>
      </c>
      <c r="O49" t="n">
        <v>20841.8</v>
      </c>
      <c r="P49" t="n">
        <v>578.58</v>
      </c>
      <c r="Q49" t="n">
        <v>1367.25</v>
      </c>
      <c r="R49" t="n">
        <v>137.54</v>
      </c>
      <c r="S49" t="n">
        <v>104.26</v>
      </c>
      <c r="T49" t="n">
        <v>15657.46</v>
      </c>
      <c r="U49" t="n">
        <v>0.76</v>
      </c>
      <c r="V49" t="n">
        <v>0.9</v>
      </c>
      <c r="W49" t="n">
        <v>20.7</v>
      </c>
      <c r="X49" t="n">
        <v>0.95</v>
      </c>
      <c r="Y49" t="n">
        <v>1</v>
      </c>
      <c r="Z49" t="n">
        <v>10</v>
      </c>
      <c r="AA49" t="n">
        <v>1897.336309891184</v>
      </c>
      <c r="AB49" t="n">
        <v>2596.019243763538</v>
      </c>
      <c r="AC49" t="n">
        <v>2348.258810674638</v>
      </c>
      <c r="AD49" t="n">
        <v>1897336.309891184</v>
      </c>
      <c r="AE49" t="n">
        <v>2596019.243763538</v>
      </c>
      <c r="AF49" t="n">
        <v>2.679270105287869e-06</v>
      </c>
      <c r="AG49" t="n">
        <v>66</v>
      </c>
      <c r="AH49" t="n">
        <v>2348258.810674638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1.7612</v>
      </c>
      <c r="E50" t="n">
        <v>56.78</v>
      </c>
      <c r="F50" t="n">
        <v>53.49</v>
      </c>
      <c r="G50" t="n">
        <v>97.26000000000001</v>
      </c>
      <c r="H50" t="n">
        <v>1.38</v>
      </c>
      <c r="I50" t="n">
        <v>33</v>
      </c>
      <c r="J50" t="n">
        <v>167.45</v>
      </c>
      <c r="K50" t="n">
        <v>49.1</v>
      </c>
      <c r="L50" t="n">
        <v>13</v>
      </c>
      <c r="M50" t="n">
        <v>31</v>
      </c>
      <c r="N50" t="n">
        <v>30.36</v>
      </c>
      <c r="O50" t="n">
        <v>20886.38</v>
      </c>
      <c r="P50" t="n">
        <v>577.24</v>
      </c>
      <c r="Q50" t="n">
        <v>1367.35</v>
      </c>
      <c r="R50" t="n">
        <v>136.28</v>
      </c>
      <c r="S50" t="n">
        <v>104.26</v>
      </c>
      <c r="T50" t="n">
        <v>15033.19</v>
      </c>
      <c r="U50" t="n">
        <v>0.77</v>
      </c>
      <c r="V50" t="n">
        <v>0.9</v>
      </c>
      <c r="W50" t="n">
        <v>20.7</v>
      </c>
      <c r="X50" t="n">
        <v>0.92</v>
      </c>
      <c r="Y50" t="n">
        <v>1</v>
      </c>
      <c r="Z50" t="n">
        <v>10</v>
      </c>
      <c r="AA50" t="n">
        <v>1893.803039029648</v>
      </c>
      <c r="AB50" t="n">
        <v>2591.184866693875</v>
      </c>
      <c r="AC50" t="n">
        <v>2343.885819767412</v>
      </c>
      <c r="AD50" t="n">
        <v>1893803.039029648</v>
      </c>
      <c r="AE50" t="n">
        <v>2591184.866693875</v>
      </c>
      <c r="AF50" t="n">
        <v>2.682163649993177e-06</v>
      </c>
      <c r="AG50" t="n">
        <v>66</v>
      </c>
      <c r="AH50" t="n">
        <v>2343885.819767412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1.7613</v>
      </c>
      <c r="E51" t="n">
        <v>56.78</v>
      </c>
      <c r="F51" t="n">
        <v>53.49</v>
      </c>
      <c r="G51" t="n">
        <v>97.26000000000001</v>
      </c>
      <c r="H51" t="n">
        <v>1.4</v>
      </c>
      <c r="I51" t="n">
        <v>33</v>
      </c>
      <c r="J51" t="n">
        <v>167.81</v>
      </c>
      <c r="K51" t="n">
        <v>49.1</v>
      </c>
      <c r="L51" t="n">
        <v>13.25</v>
      </c>
      <c r="M51" t="n">
        <v>31</v>
      </c>
      <c r="N51" t="n">
        <v>30.47</v>
      </c>
      <c r="O51" t="n">
        <v>20930.99</v>
      </c>
      <c r="P51" t="n">
        <v>575.2</v>
      </c>
      <c r="Q51" t="n">
        <v>1367.39</v>
      </c>
      <c r="R51" t="n">
        <v>136.16</v>
      </c>
      <c r="S51" t="n">
        <v>104.26</v>
      </c>
      <c r="T51" t="n">
        <v>14972.68</v>
      </c>
      <c r="U51" t="n">
        <v>0.77</v>
      </c>
      <c r="V51" t="n">
        <v>0.9</v>
      </c>
      <c r="W51" t="n">
        <v>20.7</v>
      </c>
      <c r="X51" t="n">
        <v>0.91</v>
      </c>
      <c r="Y51" t="n">
        <v>1</v>
      </c>
      <c r="Z51" t="n">
        <v>10</v>
      </c>
      <c r="AA51" t="n">
        <v>1890.930742757548</v>
      </c>
      <c r="AB51" t="n">
        <v>2587.254864217619</v>
      </c>
      <c r="AC51" t="n">
        <v>2340.330891211698</v>
      </c>
      <c r="AD51" t="n">
        <v>1890930.742757548</v>
      </c>
      <c r="AE51" t="n">
        <v>2587254.864217619</v>
      </c>
      <c r="AF51" t="n">
        <v>2.682315941819771e-06</v>
      </c>
      <c r="AG51" t="n">
        <v>66</v>
      </c>
      <c r="AH51" t="n">
        <v>2340330.891211698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1.7632</v>
      </c>
      <c r="E52" t="n">
        <v>56.71</v>
      </c>
      <c r="F52" t="n">
        <v>53.46</v>
      </c>
      <c r="G52" t="n">
        <v>100.24</v>
      </c>
      <c r="H52" t="n">
        <v>1.42</v>
      </c>
      <c r="I52" t="n">
        <v>32</v>
      </c>
      <c r="J52" t="n">
        <v>168.18</v>
      </c>
      <c r="K52" t="n">
        <v>49.1</v>
      </c>
      <c r="L52" t="n">
        <v>13.5</v>
      </c>
      <c r="M52" t="n">
        <v>30</v>
      </c>
      <c r="N52" t="n">
        <v>30.58</v>
      </c>
      <c r="O52" t="n">
        <v>20975.64</v>
      </c>
      <c r="P52" t="n">
        <v>573.29</v>
      </c>
      <c r="Q52" t="n">
        <v>1367.24</v>
      </c>
      <c r="R52" t="n">
        <v>135.16</v>
      </c>
      <c r="S52" t="n">
        <v>104.26</v>
      </c>
      <c r="T52" t="n">
        <v>14478.71</v>
      </c>
      <c r="U52" t="n">
        <v>0.77</v>
      </c>
      <c r="V52" t="n">
        <v>0.9</v>
      </c>
      <c r="W52" t="n">
        <v>20.7</v>
      </c>
      <c r="X52" t="n">
        <v>0.88</v>
      </c>
      <c r="Y52" t="n">
        <v>1</v>
      </c>
      <c r="Z52" t="n">
        <v>10</v>
      </c>
      <c r="AA52" t="n">
        <v>1886.7117581967</v>
      </c>
      <c r="AB52" t="n">
        <v>2581.482263413005</v>
      </c>
      <c r="AC52" t="n">
        <v>2335.109219325979</v>
      </c>
      <c r="AD52" t="n">
        <v>1886711.7581967</v>
      </c>
      <c r="AE52" t="n">
        <v>2581482.263413005</v>
      </c>
      <c r="AF52" t="n">
        <v>2.685209486525079e-06</v>
      </c>
      <c r="AG52" t="n">
        <v>66</v>
      </c>
      <c r="AH52" t="n">
        <v>2335109.219325979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1.7652</v>
      </c>
      <c r="E53" t="n">
        <v>56.65</v>
      </c>
      <c r="F53" t="n">
        <v>53.43</v>
      </c>
      <c r="G53" t="n">
        <v>103.41</v>
      </c>
      <c r="H53" t="n">
        <v>1.45</v>
      </c>
      <c r="I53" t="n">
        <v>31</v>
      </c>
      <c r="J53" t="n">
        <v>168.54</v>
      </c>
      <c r="K53" t="n">
        <v>49.1</v>
      </c>
      <c r="L53" t="n">
        <v>13.75</v>
      </c>
      <c r="M53" t="n">
        <v>29</v>
      </c>
      <c r="N53" t="n">
        <v>30.69</v>
      </c>
      <c r="O53" t="n">
        <v>21020.34</v>
      </c>
      <c r="P53" t="n">
        <v>572.17</v>
      </c>
      <c r="Q53" t="n">
        <v>1367.21</v>
      </c>
      <c r="R53" t="n">
        <v>134.36</v>
      </c>
      <c r="S53" t="n">
        <v>104.26</v>
      </c>
      <c r="T53" t="n">
        <v>14082.35</v>
      </c>
      <c r="U53" t="n">
        <v>0.78</v>
      </c>
      <c r="V53" t="n">
        <v>0.9</v>
      </c>
      <c r="W53" t="n">
        <v>20.69</v>
      </c>
      <c r="X53" t="n">
        <v>0.85</v>
      </c>
      <c r="Y53" t="n">
        <v>1</v>
      </c>
      <c r="Z53" t="n">
        <v>10</v>
      </c>
      <c r="AA53" t="n">
        <v>1883.514166280837</v>
      </c>
      <c r="AB53" t="n">
        <v>2577.107177085922</v>
      </c>
      <c r="AC53" t="n">
        <v>2331.151685097481</v>
      </c>
      <c r="AD53" t="n">
        <v>1883514.166280837</v>
      </c>
      <c r="AE53" t="n">
        <v>2577107.177085922</v>
      </c>
      <c r="AF53" t="n">
        <v>2.688255323056982e-06</v>
      </c>
      <c r="AG53" t="n">
        <v>66</v>
      </c>
      <c r="AH53" t="n">
        <v>2331151.685097481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1.7647</v>
      </c>
      <c r="E54" t="n">
        <v>56.67</v>
      </c>
      <c r="F54" t="n">
        <v>53.44</v>
      </c>
      <c r="G54" t="n">
        <v>103.44</v>
      </c>
      <c r="H54" t="n">
        <v>1.47</v>
      </c>
      <c r="I54" t="n">
        <v>31</v>
      </c>
      <c r="J54" t="n">
        <v>168.9</v>
      </c>
      <c r="K54" t="n">
        <v>49.1</v>
      </c>
      <c r="L54" t="n">
        <v>14</v>
      </c>
      <c r="M54" t="n">
        <v>29</v>
      </c>
      <c r="N54" t="n">
        <v>30.81</v>
      </c>
      <c r="O54" t="n">
        <v>21065.06</v>
      </c>
      <c r="P54" t="n">
        <v>570.3099999999999</v>
      </c>
      <c r="Q54" t="n">
        <v>1367.24</v>
      </c>
      <c r="R54" t="n">
        <v>134.46</v>
      </c>
      <c r="S54" t="n">
        <v>104.26</v>
      </c>
      <c r="T54" t="n">
        <v>14133.71</v>
      </c>
      <c r="U54" t="n">
        <v>0.78</v>
      </c>
      <c r="V54" t="n">
        <v>0.9</v>
      </c>
      <c r="W54" t="n">
        <v>20.7</v>
      </c>
      <c r="X54" t="n">
        <v>0.87</v>
      </c>
      <c r="Y54" t="n">
        <v>1</v>
      </c>
      <c r="Z54" t="n">
        <v>10</v>
      </c>
      <c r="AA54" t="n">
        <v>1881.401159398479</v>
      </c>
      <c r="AB54" t="n">
        <v>2574.216067850195</v>
      </c>
      <c r="AC54" t="n">
        <v>2328.536499269514</v>
      </c>
      <c r="AD54" t="n">
        <v>1881401.159398479</v>
      </c>
      <c r="AE54" t="n">
        <v>2574216.067850195</v>
      </c>
      <c r="AF54" t="n">
        <v>2.687493863924006e-06</v>
      </c>
      <c r="AG54" t="n">
        <v>66</v>
      </c>
      <c r="AH54" t="n">
        <v>2328536.499269514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1.7672</v>
      </c>
      <c r="E55" t="n">
        <v>56.59</v>
      </c>
      <c r="F55" t="n">
        <v>53.39</v>
      </c>
      <c r="G55" t="n">
        <v>106.79</v>
      </c>
      <c r="H55" t="n">
        <v>1.49</v>
      </c>
      <c r="I55" t="n">
        <v>30</v>
      </c>
      <c r="J55" t="n">
        <v>169.26</v>
      </c>
      <c r="K55" t="n">
        <v>49.1</v>
      </c>
      <c r="L55" t="n">
        <v>14.25</v>
      </c>
      <c r="M55" t="n">
        <v>28</v>
      </c>
      <c r="N55" t="n">
        <v>30.92</v>
      </c>
      <c r="O55" t="n">
        <v>21109.83</v>
      </c>
      <c r="P55" t="n">
        <v>568.74</v>
      </c>
      <c r="Q55" t="n">
        <v>1367.31</v>
      </c>
      <c r="R55" t="n">
        <v>133.13</v>
      </c>
      <c r="S55" t="n">
        <v>104.26</v>
      </c>
      <c r="T55" t="n">
        <v>13472.43</v>
      </c>
      <c r="U55" t="n">
        <v>0.78</v>
      </c>
      <c r="V55" t="n">
        <v>0.9</v>
      </c>
      <c r="W55" t="n">
        <v>20.69</v>
      </c>
      <c r="X55" t="n">
        <v>0.82</v>
      </c>
      <c r="Y55" t="n">
        <v>1</v>
      </c>
      <c r="Z55" t="n">
        <v>10</v>
      </c>
      <c r="AA55" t="n">
        <v>1877.077196205094</v>
      </c>
      <c r="AB55" t="n">
        <v>2568.299830649214</v>
      </c>
      <c r="AC55" t="n">
        <v>2323.184899443504</v>
      </c>
      <c r="AD55" t="n">
        <v>1877077.196205094</v>
      </c>
      <c r="AE55" t="n">
        <v>2568299.830649214</v>
      </c>
      <c r="AF55" t="n">
        <v>2.691301159588884e-06</v>
      </c>
      <c r="AG55" t="n">
        <v>66</v>
      </c>
      <c r="AH55" t="n">
        <v>2323184.899443504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1.7691</v>
      </c>
      <c r="E56" t="n">
        <v>56.52</v>
      </c>
      <c r="F56" t="n">
        <v>53.36</v>
      </c>
      <c r="G56" t="n">
        <v>110.4</v>
      </c>
      <c r="H56" t="n">
        <v>1.52</v>
      </c>
      <c r="I56" t="n">
        <v>29</v>
      </c>
      <c r="J56" t="n">
        <v>169.63</v>
      </c>
      <c r="K56" t="n">
        <v>49.1</v>
      </c>
      <c r="L56" t="n">
        <v>14.5</v>
      </c>
      <c r="M56" t="n">
        <v>27</v>
      </c>
      <c r="N56" t="n">
        <v>31.03</v>
      </c>
      <c r="O56" t="n">
        <v>21154.64</v>
      </c>
      <c r="P56" t="n">
        <v>566.29</v>
      </c>
      <c r="Q56" t="n">
        <v>1367.24</v>
      </c>
      <c r="R56" t="n">
        <v>132.02</v>
      </c>
      <c r="S56" t="n">
        <v>104.26</v>
      </c>
      <c r="T56" t="n">
        <v>12923.25</v>
      </c>
      <c r="U56" t="n">
        <v>0.79</v>
      </c>
      <c r="V56" t="n">
        <v>0.9</v>
      </c>
      <c r="W56" t="n">
        <v>20.69</v>
      </c>
      <c r="X56" t="n">
        <v>0.79</v>
      </c>
      <c r="Y56" t="n">
        <v>1</v>
      </c>
      <c r="Z56" t="n">
        <v>10</v>
      </c>
      <c r="AA56" t="n">
        <v>1872.148892607046</v>
      </c>
      <c r="AB56" t="n">
        <v>2561.556708244953</v>
      </c>
      <c r="AC56" t="n">
        <v>2317.085331177474</v>
      </c>
      <c r="AD56" t="n">
        <v>1872148.892607046</v>
      </c>
      <c r="AE56" t="n">
        <v>2561556.708244953</v>
      </c>
      <c r="AF56" t="n">
        <v>2.69419470429419e-06</v>
      </c>
      <c r="AG56" t="n">
        <v>66</v>
      </c>
      <c r="AH56" t="n">
        <v>2317085.331177474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1.7685</v>
      </c>
      <c r="E57" t="n">
        <v>56.55</v>
      </c>
      <c r="F57" t="n">
        <v>53.38</v>
      </c>
      <c r="G57" t="n">
        <v>110.45</v>
      </c>
      <c r="H57" t="n">
        <v>1.54</v>
      </c>
      <c r="I57" t="n">
        <v>29</v>
      </c>
      <c r="J57" t="n">
        <v>169.99</v>
      </c>
      <c r="K57" t="n">
        <v>49.1</v>
      </c>
      <c r="L57" t="n">
        <v>14.75</v>
      </c>
      <c r="M57" t="n">
        <v>27</v>
      </c>
      <c r="N57" t="n">
        <v>31.15</v>
      </c>
      <c r="O57" t="n">
        <v>21199.48</v>
      </c>
      <c r="P57" t="n">
        <v>565.9299999999999</v>
      </c>
      <c r="Q57" t="n">
        <v>1367.24</v>
      </c>
      <c r="R57" t="n">
        <v>132.6</v>
      </c>
      <c r="S57" t="n">
        <v>104.26</v>
      </c>
      <c r="T57" t="n">
        <v>13213.35</v>
      </c>
      <c r="U57" t="n">
        <v>0.79</v>
      </c>
      <c r="V57" t="n">
        <v>0.9</v>
      </c>
      <c r="W57" t="n">
        <v>20.7</v>
      </c>
      <c r="X57" t="n">
        <v>0.8100000000000001</v>
      </c>
      <c r="Y57" t="n">
        <v>1</v>
      </c>
      <c r="Z57" t="n">
        <v>10</v>
      </c>
      <c r="AA57" t="n">
        <v>1872.243083198467</v>
      </c>
      <c r="AB57" t="n">
        <v>2561.685583967532</v>
      </c>
      <c r="AC57" t="n">
        <v>2317.201907181968</v>
      </c>
      <c r="AD57" t="n">
        <v>1872243.083198467</v>
      </c>
      <c r="AE57" t="n">
        <v>2561685.583967532</v>
      </c>
      <c r="AF57" t="n">
        <v>2.69328095333462e-06</v>
      </c>
      <c r="AG57" t="n">
        <v>66</v>
      </c>
      <c r="AH57" t="n">
        <v>2317201.907181968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1.7701</v>
      </c>
      <c r="E58" t="n">
        <v>56.49</v>
      </c>
      <c r="F58" t="n">
        <v>53.36</v>
      </c>
      <c r="G58" t="n">
        <v>114.34</v>
      </c>
      <c r="H58" t="n">
        <v>1.56</v>
      </c>
      <c r="I58" t="n">
        <v>28</v>
      </c>
      <c r="J58" t="n">
        <v>170.35</v>
      </c>
      <c r="K58" t="n">
        <v>49.1</v>
      </c>
      <c r="L58" t="n">
        <v>15</v>
      </c>
      <c r="M58" t="n">
        <v>26</v>
      </c>
      <c r="N58" t="n">
        <v>31.26</v>
      </c>
      <c r="O58" t="n">
        <v>21244.37</v>
      </c>
      <c r="P58" t="n">
        <v>563.41</v>
      </c>
      <c r="Q58" t="n">
        <v>1367.23</v>
      </c>
      <c r="R58" t="n">
        <v>131.99</v>
      </c>
      <c r="S58" t="n">
        <v>104.26</v>
      </c>
      <c r="T58" t="n">
        <v>12910.47</v>
      </c>
      <c r="U58" t="n">
        <v>0.79</v>
      </c>
      <c r="V58" t="n">
        <v>0.9</v>
      </c>
      <c r="W58" t="n">
        <v>20.69</v>
      </c>
      <c r="X58" t="n">
        <v>0.78</v>
      </c>
      <c r="Y58" t="n">
        <v>1</v>
      </c>
      <c r="Z58" t="n">
        <v>10</v>
      </c>
      <c r="AA58" t="n">
        <v>1867.520124334428</v>
      </c>
      <c r="AB58" t="n">
        <v>2555.223423287514</v>
      </c>
      <c r="AC58" t="n">
        <v>2311.356486047552</v>
      </c>
      <c r="AD58" t="n">
        <v>1867520.124334428</v>
      </c>
      <c r="AE58" t="n">
        <v>2555223.423287514</v>
      </c>
      <c r="AF58" t="n">
        <v>2.695717622560142e-06</v>
      </c>
      <c r="AG58" t="n">
        <v>66</v>
      </c>
      <c r="AH58" t="n">
        <v>2311356.486047552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1.7711</v>
      </c>
      <c r="E59" t="n">
        <v>56.46</v>
      </c>
      <c r="F59" t="n">
        <v>53.33</v>
      </c>
      <c r="G59" t="n">
        <v>114.28</v>
      </c>
      <c r="H59" t="n">
        <v>1.58</v>
      </c>
      <c r="I59" t="n">
        <v>28</v>
      </c>
      <c r="J59" t="n">
        <v>170.72</v>
      </c>
      <c r="K59" t="n">
        <v>49.1</v>
      </c>
      <c r="L59" t="n">
        <v>15.25</v>
      </c>
      <c r="M59" t="n">
        <v>26</v>
      </c>
      <c r="N59" t="n">
        <v>31.37</v>
      </c>
      <c r="O59" t="n">
        <v>21289.29</v>
      </c>
      <c r="P59" t="n">
        <v>561.5700000000001</v>
      </c>
      <c r="Q59" t="n">
        <v>1367.17</v>
      </c>
      <c r="R59" t="n">
        <v>131.19</v>
      </c>
      <c r="S59" t="n">
        <v>104.26</v>
      </c>
      <c r="T59" t="n">
        <v>12512.14</v>
      </c>
      <c r="U59" t="n">
        <v>0.79</v>
      </c>
      <c r="V59" t="n">
        <v>0.9</v>
      </c>
      <c r="W59" t="n">
        <v>20.68</v>
      </c>
      <c r="X59" t="n">
        <v>0.75</v>
      </c>
      <c r="Y59" t="n">
        <v>1</v>
      </c>
      <c r="Z59" t="n">
        <v>10</v>
      </c>
      <c r="AA59" t="n">
        <v>1864.062168409748</v>
      </c>
      <c r="AB59" t="n">
        <v>2550.492095437117</v>
      </c>
      <c r="AC59" t="n">
        <v>2307.076709486736</v>
      </c>
      <c r="AD59" t="n">
        <v>1864062.168409748</v>
      </c>
      <c r="AE59" t="n">
        <v>2550492.095437117</v>
      </c>
      <c r="AF59" t="n">
        <v>2.697240540826093e-06</v>
      </c>
      <c r="AG59" t="n">
        <v>66</v>
      </c>
      <c r="AH59" t="n">
        <v>2307076.709486736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1.7721</v>
      </c>
      <c r="E60" t="n">
        <v>56.43</v>
      </c>
      <c r="F60" t="n">
        <v>53.33</v>
      </c>
      <c r="G60" t="n">
        <v>118.51</v>
      </c>
      <c r="H60" t="n">
        <v>1.61</v>
      </c>
      <c r="I60" t="n">
        <v>27</v>
      </c>
      <c r="J60" t="n">
        <v>171.08</v>
      </c>
      <c r="K60" t="n">
        <v>49.1</v>
      </c>
      <c r="L60" t="n">
        <v>15.5</v>
      </c>
      <c r="M60" t="n">
        <v>25</v>
      </c>
      <c r="N60" t="n">
        <v>31.49</v>
      </c>
      <c r="O60" t="n">
        <v>21334.25</v>
      </c>
      <c r="P60" t="n">
        <v>560.03</v>
      </c>
      <c r="Q60" t="n">
        <v>1367.24</v>
      </c>
      <c r="R60" t="n">
        <v>130.99</v>
      </c>
      <c r="S60" t="n">
        <v>104.26</v>
      </c>
      <c r="T60" t="n">
        <v>12415.26</v>
      </c>
      <c r="U60" t="n">
        <v>0.8</v>
      </c>
      <c r="V60" t="n">
        <v>0.9</v>
      </c>
      <c r="W60" t="n">
        <v>20.69</v>
      </c>
      <c r="X60" t="n">
        <v>0.75</v>
      </c>
      <c r="Y60" t="n">
        <v>1</v>
      </c>
      <c r="Z60" t="n">
        <v>10</v>
      </c>
      <c r="AA60" t="n">
        <v>1861.272084702559</v>
      </c>
      <c r="AB60" t="n">
        <v>2546.674579819136</v>
      </c>
      <c r="AC60" t="n">
        <v>2303.623532201419</v>
      </c>
      <c r="AD60" t="n">
        <v>1861272.084702559</v>
      </c>
      <c r="AE60" t="n">
        <v>2546674.579819136</v>
      </c>
      <c r="AF60" t="n">
        <v>2.698763459092044e-06</v>
      </c>
      <c r="AG60" t="n">
        <v>66</v>
      </c>
      <c r="AH60" t="n">
        <v>2303623.532201419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1.7724</v>
      </c>
      <c r="E61" t="n">
        <v>56.42</v>
      </c>
      <c r="F61" t="n">
        <v>53.32</v>
      </c>
      <c r="G61" t="n">
        <v>118.49</v>
      </c>
      <c r="H61" t="n">
        <v>1.63</v>
      </c>
      <c r="I61" t="n">
        <v>27</v>
      </c>
      <c r="J61" t="n">
        <v>171.45</v>
      </c>
      <c r="K61" t="n">
        <v>49.1</v>
      </c>
      <c r="L61" t="n">
        <v>15.75</v>
      </c>
      <c r="M61" t="n">
        <v>25</v>
      </c>
      <c r="N61" t="n">
        <v>31.6</v>
      </c>
      <c r="O61" t="n">
        <v>21379.25</v>
      </c>
      <c r="P61" t="n">
        <v>556.88</v>
      </c>
      <c r="Q61" t="n">
        <v>1367.15</v>
      </c>
      <c r="R61" t="n">
        <v>130.61</v>
      </c>
      <c r="S61" t="n">
        <v>104.26</v>
      </c>
      <c r="T61" t="n">
        <v>12224.68</v>
      </c>
      <c r="U61" t="n">
        <v>0.8</v>
      </c>
      <c r="V61" t="n">
        <v>0.9</v>
      </c>
      <c r="W61" t="n">
        <v>20.69</v>
      </c>
      <c r="X61" t="n">
        <v>0.75</v>
      </c>
      <c r="Y61" t="n">
        <v>1</v>
      </c>
      <c r="Z61" t="n">
        <v>10</v>
      </c>
      <c r="AA61" t="n">
        <v>1856.682757424749</v>
      </c>
      <c r="AB61" t="n">
        <v>2540.395259770806</v>
      </c>
      <c r="AC61" t="n">
        <v>2297.94350164542</v>
      </c>
      <c r="AD61" t="n">
        <v>1856682.757424749</v>
      </c>
      <c r="AE61" t="n">
        <v>2540395.259770806</v>
      </c>
      <c r="AF61" t="n">
        <v>2.69922033457183e-06</v>
      </c>
      <c r="AG61" t="n">
        <v>66</v>
      </c>
      <c r="AH61" t="n">
        <v>2297943.50164542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1.7747</v>
      </c>
      <c r="E62" t="n">
        <v>56.35</v>
      </c>
      <c r="F62" t="n">
        <v>53.28</v>
      </c>
      <c r="G62" t="n">
        <v>122.95</v>
      </c>
      <c r="H62" t="n">
        <v>1.65</v>
      </c>
      <c r="I62" t="n">
        <v>26</v>
      </c>
      <c r="J62" t="n">
        <v>171.81</v>
      </c>
      <c r="K62" t="n">
        <v>49.1</v>
      </c>
      <c r="L62" t="n">
        <v>16</v>
      </c>
      <c r="M62" t="n">
        <v>24</v>
      </c>
      <c r="N62" t="n">
        <v>31.72</v>
      </c>
      <c r="O62" t="n">
        <v>21424.29</v>
      </c>
      <c r="P62" t="n">
        <v>555.21</v>
      </c>
      <c r="Q62" t="n">
        <v>1367.27</v>
      </c>
      <c r="R62" t="n">
        <v>129.44</v>
      </c>
      <c r="S62" t="n">
        <v>104.26</v>
      </c>
      <c r="T62" t="n">
        <v>11646.6</v>
      </c>
      <c r="U62" t="n">
        <v>0.8100000000000001</v>
      </c>
      <c r="V62" t="n">
        <v>0.9</v>
      </c>
      <c r="W62" t="n">
        <v>20.68</v>
      </c>
      <c r="X62" t="n">
        <v>0.7</v>
      </c>
      <c r="Y62" t="n">
        <v>1</v>
      </c>
      <c r="Z62" t="n">
        <v>10</v>
      </c>
      <c r="AA62" t="n">
        <v>1852.49692733392</v>
      </c>
      <c r="AB62" t="n">
        <v>2534.668022374743</v>
      </c>
      <c r="AC62" t="n">
        <v>2292.76286374821</v>
      </c>
      <c r="AD62" t="n">
        <v>1852496.92733392</v>
      </c>
      <c r="AE62" t="n">
        <v>2534668.022374744</v>
      </c>
      <c r="AF62" t="n">
        <v>2.702723046583517e-06</v>
      </c>
      <c r="AG62" t="n">
        <v>66</v>
      </c>
      <c r="AH62" t="n">
        <v>2292762.86374821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1.7743</v>
      </c>
      <c r="E63" t="n">
        <v>56.36</v>
      </c>
      <c r="F63" t="n">
        <v>53.29</v>
      </c>
      <c r="G63" t="n">
        <v>122.97</v>
      </c>
      <c r="H63" t="n">
        <v>1.67</v>
      </c>
      <c r="I63" t="n">
        <v>26</v>
      </c>
      <c r="J63" t="n">
        <v>172.18</v>
      </c>
      <c r="K63" t="n">
        <v>49.1</v>
      </c>
      <c r="L63" t="n">
        <v>16.25</v>
      </c>
      <c r="M63" t="n">
        <v>24</v>
      </c>
      <c r="N63" t="n">
        <v>31.83</v>
      </c>
      <c r="O63" t="n">
        <v>21469.36</v>
      </c>
      <c r="P63" t="n">
        <v>555.01</v>
      </c>
      <c r="Q63" t="n">
        <v>1367.23</v>
      </c>
      <c r="R63" t="n">
        <v>129.57</v>
      </c>
      <c r="S63" t="n">
        <v>104.26</v>
      </c>
      <c r="T63" t="n">
        <v>11709.35</v>
      </c>
      <c r="U63" t="n">
        <v>0.8</v>
      </c>
      <c r="V63" t="n">
        <v>0.9</v>
      </c>
      <c r="W63" t="n">
        <v>20.68</v>
      </c>
      <c r="X63" t="n">
        <v>0.71</v>
      </c>
      <c r="Y63" t="n">
        <v>1</v>
      </c>
      <c r="Z63" t="n">
        <v>10</v>
      </c>
      <c r="AA63" t="n">
        <v>1852.581367312887</v>
      </c>
      <c r="AB63" t="n">
        <v>2534.783556879195</v>
      </c>
      <c r="AC63" t="n">
        <v>2292.86737180171</v>
      </c>
      <c r="AD63" t="n">
        <v>1852581.367312887</v>
      </c>
      <c r="AE63" t="n">
        <v>2534783.556879195</v>
      </c>
      <c r="AF63" t="n">
        <v>2.702113879277137e-06</v>
      </c>
      <c r="AG63" t="n">
        <v>66</v>
      </c>
      <c r="AH63" t="n">
        <v>2292867.37180171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1.776</v>
      </c>
      <c r="E64" t="n">
        <v>56.31</v>
      </c>
      <c r="F64" t="n">
        <v>53.27</v>
      </c>
      <c r="G64" t="n">
        <v>127.84</v>
      </c>
      <c r="H64" t="n">
        <v>1.7</v>
      </c>
      <c r="I64" t="n">
        <v>25</v>
      </c>
      <c r="J64" t="n">
        <v>172.54</v>
      </c>
      <c r="K64" t="n">
        <v>49.1</v>
      </c>
      <c r="L64" t="n">
        <v>16.5</v>
      </c>
      <c r="M64" t="n">
        <v>23</v>
      </c>
      <c r="N64" t="n">
        <v>31.95</v>
      </c>
      <c r="O64" t="n">
        <v>21514.48</v>
      </c>
      <c r="P64" t="n">
        <v>551.95</v>
      </c>
      <c r="Q64" t="n">
        <v>1367.25</v>
      </c>
      <c r="R64" t="n">
        <v>128.88</v>
      </c>
      <c r="S64" t="n">
        <v>104.26</v>
      </c>
      <c r="T64" t="n">
        <v>11373.17</v>
      </c>
      <c r="U64" t="n">
        <v>0.8100000000000001</v>
      </c>
      <c r="V64" t="n">
        <v>0.9</v>
      </c>
      <c r="W64" t="n">
        <v>20.68</v>
      </c>
      <c r="X64" t="n">
        <v>0.6899999999999999</v>
      </c>
      <c r="Y64" t="n">
        <v>1</v>
      </c>
      <c r="Z64" t="n">
        <v>10</v>
      </c>
      <c r="AA64" t="n">
        <v>1847.088387797839</v>
      </c>
      <c r="AB64" t="n">
        <v>2527.267819973554</v>
      </c>
      <c r="AC64" t="n">
        <v>2286.06892627794</v>
      </c>
      <c r="AD64" t="n">
        <v>1847088.387797839</v>
      </c>
      <c r="AE64" t="n">
        <v>2527267.819973554</v>
      </c>
      <c r="AF64" t="n">
        <v>2.704702840329254e-06</v>
      </c>
      <c r="AG64" t="n">
        <v>66</v>
      </c>
      <c r="AH64" t="n">
        <v>2286068.92627794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1.7758</v>
      </c>
      <c r="E65" t="n">
        <v>56.31</v>
      </c>
      <c r="F65" t="n">
        <v>53.27</v>
      </c>
      <c r="G65" t="n">
        <v>127.85</v>
      </c>
      <c r="H65" t="n">
        <v>1.72</v>
      </c>
      <c r="I65" t="n">
        <v>25</v>
      </c>
      <c r="J65" t="n">
        <v>172.91</v>
      </c>
      <c r="K65" t="n">
        <v>49.1</v>
      </c>
      <c r="L65" t="n">
        <v>16.75</v>
      </c>
      <c r="M65" t="n">
        <v>23</v>
      </c>
      <c r="N65" t="n">
        <v>32.07</v>
      </c>
      <c r="O65" t="n">
        <v>21559.64</v>
      </c>
      <c r="P65" t="n">
        <v>552.22</v>
      </c>
      <c r="Q65" t="n">
        <v>1367.19</v>
      </c>
      <c r="R65" t="n">
        <v>129.02</v>
      </c>
      <c r="S65" t="n">
        <v>104.26</v>
      </c>
      <c r="T65" t="n">
        <v>11441.21</v>
      </c>
      <c r="U65" t="n">
        <v>0.8100000000000001</v>
      </c>
      <c r="V65" t="n">
        <v>0.9</v>
      </c>
      <c r="W65" t="n">
        <v>20.69</v>
      </c>
      <c r="X65" t="n">
        <v>0.7</v>
      </c>
      <c r="Y65" t="n">
        <v>1</v>
      </c>
      <c r="Z65" t="n">
        <v>10</v>
      </c>
      <c r="AA65" t="n">
        <v>1847.591574011267</v>
      </c>
      <c r="AB65" t="n">
        <v>2527.956301549774</v>
      </c>
      <c r="AC65" t="n">
        <v>2286.691700138816</v>
      </c>
      <c r="AD65" t="n">
        <v>1847591.574011267</v>
      </c>
      <c r="AE65" t="n">
        <v>2527956.301549774</v>
      </c>
      <c r="AF65" t="n">
        <v>2.704398256676063e-06</v>
      </c>
      <c r="AG65" t="n">
        <v>66</v>
      </c>
      <c r="AH65" t="n">
        <v>2286691.700138816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1.7782</v>
      </c>
      <c r="E66" t="n">
        <v>56.24</v>
      </c>
      <c r="F66" t="n">
        <v>53.23</v>
      </c>
      <c r="G66" t="n">
        <v>133.07</v>
      </c>
      <c r="H66" t="n">
        <v>1.74</v>
      </c>
      <c r="I66" t="n">
        <v>24</v>
      </c>
      <c r="J66" t="n">
        <v>173.28</v>
      </c>
      <c r="K66" t="n">
        <v>49.1</v>
      </c>
      <c r="L66" t="n">
        <v>17</v>
      </c>
      <c r="M66" t="n">
        <v>22</v>
      </c>
      <c r="N66" t="n">
        <v>32.18</v>
      </c>
      <c r="O66" t="n">
        <v>21604.83</v>
      </c>
      <c r="P66" t="n">
        <v>546.71</v>
      </c>
      <c r="Q66" t="n">
        <v>1367.25</v>
      </c>
      <c r="R66" t="n">
        <v>127.81</v>
      </c>
      <c r="S66" t="n">
        <v>104.26</v>
      </c>
      <c r="T66" t="n">
        <v>10841.82</v>
      </c>
      <c r="U66" t="n">
        <v>0.82</v>
      </c>
      <c r="V66" t="n">
        <v>0.9</v>
      </c>
      <c r="W66" t="n">
        <v>20.68</v>
      </c>
      <c r="X66" t="n">
        <v>0.65</v>
      </c>
      <c r="Y66" t="n">
        <v>1</v>
      </c>
      <c r="Z66" t="n">
        <v>10</v>
      </c>
      <c r="AA66" t="n">
        <v>1838.135042647271</v>
      </c>
      <c r="AB66" t="n">
        <v>2515.017458144835</v>
      </c>
      <c r="AC66" t="n">
        <v>2274.987721788664</v>
      </c>
      <c r="AD66" t="n">
        <v>1838135.042647271</v>
      </c>
      <c r="AE66" t="n">
        <v>2515017.458144835</v>
      </c>
      <c r="AF66" t="n">
        <v>2.708053260514346e-06</v>
      </c>
      <c r="AG66" t="n">
        <v>66</v>
      </c>
      <c r="AH66" t="n">
        <v>2274987.721788664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1.7782</v>
      </c>
      <c r="E67" t="n">
        <v>56.24</v>
      </c>
      <c r="F67" t="n">
        <v>53.23</v>
      </c>
      <c r="G67" t="n">
        <v>133.06</v>
      </c>
      <c r="H67" t="n">
        <v>1.76</v>
      </c>
      <c r="I67" t="n">
        <v>24</v>
      </c>
      <c r="J67" t="n">
        <v>173.64</v>
      </c>
      <c r="K67" t="n">
        <v>49.1</v>
      </c>
      <c r="L67" t="n">
        <v>17.25</v>
      </c>
      <c r="M67" t="n">
        <v>22</v>
      </c>
      <c r="N67" t="n">
        <v>32.3</v>
      </c>
      <c r="O67" t="n">
        <v>21650.07</v>
      </c>
      <c r="P67" t="n">
        <v>547.29</v>
      </c>
      <c r="Q67" t="n">
        <v>1367.18</v>
      </c>
      <c r="R67" t="n">
        <v>127.46</v>
      </c>
      <c r="S67" t="n">
        <v>104.26</v>
      </c>
      <c r="T67" t="n">
        <v>10666.69</v>
      </c>
      <c r="U67" t="n">
        <v>0.82</v>
      </c>
      <c r="V67" t="n">
        <v>0.9</v>
      </c>
      <c r="W67" t="n">
        <v>20.68</v>
      </c>
      <c r="X67" t="n">
        <v>0.65</v>
      </c>
      <c r="Y67" t="n">
        <v>1</v>
      </c>
      <c r="Z67" t="n">
        <v>10</v>
      </c>
      <c r="AA67" t="n">
        <v>1838.923939276531</v>
      </c>
      <c r="AB67" t="n">
        <v>2516.096861316651</v>
      </c>
      <c r="AC67" t="n">
        <v>2275.964108236713</v>
      </c>
      <c r="AD67" t="n">
        <v>1838923.93927653</v>
      </c>
      <c r="AE67" t="n">
        <v>2516096.861316651</v>
      </c>
      <c r="AF67" t="n">
        <v>2.708053260514346e-06</v>
      </c>
      <c r="AG67" t="n">
        <v>66</v>
      </c>
      <c r="AH67" t="n">
        <v>2275964.108236713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1.7772</v>
      </c>
      <c r="E68" t="n">
        <v>56.27</v>
      </c>
      <c r="F68" t="n">
        <v>53.26</v>
      </c>
      <c r="G68" t="n">
        <v>133.15</v>
      </c>
      <c r="H68" t="n">
        <v>1.78</v>
      </c>
      <c r="I68" t="n">
        <v>24</v>
      </c>
      <c r="J68" t="n">
        <v>174.01</v>
      </c>
      <c r="K68" t="n">
        <v>49.1</v>
      </c>
      <c r="L68" t="n">
        <v>17.5</v>
      </c>
      <c r="M68" t="n">
        <v>22</v>
      </c>
      <c r="N68" t="n">
        <v>32.42</v>
      </c>
      <c r="O68" t="n">
        <v>21695.35</v>
      </c>
      <c r="P68" t="n">
        <v>547.79</v>
      </c>
      <c r="Q68" t="n">
        <v>1367.27</v>
      </c>
      <c r="R68" t="n">
        <v>128.66</v>
      </c>
      <c r="S68" t="n">
        <v>104.26</v>
      </c>
      <c r="T68" t="n">
        <v>11265.54</v>
      </c>
      <c r="U68" t="n">
        <v>0.8100000000000001</v>
      </c>
      <c r="V68" t="n">
        <v>0.9</v>
      </c>
      <c r="W68" t="n">
        <v>20.69</v>
      </c>
      <c r="X68" t="n">
        <v>0.68</v>
      </c>
      <c r="Y68" t="n">
        <v>1</v>
      </c>
      <c r="Z68" t="n">
        <v>10</v>
      </c>
      <c r="AA68" t="n">
        <v>1840.530286843202</v>
      </c>
      <c r="AB68" t="n">
        <v>2518.294736924425</v>
      </c>
      <c r="AC68" t="n">
        <v>2277.952221681219</v>
      </c>
      <c r="AD68" t="n">
        <v>1840530.286843202</v>
      </c>
      <c r="AE68" t="n">
        <v>2518294.736924425</v>
      </c>
      <c r="AF68" t="n">
        <v>2.706530342248395e-06</v>
      </c>
      <c r="AG68" t="n">
        <v>66</v>
      </c>
      <c r="AH68" t="n">
        <v>2277952.221681219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1.7797</v>
      </c>
      <c r="E69" t="n">
        <v>56.19</v>
      </c>
      <c r="F69" t="n">
        <v>53.21</v>
      </c>
      <c r="G69" t="n">
        <v>138.81</v>
      </c>
      <c r="H69" t="n">
        <v>1.8</v>
      </c>
      <c r="I69" t="n">
        <v>23</v>
      </c>
      <c r="J69" t="n">
        <v>174.38</v>
      </c>
      <c r="K69" t="n">
        <v>49.1</v>
      </c>
      <c r="L69" t="n">
        <v>17.75</v>
      </c>
      <c r="M69" t="n">
        <v>21</v>
      </c>
      <c r="N69" t="n">
        <v>32.53</v>
      </c>
      <c r="O69" t="n">
        <v>21740.66</v>
      </c>
      <c r="P69" t="n">
        <v>544.52</v>
      </c>
      <c r="Q69" t="n">
        <v>1367.16</v>
      </c>
      <c r="R69" t="n">
        <v>127.03</v>
      </c>
      <c r="S69" t="n">
        <v>104.26</v>
      </c>
      <c r="T69" t="n">
        <v>10454.43</v>
      </c>
      <c r="U69" t="n">
        <v>0.82</v>
      </c>
      <c r="V69" t="n">
        <v>0.9</v>
      </c>
      <c r="W69" t="n">
        <v>20.68</v>
      </c>
      <c r="X69" t="n">
        <v>0.63</v>
      </c>
      <c r="Y69" t="n">
        <v>1</v>
      </c>
      <c r="Z69" t="n">
        <v>10</v>
      </c>
      <c r="AA69" t="n">
        <v>1833.983771923648</v>
      </c>
      <c r="AB69" t="n">
        <v>2509.337506399636</v>
      </c>
      <c r="AC69" t="n">
        <v>2269.849856666164</v>
      </c>
      <c r="AD69" t="n">
        <v>1833983.771923648</v>
      </c>
      <c r="AE69" t="n">
        <v>2509337.506399636</v>
      </c>
      <c r="AF69" t="n">
        <v>2.710337637913273e-06</v>
      </c>
      <c r="AG69" t="n">
        <v>66</v>
      </c>
      <c r="AH69" t="n">
        <v>2269849.856666164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1.7794</v>
      </c>
      <c r="E70" t="n">
        <v>56.2</v>
      </c>
      <c r="F70" t="n">
        <v>53.22</v>
      </c>
      <c r="G70" t="n">
        <v>138.83</v>
      </c>
      <c r="H70" t="n">
        <v>1.83</v>
      </c>
      <c r="I70" t="n">
        <v>23</v>
      </c>
      <c r="J70" t="n">
        <v>174.75</v>
      </c>
      <c r="K70" t="n">
        <v>49.1</v>
      </c>
      <c r="L70" t="n">
        <v>18</v>
      </c>
      <c r="M70" t="n">
        <v>21</v>
      </c>
      <c r="N70" t="n">
        <v>32.65</v>
      </c>
      <c r="O70" t="n">
        <v>21786.02</v>
      </c>
      <c r="P70" t="n">
        <v>543.33</v>
      </c>
      <c r="Q70" t="n">
        <v>1367.19</v>
      </c>
      <c r="R70" t="n">
        <v>127.44</v>
      </c>
      <c r="S70" t="n">
        <v>104.26</v>
      </c>
      <c r="T70" t="n">
        <v>10663.49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1832.651302416937</v>
      </c>
      <c r="AB70" t="n">
        <v>2507.514362836148</v>
      </c>
      <c r="AC70" t="n">
        <v>2268.200711365577</v>
      </c>
      <c r="AD70" t="n">
        <v>1832651.302416937</v>
      </c>
      <c r="AE70" t="n">
        <v>2507514.362836148</v>
      </c>
      <c r="AF70" t="n">
        <v>2.709880762433488e-06</v>
      </c>
      <c r="AG70" t="n">
        <v>66</v>
      </c>
      <c r="AH70" t="n">
        <v>2268200.711365577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1.7791</v>
      </c>
      <c r="E71" t="n">
        <v>56.21</v>
      </c>
      <c r="F71" t="n">
        <v>53.23</v>
      </c>
      <c r="G71" t="n">
        <v>138.86</v>
      </c>
      <c r="H71" t="n">
        <v>1.85</v>
      </c>
      <c r="I71" t="n">
        <v>23</v>
      </c>
      <c r="J71" t="n">
        <v>175.11</v>
      </c>
      <c r="K71" t="n">
        <v>49.1</v>
      </c>
      <c r="L71" t="n">
        <v>18.25</v>
      </c>
      <c r="M71" t="n">
        <v>21</v>
      </c>
      <c r="N71" t="n">
        <v>32.77</v>
      </c>
      <c r="O71" t="n">
        <v>21831.41</v>
      </c>
      <c r="P71" t="n">
        <v>540.99</v>
      </c>
      <c r="Q71" t="n">
        <v>1367.24</v>
      </c>
      <c r="R71" t="n">
        <v>127.84</v>
      </c>
      <c r="S71" t="n">
        <v>104.26</v>
      </c>
      <c r="T71" t="n">
        <v>10862.5</v>
      </c>
      <c r="U71" t="n">
        <v>0.82</v>
      </c>
      <c r="V71" t="n">
        <v>0.9</v>
      </c>
      <c r="W71" t="n">
        <v>20.68</v>
      </c>
      <c r="X71" t="n">
        <v>0.65</v>
      </c>
      <c r="Y71" t="n">
        <v>1</v>
      </c>
      <c r="Z71" t="n">
        <v>10</v>
      </c>
      <c r="AA71" t="n">
        <v>1829.754983226969</v>
      </c>
      <c r="AB71" t="n">
        <v>2503.551491143849</v>
      </c>
      <c r="AC71" t="n">
        <v>2264.616050585666</v>
      </c>
      <c r="AD71" t="n">
        <v>1829754.983226969</v>
      </c>
      <c r="AE71" t="n">
        <v>2503551.491143849</v>
      </c>
      <c r="AF71" t="n">
        <v>2.709423886953702e-06</v>
      </c>
      <c r="AG71" t="n">
        <v>66</v>
      </c>
      <c r="AH71" t="n">
        <v>2264616.050585666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1.7822</v>
      </c>
      <c r="E72" t="n">
        <v>56.11</v>
      </c>
      <c r="F72" t="n">
        <v>53.16</v>
      </c>
      <c r="G72" t="n">
        <v>144.98</v>
      </c>
      <c r="H72" t="n">
        <v>1.87</v>
      </c>
      <c r="I72" t="n">
        <v>22</v>
      </c>
      <c r="J72" t="n">
        <v>175.48</v>
      </c>
      <c r="K72" t="n">
        <v>49.1</v>
      </c>
      <c r="L72" t="n">
        <v>18.5</v>
      </c>
      <c r="M72" t="n">
        <v>20</v>
      </c>
      <c r="N72" t="n">
        <v>32.89</v>
      </c>
      <c r="O72" t="n">
        <v>21876.85</v>
      </c>
      <c r="P72" t="n">
        <v>539.03</v>
      </c>
      <c r="Q72" t="n">
        <v>1367.2</v>
      </c>
      <c r="R72" t="n">
        <v>125.45</v>
      </c>
      <c r="S72" t="n">
        <v>104.26</v>
      </c>
      <c r="T72" t="n">
        <v>9671.940000000001</v>
      </c>
      <c r="U72" t="n">
        <v>0.83</v>
      </c>
      <c r="V72" t="n">
        <v>0.9</v>
      </c>
      <c r="W72" t="n">
        <v>20.68</v>
      </c>
      <c r="X72" t="n">
        <v>0.58</v>
      </c>
      <c r="Y72" t="n">
        <v>1</v>
      </c>
      <c r="Z72" t="n">
        <v>10</v>
      </c>
      <c r="AA72" t="n">
        <v>1814.691266077998</v>
      </c>
      <c r="AB72" t="n">
        <v>2482.940648776329</v>
      </c>
      <c r="AC72" t="n">
        <v>2245.972278086203</v>
      </c>
      <c r="AD72" t="n">
        <v>1814691.266077998</v>
      </c>
      <c r="AE72" t="n">
        <v>2482940.648776329</v>
      </c>
      <c r="AF72" t="n">
        <v>2.714144933578151e-06</v>
      </c>
      <c r="AG72" t="n">
        <v>65</v>
      </c>
      <c r="AH72" t="n">
        <v>2245972.278086203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1.7815</v>
      </c>
      <c r="E73" t="n">
        <v>56.13</v>
      </c>
      <c r="F73" t="n">
        <v>53.18</v>
      </c>
      <c r="G73" t="n">
        <v>145.04</v>
      </c>
      <c r="H73" t="n">
        <v>1.89</v>
      </c>
      <c r="I73" t="n">
        <v>22</v>
      </c>
      <c r="J73" t="n">
        <v>175.85</v>
      </c>
      <c r="K73" t="n">
        <v>49.1</v>
      </c>
      <c r="L73" t="n">
        <v>18.75</v>
      </c>
      <c r="M73" t="n">
        <v>20</v>
      </c>
      <c r="N73" t="n">
        <v>33.01</v>
      </c>
      <c r="O73" t="n">
        <v>21922.32</v>
      </c>
      <c r="P73" t="n">
        <v>537.73</v>
      </c>
      <c r="Q73" t="n">
        <v>1367.23</v>
      </c>
      <c r="R73" t="n">
        <v>126.05</v>
      </c>
      <c r="S73" t="n">
        <v>104.26</v>
      </c>
      <c r="T73" t="n">
        <v>9969.84</v>
      </c>
      <c r="U73" t="n">
        <v>0.83</v>
      </c>
      <c r="V73" t="n">
        <v>0.9</v>
      </c>
      <c r="W73" t="n">
        <v>20.68</v>
      </c>
      <c r="X73" t="n">
        <v>0.61</v>
      </c>
      <c r="Y73" t="n">
        <v>1</v>
      </c>
      <c r="Z73" t="n">
        <v>10</v>
      </c>
      <c r="AA73" t="n">
        <v>1813.558748556865</v>
      </c>
      <c r="AB73" t="n">
        <v>2481.391088340768</v>
      </c>
      <c r="AC73" t="n">
        <v>2244.57060552379</v>
      </c>
      <c r="AD73" t="n">
        <v>1813558.748556865</v>
      </c>
      <c r="AE73" t="n">
        <v>2481391.088340768</v>
      </c>
      <c r="AF73" t="n">
        <v>2.713078890791985e-06</v>
      </c>
      <c r="AG73" t="n">
        <v>65</v>
      </c>
      <c r="AH73" t="n">
        <v>2244570.60552379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1.7816</v>
      </c>
      <c r="E74" t="n">
        <v>56.13</v>
      </c>
      <c r="F74" t="n">
        <v>53.18</v>
      </c>
      <c r="G74" t="n">
        <v>145.04</v>
      </c>
      <c r="H74" t="n">
        <v>1.91</v>
      </c>
      <c r="I74" t="n">
        <v>22</v>
      </c>
      <c r="J74" t="n">
        <v>176.22</v>
      </c>
      <c r="K74" t="n">
        <v>49.1</v>
      </c>
      <c r="L74" t="n">
        <v>19</v>
      </c>
      <c r="M74" t="n">
        <v>18</v>
      </c>
      <c r="N74" t="n">
        <v>33.13</v>
      </c>
      <c r="O74" t="n">
        <v>21967.84</v>
      </c>
      <c r="P74" t="n">
        <v>535.3</v>
      </c>
      <c r="Q74" t="n">
        <v>1367.18</v>
      </c>
      <c r="R74" t="n">
        <v>126.16</v>
      </c>
      <c r="S74" t="n">
        <v>104.26</v>
      </c>
      <c r="T74" t="n">
        <v>10024.92</v>
      </c>
      <c r="U74" t="n">
        <v>0.83</v>
      </c>
      <c r="V74" t="n">
        <v>0.9</v>
      </c>
      <c r="W74" t="n">
        <v>20.68</v>
      </c>
      <c r="X74" t="n">
        <v>0.6</v>
      </c>
      <c r="Y74" t="n">
        <v>1</v>
      </c>
      <c r="Z74" t="n">
        <v>10</v>
      </c>
      <c r="AA74" t="n">
        <v>1810.193684025131</v>
      </c>
      <c r="AB74" t="n">
        <v>2476.786858592278</v>
      </c>
      <c r="AC74" t="n">
        <v>2240.405797000419</v>
      </c>
      <c r="AD74" t="n">
        <v>1810193.684025131</v>
      </c>
      <c r="AE74" t="n">
        <v>2476786.858592278</v>
      </c>
      <c r="AF74" t="n">
        <v>2.71323118261858e-06</v>
      </c>
      <c r="AG74" t="n">
        <v>65</v>
      </c>
      <c r="AH74" t="n">
        <v>2240405.797000419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1.7841</v>
      </c>
      <c r="E75" t="n">
        <v>56.05</v>
      </c>
      <c r="F75" t="n">
        <v>53.13</v>
      </c>
      <c r="G75" t="n">
        <v>151.81</v>
      </c>
      <c r="H75" t="n">
        <v>1.93</v>
      </c>
      <c r="I75" t="n">
        <v>21</v>
      </c>
      <c r="J75" t="n">
        <v>176.59</v>
      </c>
      <c r="K75" t="n">
        <v>49.1</v>
      </c>
      <c r="L75" t="n">
        <v>19.25</v>
      </c>
      <c r="M75" t="n">
        <v>18</v>
      </c>
      <c r="N75" t="n">
        <v>33.24</v>
      </c>
      <c r="O75" t="n">
        <v>22013.39</v>
      </c>
      <c r="P75" t="n">
        <v>532.5599999999999</v>
      </c>
      <c r="Q75" t="n">
        <v>1367.27</v>
      </c>
      <c r="R75" t="n">
        <v>124.65</v>
      </c>
      <c r="S75" t="n">
        <v>104.26</v>
      </c>
      <c r="T75" t="n">
        <v>9275.719999999999</v>
      </c>
      <c r="U75" t="n">
        <v>0.84</v>
      </c>
      <c r="V75" t="n">
        <v>0.9</v>
      </c>
      <c r="W75" t="n">
        <v>20.68</v>
      </c>
      <c r="X75" t="n">
        <v>0.5600000000000001</v>
      </c>
      <c r="Y75" t="n">
        <v>1</v>
      </c>
      <c r="Z75" t="n">
        <v>10</v>
      </c>
      <c r="AA75" t="n">
        <v>1804.410663772169</v>
      </c>
      <c r="AB75" t="n">
        <v>2468.874275153329</v>
      </c>
      <c r="AC75" t="n">
        <v>2233.248379419503</v>
      </c>
      <c r="AD75" t="n">
        <v>1804410.663772169</v>
      </c>
      <c r="AE75" t="n">
        <v>2468874.275153329</v>
      </c>
      <c r="AF75" t="n">
        <v>2.717038478283458e-06</v>
      </c>
      <c r="AG75" t="n">
        <v>65</v>
      </c>
      <c r="AH75" t="n">
        <v>2233248.379419503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1.7839</v>
      </c>
      <c r="E76" t="n">
        <v>56.06</v>
      </c>
      <c r="F76" t="n">
        <v>53.14</v>
      </c>
      <c r="G76" t="n">
        <v>151.83</v>
      </c>
      <c r="H76" t="n">
        <v>1.95</v>
      </c>
      <c r="I76" t="n">
        <v>21</v>
      </c>
      <c r="J76" t="n">
        <v>176.96</v>
      </c>
      <c r="K76" t="n">
        <v>49.1</v>
      </c>
      <c r="L76" t="n">
        <v>19.5</v>
      </c>
      <c r="M76" t="n">
        <v>19</v>
      </c>
      <c r="N76" t="n">
        <v>33.36</v>
      </c>
      <c r="O76" t="n">
        <v>22058.99</v>
      </c>
      <c r="P76" t="n">
        <v>531.9400000000001</v>
      </c>
      <c r="Q76" t="n">
        <v>1367.26</v>
      </c>
      <c r="R76" t="n">
        <v>124.61</v>
      </c>
      <c r="S76" t="n">
        <v>104.26</v>
      </c>
      <c r="T76" t="n">
        <v>9254.450000000001</v>
      </c>
      <c r="U76" t="n">
        <v>0.84</v>
      </c>
      <c r="V76" t="n">
        <v>0.9</v>
      </c>
      <c r="W76" t="n">
        <v>20.68</v>
      </c>
      <c r="X76" t="n">
        <v>0.5600000000000001</v>
      </c>
      <c r="Y76" t="n">
        <v>1</v>
      </c>
      <c r="Z76" t="n">
        <v>10</v>
      </c>
      <c r="AA76" t="n">
        <v>1803.785470595077</v>
      </c>
      <c r="AB76" t="n">
        <v>2468.018858266856</v>
      </c>
      <c r="AC76" t="n">
        <v>2232.47460232009</v>
      </c>
      <c r="AD76" t="n">
        <v>1803785.470595077</v>
      </c>
      <c r="AE76" t="n">
        <v>2468018.858266856</v>
      </c>
      <c r="AF76" t="n">
        <v>2.716733894630268e-06</v>
      </c>
      <c r="AG76" t="n">
        <v>65</v>
      </c>
      <c r="AH76" t="n">
        <v>2232474.602320089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1.7834</v>
      </c>
      <c r="E77" t="n">
        <v>56.07</v>
      </c>
      <c r="F77" t="n">
        <v>53.15</v>
      </c>
      <c r="G77" t="n">
        <v>151.87</v>
      </c>
      <c r="H77" t="n">
        <v>1.98</v>
      </c>
      <c r="I77" t="n">
        <v>21</v>
      </c>
      <c r="J77" t="n">
        <v>177.33</v>
      </c>
      <c r="K77" t="n">
        <v>49.1</v>
      </c>
      <c r="L77" t="n">
        <v>19.75</v>
      </c>
      <c r="M77" t="n">
        <v>18</v>
      </c>
      <c r="N77" t="n">
        <v>33.48</v>
      </c>
      <c r="O77" t="n">
        <v>22104.63</v>
      </c>
      <c r="P77" t="n">
        <v>529.46</v>
      </c>
      <c r="Q77" t="n">
        <v>1367.22</v>
      </c>
      <c r="R77" t="n">
        <v>125.24</v>
      </c>
      <c r="S77" t="n">
        <v>104.26</v>
      </c>
      <c r="T77" t="n">
        <v>9572.540000000001</v>
      </c>
      <c r="U77" t="n">
        <v>0.83</v>
      </c>
      <c r="V77" t="n">
        <v>0.9</v>
      </c>
      <c r="W77" t="n">
        <v>20.68</v>
      </c>
      <c r="X77" t="n">
        <v>0.58</v>
      </c>
      <c r="Y77" t="n">
        <v>1</v>
      </c>
      <c r="Z77" t="n">
        <v>10</v>
      </c>
      <c r="AA77" t="n">
        <v>1800.834156404736</v>
      </c>
      <c r="AB77" t="n">
        <v>2463.980739988839</v>
      </c>
      <c r="AC77" t="n">
        <v>2228.821876382992</v>
      </c>
      <c r="AD77" t="n">
        <v>1800834.156404736</v>
      </c>
      <c r="AE77" t="n">
        <v>2463980.739988839</v>
      </c>
      <c r="AF77" t="n">
        <v>2.715972435497293e-06</v>
      </c>
      <c r="AG77" t="n">
        <v>65</v>
      </c>
      <c r="AH77" t="n">
        <v>2228821.876382992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1.7859</v>
      </c>
      <c r="E78" t="n">
        <v>55.99</v>
      </c>
      <c r="F78" t="n">
        <v>53.11</v>
      </c>
      <c r="G78" t="n">
        <v>159.32</v>
      </c>
      <c r="H78" t="n">
        <v>2</v>
      </c>
      <c r="I78" t="n">
        <v>20</v>
      </c>
      <c r="J78" t="n">
        <v>177.7</v>
      </c>
      <c r="K78" t="n">
        <v>49.1</v>
      </c>
      <c r="L78" t="n">
        <v>20</v>
      </c>
      <c r="M78" t="n">
        <v>13</v>
      </c>
      <c r="N78" t="n">
        <v>33.61</v>
      </c>
      <c r="O78" t="n">
        <v>22150.3</v>
      </c>
      <c r="P78" t="n">
        <v>527.84</v>
      </c>
      <c r="Q78" t="n">
        <v>1367.25</v>
      </c>
      <c r="R78" t="n">
        <v>123.7</v>
      </c>
      <c r="S78" t="n">
        <v>104.26</v>
      </c>
      <c r="T78" t="n">
        <v>8807.889999999999</v>
      </c>
      <c r="U78" t="n">
        <v>0.84</v>
      </c>
      <c r="V78" t="n">
        <v>0.9</v>
      </c>
      <c r="W78" t="n">
        <v>20.68</v>
      </c>
      <c r="X78" t="n">
        <v>0.53</v>
      </c>
      <c r="Y78" t="n">
        <v>1</v>
      </c>
      <c r="Z78" t="n">
        <v>10</v>
      </c>
      <c r="AA78" t="n">
        <v>1796.671067999835</v>
      </c>
      <c r="AB78" t="n">
        <v>2458.284618770755</v>
      </c>
      <c r="AC78" t="n">
        <v>2223.669384979405</v>
      </c>
      <c r="AD78" t="n">
        <v>1796671.067999835</v>
      </c>
      <c r="AE78" t="n">
        <v>2458284.618770755</v>
      </c>
      <c r="AF78" t="n">
        <v>2.71977973116217e-06</v>
      </c>
      <c r="AG78" t="n">
        <v>65</v>
      </c>
      <c r="AH78" t="n">
        <v>2223669.384979405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1.7856</v>
      </c>
      <c r="E79" t="n">
        <v>56</v>
      </c>
      <c r="F79" t="n">
        <v>53.12</v>
      </c>
      <c r="G79" t="n">
        <v>159.35</v>
      </c>
      <c r="H79" t="n">
        <v>2.02</v>
      </c>
      <c r="I79" t="n">
        <v>20</v>
      </c>
      <c r="J79" t="n">
        <v>178.07</v>
      </c>
      <c r="K79" t="n">
        <v>49.1</v>
      </c>
      <c r="L79" t="n">
        <v>20.25</v>
      </c>
      <c r="M79" t="n">
        <v>12</v>
      </c>
      <c r="N79" t="n">
        <v>33.73</v>
      </c>
      <c r="O79" t="n">
        <v>22196.02</v>
      </c>
      <c r="P79" t="n">
        <v>529.34</v>
      </c>
      <c r="Q79" t="n">
        <v>1367.22</v>
      </c>
      <c r="R79" t="n">
        <v>123.99</v>
      </c>
      <c r="S79" t="n">
        <v>104.26</v>
      </c>
      <c r="T79" t="n">
        <v>8950.559999999999</v>
      </c>
      <c r="U79" t="n">
        <v>0.84</v>
      </c>
      <c r="V79" t="n">
        <v>0.9</v>
      </c>
      <c r="W79" t="n">
        <v>20.68</v>
      </c>
      <c r="X79" t="n">
        <v>0.54</v>
      </c>
      <c r="Y79" t="n">
        <v>1</v>
      </c>
      <c r="Z79" t="n">
        <v>10</v>
      </c>
      <c r="AA79" t="n">
        <v>1798.982279478218</v>
      </c>
      <c r="AB79" t="n">
        <v>2461.446920278932</v>
      </c>
      <c r="AC79" t="n">
        <v>2226.52988086996</v>
      </c>
      <c r="AD79" t="n">
        <v>1798982.279478218</v>
      </c>
      <c r="AE79" t="n">
        <v>2461446.920278932</v>
      </c>
      <c r="AF79" t="n">
        <v>2.719322855682385e-06</v>
      </c>
      <c r="AG79" t="n">
        <v>65</v>
      </c>
      <c r="AH79" t="n">
        <v>2226529.88086996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1.7856</v>
      </c>
      <c r="E80" t="n">
        <v>56</v>
      </c>
      <c r="F80" t="n">
        <v>53.12</v>
      </c>
      <c r="G80" t="n">
        <v>159.35</v>
      </c>
      <c r="H80" t="n">
        <v>2.04</v>
      </c>
      <c r="I80" t="n">
        <v>20</v>
      </c>
      <c r="J80" t="n">
        <v>178.44</v>
      </c>
      <c r="K80" t="n">
        <v>49.1</v>
      </c>
      <c r="L80" t="n">
        <v>20.5</v>
      </c>
      <c r="M80" t="n">
        <v>9</v>
      </c>
      <c r="N80" t="n">
        <v>33.85</v>
      </c>
      <c r="O80" t="n">
        <v>22241.78</v>
      </c>
      <c r="P80" t="n">
        <v>529.99</v>
      </c>
      <c r="Q80" t="n">
        <v>1367.24</v>
      </c>
      <c r="R80" t="n">
        <v>123.63</v>
      </c>
      <c r="S80" t="n">
        <v>104.26</v>
      </c>
      <c r="T80" t="n">
        <v>8770.6</v>
      </c>
      <c r="U80" t="n">
        <v>0.84</v>
      </c>
      <c r="V80" t="n">
        <v>0.9</v>
      </c>
      <c r="W80" t="n">
        <v>20.69</v>
      </c>
      <c r="X80" t="n">
        <v>0.54</v>
      </c>
      <c r="Y80" t="n">
        <v>1</v>
      </c>
      <c r="Z80" t="n">
        <v>10</v>
      </c>
      <c r="AA80" t="n">
        <v>1799.862723790375</v>
      </c>
      <c r="AB80" t="n">
        <v>2462.651583029287</v>
      </c>
      <c r="AC80" t="n">
        <v>2227.619572298177</v>
      </c>
      <c r="AD80" t="n">
        <v>1799862.723790375</v>
      </c>
      <c r="AE80" t="n">
        <v>2462651.583029287</v>
      </c>
      <c r="AF80" t="n">
        <v>2.719322855682385e-06</v>
      </c>
      <c r="AG80" t="n">
        <v>65</v>
      </c>
      <c r="AH80" t="n">
        <v>2227619.572298177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1.7858</v>
      </c>
      <c r="E81" t="n">
        <v>56</v>
      </c>
      <c r="F81" t="n">
        <v>53.11</v>
      </c>
      <c r="G81" t="n">
        <v>159.33</v>
      </c>
      <c r="H81" t="n">
        <v>2.06</v>
      </c>
      <c r="I81" t="n">
        <v>20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530.0599999999999</v>
      </c>
      <c r="Q81" t="n">
        <v>1367.22</v>
      </c>
      <c r="R81" t="n">
        <v>123.58</v>
      </c>
      <c r="S81" t="n">
        <v>104.26</v>
      </c>
      <c r="T81" t="n">
        <v>8744.629999999999</v>
      </c>
      <c r="U81" t="n">
        <v>0.84</v>
      </c>
      <c r="V81" t="n">
        <v>0.9</v>
      </c>
      <c r="W81" t="n">
        <v>20.68</v>
      </c>
      <c r="X81" t="n">
        <v>0.53</v>
      </c>
      <c r="Y81" t="n">
        <v>1</v>
      </c>
      <c r="Z81" t="n">
        <v>10</v>
      </c>
      <c r="AA81" t="n">
        <v>1799.742853232653</v>
      </c>
      <c r="AB81" t="n">
        <v>2462.487570843896</v>
      </c>
      <c r="AC81" t="n">
        <v>2227.471213205567</v>
      </c>
      <c r="AD81" t="n">
        <v>1799742.853232653</v>
      </c>
      <c r="AE81" t="n">
        <v>2462487.570843896</v>
      </c>
      <c r="AF81" t="n">
        <v>2.719627439335575e-06</v>
      </c>
      <c r="AG81" t="n">
        <v>65</v>
      </c>
      <c r="AH81" t="n">
        <v>2227471.213205567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1.7851</v>
      </c>
      <c r="E82" t="n">
        <v>56.02</v>
      </c>
      <c r="F82" t="n">
        <v>53.13</v>
      </c>
      <c r="G82" t="n">
        <v>159.39</v>
      </c>
      <c r="H82" t="n">
        <v>2.08</v>
      </c>
      <c r="I82" t="n">
        <v>20</v>
      </c>
      <c r="J82" t="n">
        <v>179.18</v>
      </c>
      <c r="K82" t="n">
        <v>49.1</v>
      </c>
      <c r="L82" t="n">
        <v>21</v>
      </c>
      <c r="M82" t="n">
        <v>7</v>
      </c>
      <c r="N82" t="n">
        <v>34.09</v>
      </c>
      <c r="O82" t="n">
        <v>22333.43</v>
      </c>
      <c r="P82" t="n">
        <v>530.0599999999999</v>
      </c>
      <c r="Q82" t="n">
        <v>1367.28</v>
      </c>
      <c r="R82" t="n">
        <v>124.07</v>
      </c>
      <c r="S82" t="n">
        <v>104.26</v>
      </c>
      <c r="T82" t="n">
        <v>8991</v>
      </c>
      <c r="U82" t="n">
        <v>0.84</v>
      </c>
      <c r="V82" t="n">
        <v>0.9</v>
      </c>
      <c r="W82" t="n">
        <v>20.69</v>
      </c>
      <c r="X82" t="n">
        <v>0.55</v>
      </c>
      <c r="Y82" t="n">
        <v>1</v>
      </c>
      <c r="Z82" t="n">
        <v>10</v>
      </c>
      <c r="AA82" t="n">
        <v>1800.368139701023</v>
      </c>
      <c r="AB82" t="n">
        <v>2463.343115375612</v>
      </c>
      <c r="AC82" t="n">
        <v>2228.245105767939</v>
      </c>
      <c r="AD82" t="n">
        <v>1800368.139701023</v>
      </c>
      <c r="AE82" t="n">
        <v>2463343.115375612</v>
      </c>
      <c r="AF82" t="n">
        <v>2.718561396549409e-06</v>
      </c>
      <c r="AG82" t="n">
        <v>65</v>
      </c>
      <c r="AH82" t="n">
        <v>2228245.105767939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1.7851</v>
      </c>
      <c r="E83" t="n">
        <v>56.02</v>
      </c>
      <c r="F83" t="n">
        <v>53.13</v>
      </c>
      <c r="G83" t="n">
        <v>159.4</v>
      </c>
      <c r="H83" t="n">
        <v>2.1</v>
      </c>
      <c r="I83" t="n">
        <v>20</v>
      </c>
      <c r="J83" t="n">
        <v>179.56</v>
      </c>
      <c r="K83" t="n">
        <v>49.1</v>
      </c>
      <c r="L83" t="n">
        <v>21.25</v>
      </c>
      <c r="M83" t="n">
        <v>4</v>
      </c>
      <c r="N83" t="n">
        <v>34.21</v>
      </c>
      <c r="O83" t="n">
        <v>22379.31</v>
      </c>
      <c r="P83" t="n">
        <v>530.5599999999999</v>
      </c>
      <c r="Q83" t="n">
        <v>1367.22</v>
      </c>
      <c r="R83" t="n">
        <v>123.92</v>
      </c>
      <c r="S83" t="n">
        <v>104.26</v>
      </c>
      <c r="T83" t="n">
        <v>8916.440000000001</v>
      </c>
      <c r="U83" t="n">
        <v>0.84</v>
      </c>
      <c r="V83" t="n">
        <v>0.9</v>
      </c>
      <c r="W83" t="n">
        <v>20.7</v>
      </c>
      <c r="X83" t="n">
        <v>0.5600000000000001</v>
      </c>
      <c r="Y83" t="n">
        <v>1</v>
      </c>
      <c r="Z83" t="n">
        <v>10</v>
      </c>
      <c r="AA83" t="n">
        <v>1801.045594255945</v>
      </c>
      <c r="AB83" t="n">
        <v>2464.270038584842</v>
      </c>
      <c r="AC83" t="n">
        <v>2229.083564727026</v>
      </c>
      <c r="AD83" t="n">
        <v>1801045.594255945</v>
      </c>
      <c r="AE83" t="n">
        <v>2464270.038584842</v>
      </c>
      <c r="AF83" t="n">
        <v>2.718561396549409e-06</v>
      </c>
      <c r="AG83" t="n">
        <v>65</v>
      </c>
      <c r="AH83" t="n">
        <v>2229083.564727026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1.7849</v>
      </c>
      <c r="E84" t="n">
        <v>56.02</v>
      </c>
      <c r="F84" t="n">
        <v>53.14</v>
      </c>
      <c r="G84" t="n">
        <v>159.41</v>
      </c>
      <c r="H84" t="n">
        <v>2.12</v>
      </c>
      <c r="I84" t="n">
        <v>20</v>
      </c>
      <c r="J84" t="n">
        <v>179.93</v>
      </c>
      <c r="K84" t="n">
        <v>49.1</v>
      </c>
      <c r="L84" t="n">
        <v>21.5</v>
      </c>
      <c r="M84" t="n">
        <v>1</v>
      </c>
      <c r="N84" t="n">
        <v>34.33</v>
      </c>
      <c r="O84" t="n">
        <v>22425.23</v>
      </c>
      <c r="P84" t="n">
        <v>530.77</v>
      </c>
      <c r="Q84" t="n">
        <v>1367.24</v>
      </c>
      <c r="R84" t="n">
        <v>124.05</v>
      </c>
      <c r="S84" t="n">
        <v>104.26</v>
      </c>
      <c r="T84" t="n">
        <v>8982.790000000001</v>
      </c>
      <c r="U84" t="n">
        <v>0.84</v>
      </c>
      <c r="V84" t="n">
        <v>0.9</v>
      </c>
      <c r="W84" t="n">
        <v>20.7</v>
      </c>
      <c r="X84" t="n">
        <v>0.5600000000000001</v>
      </c>
      <c r="Y84" t="n">
        <v>1</v>
      </c>
      <c r="Z84" t="n">
        <v>10</v>
      </c>
      <c r="AA84" t="n">
        <v>1801.545074858011</v>
      </c>
      <c r="AB84" t="n">
        <v>2464.953449980118</v>
      </c>
      <c r="AC84" t="n">
        <v>2229.70175229791</v>
      </c>
      <c r="AD84" t="n">
        <v>1801545.074858011</v>
      </c>
      <c r="AE84" t="n">
        <v>2464953.449980118</v>
      </c>
      <c r="AF84" t="n">
        <v>2.718256812896219e-06</v>
      </c>
      <c r="AG84" t="n">
        <v>65</v>
      </c>
      <c r="AH84" t="n">
        <v>2229701.75229791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1.7847</v>
      </c>
      <c r="E85" t="n">
        <v>56.03</v>
      </c>
      <c r="F85" t="n">
        <v>53.15</v>
      </c>
      <c r="G85" t="n">
        <v>159.44</v>
      </c>
      <c r="H85" t="n">
        <v>2.14</v>
      </c>
      <c r="I85" t="n">
        <v>20</v>
      </c>
      <c r="J85" t="n">
        <v>180.3</v>
      </c>
      <c r="K85" t="n">
        <v>49.1</v>
      </c>
      <c r="L85" t="n">
        <v>21.75</v>
      </c>
      <c r="M85" t="n">
        <v>1</v>
      </c>
      <c r="N85" t="n">
        <v>34.46</v>
      </c>
      <c r="O85" t="n">
        <v>22471.2</v>
      </c>
      <c r="P85" t="n">
        <v>531.42</v>
      </c>
      <c r="Q85" t="n">
        <v>1367.21</v>
      </c>
      <c r="R85" t="n">
        <v>124.23</v>
      </c>
      <c r="S85" t="n">
        <v>104.26</v>
      </c>
      <c r="T85" t="n">
        <v>9069.799999999999</v>
      </c>
      <c r="U85" t="n">
        <v>0.84</v>
      </c>
      <c r="V85" t="n">
        <v>0.9</v>
      </c>
      <c r="W85" t="n">
        <v>20.7</v>
      </c>
      <c r="X85" t="n">
        <v>0.57</v>
      </c>
      <c r="Y85" t="n">
        <v>1</v>
      </c>
      <c r="Z85" t="n">
        <v>10</v>
      </c>
      <c r="AA85" t="n">
        <v>1802.640961031385</v>
      </c>
      <c r="AB85" t="n">
        <v>2466.452889789613</v>
      </c>
      <c r="AC85" t="n">
        <v>2231.058087676465</v>
      </c>
      <c r="AD85" t="n">
        <v>1802640.961031385</v>
      </c>
      <c r="AE85" t="n">
        <v>2466452.889789613</v>
      </c>
      <c r="AF85" t="n">
        <v>2.717952229243028e-06</v>
      </c>
      <c r="AG85" t="n">
        <v>65</v>
      </c>
      <c r="AH85" t="n">
        <v>2231058.087676465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1.7848</v>
      </c>
      <c r="E86" t="n">
        <v>56.03</v>
      </c>
      <c r="F86" t="n">
        <v>53.14</v>
      </c>
      <c r="G86" t="n">
        <v>159.42</v>
      </c>
      <c r="H86" t="n">
        <v>2.16</v>
      </c>
      <c r="I86" t="n">
        <v>20</v>
      </c>
      <c r="J86" t="n">
        <v>180.67</v>
      </c>
      <c r="K86" t="n">
        <v>49.1</v>
      </c>
      <c r="L86" t="n">
        <v>22</v>
      </c>
      <c r="M86" t="n">
        <v>0</v>
      </c>
      <c r="N86" t="n">
        <v>34.58</v>
      </c>
      <c r="O86" t="n">
        <v>22517.21</v>
      </c>
      <c r="P86" t="n">
        <v>532.3</v>
      </c>
      <c r="Q86" t="n">
        <v>1367.32</v>
      </c>
      <c r="R86" t="n">
        <v>123.94</v>
      </c>
      <c r="S86" t="n">
        <v>104.26</v>
      </c>
      <c r="T86" t="n">
        <v>8924.469999999999</v>
      </c>
      <c r="U86" t="n">
        <v>0.84</v>
      </c>
      <c r="V86" t="n">
        <v>0.9</v>
      </c>
      <c r="W86" t="n">
        <v>20.7</v>
      </c>
      <c r="X86" t="n">
        <v>0.5600000000000001</v>
      </c>
      <c r="Y86" t="n">
        <v>1</v>
      </c>
      <c r="Z86" t="n">
        <v>10</v>
      </c>
      <c r="AA86" t="n">
        <v>1803.683809828644</v>
      </c>
      <c r="AB86" t="n">
        <v>2467.879761521265</v>
      </c>
      <c r="AC86" t="n">
        <v>2232.348780772674</v>
      </c>
      <c r="AD86" t="n">
        <v>1803683.809828644</v>
      </c>
      <c r="AE86" t="n">
        <v>2467879.761521265</v>
      </c>
      <c r="AF86" t="n">
        <v>2.718104521069624e-06</v>
      </c>
      <c r="AG86" t="n">
        <v>65</v>
      </c>
      <c r="AH86" t="n">
        <v>2232348.780772674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0.954</v>
      </c>
      <c r="E2" t="n">
        <v>104.82</v>
      </c>
      <c r="F2" t="n">
        <v>74.77</v>
      </c>
      <c r="G2" t="n">
        <v>6.05</v>
      </c>
      <c r="H2" t="n">
        <v>0.1</v>
      </c>
      <c r="I2" t="n">
        <v>741</v>
      </c>
      <c r="J2" t="n">
        <v>185.69</v>
      </c>
      <c r="K2" t="n">
        <v>53.44</v>
      </c>
      <c r="L2" t="n">
        <v>1</v>
      </c>
      <c r="M2" t="n">
        <v>739</v>
      </c>
      <c r="N2" t="n">
        <v>36.26</v>
      </c>
      <c r="O2" t="n">
        <v>23136.14</v>
      </c>
      <c r="P2" t="n">
        <v>1025.37</v>
      </c>
      <c r="Q2" t="n">
        <v>1370.87</v>
      </c>
      <c r="R2" t="n">
        <v>828.9299999999999</v>
      </c>
      <c r="S2" t="n">
        <v>104.26</v>
      </c>
      <c r="T2" t="n">
        <v>357818.44</v>
      </c>
      <c r="U2" t="n">
        <v>0.13</v>
      </c>
      <c r="V2" t="n">
        <v>0.64</v>
      </c>
      <c r="W2" t="n">
        <v>21.88</v>
      </c>
      <c r="X2" t="n">
        <v>22.12</v>
      </c>
      <c r="Y2" t="n">
        <v>1</v>
      </c>
      <c r="Z2" t="n">
        <v>10</v>
      </c>
      <c r="AA2" t="n">
        <v>5099.978107022068</v>
      </c>
      <c r="AB2" t="n">
        <v>6978.015041182713</v>
      </c>
      <c r="AC2" t="n">
        <v>6312.043079357591</v>
      </c>
      <c r="AD2" t="n">
        <v>5099978.107022068</v>
      </c>
      <c r="AE2" t="n">
        <v>6978015.041182713</v>
      </c>
      <c r="AF2" t="n">
        <v>1.320730677944755e-06</v>
      </c>
      <c r="AG2" t="n">
        <v>122</v>
      </c>
      <c r="AH2" t="n">
        <v>6312043.079357591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1.0955</v>
      </c>
      <c r="E3" t="n">
        <v>91.29000000000001</v>
      </c>
      <c r="F3" t="n">
        <v>68.61</v>
      </c>
      <c r="G3" t="n">
        <v>7.58</v>
      </c>
      <c r="H3" t="n">
        <v>0.12</v>
      </c>
      <c r="I3" t="n">
        <v>543</v>
      </c>
      <c r="J3" t="n">
        <v>186.07</v>
      </c>
      <c r="K3" t="n">
        <v>53.44</v>
      </c>
      <c r="L3" t="n">
        <v>1.25</v>
      </c>
      <c r="M3" t="n">
        <v>541</v>
      </c>
      <c r="N3" t="n">
        <v>36.39</v>
      </c>
      <c r="O3" t="n">
        <v>23182.76</v>
      </c>
      <c r="P3" t="n">
        <v>940.59</v>
      </c>
      <c r="Q3" t="n">
        <v>1369.62</v>
      </c>
      <c r="R3" t="n">
        <v>628.45</v>
      </c>
      <c r="S3" t="n">
        <v>104.26</v>
      </c>
      <c r="T3" t="n">
        <v>258565.21</v>
      </c>
      <c r="U3" t="n">
        <v>0.17</v>
      </c>
      <c r="V3" t="n">
        <v>0.7</v>
      </c>
      <c r="W3" t="n">
        <v>21.52</v>
      </c>
      <c r="X3" t="n">
        <v>15.98</v>
      </c>
      <c r="Y3" t="n">
        <v>1</v>
      </c>
      <c r="Z3" t="n">
        <v>10</v>
      </c>
      <c r="AA3" t="n">
        <v>4158.794583596589</v>
      </c>
      <c r="AB3" t="n">
        <v>5690.246222345328</v>
      </c>
      <c r="AC3" t="n">
        <v>5147.177109195206</v>
      </c>
      <c r="AD3" t="n">
        <v>4158794.58359659</v>
      </c>
      <c r="AE3" t="n">
        <v>5690246.222345328</v>
      </c>
      <c r="AF3" t="n">
        <v>1.516625217702808e-06</v>
      </c>
      <c r="AG3" t="n">
        <v>106</v>
      </c>
      <c r="AH3" t="n">
        <v>5147177.109195206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1.196</v>
      </c>
      <c r="E4" t="n">
        <v>83.61</v>
      </c>
      <c r="F4" t="n">
        <v>65.18000000000001</v>
      </c>
      <c r="G4" t="n">
        <v>9.119999999999999</v>
      </c>
      <c r="H4" t="n">
        <v>0.14</v>
      </c>
      <c r="I4" t="n">
        <v>429</v>
      </c>
      <c r="J4" t="n">
        <v>186.45</v>
      </c>
      <c r="K4" t="n">
        <v>53.44</v>
      </c>
      <c r="L4" t="n">
        <v>1.5</v>
      </c>
      <c r="M4" t="n">
        <v>427</v>
      </c>
      <c r="N4" t="n">
        <v>36.51</v>
      </c>
      <c r="O4" t="n">
        <v>23229.42</v>
      </c>
      <c r="P4" t="n">
        <v>893.01</v>
      </c>
      <c r="Q4" t="n">
        <v>1369.16</v>
      </c>
      <c r="R4" t="n">
        <v>515.1</v>
      </c>
      <c r="S4" t="n">
        <v>104.26</v>
      </c>
      <c r="T4" t="n">
        <v>202461.21</v>
      </c>
      <c r="U4" t="n">
        <v>0.2</v>
      </c>
      <c r="V4" t="n">
        <v>0.74</v>
      </c>
      <c r="W4" t="n">
        <v>21.39</v>
      </c>
      <c r="X4" t="n">
        <v>12.56</v>
      </c>
      <c r="Y4" t="n">
        <v>1</v>
      </c>
      <c r="Z4" t="n">
        <v>10</v>
      </c>
      <c r="AA4" t="n">
        <v>3664.838119673714</v>
      </c>
      <c r="AB4" t="n">
        <v>5014.393196584813</v>
      </c>
      <c r="AC4" t="n">
        <v>4535.826547647622</v>
      </c>
      <c r="AD4" t="n">
        <v>3664838.119673714</v>
      </c>
      <c r="AE4" t="n">
        <v>5014393.196584813</v>
      </c>
      <c r="AF4" t="n">
        <v>1.655758795410824e-06</v>
      </c>
      <c r="AG4" t="n">
        <v>97</v>
      </c>
      <c r="AH4" t="n">
        <v>4535826.547647621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1.2721</v>
      </c>
      <c r="E5" t="n">
        <v>78.61</v>
      </c>
      <c r="F5" t="n">
        <v>62.93</v>
      </c>
      <c r="G5" t="n">
        <v>10.64</v>
      </c>
      <c r="H5" t="n">
        <v>0.17</v>
      </c>
      <c r="I5" t="n">
        <v>355</v>
      </c>
      <c r="J5" t="n">
        <v>186.83</v>
      </c>
      <c r="K5" t="n">
        <v>53.44</v>
      </c>
      <c r="L5" t="n">
        <v>1.75</v>
      </c>
      <c r="M5" t="n">
        <v>353</v>
      </c>
      <c r="N5" t="n">
        <v>36.64</v>
      </c>
      <c r="O5" t="n">
        <v>23276.13</v>
      </c>
      <c r="P5" t="n">
        <v>861.48</v>
      </c>
      <c r="Q5" t="n">
        <v>1368.79</v>
      </c>
      <c r="R5" t="n">
        <v>443.07</v>
      </c>
      <c r="S5" t="n">
        <v>104.26</v>
      </c>
      <c r="T5" t="n">
        <v>166816.11</v>
      </c>
      <c r="U5" t="n">
        <v>0.24</v>
      </c>
      <c r="V5" t="n">
        <v>0.76</v>
      </c>
      <c r="W5" t="n">
        <v>21.22</v>
      </c>
      <c r="X5" t="n">
        <v>10.32</v>
      </c>
      <c r="Y5" t="n">
        <v>1</v>
      </c>
      <c r="Z5" t="n">
        <v>10</v>
      </c>
      <c r="AA5" t="n">
        <v>3354.505713757474</v>
      </c>
      <c r="AB5" t="n">
        <v>4589.782707910693</v>
      </c>
      <c r="AC5" t="n">
        <v>4151.740288068012</v>
      </c>
      <c r="AD5" t="n">
        <v>3354505.713757474</v>
      </c>
      <c r="AE5" t="n">
        <v>4589782.707910693</v>
      </c>
      <c r="AF5" t="n">
        <v>1.761112678630527e-06</v>
      </c>
      <c r="AG5" t="n">
        <v>91</v>
      </c>
      <c r="AH5" t="n">
        <v>4151740.288068012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1.3308</v>
      </c>
      <c r="E6" t="n">
        <v>75.14</v>
      </c>
      <c r="F6" t="n">
        <v>61.4</v>
      </c>
      <c r="G6" t="n">
        <v>12.16</v>
      </c>
      <c r="H6" t="n">
        <v>0.19</v>
      </c>
      <c r="I6" t="n">
        <v>303</v>
      </c>
      <c r="J6" t="n">
        <v>187.21</v>
      </c>
      <c r="K6" t="n">
        <v>53.44</v>
      </c>
      <c r="L6" t="n">
        <v>2</v>
      </c>
      <c r="M6" t="n">
        <v>301</v>
      </c>
      <c r="N6" t="n">
        <v>36.77</v>
      </c>
      <c r="O6" t="n">
        <v>23322.88</v>
      </c>
      <c r="P6" t="n">
        <v>839.64</v>
      </c>
      <c r="Q6" t="n">
        <v>1368.69</v>
      </c>
      <c r="R6" t="n">
        <v>393.27</v>
      </c>
      <c r="S6" t="n">
        <v>104.26</v>
      </c>
      <c r="T6" t="n">
        <v>142174.62</v>
      </c>
      <c r="U6" t="n">
        <v>0.27</v>
      </c>
      <c r="V6" t="n">
        <v>0.78</v>
      </c>
      <c r="W6" t="n">
        <v>21.14</v>
      </c>
      <c r="X6" t="n">
        <v>8.789999999999999</v>
      </c>
      <c r="Y6" t="n">
        <v>1</v>
      </c>
      <c r="Z6" t="n">
        <v>10</v>
      </c>
      <c r="AA6" t="n">
        <v>3148.011246397219</v>
      </c>
      <c r="AB6" t="n">
        <v>4307.247867775422</v>
      </c>
      <c r="AC6" t="n">
        <v>3896.170176535123</v>
      </c>
      <c r="AD6" t="n">
        <v>3148011.246397219</v>
      </c>
      <c r="AE6" t="n">
        <v>4307247.867775422</v>
      </c>
      <c r="AF6" t="n">
        <v>1.842377763321677e-06</v>
      </c>
      <c r="AG6" t="n">
        <v>87</v>
      </c>
      <c r="AH6" t="n">
        <v>3896170.176535123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1.3787</v>
      </c>
      <c r="E7" t="n">
        <v>72.53</v>
      </c>
      <c r="F7" t="n">
        <v>60.24</v>
      </c>
      <c r="G7" t="n">
        <v>13.69</v>
      </c>
      <c r="H7" t="n">
        <v>0.21</v>
      </c>
      <c r="I7" t="n">
        <v>264</v>
      </c>
      <c r="J7" t="n">
        <v>187.59</v>
      </c>
      <c r="K7" t="n">
        <v>53.44</v>
      </c>
      <c r="L7" t="n">
        <v>2.25</v>
      </c>
      <c r="M7" t="n">
        <v>262</v>
      </c>
      <c r="N7" t="n">
        <v>36.9</v>
      </c>
      <c r="O7" t="n">
        <v>23369.68</v>
      </c>
      <c r="P7" t="n">
        <v>823.08</v>
      </c>
      <c r="Q7" t="n">
        <v>1368.28</v>
      </c>
      <c r="R7" t="n">
        <v>354.77</v>
      </c>
      <c r="S7" t="n">
        <v>104.26</v>
      </c>
      <c r="T7" t="n">
        <v>123121.86</v>
      </c>
      <c r="U7" t="n">
        <v>0.29</v>
      </c>
      <c r="V7" t="n">
        <v>0.8</v>
      </c>
      <c r="W7" t="n">
        <v>21.09</v>
      </c>
      <c r="X7" t="n">
        <v>7.64</v>
      </c>
      <c r="Y7" t="n">
        <v>1</v>
      </c>
      <c r="Z7" t="n">
        <v>10</v>
      </c>
      <c r="AA7" t="n">
        <v>2995.927699988075</v>
      </c>
      <c r="AB7" t="n">
        <v>4099.160450125881</v>
      </c>
      <c r="AC7" t="n">
        <v>3707.942329973538</v>
      </c>
      <c r="AD7" t="n">
        <v>2995927.699988076</v>
      </c>
      <c r="AE7" t="n">
        <v>4099160.450125881</v>
      </c>
      <c r="AF7" t="n">
        <v>1.908691179960622e-06</v>
      </c>
      <c r="AG7" t="n">
        <v>84</v>
      </c>
      <c r="AH7" t="n">
        <v>3707942.329973537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1.4184</v>
      </c>
      <c r="E8" t="n">
        <v>70.5</v>
      </c>
      <c r="F8" t="n">
        <v>59.33</v>
      </c>
      <c r="G8" t="n">
        <v>15.21</v>
      </c>
      <c r="H8" t="n">
        <v>0.24</v>
      </c>
      <c r="I8" t="n">
        <v>234</v>
      </c>
      <c r="J8" t="n">
        <v>187.97</v>
      </c>
      <c r="K8" t="n">
        <v>53.44</v>
      </c>
      <c r="L8" t="n">
        <v>2.5</v>
      </c>
      <c r="M8" t="n">
        <v>232</v>
      </c>
      <c r="N8" t="n">
        <v>37.03</v>
      </c>
      <c r="O8" t="n">
        <v>23416.52</v>
      </c>
      <c r="P8" t="n">
        <v>809.6</v>
      </c>
      <c r="Q8" t="n">
        <v>1367.95</v>
      </c>
      <c r="R8" t="n">
        <v>326.05</v>
      </c>
      <c r="S8" t="n">
        <v>104.26</v>
      </c>
      <c r="T8" t="n">
        <v>108910.15</v>
      </c>
      <c r="U8" t="n">
        <v>0.32</v>
      </c>
      <c r="V8" t="n">
        <v>0.8100000000000001</v>
      </c>
      <c r="W8" t="n">
        <v>21.02</v>
      </c>
      <c r="X8" t="n">
        <v>6.73</v>
      </c>
      <c r="Y8" t="n">
        <v>1</v>
      </c>
      <c r="Z8" t="n">
        <v>10</v>
      </c>
      <c r="AA8" t="n">
        <v>2881.964710858131</v>
      </c>
      <c r="AB8" t="n">
        <v>3943.231260706038</v>
      </c>
      <c r="AC8" t="n">
        <v>3566.894803543939</v>
      </c>
      <c r="AD8" t="n">
        <v>2881964.710858131</v>
      </c>
      <c r="AE8" t="n">
        <v>3943231.260706039</v>
      </c>
      <c r="AF8" t="n">
        <v>1.96365240418956e-06</v>
      </c>
      <c r="AG8" t="n">
        <v>82</v>
      </c>
      <c r="AH8" t="n">
        <v>3566894.803543939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1.4506</v>
      </c>
      <c r="E9" t="n">
        <v>68.94</v>
      </c>
      <c r="F9" t="n">
        <v>58.65</v>
      </c>
      <c r="G9" t="n">
        <v>16.76</v>
      </c>
      <c r="H9" t="n">
        <v>0.26</v>
      </c>
      <c r="I9" t="n">
        <v>210</v>
      </c>
      <c r="J9" t="n">
        <v>188.35</v>
      </c>
      <c r="K9" t="n">
        <v>53.44</v>
      </c>
      <c r="L9" t="n">
        <v>2.75</v>
      </c>
      <c r="M9" t="n">
        <v>208</v>
      </c>
      <c r="N9" t="n">
        <v>37.16</v>
      </c>
      <c r="O9" t="n">
        <v>23463.4</v>
      </c>
      <c r="P9" t="n">
        <v>799.51</v>
      </c>
      <c r="Q9" t="n">
        <v>1368.06</v>
      </c>
      <c r="R9" t="n">
        <v>303.61</v>
      </c>
      <c r="S9" t="n">
        <v>104.26</v>
      </c>
      <c r="T9" t="n">
        <v>97809.64999999999</v>
      </c>
      <c r="U9" t="n">
        <v>0.34</v>
      </c>
      <c r="V9" t="n">
        <v>0.82</v>
      </c>
      <c r="W9" t="n">
        <v>20.99</v>
      </c>
      <c r="X9" t="n">
        <v>6.06</v>
      </c>
      <c r="Y9" t="n">
        <v>1</v>
      </c>
      <c r="Z9" t="n">
        <v>10</v>
      </c>
      <c r="AA9" t="n">
        <v>2791.661516940429</v>
      </c>
      <c r="AB9" t="n">
        <v>3819.674446892086</v>
      </c>
      <c r="AC9" t="n">
        <v>3455.130078627317</v>
      </c>
      <c r="AD9" t="n">
        <v>2791661.516940429</v>
      </c>
      <c r="AE9" t="n">
        <v>3819674.446892085</v>
      </c>
      <c r="AF9" t="n">
        <v>2.008230525604466e-06</v>
      </c>
      <c r="AG9" t="n">
        <v>80</v>
      </c>
      <c r="AH9" t="n">
        <v>3455130.078627317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1.4793</v>
      </c>
      <c r="E10" t="n">
        <v>67.59999999999999</v>
      </c>
      <c r="F10" t="n">
        <v>58.06</v>
      </c>
      <c r="G10" t="n">
        <v>18.33</v>
      </c>
      <c r="H10" t="n">
        <v>0.28</v>
      </c>
      <c r="I10" t="n">
        <v>190</v>
      </c>
      <c r="J10" t="n">
        <v>188.73</v>
      </c>
      <c r="K10" t="n">
        <v>53.44</v>
      </c>
      <c r="L10" t="n">
        <v>3</v>
      </c>
      <c r="M10" t="n">
        <v>188</v>
      </c>
      <c r="N10" t="n">
        <v>37.29</v>
      </c>
      <c r="O10" t="n">
        <v>23510.33</v>
      </c>
      <c r="P10" t="n">
        <v>790.53</v>
      </c>
      <c r="Q10" t="n">
        <v>1368.22</v>
      </c>
      <c r="R10" t="n">
        <v>284.9</v>
      </c>
      <c r="S10" t="n">
        <v>104.26</v>
      </c>
      <c r="T10" t="n">
        <v>88554.53</v>
      </c>
      <c r="U10" t="n">
        <v>0.37</v>
      </c>
      <c r="V10" t="n">
        <v>0.83</v>
      </c>
      <c r="W10" t="n">
        <v>20.94</v>
      </c>
      <c r="X10" t="n">
        <v>5.46</v>
      </c>
      <c r="Y10" t="n">
        <v>1</v>
      </c>
      <c r="Z10" t="n">
        <v>10</v>
      </c>
      <c r="AA10" t="n">
        <v>2721.684218994303</v>
      </c>
      <c r="AB10" t="n">
        <v>3723.928420661687</v>
      </c>
      <c r="AC10" t="n">
        <v>3368.521918759959</v>
      </c>
      <c r="AD10" t="n">
        <v>2721684.218994303</v>
      </c>
      <c r="AE10" t="n">
        <v>3723928.420661687</v>
      </c>
      <c r="AF10" t="n">
        <v>2.047963199039493e-06</v>
      </c>
      <c r="AG10" t="n">
        <v>79</v>
      </c>
      <c r="AH10" t="n">
        <v>3368521.918759959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1.5036</v>
      </c>
      <c r="E11" t="n">
        <v>66.51000000000001</v>
      </c>
      <c r="F11" t="n">
        <v>57.56</v>
      </c>
      <c r="G11" t="n">
        <v>19.85</v>
      </c>
      <c r="H11" t="n">
        <v>0.3</v>
      </c>
      <c r="I11" t="n">
        <v>174</v>
      </c>
      <c r="J11" t="n">
        <v>189.11</v>
      </c>
      <c r="K11" t="n">
        <v>53.44</v>
      </c>
      <c r="L11" t="n">
        <v>3.25</v>
      </c>
      <c r="M11" t="n">
        <v>172</v>
      </c>
      <c r="N11" t="n">
        <v>37.42</v>
      </c>
      <c r="O11" t="n">
        <v>23557.3</v>
      </c>
      <c r="P11" t="n">
        <v>782.95</v>
      </c>
      <c r="Q11" t="n">
        <v>1367.88</v>
      </c>
      <c r="R11" t="n">
        <v>269.34</v>
      </c>
      <c r="S11" t="n">
        <v>104.26</v>
      </c>
      <c r="T11" t="n">
        <v>80855.7</v>
      </c>
      <c r="U11" t="n">
        <v>0.39</v>
      </c>
      <c r="V11" t="n">
        <v>0.83</v>
      </c>
      <c r="W11" t="n">
        <v>20.9</v>
      </c>
      <c r="X11" t="n">
        <v>4.97</v>
      </c>
      <c r="Y11" t="n">
        <v>1</v>
      </c>
      <c r="Z11" t="n">
        <v>10</v>
      </c>
      <c r="AA11" t="n">
        <v>2652.886238414038</v>
      </c>
      <c r="AB11" t="n">
        <v>3629.79598847907</v>
      </c>
      <c r="AC11" t="n">
        <v>3283.373353789157</v>
      </c>
      <c r="AD11" t="n">
        <v>2652886.238414038</v>
      </c>
      <c r="AE11" t="n">
        <v>3629795.98847907</v>
      </c>
      <c r="AF11" t="n">
        <v>2.081604452156953e-06</v>
      </c>
      <c r="AG11" t="n">
        <v>77</v>
      </c>
      <c r="AH11" t="n">
        <v>3283373.353789157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1.5248</v>
      </c>
      <c r="E12" t="n">
        <v>65.58</v>
      </c>
      <c r="F12" t="n">
        <v>57.16</v>
      </c>
      <c r="G12" t="n">
        <v>21.43</v>
      </c>
      <c r="H12" t="n">
        <v>0.33</v>
      </c>
      <c r="I12" t="n">
        <v>160</v>
      </c>
      <c r="J12" t="n">
        <v>189.49</v>
      </c>
      <c r="K12" t="n">
        <v>53.44</v>
      </c>
      <c r="L12" t="n">
        <v>3.5</v>
      </c>
      <c r="M12" t="n">
        <v>158</v>
      </c>
      <c r="N12" t="n">
        <v>37.55</v>
      </c>
      <c r="O12" t="n">
        <v>23604.32</v>
      </c>
      <c r="P12" t="n">
        <v>776.46</v>
      </c>
      <c r="Q12" t="n">
        <v>1367.81</v>
      </c>
      <c r="R12" t="n">
        <v>255.1</v>
      </c>
      <c r="S12" t="n">
        <v>104.26</v>
      </c>
      <c r="T12" t="n">
        <v>73808.64</v>
      </c>
      <c r="U12" t="n">
        <v>0.41</v>
      </c>
      <c r="V12" t="n">
        <v>0.84</v>
      </c>
      <c r="W12" t="n">
        <v>20.91</v>
      </c>
      <c r="X12" t="n">
        <v>4.57</v>
      </c>
      <c r="Y12" t="n">
        <v>1</v>
      </c>
      <c r="Z12" t="n">
        <v>10</v>
      </c>
      <c r="AA12" t="n">
        <v>2602.077080460329</v>
      </c>
      <c r="AB12" t="n">
        <v>3560.276657024953</v>
      </c>
      <c r="AC12" t="n">
        <v>3220.488849758029</v>
      </c>
      <c r="AD12" t="n">
        <v>2602077.080460329</v>
      </c>
      <c r="AE12" t="n">
        <v>3560276.657024953</v>
      </c>
      <c r="AF12" t="n">
        <v>2.110954022777948e-06</v>
      </c>
      <c r="AG12" t="n">
        <v>76</v>
      </c>
      <c r="AH12" t="n">
        <v>3220488.849758029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1.5416</v>
      </c>
      <c r="E13" t="n">
        <v>64.87</v>
      </c>
      <c r="F13" t="n">
        <v>56.85</v>
      </c>
      <c r="G13" t="n">
        <v>22.89</v>
      </c>
      <c r="H13" t="n">
        <v>0.35</v>
      </c>
      <c r="I13" t="n">
        <v>149</v>
      </c>
      <c r="J13" t="n">
        <v>189.87</v>
      </c>
      <c r="K13" t="n">
        <v>53.44</v>
      </c>
      <c r="L13" t="n">
        <v>3.75</v>
      </c>
      <c r="M13" t="n">
        <v>147</v>
      </c>
      <c r="N13" t="n">
        <v>37.69</v>
      </c>
      <c r="O13" t="n">
        <v>23651.38</v>
      </c>
      <c r="P13" t="n">
        <v>771.37</v>
      </c>
      <c r="Q13" t="n">
        <v>1367.85</v>
      </c>
      <c r="R13" t="n">
        <v>245.15</v>
      </c>
      <c r="S13" t="n">
        <v>104.26</v>
      </c>
      <c r="T13" t="n">
        <v>68888.06</v>
      </c>
      <c r="U13" t="n">
        <v>0.43</v>
      </c>
      <c r="V13" t="n">
        <v>0.84</v>
      </c>
      <c r="W13" t="n">
        <v>20.89</v>
      </c>
      <c r="X13" t="n">
        <v>4.26</v>
      </c>
      <c r="Y13" t="n">
        <v>1</v>
      </c>
      <c r="Z13" t="n">
        <v>10</v>
      </c>
      <c r="AA13" t="n">
        <v>2570.587328193167</v>
      </c>
      <c r="AB13" t="n">
        <v>3517.190988743196</v>
      </c>
      <c r="AC13" t="n">
        <v>3181.515217185969</v>
      </c>
      <c r="AD13" t="n">
        <v>2570587.328193167</v>
      </c>
      <c r="AE13" t="n">
        <v>3517190.988743196</v>
      </c>
      <c r="AF13" t="n">
        <v>2.134212173081377e-06</v>
      </c>
      <c r="AG13" t="n">
        <v>76</v>
      </c>
      <c r="AH13" t="n">
        <v>3181515.217185969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1.5571</v>
      </c>
      <c r="E14" t="n">
        <v>64.22</v>
      </c>
      <c r="F14" t="n">
        <v>56.58</v>
      </c>
      <c r="G14" t="n">
        <v>24.42</v>
      </c>
      <c r="H14" t="n">
        <v>0.37</v>
      </c>
      <c r="I14" t="n">
        <v>139</v>
      </c>
      <c r="J14" t="n">
        <v>190.25</v>
      </c>
      <c r="K14" t="n">
        <v>53.44</v>
      </c>
      <c r="L14" t="n">
        <v>4</v>
      </c>
      <c r="M14" t="n">
        <v>137</v>
      </c>
      <c r="N14" t="n">
        <v>37.82</v>
      </c>
      <c r="O14" t="n">
        <v>23698.48</v>
      </c>
      <c r="P14" t="n">
        <v>766.79</v>
      </c>
      <c r="Q14" t="n">
        <v>1367.87</v>
      </c>
      <c r="R14" t="n">
        <v>236.5</v>
      </c>
      <c r="S14" t="n">
        <v>104.26</v>
      </c>
      <c r="T14" t="n">
        <v>64611.34</v>
      </c>
      <c r="U14" t="n">
        <v>0.44</v>
      </c>
      <c r="V14" t="n">
        <v>0.85</v>
      </c>
      <c r="W14" t="n">
        <v>20.87</v>
      </c>
      <c r="X14" t="n">
        <v>3.99</v>
      </c>
      <c r="Y14" t="n">
        <v>1</v>
      </c>
      <c r="Z14" t="n">
        <v>10</v>
      </c>
      <c r="AA14" t="n">
        <v>2532.624093708958</v>
      </c>
      <c r="AB14" t="n">
        <v>3465.248016502196</v>
      </c>
      <c r="AC14" t="n">
        <v>3134.529609313233</v>
      </c>
      <c r="AD14" t="n">
        <v>2532624.093708958</v>
      </c>
      <c r="AE14" t="n">
        <v>3465248.016502196</v>
      </c>
      <c r="AF14" t="n">
        <v>2.155670585563708e-06</v>
      </c>
      <c r="AG14" t="n">
        <v>75</v>
      </c>
      <c r="AH14" t="n">
        <v>3134529.609313233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1.5714</v>
      </c>
      <c r="E15" t="n">
        <v>63.64</v>
      </c>
      <c r="F15" t="n">
        <v>56.33</v>
      </c>
      <c r="G15" t="n">
        <v>26</v>
      </c>
      <c r="H15" t="n">
        <v>0.4</v>
      </c>
      <c r="I15" t="n">
        <v>130</v>
      </c>
      <c r="J15" t="n">
        <v>190.63</v>
      </c>
      <c r="K15" t="n">
        <v>53.44</v>
      </c>
      <c r="L15" t="n">
        <v>4.25</v>
      </c>
      <c r="M15" t="n">
        <v>128</v>
      </c>
      <c r="N15" t="n">
        <v>37.95</v>
      </c>
      <c r="O15" t="n">
        <v>23745.63</v>
      </c>
      <c r="P15" t="n">
        <v>762.3099999999999</v>
      </c>
      <c r="Q15" t="n">
        <v>1367.72</v>
      </c>
      <c r="R15" t="n">
        <v>228.37</v>
      </c>
      <c r="S15" t="n">
        <v>104.26</v>
      </c>
      <c r="T15" t="n">
        <v>60593.12</v>
      </c>
      <c r="U15" t="n">
        <v>0.46</v>
      </c>
      <c r="V15" t="n">
        <v>0.85</v>
      </c>
      <c r="W15" t="n">
        <v>20.85</v>
      </c>
      <c r="X15" t="n">
        <v>3.74</v>
      </c>
      <c r="Y15" t="n">
        <v>1</v>
      </c>
      <c r="Z15" t="n">
        <v>10</v>
      </c>
      <c r="AA15" t="n">
        <v>2496.926619654487</v>
      </c>
      <c r="AB15" t="n">
        <v>3416.40515763946</v>
      </c>
      <c r="AC15" t="n">
        <v>3090.348244348975</v>
      </c>
      <c r="AD15" t="n">
        <v>2496926.619654487</v>
      </c>
      <c r="AE15" t="n">
        <v>3416405.15763946</v>
      </c>
      <c r="AF15" t="n">
        <v>2.175467701595794e-06</v>
      </c>
      <c r="AG15" t="n">
        <v>74</v>
      </c>
      <c r="AH15" t="n">
        <v>3090348.244348975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1.5857</v>
      </c>
      <c r="E16" t="n">
        <v>63.06</v>
      </c>
      <c r="F16" t="n">
        <v>56.05</v>
      </c>
      <c r="G16" t="n">
        <v>27.57</v>
      </c>
      <c r="H16" t="n">
        <v>0.42</v>
      </c>
      <c r="I16" t="n">
        <v>122</v>
      </c>
      <c r="J16" t="n">
        <v>191.02</v>
      </c>
      <c r="K16" t="n">
        <v>53.44</v>
      </c>
      <c r="L16" t="n">
        <v>4.5</v>
      </c>
      <c r="M16" t="n">
        <v>120</v>
      </c>
      <c r="N16" t="n">
        <v>38.08</v>
      </c>
      <c r="O16" t="n">
        <v>23792.83</v>
      </c>
      <c r="P16" t="n">
        <v>757.61</v>
      </c>
      <c r="Q16" t="n">
        <v>1367.64</v>
      </c>
      <c r="R16" t="n">
        <v>219.58</v>
      </c>
      <c r="S16" t="n">
        <v>104.26</v>
      </c>
      <c r="T16" t="n">
        <v>56237.01</v>
      </c>
      <c r="U16" t="n">
        <v>0.47</v>
      </c>
      <c r="V16" t="n">
        <v>0.86</v>
      </c>
      <c r="W16" t="n">
        <v>20.84</v>
      </c>
      <c r="X16" t="n">
        <v>3.47</v>
      </c>
      <c r="Y16" t="n">
        <v>1</v>
      </c>
      <c r="Z16" t="n">
        <v>10</v>
      </c>
      <c r="AA16" t="n">
        <v>2461.046642824346</v>
      </c>
      <c r="AB16" t="n">
        <v>3367.312590427596</v>
      </c>
      <c r="AC16" t="n">
        <v>3045.941002849961</v>
      </c>
      <c r="AD16" t="n">
        <v>2461046.642824346</v>
      </c>
      <c r="AE16" t="n">
        <v>3367312.590427596</v>
      </c>
      <c r="AF16" t="n">
        <v>2.19526481762788e-06</v>
      </c>
      <c r="AG16" t="n">
        <v>73</v>
      </c>
      <c r="AH16" t="n">
        <v>3045941.002849962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1.597</v>
      </c>
      <c r="E17" t="n">
        <v>62.62</v>
      </c>
      <c r="F17" t="n">
        <v>55.87</v>
      </c>
      <c r="G17" t="n">
        <v>29.15</v>
      </c>
      <c r="H17" t="n">
        <v>0.44</v>
      </c>
      <c r="I17" t="n">
        <v>115</v>
      </c>
      <c r="J17" t="n">
        <v>191.4</v>
      </c>
      <c r="K17" t="n">
        <v>53.44</v>
      </c>
      <c r="L17" t="n">
        <v>4.75</v>
      </c>
      <c r="M17" t="n">
        <v>113</v>
      </c>
      <c r="N17" t="n">
        <v>38.22</v>
      </c>
      <c r="O17" t="n">
        <v>23840.07</v>
      </c>
      <c r="P17" t="n">
        <v>754.15</v>
      </c>
      <c r="Q17" t="n">
        <v>1367.65</v>
      </c>
      <c r="R17" t="n">
        <v>213.54</v>
      </c>
      <c r="S17" t="n">
        <v>104.26</v>
      </c>
      <c r="T17" t="n">
        <v>53251.33</v>
      </c>
      <c r="U17" t="n">
        <v>0.49</v>
      </c>
      <c r="V17" t="n">
        <v>0.86</v>
      </c>
      <c r="W17" t="n">
        <v>20.83</v>
      </c>
      <c r="X17" t="n">
        <v>3.28</v>
      </c>
      <c r="Y17" t="n">
        <v>1</v>
      </c>
      <c r="Z17" t="n">
        <v>10</v>
      </c>
      <c r="AA17" t="n">
        <v>2441.629503426216</v>
      </c>
      <c r="AB17" t="n">
        <v>3340.745203679339</v>
      </c>
      <c r="AC17" t="n">
        <v>3021.909170205399</v>
      </c>
      <c r="AD17" t="n">
        <v>2441629.503426216</v>
      </c>
      <c r="AE17" t="n">
        <v>3340745.203679339</v>
      </c>
      <c r="AF17" t="n">
        <v>2.210908692534354e-06</v>
      </c>
      <c r="AG17" t="n">
        <v>73</v>
      </c>
      <c r="AH17" t="n">
        <v>3021909.170205399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1.6077</v>
      </c>
      <c r="E18" t="n">
        <v>62.2</v>
      </c>
      <c r="F18" t="n">
        <v>55.68</v>
      </c>
      <c r="G18" t="n">
        <v>30.65</v>
      </c>
      <c r="H18" t="n">
        <v>0.46</v>
      </c>
      <c r="I18" t="n">
        <v>109</v>
      </c>
      <c r="J18" t="n">
        <v>191.78</v>
      </c>
      <c r="K18" t="n">
        <v>53.44</v>
      </c>
      <c r="L18" t="n">
        <v>5</v>
      </c>
      <c r="M18" t="n">
        <v>107</v>
      </c>
      <c r="N18" t="n">
        <v>38.35</v>
      </c>
      <c r="O18" t="n">
        <v>23887.36</v>
      </c>
      <c r="P18" t="n">
        <v>750.63</v>
      </c>
      <c r="Q18" t="n">
        <v>1367.52</v>
      </c>
      <c r="R18" t="n">
        <v>207.08</v>
      </c>
      <c r="S18" t="n">
        <v>104.26</v>
      </c>
      <c r="T18" t="n">
        <v>50050.06</v>
      </c>
      <c r="U18" t="n">
        <v>0.5</v>
      </c>
      <c r="V18" t="n">
        <v>0.86</v>
      </c>
      <c r="W18" t="n">
        <v>20.82</v>
      </c>
      <c r="X18" t="n">
        <v>3.09</v>
      </c>
      <c r="Y18" t="n">
        <v>1</v>
      </c>
      <c r="Z18" t="n">
        <v>10</v>
      </c>
      <c r="AA18" t="n">
        <v>2413.063813800612</v>
      </c>
      <c r="AB18" t="n">
        <v>3301.660366904302</v>
      </c>
      <c r="AC18" t="n">
        <v>2986.55453539626</v>
      </c>
      <c r="AD18" t="n">
        <v>2413063.813800612</v>
      </c>
      <c r="AE18" t="n">
        <v>3301660.366904303</v>
      </c>
      <c r="AF18" t="n">
        <v>2.225721919215704e-06</v>
      </c>
      <c r="AG18" t="n">
        <v>72</v>
      </c>
      <c r="AH18" t="n">
        <v>2986554.53539626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1.6178</v>
      </c>
      <c r="E19" t="n">
        <v>61.81</v>
      </c>
      <c r="F19" t="n">
        <v>55.51</v>
      </c>
      <c r="G19" t="n">
        <v>32.34</v>
      </c>
      <c r="H19" t="n">
        <v>0.48</v>
      </c>
      <c r="I19" t="n">
        <v>103</v>
      </c>
      <c r="J19" t="n">
        <v>192.17</v>
      </c>
      <c r="K19" t="n">
        <v>53.44</v>
      </c>
      <c r="L19" t="n">
        <v>5.25</v>
      </c>
      <c r="M19" t="n">
        <v>101</v>
      </c>
      <c r="N19" t="n">
        <v>38.48</v>
      </c>
      <c r="O19" t="n">
        <v>23934.69</v>
      </c>
      <c r="P19" t="n">
        <v>747.5700000000001</v>
      </c>
      <c r="Q19" t="n">
        <v>1367.59</v>
      </c>
      <c r="R19" t="n">
        <v>201.56</v>
      </c>
      <c r="S19" t="n">
        <v>104.26</v>
      </c>
      <c r="T19" t="n">
        <v>47320.19</v>
      </c>
      <c r="U19" t="n">
        <v>0.52</v>
      </c>
      <c r="V19" t="n">
        <v>0.86</v>
      </c>
      <c r="W19" t="n">
        <v>20.82</v>
      </c>
      <c r="X19" t="n">
        <v>2.93</v>
      </c>
      <c r="Y19" t="n">
        <v>1</v>
      </c>
      <c r="Z19" t="n">
        <v>10</v>
      </c>
      <c r="AA19" t="n">
        <v>2396.125294900091</v>
      </c>
      <c r="AB19" t="n">
        <v>3278.484338069894</v>
      </c>
      <c r="AC19" t="n">
        <v>2965.590394226047</v>
      </c>
      <c r="AD19" t="n">
        <v>2396125.294900091</v>
      </c>
      <c r="AE19" t="n">
        <v>3278484.338069894</v>
      </c>
      <c r="AF19" t="n">
        <v>2.239704497671933e-06</v>
      </c>
      <c r="AG19" t="n">
        <v>72</v>
      </c>
      <c r="AH19" t="n">
        <v>2965590.394226048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1.6263</v>
      </c>
      <c r="E20" t="n">
        <v>61.49</v>
      </c>
      <c r="F20" t="n">
        <v>55.37</v>
      </c>
      <c r="G20" t="n">
        <v>33.9</v>
      </c>
      <c r="H20" t="n">
        <v>0.51</v>
      </c>
      <c r="I20" t="n">
        <v>98</v>
      </c>
      <c r="J20" t="n">
        <v>192.55</v>
      </c>
      <c r="K20" t="n">
        <v>53.44</v>
      </c>
      <c r="L20" t="n">
        <v>5.5</v>
      </c>
      <c r="M20" t="n">
        <v>96</v>
      </c>
      <c r="N20" t="n">
        <v>38.62</v>
      </c>
      <c r="O20" t="n">
        <v>23982.06</v>
      </c>
      <c r="P20" t="n">
        <v>744.6799999999999</v>
      </c>
      <c r="Q20" t="n">
        <v>1367.58</v>
      </c>
      <c r="R20" t="n">
        <v>197.33</v>
      </c>
      <c r="S20" t="n">
        <v>104.26</v>
      </c>
      <c r="T20" t="n">
        <v>45231.96</v>
      </c>
      <c r="U20" t="n">
        <v>0.53</v>
      </c>
      <c r="V20" t="n">
        <v>0.87</v>
      </c>
      <c r="W20" t="n">
        <v>20.8</v>
      </c>
      <c r="X20" t="n">
        <v>2.79</v>
      </c>
      <c r="Y20" t="n">
        <v>1</v>
      </c>
      <c r="Z20" t="n">
        <v>10</v>
      </c>
      <c r="AA20" t="n">
        <v>2381.596252273075</v>
      </c>
      <c r="AB20" t="n">
        <v>3258.605060971487</v>
      </c>
      <c r="AC20" t="n">
        <v>2947.608367433173</v>
      </c>
      <c r="AD20" t="n">
        <v>2381596.252273075</v>
      </c>
      <c r="AE20" t="n">
        <v>3258605.060971487</v>
      </c>
      <c r="AF20" t="n">
        <v>2.251472014194502e-06</v>
      </c>
      <c r="AG20" t="n">
        <v>72</v>
      </c>
      <c r="AH20" t="n">
        <v>2947608.367433174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1.6327</v>
      </c>
      <c r="E21" t="n">
        <v>61.25</v>
      </c>
      <c r="F21" t="n">
        <v>55.28</v>
      </c>
      <c r="G21" t="n">
        <v>35.29</v>
      </c>
      <c r="H21" t="n">
        <v>0.53</v>
      </c>
      <c r="I21" t="n">
        <v>94</v>
      </c>
      <c r="J21" t="n">
        <v>192.94</v>
      </c>
      <c r="K21" t="n">
        <v>53.44</v>
      </c>
      <c r="L21" t="n">
        <v>5.75</v>
      </c>
      <c r="M21" t="n">
        <v>92</v>
      </c>
      <c r="N21" t="n">
        <v>38.75</v>
      </c>
      <c r="O21" t="n">
        <v>24029.48</v>
      </c>
      <c r="P21" t="n">
        <v>742.6</v>
      </c>
      <c r="Q21" t="n">
        <v>1367.57</v>
      </c>
      <c r="R21" t="n">
        <v>193.98</v>
      </c>
      <c r="S21" t="n">
        <v>104.26</v>
      </c>
      <c r="T21" t="n">
        <v>43574.54</v>
      </c>
      <c r="U21" t="n">
        <v>0.54</v>
      </c>
      <c r="V21" t="n">
        <v>0.87</v>
      </c>
      <c r="W21" t="n">
        <v>20.81</v>
      </c>
      <c r="X21" t="n">
        <v>2.7</v>
      </c>
      <c r="Y21" t="n">
        <v>1</v>
      </c>
      <c r="Z21" t="n">
        <v>10</v>
      </c>
      <c r="AA21" t="n">
        <v>2361.191587200473</v>
      </c>
      <c r="AB21" t="n">
        <v>3230.686498028861</v>
      </c>
      <c r="AC21" t="n">
        <v>2922.354312953842</v>
      </c>
      <c r="AD21" t="n">
        <v>2361191.587200473</v>
      </c>
      <c r="AE21" t="n">
        <v>3230686.49802886</v>
      </c>
      <c r="AF21" t="n">
        <v>2.260332261929142e-06</v>
      </c>
      <c r="AG21" t="n">
        <v>71</v>
      </c>
      <c r="AH21" t="n">
        <v>2922354.312953842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1.6405</v>
      </c>
      <c r="E22" t="n">
        <v>60.96</v>
      </c>
      <c r="F22" t="n">
        <v>55.14</v>
      </c>
      <c r="G22" t="n">
        <v>36.76</v>
      </c>
      <c r="H22" t="n">
        <v>0.55</v>
      </c>
      <c r="I22" t="n">
        <v>90</v>
      </c>
      <c r="J22" t="n">
        <v>193.32</v>
      </c>
      <c r="K22" t="n">
        <v>53.44</v>
      </c>
      <c r="L22" t="n">
        <v>6</v>
      </c>
      <c r="M22" t="n">
        <v>88</v>
      </c>
      <c r="N22" t="n">
        <v>38.89</v>
      </c>
      <c r="O22" t="n">
        <v>24076.95</v>
      </c>
      <c r="P22" t="n">
        <v>739.64</v>
      </c>
      <c r="Q22" t="n">
        <v>1367.63</v>
      </c>
      <c r="R22" t="n">
        <v>189.39</v>
      </c>
      <c r="S22" t="n">
        <v>104.26</v>
      </c>
      <c r="T22" t="n">
        <v>41299.3</v>
      </c>
      <c r="U22" t="n">
        <v>0.55</v>
      </c>
      <c r="V22" t="n">
        <v>0.87</v>
      </c>
      <c r="W22" t="n">
        <v>20.8</v>
      </c>
      <c r="X22" t="n">
        <v>2.56</v>
      </c>
      <c r="Y22" t="n">
        <v>1</v>
      </c>
      <c r="Z22" t="n">
        <v>10</v>
      </c>
      <c r="AA22" t="n">
        <v>2347.52333344813</v>
      </c>
      <c r="AB22" t="n">
        <v>3211.984990244107</v>
      </c>
      <c r="AC22" t="n">
        <v>2905.437650824335</v>
      </c>
      <c r="AD22" t="n">
        <v>2347523.33344813</v>
      </c>
      <c r="AE22" t="n">
        <v>3211984.990244107</v>
      </c>
      <c r="AF22" t="n">
        <v>2.271130688855734e-06</v>
      </c>
      <c r="AG22" t="n">
        <v>71</v>
      </c>
      <c r="AH22" t="n">
        <v>2905437.650824335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1.6478</v>
      </c>
      <c r="E23" t="n">
        <v>60.69</v>
      </c>
      <c r="F23" t="n">
        <v>55.02</v>
      </c>
      <c r="G23" t="n">
        <v>38.39</v>
      </c>
      <c r="H23" t="n">
        <v>0.57</v>
      </c>
      <c r="I23" t="n">
        <v>86</v>
      </c>
      <c r="J23" t="n">
        <v>193.71</v>
      </c>
      <c r="K23" t="n">
        <v>53.44</v>
      </c>
      <c r="L23" t="n">
        <v>6.25</v>
      </c>
      <c r="M23" t="n">
        <v>84</v>
      </c>
      <c r="N23" t="n">
        <v>39.02</v>
      </c>
      <c r="O23" t="n">
        <v>24124.47</v>
      </c>
      <c r="P23" t="n">
        <v>736.89</v>
      </c>
      <c r="Q23" t="n">
        <v>1367.56</v>
      </c>
      <c r="R23" t="n">
        <v>185.68</v>
      </c>
      <c r="S23" t="n">
        <v>104.26</v>
      </c>
      <c r="T23" t="n">
        <v>39464.09</v>
      </c>
      <c r="U23" t="n">
        <v>0.5600000000000001</v>
      </c>
      <c r="V23" t="n">
        <v>0.87</v>
      </c>
      <c r="W23" t="n">
        <v>20.78</v>
      </c>
      <c r="X23" t="n">
        <v>2.44</v>
      </c>
      <c r="Y23" t="n">
        <v>1</v>
      </c>
      <c r="Z23" t="n">
        <v>10</v>
      </c>
      <c r="AA23" t="n">
        <v>2334.988865422205</v>
      </c>
      <c r="AB23" t="n">
        <v>3194.834778109332</v>
      </c>
      <c r="AC23" t="n">
        <v>2889.92423086523</v>
      </c>
      <c r="AD23" t="n">
        <v>2334988.865422205</v>
      </c>
      <c r="AE23" t="n">
        <v>3194834.778109332</v>
      </c>
      <c r="AF23" t="n">
        <v>2.281236908928057e-06</v>
      </c>
      <c r="AG23" t="n">
        <v>71</v>
      </c>
      <c r="AH23" t="n">
        <v>2889924.23086523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1.6545</v>
      </c>
      <c r="E24" t="n">
        <v>60.44</v>
      </c>
      <c r="F24" t="n">
        <v>54.92</v>
      </c>
      <c r="G24" t="n">
        <v>40.19</v>
      </c>
      <c r="H24" t="n">
        <v>0.59</v>
      </c>
      <c r="I24" t="n">
        <v>82</v>
      </c>
      <c r="J24" t="n">
        <v>194.09</v>
      </c>
      <c r="K24" t="n">
        <v>53.44</v>
      </c>
      <c r="L24" t="n">
        <v>6.5</v>
      </c>
      <c r="M24" t="n">
        <v>80</v>
      </c>
      <c r="N24" t="n">
        <v>39.16</v>
      </c>
      <c r="O24" t="n">
        <v>24172.03</v>
      </c>
      <c r="P24" t="n">
        <v>734.6900000000001</v>
      </c>
      <c r="Q24" t="n">
        <v>1367.52</v>
      </c>
      <c r="R24" t="n">
        <v>182.53</v>
      </c>
      <c r="S24" t="n">
        <v>104.26</v>
      </c>
      <c r="T24" t="n">
        <v>37910.52</v>
      </c>
      <c r="U24" t="n">
        <v>0.57</v>
      </c>
      <c r="V24" t="n">
        <v>0.87</v>
      </c>
      <c r="W24" t="n">
        <v>20.78</v>
      </c>
      <c r="X24" t="n">
        <v>2.34</v>
      </c>
      <c r="Y24" t="n">
        <v>1</v>
      </c>
      <c r="Z24" t="n">
        <v>10</v>
      </c>
      <c r="AA24" t="n">
        <v>2314.29359630171</v>
      </c>
      <c r="AB24" t="n">
        <v>3166.518597887833</v>
      </c>
      <c r="AC24" t="n">
        <v>2864.310507142064</v>
      </c>
      <c r="AD24" t="n">
        <v>2314293.59630171</v>
      </c>
      <c r="AE24" t="n">
        <v>3166518.597887834</v>
      </c>
      <c r="AF24" t="n">
        <v>2.290512480775259e-06</v>
      </c>
      <c r="AG24" t="n">
        <v>70</v>
      </c>
      <c r="AH24" t="n">
        <v>2864310.507142064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1.6606</v>
      </c>
      <c r="E25" t="n">
        <v>60.22</v>
      </c>
      <c r="F25" t="n">
        <v>54.81</v>
      </c>
      <c r="G25" t="n">
        <v>41.63</v>
      </c>
      <c r="H25" t="n">
        <v>0.62</v>
      </c>
      <c r="I25" t="n">
        <v>79</v>
      </c>
      <c r="J25" t="n">
        <v>194.48</v>
      </c>
      <c r="K25" t="n">
        <v>53.44</v>
      </c>
      <c r="L25" t="n">
        <v>6.75</v>
      </c>
      <c r="M25" t="n">
        <v>77</v>
      </c>
      <c r="N25" t="n">
        <v>39.29</v>
      </c>
      <c r="O25" t="n">
        <v>24219.63</v>
      </c>
      <c r="P25" t="n">
        <v>732.3</v>
      </c>
      <c r="Q25" t="n">
        <v>1367.42</v>
      </c>
      <c r="R25" t="n">
        <v>179.06</v>
      </c>
      <c r="S25" t="n">
        <v>104.26</v>
      </c>
      <c r="T25" t="n">
        <v>36189.12</v>
      </c>
      <c r="U25" t="n">
        <v>0.58</v>
      </c>
      <c r="V25" t="n">
        <v>0.87</v>
      </c>
      <c r="W25" t="n">
        <v>20.77</v>
      </c>
      <c r="X25" t="n">
        <v>2.23</v>
      </c>
      <c r="Y25" t="n">
        <v>1</v>
      </c>
      <c r="Z25" t="n">
        <v>10</v>
      </c>
      <c r="AA25" t="n">
        <v>2303.75521585444</v>
      </c>
      <c r="AB25" t="n">
        <v>3152.099520839345</v>
      </c>
      <c r="AC25" t="n">
        <v>2851.267566569782</v>
      </c>
      <c r="AD25" t="n">
        <v>2303755.21585444</v>
      </c>
      <c r="AE25" t="n">
        <v>3152099.520839345</v>
      </c>
      <c r="AF25" t="n">
        <v>2.298957404397337e-06</v>
      </c>
      <c r="AG25" t="n">
        <v>70</v>
      </c>
      <c r="AH25" t="n">
        <v>2851267.566569782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1.6659</v>
      </c>
      <c r="E26" t="n">
        <v>60.03</v>
      </c>
      <c r="F26" t="n">
        <v>54.73</v>
      </c>
      <c r="G26" t="n">
        <v>43.21</v>
      </c>
      <c r="H26" t="n">
        <v>0.64</v>
      </c>
      <c r="I26" t="n">
        <v>76</v>
      </c>
      <c r="J26" t="n">
        <v>194.86</v>
      </c>
      <c r="K26" t="n">
        <v>53.44</v>
      </c>
      <c r="L26" t="n">
        <v>7</v>
      </c>
      <c r="M26" t="n">
        <v>74</v>
      </c>
      <c r="N26" t="n">
        <v>39.43</v>
      </c>
      <c r="O26" t="n">
        <v>24267.28</v>
      </c>
      <c r="P26" t="n">
        <v>730.21</v>
      </c>
      <c r="Q26" t="n">
        <v>1367.39</v>
      </c>
      <c r="R26" t="n">
        <v>176.14</v>
      </c>
      <c r="S26" t="n">
        <v>104.26</v>
      </c>
      <c r="T26" t="n">
        <v>34746.74</v>
      </c>
      <c r="U26" t="n">
        <v>0.59</v>
      </c>
      <c r="V26" t="n">
        <v>0.88</v>
      </c>
      <c r="W26" t="n">
        <v>20.78</v>
      </c>
      <c r="X26" t="n">
        <v>2.15</v>
      </c>
      <c r="Y26" t="n">
        <v>1</v>
      </c>
      <c r="Z26" t="n">
        <v>10</v>
      </c>
      <c r="AA26" t="n">
        <v>2294.796668605149</v>
      </c>
      <c r="AB26" t="n">
        <v>3139.842041269654</v>
      </c>
      <c r="AC26" t="n">
        <v>2840.179923646741</v>
      </c>
      <c r="AD26" t="n">
        <v>2294796.668605149</v>
      </c>
      <c r="AE26" t="n">
        <v>3139842.041269653</v>
      </c>
      <c r="AF26" t="n">
        <v>2.306294797052585e-06</v>
      </c>
      <c r="AG26" t="n">
        <v>70</v>
      </c>
      <c r="AH26" t="n">
        <v>2840179.923646741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1.6713</v>
      </c>
      <c r="E27" t="n">
        <v>59.83</v>
      </c>
      <c r="F27" t="n">
        <v>54.65</v>
      </c>
      <c r="G27" t="n">
        <v>44.92</v>
      </c>
      <c r="H27" t="n">
        <v>0.66</v>
      </c>
      <c r="I27" t="n">
        <v>73</v>
      </c>
      <c r="J27" t="n">
        <v>195.25</v>
      </c>
      <c r="K27" t="n">
        <v>53.44</v>
      </c>
      <c r="L27" t="n">
        <v>7.25</v>
      </c>
      <c r="M27" t="n">
        <v>71</v>
      </c>
      <c r="N27" t="n">
        <v>39.57</v>
      </c>
      <c r="O27" t="n">
        <v>24314.98</v>
      </c>
      <c r="P27" t="n">
        <v>727.86</v>
      </c>
      <c r="Q27" t="n">
        <v>1367.49</v>
      </c>
      <c r="R27" t="n">
        <v>173.37</v>
      </c>
      <c r="S27" t="n">
        <v>104.26</v>
      </c>
      <c r="T27" t="n">
        <v>33375.03</v>
      </c>
      <c r="U27" t="n">
        <v>0.6</v>
      </c>
      <c r="V27" t="n">
        <v>0.88</v>
      </c>
      <c r="W27" t="n">
        <v>20.77</v>
      </c>
      <c r="X27" t="n">
        <v>2.06</v>
      </c>
      <c r="Y27" t="n">
        <v>1</v>
      </c>
      <c r="Z27" t="n">
        <v>10</v>
      </c>
      <c r="AA27" t="n">
        <v>2285.423269680361</v>
      </c>
      <c r="AB27" t="n">
        <v>3127.016943335583</v>
      </c>
      <c r="AC27" t="n">
        <v>2828.578835059361</v>
      </c>
      <c r="AD27" t="n">
        <v>2285423.269680361</v>
      </c>
      <c r="AE27" t="n">
        <v>3127016.943335583</v>
      </c>
      <c r="AF27" t="n">
        <v>2.313770631078688e-06</v>
      </c>
      <c r="AG27" t="n">
        <v>70</v>
      </c>
      <c r="AH27" t="n">
        <v>2828578.835059361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1.6749</v>
      </c>
      <c r="E28" t="n">
        <v>59.7</v>
      </c>
      <c r="F28" t="n">
        <v>54.59</v>
      </c>
      <c r="G28" t="n">
        <v>46.13</v>
      </c>
      <c r="H28" t="n">
        <v>0.68</v>
      </c>
      <c r="I28" t="n">
        <v>71</v>
      </c>
      <c r="J28" t="n">
        <v>195.64</v>
      </c>
      <c r="K28" t="n">
        <v>53.44</v>
      </c>
      <c r="L28" t="n">
        <v>7.5</v>
      </c>
      <c r="M28" t="n">
        <v>69</v>
      </c>
      <c r="N28" t="n">
        <v>39.7</v>
      </c>
      <c r="O28" t="n">
        <v>24362.73</v>
      </c>
      <c r="P28" t="n">
        <v>726.61</v>
      </c>
      <c r="Q28" t="n">
        <v>1367.54</v>
      </c>
      <c r="R28" t="n">
        <v>171.61</v>
      </c>
      <c r="S28" t="n">
        <v>104.26</v>
      </c>
      <c r="T28" t="n">
        <v>32508.24</v>
      </c>
      <c r="U28" t="n">
        <v>0.61</v>
      </c>
      <c r="V28" t="n">
        <v>0.88</v>
      </c>
      <c r="W28" t="n">
        <v>20.77</v>
      </c>
      <c r="X28" t="n">
        <v>2.01</v>
      </c>
      <c r="Y28" t="n">
        <v>1</v>
      </c>
      <c r="Z28" t="n">
        <v>10</v>
      </c>
      <c r="AA28" t="n">
        <v>2279.599371577141</v>
      </c>
      <c r="AB28" t="n">
        <v>3119.048429018505</v>
      </c>
      <c r="AC28" t="n">
        <v>2821.370824564826</v>
      </c>
      <c r="AD28" t="n">
        <v>2279599.371577141</v>
      </c>
      <c r="AE28" t="n">
        <v>3119048.429018505</v>
      </c>
      <c r="AF28" t="n">
        <v>2.318754520429423e-06</v>
      </c>
      <c r="AG28" t="n">
        <v>70</v>
      </c>
      <c r="AH28" t="n">
        <v>2821370.824564826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1.6803</v>
      </c>
      <c r="E29" t="n">
        <v>59.51</v>
      </c>
      <c r="F29" t="n">
        <v>54.51</v>
      </c>
      <c r="G29" t="n">
        <v>48.1</v>
      </c>
      <c r="H29" t="n">
        <v>0.7</v>
      </c>
      <c r="I29" t="n">
        <v>68</v>
      </c>
      <c r="J29" t="n">
        <v>196.03</v>
      </c>
      <c r="K29" t="n">
        <v>53.44</v>
      </c>
      <c r="L29" t="n">
        <v>7.75</v>
      </c>
      <c r="M29" t="n">
        <v>66</v>
      </c>
      <c r="N29" t="n">
        <v>39.84</v>
      </c>
      <c r="O29" t="n">
        <v>24410.52</v>
      </c>
      <c r="P29" t="n">
        <v>724.4400000000001</v>
      </c>
      <c r="Q29" t="n">
        <v>1367.41</v>
      </c>
      <c r="R29" t="n">
        <v>169.55</v>
      </c>
      <c r="S29" t="n">
        <v>104.26</v>
      </c>
      <c r="T29" t="n">
        <v>31491.04</v>
      </c>
      <c r="U29" t="n">
        <v>0.61</v>
      </c>
      <c r="V29" t="n">
        <v>0.88</v>
      </c>
      <c r="W29" t="n">
        <v>20.75</v>
      </c>
      <c r="X29" t="n">
        <v>1.93</v>
      </c>
      <c r="Y29" t="n">
        <v>1</v>
      </c>
      <c r="Z29" t="n">
        <v>10</v>
      </c>
      <c r="AA29" t="n">
        <v>2260.72080350135</v>
      </c>
      <c r="AB29" t="n">
        <v>3093.217939313563</v>
      </c>
      <c r="AC29" t="n">
        <v>2798.005560544004</v>
      </c>
      <c r="AD29" t="n">
        <v>2260720.80350135</v>
      </c>
      <c r="AE29" t="n">
        <v>3093217.939313563</v>
      </c>
      <c r="AF29" t="n">
        <v>2.326230354455525e-06</v>
      </c>
      <c r="AG29" t="n">
        <v>69</v>
      </c>
      <c r="AH29" t="n">
        <v>2798005.560544004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1.6844</v>
      </c>
      <c r="E30" t="n">
        <v>59.37</v>
      </c>
      <c r="F30" t="n">
        <v>54.44</v>
      </c>
      <c r="G30" t="n">
        <v>49.49</v>
      </c>
      <c r="H30" t="n">
        <v>0.72</v>
      </c>
      <c r="I30" t="n">
        <v>66</v>
      </c>
      <c r="J30" t="n">
        <v>196.41</v>
      </c>
      <c r="K30" t="n">
        <v>53.44</v>
      </c>
      <c r="L30" t="n">
        <v>8</v>
      </c>
      <c r="M30" t="n">
        <v>64</v>
      </c>
      <c r="N30" t="n">
        <v>39.98</v>
      </c>
      <c r="O30" t="n">
        <v>24458.36</v>
      </c>
      <c r="P30" t="n">
        <v>722.39</v>
      </c>
      <c r="Q30" t="n">
        <v>1367.38</v>
      </c>
      <c r="R30" t="n">
        <v>167.23</v>
      </c>
      <c r="S30" t="n">
        <v>104.26</v>
      </c>
      <c r="T30" t="n">
        <v>30341.1</v>
      </c>
      <c r="U30" t="n">
        <v>0.62</v>
      </c>
      <c r="V30" t="n">
        <v>0.88</v>
      </c>
      <c r="W30" t="n">
        <v>20.75</v>
      </c>
      <c r="X30" t="n">
        <v>1.86</v>
      </c>
      <c r="Y30" t="n">
        <v>1</v>
      </c>
      <c r="Z30" t="n">
        <v>10</v>
      </c>
      <c r="AA30" t="n">
        <v>2253.245756648732</v>
      </c>
      <c r="AB30" t="n">
        <v>3082.990250434019</v>
      </c>
      <c r="AC30" t="n">
        <v>2788.753987936472</v>
      </c>
      <c r="AD30" t="n">
        <v>2253245.756648732</v>
      </c>
      <c r="AE30" t="n">
        <v>3082990.250434019</v>
      </c>
      <c r="AF30" t="n">
        <v>2.331906450660529e-06</v>
      </c>
      <c r="AG30" t="n">
        <v>69</v>
      </c>
      <c r="AH30" t="n">
        <v>2788753.987936472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1.689</v>
      </c>
      <c r="E31" t="n">
        <v>59.21</v>
      </c>
      <c r="F31" t="n">
        <v>54.36</v>
      </c>
      <c r="G31" t="n">
        <v>50.96</v>
      </c>
      <c r="H31" t="n">
        <v>0.74</v>
      </c>
      <c r="I31" t="n">
        <v>64</v>
      </c>
      <c r="J31" t="n">
        <v>196.8</v>
      </c>
      <c r="K31" t="n">
        <v>53.44</v>
      </c>
      <c r="L31" t="n">
        <v>8.25</v>
      </c>
      <c r="M31" t="n">
        <v>62</v>
      </c>
      <c r="N31" t="n">
        <v>40.12</v>
      </c>
      <c r="O31" t="n">
        <v>24506.24</v>
      </c>
      <c r="P31" t="n">
        <v>720.37</v>
      </c>
      <c r="Q31" t="n">
        <v>1367.4</v>
      </c>
      <c r="R31" t="n">
        <v>164.4</v>
      </c>
      <c r="S31" t="n">
        <v>104.26</v>
      </c>
      <c r="T31" t="n">
        <v>28934.88</v>
      </c>
      <c r="U31" t="n">
        <v>0.63</v>
      </c>
      <c r="V31" t="n">
        <v>0.88</v>
      </c>
      <c r="W31" t="n">
        <v>20.74</v>
      </c>
      <c r="X31" t="n">
        <v>1.77</v>
      </c>
      <c r="Y31" t="n">
        <v>1</v>
      </c>
      <c r="Z31" t="n">
        <v>10</v>
      </c>
      <c r="AA31" t="n">
        <v>2245.288948712342</v>
      </c>
      <c r="AB31" t="n">
        <v>3072.103394785856</v>
      </c>
      <c r="AC31" t="n">
        <v>2778.906158511573</v>
      </c>
      <c r="AD31" t="n">
        <v>2245288.948712341</v>
      </c>
      <c r="AE31" t="n">
        <v>3072103.394785856</v>
      </c>
      <c r="AF31" t="n">
        <v>2.338274753719802e-06</v>
      </c>
      <c r="AG31" t="n">
        <v>69</v>
      </c>
      <c r="AH31" t="n">
        <v>2778906.158511573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1.6917</v>
      </c>
      <c r="E32" t="n">
        <v>59.11</v>
      </c>
      <c r="F32" t="n">
        <v>54.34</v>
      </c>
      <c r="G32" t="n">
        <v>52.58</v>
      </c>
      <c r="H32" t="n">
        <v>0.77</v>
      </c>
      <c r="I32" t="n">
        <v>62</v>
      </c>
      <c r="J32" t="n">
        <v>197.19</v>
      </c>
      <c r="K32" t="n">
        <v>53.44</v>
      </c>
      <c r="L32" t="n">
        <v>8.5</v>
      </c>
      <c r="M32" t="n">
        <v>60</v>
      </c>
      <c r="N32" t="n">
        <v>40.26</v>
      </c>
      <c r="O32" t="n">
        <v>24554.18</v>
      </c>
      <c r="P32" t="n">
        <v>719.36</v>
      </c>
      <c r="Q32" t="n">
        <v>1367.37</v>
      </c>
      <c r="R32" t="n">
        <v>163.72</v>
      </c>
      <c r="S32" t="n">
        <v>104.26</v>
      </c>
      <c r="T32" t="n">
        <v>28607.24</v>
      </c>
      <c r="U32" t="n">
        <v>0.64</v>
      </c>
      <c r="V32" t="n">
        <v>0.88</v>
      </c>
      <c r="W32" t="n">
        <v>20.74</v>
      </c>
      <c r="X32" t="n">
        <v>1.76</v>
      </c>
      <c r="Y32" t="n">
        <v>1</v>
      </c>
      <c r="Z32" t="n">
        <v>10</v>
      </c>
      <c r="AA32" t="n">
        <v>2241.153464974119</v>
      </c>
      <c r="AB32" t="n">
        <v>3066.445043490554</v>
      </c>
      <c r="AC32" t="n">
        <v>2773.787832322349</v>
      </c>
      <c r="AD32" t="n">
        <v>2241153.464974119</v>
      </c>
      <c r="AE32" t="n">
        <v>3066445.043490554</v>
      </c>
      <c r="AF32" t="n">
        <v>2.342012670732853e-06</v>
      </c>
      <c r="AG32" t="n">
        <v>69</v>
      </c>
      <c r="AH32" t="n">
        <v>2773787.832322348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1.6956</v>
      </c>
      <c r="E33" t="n">
        <v>58.98</v>
      </c>
      <c r="F33" t="n">
        <v>54.28</v>
      </c>
      <c r="G33" t="n">
        <v>54.28</v>
      </c>
      <c r="H33" t="n">
        <v>0.79</v>
      </c>
      <c r="I33" t="n">
        <v>60</v>
      </c>
      <c r="J33" t="n">
        <v>197.58</v>
      </c>
      <c r="K33" t="n">
        <v>53.44</v>
      </c>
      <c r="L33" t="n">
        <v>8.75</v>
      </c>
      <c r="M33" t="n">
        <v>58</v>
      </c>
      <c r="N33" t="n">
        <v>40.39</v>
      </c>
      <c r="O33" t="n">
        <v>24602.15</v>
      </c>
      <c r="P33" t="n">
        <v>717.8099999999999</v>
      </c>
      <c r="Q33" t="n">
        <v>1367.33</v>
      </c>
      <c r="R33" t="n">
        <v>161.46</v>
      </c>
      <c r="S33" t="n">
        <v>104.26</v>
      </c>
      <c r="T33" t="n">
        <v>27484.76</v>
      </c>
      <c r="U33" t="n">
        <v>0.65</v>
      </c>
      <c r="V33" t="n">
        <v>0.88</v>
      </c>
      <c r="W33" t="n">
        <v>20.75</v>
      </c>
      <c r="X33" t="n">
        <v>1.7</v>
      </c>
      <c r="Y33" t="n">
        <v>1</v>
      </c>
      <c r="Z33" t="n">
        <v>10</v>
      </c>
      <c r="AA33" t="n">
        <v>2234.769829327532</v>
      </c>
      <c r="AB33" t="n">
        <v>3057.710671572765</v>
      </c>
      <c r="AC33" t="n">
        <v>2765.887056601625</v>
      </c>
      <c r="AD33" t="n">
        <v>2234769.829327532</v>
      </c>
      <c r="AE33" t="n">
        <v>3057710.671572764</v>
      </c>
      <c r="AF33" t="n">
        <v>2.347411884196149e-06</v>
      </c>
      <c r="AG33" t="n">
        <v>69</v>
      </c>
      <c r="AH33" t="n">
        <v>2765887.056601625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1.6997</v>
      </c>
      <c r="E34" t="n">
        <v>58.84</v>
      </c>
      <c r="F34" t="n">
        <v>54.21</v>
      </c>
      <c r="G34" t="n">
        <v>56.08</v>
      </c>
      <c r="H34" t="n">
        <v>0.8100000000000001</v>
      </c>
      <c r="I34" t="n">
        <v>58</v>
      </c>
      <c r="J34" t="n">
        <v>197.97</v>
      </c>
      <c r="K34" t="n">
        <v>53.44</v>
      </c>
      <c r="L34" t="n">
        <v>9</v>
      </c>
      <c r="M34" t="n">
        <v>56</v>
      </c>
      <c r="N34" t="n">
        <v>40.53</v>
      </c>
      <c r="O34" t="n">
        <v>24650.18</v>
      </c>
      <c r="P34" t="n">
        <v>715.8200000000001</v>
      </c>
      <c r="Q34" t="n">
        <v>1367.32</v>
      </c>
      <c r="R34" t="n">
        <v>159.44</v>
      </c>
      <c r="S34" t="n">
        <v>104.26</v>
      </c>
      <c r="T34" t="n">
        <v>26486.61</v>
      </c>
      <c r="U34" t="n">
        <v>0.65</v>
      </c>
      <c r="V34" t="n">
        <v>0.88</v>
      </c>
      <c r="W34" t="n">
        <v>20.74</v>
      </c>
      <c r="X34" t="n">
        <v>1.63</v>
      </c>
      <c r="Y34" t="n">
        <v>1</v>
      </c>
      <c r="Z34" t="n">
        <v>10</v>
      </c>
      <c r="AA34" t="n">
        <v>2227.510047584098</v>
      </c>
      <c r="AB34" t="n">
        <v>3047.777517912431</v>
      </c>
      <c r="AC34" t="n">
        <v>2756.901909185366</v>
      </c>
      <c r="AD34" t="n">
        <v>2227510.047584098</v>
      </c>
      <c r="AE34" t="n">
        <v>3047777.517912431</v>
      </c>
      <c r="AF34" t="n">
        <v>2.353087980401153e-06</v>
      </c>
      <c r="AG34" t="n">
        <v>69</v>
      </c>
      <c r="AH34" t="n">
        <v>2756901.909185366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1.7008</v>
      </c>
      <c r="E35" t="n">
        <v>58.8</v>
      </c>
      <c r="F35" t="n">
        <v>54.21</v>
      </c>
      <c r="G35" t="n">
        <v>57.06</v>
      </c>
      <c r="H35" t="n">
        <v>0.83</v>
      </c>
      <c r="I35" t="n">
        <v>57</v>
      </c>
      <c r="J35" t="n">
        <v>198.36</v>
      </c>
      <c r="K35" t="n">
        <v>53.44</v>
      </c>
      <c r="L35" t="n">
        <v>9.25</v>
      </c>
      <c r="M35" t="n">
        <v>55</v>
      </c>
      <c r="N35" t="n">
        <v>40.67</v>
      </c>
      <c r="O35" t="n">
        <v>24698.26</v>
      </c>
      <c r="P35" t="n">
        <v>714.22</v>
      </c>
      <c r="Q35" t="n">
        <v>1367.31</v>
      </c>
      <c r="R35" t="n">
        <v>159.55</v>
      </c>
      <c r="S35" t="n">
        <v>104.26</v>
      </c>
      <c r="T35" t="n">
        <v>26547.06</v>
      </c>
      <c r="U35" t="n">
        <v>0.65</v>
      </c>
      <c r="V35" t="n">
        <v>0.88</v>
      </c>
      <c r="W35" t="n">
        <v>20.74</v>
      </c>
      <c r="X35" t="n">
        <v>1.63</v>
      </c>
      <c r="Y35" t="n">
        <v>1</v>
      </c>
      <c r="Z35" t="n">
        <v>10</v>
      </c>
      <c r="AA35" t="n">
        <v>2224.234814618114</v>
      </c>
      <c r="AB35" t="n">
        <v>3043.29619967529</v>
      </c>
      <c r="AC35" t="n">
        <v>2752.848281671208</v>
      </c>
      <c r="AD35" t="n">
        <v>2224234.814618114</v>
      </c>
      <c r="AE35" t="n">
        <v>3043296.19967529</v>
      </c>
      <c r="AF35" t="n">
        <v>2.354610835480544e-06</v>
      </c>
      <c r="AG35" t="n">
        <v>69</v>
      </c>
      <c r="AH35" t="n">
        <v>2752848.281671208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1.7054</v>
      </c>
      <c r="E36" t="n">
        <v>58.64</v>
      </c>
      <c r="F36" t="n">
        <v>54.12</v>
      </c>
      <c r="G36" t="n">
        <v>59.04</v>
      </c>
      <c r="H36" t="n">
        <v>0.85</v>
      </c>
      <c r="I36" t="n">
        <v>55</v>
      </c>
      <c r="J36" t="n">
        <v>198.75</v>
      </c>
      <c r="K36" t="n">
        <v>53.44</v>
      </c>
      <c r="L36" t="n">
        <v>9.5</v>
      </c>
      <c r="M36" t="n">
        <v>53</v>
      </c>
      <c r="N36" t="n">
        <v>40.81</v>
      </c>
      <c r="O36" t="n">
        <v>24746.38</v>
      </c>
      <c r="P36" t="n">
        <v>712.88</v>
      </c>
      <c r="Q36" t="n">
        <v>1367.36</v>
      </c>
      <c r="R36" t="n">
        <v>156.8</v>
      </c>
      <c r="S36" t="n">
        <v>104.26</v>
      </c>
      <c r="T36" t="n">
        <v>25183.73</v>
      </c>
      <c r="U36" t="n">
        <v>0.66</v>
      </c>
      <c r="V36" t="n">
        <v>0.89</v>
      </c>
      <c r="W36" t="n">
        <v>20.73</v>
      </c>
      <c r="X36" t="n">
        <v>1.54</v>
      </c>
      <c r="Y36" t="n">
        <v>1</v>
      </c>
      <c r="Z36" t="n">
        <v>10</v>
      </c>
      <c r="AA36" t="n">
        <v>2207.436885701317</v>
      </c>
      <c r="AB36" t="n">
        <v>3020.312532259007</v>
      </c>
      <c r="AC36" t="n">
        <v>2732.058143215355</v>
      </c>
      <c r="AD36" t="n">
        <v>2207436.885701317</v>
      </c>
      <c r="AE36" t="n">
        <v>3020312.532259007</v>
      </c>
      <c r="AF36" t="n">
        <v>2.360979138539816e-06</v>
      </c>
      <c r="AG36" t="n">
        <v>68</v>
      </c>
      <c r="AH36" t="n">
        <v>2732058.143215355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1.7072</v>
      </c>
      <c r="E37" t="n">
        <v>58.58</v>
      </c>
      <c r="F37" t="n">
        <v>54.1</v>
      </c>
      <c r="G37" t="n">
        <v>60.11</v>
      </c>
      <c r="H37" t="n">
        <v>0.87</v>
      </c>
      <c r="I37" t="n">
        <v>54</v>
      </c>
      <c r="J37" t="n">
        <v>199.14</v>
      </c>
      <c r="K37" t="n">
        <v>53.44</v>
      </c>
      <c r="L37" t="n">
        <v>9.75</v>
      </c>
      <c r="M37" t="n">
        <v>52</v>
      </c>
      <c r="N37" t="n">
        <v>40.95</v>
      </c>
      <c r="O37" t="n">
        <v>24794.55</v>
      </c>
      <c r="P37" t="n">
        <v>711.22</v>
      </c>
      <c r="Q37" t="n">
        <v>1367.43</v>
      </c>
      <c r="R37" t="n">
        <v>155.57</v>
      </c>
      <c r="S37" t="n">
        <v>104.26</v>
      </c>
      <c r="T37" t="n">
        <v>24573.64</v>
      </c>
      <c r="U37" t="n">
        <v>0.67</v>
      </c>
      <c r="V37" t="n">
        <v>0.89</v>
      </c>
      <c r="W37" t="n">
        <v>20.74</v>
      </c>
      <c r="X37" t="n">
        <v>1.52</v>
      </c>
      <c r="Y37" t="n">
        <v>1</v>
      </c>
      <c r="Z37" t="n">
        <v>10</v>
      </c>
      <c r="AA37" t="n">
        <v>2203.272011182403</v>
      </c>
      <c r="AB37" t="n">
        <v>3014.613967200931</v>
      </c>
      <c r="AC37" t="n">
        <v>2726.903441208437</v>
      </c>
      <c r="AD37" t="n">
        <v>2203272.011182403</v>
      </c>
      <c r="AE37" t="n">
        <v>3014613.967200931</v>
      </c>
      <c r="AF37" t="n">
        <v>2.363471083215184e-06</v>
      </c>
      <c r="AG37" t="n">
        <v>68</v>
      </c>
      <c r="AH37" t="n">
        <v>2726903.441208437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1.7112</v>
      </c>
      <c r="E38" t="n">
        <v>58.44</v>
      </c>
      <c r="F38" t="n">
        <v>54.03</v>
      </c>
      <c r="G38" t="n">
        <v>62.35</v>
      </c>
      <c r="H38" t="n">
        <v>0.89</v>
      </c>
      <c r="I38" t="n">
        <v>52</v>
      </c>
      <c r="J38" t="n">
        <v>199.53</v>
      </c>
      <c r="K38" t="n">
        <v>53.44</v>
      </c>
      <c r="L38" t="n">
        <v>10</v>
      </c>
      <c r="M38" t="n">
        <v>50</v>
      </c>
      <c r="N38" t="n">
        <v>41.1</v>
      </c>
      <c r="O38" t="n">
        <v>24842.77</v>
      </c>
      <c r="P38" t="n">
        <v>709.58</v>
      </c>
      <c r="Q38" t="n">
        <v>1367.34</v>
      </c>
      <c r="R38" t="n">
        <v>154.08</v>
      </c>
      <c r="S38" t="n">
        <v>104.26</v>
      </c>
      <c r="T38" t="n">
        <v>23837.2</v>
      </c>
      <c r="U38" t="n">
        <v>0.68</v>
      </c>
      <c r="V38" t="n">
        <v>0.89</v>
      </c>
      <c r="W38" t="n">
        <v>20.72</v>
      </c>
      <c r="X38" t="n">
        <v>1.45</v>
      </c>
      <c r="Y38" t="n">
        <v>1</v>
      </c>
      <c r="Z38" t="n">
        <v>10</v>
      </c>
      <c r="AA38" t="n">
        <v>2196.697062057265</v>
      </c>
      <c r="AB38" t="n">
        <v>3005.617831741634</v>
      </c>
      <c r="AC38" t="n">
        <v>2718.76588429122</v>
      </c>
      <c r="AD38" t="n">
        <v>2196697.062057265</v>
      </c>
      <c r="AE38" t="n">
        <v>3005617.831741634</v>
      </c>
      <c r="AF38" t="n">
        <v>2.369008738049334e-06</v>
      </c>
      <c r="AG38" t="n">
        <v>68</v>
      </c>
      <c r="AH38" t="n">
        <v>2718765.88429122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1.7125</v>
      </c>
      <c r="E39" t="n">
        <v>58.39</v>
      </c>
      <c r="F39" t="n">
        <v>54.03</v>
      </c>
      <c r="G39" t="n">
        <v>63.56</v>
      </c>
      <c r="H39" t="n">
        <v>0.91</v>
      </c>
      <c r="I39" t="n">
        <v>51</v>
      </c>
      <c r="J39" t="n">
        <v>199.92</v>
      </c>
      <c r="K39" t="n">
        <v>53.44</v>
      </c>
      <c r="L39" t="n">
        <v>10.25</v>
      </c>
      <c r="M39" t="n">
        <v>49</v>
      </c>
      <c r="N39" t="n">
        <v>41.24</v>
      </c>
      <c r="O39" t="n">
        <v>24891.03</v>
      </c>
      <c r="P39" t="n">
        <v>708.1900000000001</v>
      </c>
      <c r="Q39" t="n">
        <v>1367.26</v>
      </c>
      <c r="R39" t="n">
        <v>153.62</v>
      </c>
      <c r="S39" t="n">
        <v>104.26</v>
      </c>
      <c r="T39" t="n">
        <v>23612.92</v>
      </c>
      <c r="U39" t="n">
        <v>0.68</v>
      </c>
      <c r="V39" t="n">
        <v>0.89</v>
      </c>
      <c r="W39" t="n">
        <v>20.73</v>
      </c>
      <c r="X39" t="n">
        <v>1.45</v>
      </c>
      <c r="Y39" t="n">
        <v>1</v>
      </c>
      <c r="Z39" t="n">
        <v>10</v>
      </c>
      <c r="AA39" t="n">
        <v>2193.576139496904</v>
      </c>
      <c r="AB39" t="n">
        <v>3001.347647809161</v>
      </c>
      <c r="AC39" t="n">
        <v>2714.903240720021</v>
      </c>
      <c r="AD39" t="n">
        <v>2193576.139496903</v>
      </c>
      <c r="AE39" t="n">
        <v>3001347.647809161</v>
      </c>
      <c r="AF39" t="n">
        <v>2.370808475870432e-06</v>
      </c>
      <c r="AG39" t="n">
        <v>68</v>
      </c>
      <c r="AH39" t="n">
        <v>2714903.240720021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1.7142</v>
      </c>
      <c r="E40" t="n">
        <v>58.34</v>
      </c>
      <c r="F40" t="n">
        <v>54.01</v>
      </c>
      <c r="G40" t="n">
        <v>64.81</v>
      </c>
      <c r="H40" t="n">
        <v>0.93</v>
      </c>
      <c r="I40" t="n">
        <v>50</v>
      </c>
      <c r="J40" t="n">
        <v>200.31</v>
      </c>
      <c r="K40" t="n">
        <v>53.44</v>
      </c>
      <c r="L40" t="n">
        <v>10.5</v>
      </c>
      <c r="M40" t="n">
        <v>48</v>
      </c>
      <c r="N40" t="n">
        <v>41.38</v>
      </c>
      <c r="O40" t="n">
        <v>24939.35</v>
      </c>
      <c r="P40" t="n">
        <v>707.51</v>
      </c>
      <c r="Q40" t="n">
        <v>1367.21</v>
      </c>
      <c r="R40" t="n">
        <v>152.92</v>
      </c>
      <c r="S40" t="n">
        <v>104.26</v>
      </c>
      <c r="T40" t="n">
        <v>23268.68</v>
      </c>
      <c r="U40" t="n">
        <v>0.68</v>
      </c>
      <c r="V40" t="n">
        <v>0.89</v>
      </c>
      <c r="W40" t="n">
        <v>20.73</v>
      </c>
      <c r="X40" t="n">
        <v>1.43</v>
      </c>
      <c r="Y40" t="n">
        <v>1</v>
      </c>
      <c r="Z40" t="n">
        <v>10</v>
      </c>
      <c r="AA40" t="n">
        <v>2190.914344476283</v>
      </c>
      <c r="AB40" t="n">
        <v>2997.705662431839</v>
      </c>
      <c r="AC40" t="n">
        <v>2711.608841315553</v>
      </c>
      <c r="AD40" t="n">
        <v>2190914.344476283</v>
      </c>
      <c r="AE40" t="n">
        <v>2997705.662431839</v>
      </c>
      <c r="AF40" t="n">
        <v>2.373161979174946e-06</v>
      </c>
      <c r="AG40" t="n">
        <v>68</v>
      </c>
      <c r="AH40" t="n">
        <v>2711608.841315553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1.7187</v>
      </c>
      <c r="E41" t="n">
        <v>58.18</v>
      </c>
      <c r="F41" t="n">
        <v>53.93</v>
      </c>
      <c r="G41" t="n">
        <v>67.41</v>
      </c>
      <c r="H41" t="n">
        <v>0.95</v>
      </c>
      <c r="I41" t="n">
        <v>48</v>
      </c>
      <c r="J41" t="n">
        <v>200.71</v>
      </c>
      <c r="K41" t="n">
        <v>53.44</v>
      </c>
      <c r="L41" t="n">
        <v>10.75</v>
      </c>
      <c r="M41" t="n">
        <v>46</v>
      </c>
      <c r="N41" t="n">
        <v>41.52</v>
      </c>
      <c r="O41" t="n">
        <v>24987.71</v>
      </c>
      <c r="P41" t="n">
        <v>705.0700000000001</v>
      </c>
      <c r="Q41" t="n">
        <v>1367.29</v>
      </c>
      <c r="R41" t="n">
        <v>150.09</v>
      </c>
      <c r="S41" t="n">
        <v>104.26</v>
      </c>
      <c r="T41" t="n">
        <v>21860.86</v>
      </c>
      <c r="U41" t="n">
        <v>0.6899999999999999</v>
      </c>
      <c r="V41" t="n">
        <v>0.89</v>
      </c>
      <c r="W41" t="n">
        <v>20.73</v>
      </c>
      <c r="X41" t="n">
        <v>1.35</v>
      </c>
      <c r="Y41" t="n">
        <v>1</v>
      </c>
      <c r="Z41" t="n">
        <v>10</v>
      </c>
      <c r="AA41" t="n">
        <v>2182.732815616172</v>
      </c>
      <c r="AB41" t="n">
        <v>2986.511333701684</v>
      </c>
      <c r="AC41" t="n">
        <v>2701.482883608177</v>
      </c>
      <c r="AD41" t="n">
        <v>2182732.815616172</v>
      </c>
      <c r="AE41" t="n">
        <v>2986511.333701684</v>
      </c>
      <c r="AF41" t="n">
        <v>2.379391840863365e-06</v>
      </c>
      <c r="AG41" t="n">
        <v>68</v>
      </c>
      <c r="AH41" t="n">
        <v>2701482.883608177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1.7206</v>
      </c>
      <c r="E42" t="n">
        <v>58.12</v>
      </c>
      <c r="F42" t="n">
        <v>53.9</v>
      </c>
      <c r="G42" t="n">
        <v>68.81</v>
      </c>
      <c r="H42" t="n">
        <v>0.97</v>
      </c>
      <c r="I42" t="n">
        <v>47</v>
      </c>
      <c r="J42" t="n">
        <v>201.1</v>
      </c>
      <c r="K42" t="n">
        <v>53.44</v>
      </c>
      <c r="L42" t="n">
        <v>11</v>
      </c>
      <c r="M42" t="n">
        <v>45</v>
      </c>
      <c r="N42" t="n">
        <v>41.66</v>
      </c>
      <c r="O42" t="n">
        <v>25036.12</v>
      </c>
      <c r="P42" t="n">
        <v>703.67</v>
      </c>
      <c r="Q42" t="n">
        <v>1367.3</v>
      </c>
      <c r="R42" t="n">
        <v>149.56</v>
      </c>
      <c r="S42" t="n">
        <v>104.26</v>
      </c>
      <c r="T42" t="n">
        <v>21599.91</v>
      </c>
      <c r="U42" t="n">
        <v>0.7</v>
      </c>
      <c r="V42" t="n">
        <v>0.89</v>
      </c>
      <c r="W42" t="n">
        <v>20.72</v>
      </c>
      <c r="X42" t="n">
        <v>1.32</v>
      </c>
      <c r="Y42" t="n">
        <v>1</v>
      </c>
      <c r="Z42" t="n">
        <v>10</v>
      </c>
      <c r="AA42" t="n">
        <v>2178.807756480182</v>
      </c>
      <c r="AB42" t="n">
        <v>2981.140894630436</v>
      </c>
      <c r="AC42" t="n">
        <v>2696.624991704431</v>
      </c>
      <c r="AD42" t="n">
        <v>2178807.756480183</v>
      </c>
      <c r="AE42" t="n">
        <v>2981140.894630436</v>
      </c>
      <c r="AF42" t="n">
        <v>2.382022226909586e-06</v>
      </c>
      <c r="AG42" t="n">
        <v>68</v>
      </c>
      <c r="AH42" t="n">
        <v>2696624.99170443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1.7225</v>
      </c>
      <c r="E43" t="n">
        <v>58.05</v>
      </c>
      <c r="F43" t="n">
        <v>53.87</v>
      </c>
      <c r="G43" t="n">
        <v>70.27</v>
      </c>
      <c r="H43" t="n">
        <v>0.99</v>
      </c>
      <c r="I43" t="n">
        <v>46</v>
      </c>
      <c r="J43" t="n">
        <v>201.49</v>
      </c>
      <c r="K43" t="n">
        <v>53.44</v>
      </c>
      <c r="L43" t="n">
        <v>11.25</v>
      </c>
      <c r="M43" t="n">
        <v>44</v>
      </c>
      <c r="N43" t="n">
        <v>41.81</v>
      </c>
      <c r="O43" t="n">
        <v>25084.58</v>
      </c>
      <c r="P43" t="n">
        <v>702.53</v>
      </c>
      <c r="Q43" t="n">
        <v>1367.37</v>
      </c>
      <c r="R43" t="n">
        <v>149.02</v>
      </c>
      <c r="S43" t="n">
        <v>104.26</v>
      </c>
      <c r="T43" t="n">
        <v>21334.51</v>
      </c>
      <c r="U43" t="n">
        <v>0.7</v>
      </c>
      <c r="V43" t="n">
        <v>0.89</v>
      </c>
      <c r="W43" t="n">
        <v>20.71</v>
      </c>
      <c r="X43" t="n">
        <v>1.29</v>
      </c>
      <c r="Y43" t="n">
        <v>1</v>
      </c>
      <c r="Z43" t="n">
        <v>10</v>
      </c>
      <c r="AA43" t="n">
        <v>2175.256435382064</v>
      </c>
      <c r="AB43" t="n">
        <v>2976.28182043076</v>
      </c>
      <c r="AC43" t="n">
        <v>2692.229660726619</v>
      </c>
      <c r="AD43" t="n">
        <v>2175256.435382064</v>
      </c>
      <c r="AE43" t="n">
        <v>2976281.82043076</v>
      </c>
      <c r="AF43" t="n">
        <v>2.384652612955807e-06</v>
      </c>
      <c r="AG43" t="n">
        <v>68</v>
      </c>
      <c r="AH43" t="n">
        <v>2692229.660726619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1.7247</v>
      </c>
      <c r="E44" t="n">
        <v>57.98</v>
      </c>
      <c r="F44" t="n">
        <v>53.84</v>
      </c>
      <c r="G44" t="n">
        <v>71.78</v>
      </c>
      <c r="H44" t="n">
        <v>1.01</v>
      </c>
      <c r="I44" t="n">
        <v>45</v>
      </c>
      <c r="J44" t="n">
        <v>201.88</v>
      </c>
      <c r="K44" t="n">
        <v>53.44</v>
      </c>
      <c r="L44" t="n">
        <v>11.5</v>
      </c>
      <c r="M44" t="n">
        <v>43</v>
      </c>
      <c r="N44" t="n">
        <v>41.95</v>
      </c>
      <c r="O44" t="n">
        <v>25133.09</v>
      </c>
      <c r="P44" t="n">
        <v>701.0599999999999</v>
      </c>
      <c r="Q44" t="n">
        <v>1367.28</v>
      </c>
      <c r="R44" t="n">
        <v>147.76</v>
      </c>
      <c r="S44" t="n">
        <v>104.26</v>
      </c>
      <c r="T44" t="n">
        <v>20713.28</v>
      </c>
      <c r="U44" t="n">
        <v>0.71</v>
      </c>
      <c r="V44" t="n">
        <v>0.89</v>
      </c>
      <c r="W44" t="n">
        <v>20.71</v>
      </c>
      <c r="X44" t="n">
        <v>1.26</v>
      </c>
      <c r="Y44" t="n">
        <v>1</v>
      </c>
      <c r="Z44" t="n">
        <v>10</v>
      </c>
      <c r="AA44" t="n">
        <v>2170.989222843048</v>
      </c>
      <c r="AB44" t="n">
        <v>2970.443231978747</v>
      </c>
      <c r="AC44" t="n">
        <v>2686.948298961956</v>
      </c>
      <c r="AD44" t="n">
        <v>2170989.222843048</v>
      </c>
      <c r="AE44" t="n">
        <v>2970443.231978747</v>
      </c>
      <c r="AF44" t="n">
        <v>2.387698323114589e-06</v>
      </c>
      <c r="AG44" t="n">
        <v>68</v>
      </c>
      <c r="AH44" t="n">
        <v>2686948.298961956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1.726</v>
      </c>
      <c r="E45" t="n">
        <v>57.94</v>
      </c>
      <c r="F45" t="n">
        <v>53.83</v>
      </c>
      <c r="G45" t="n">
        <v>73.41</v>
      </c>
      <c r="H45" t="n">
        <v>1.03</v>
      </c>
      <c r="I45" t="n">
        <v>44</v>
      </c>
      <c r="J45" t="n">
        <v>202.28</v>
      </c>
      <c r="K45" t="n">
        <v>53.44</v>
      </c>
      <c r="L45" t="n">
        <v>11.75</v>
      </c>
      <c r="M45" t="n">
        <v>42</v>
      </c>
      <c r="N45" t="n">
        <v>42.09</v>
      </c>
      <c r="O45" t="n">
        <v>25181.64</v>
      </c>
      <c r="P45" t="n">
        <v>700.14</v>
      </c>
      <c r="Q45" t="n">
        <v>1367.31</v>
      </c>
      <c r="R45" t="n">
        <v>147.15</v>
      </c>
      <c r="S45" t="n">
        <v>104.26</v>
      </c>
      <c r="T45" t="n">
        <v>20410.83</v>
      </c>
      <c r="U45" t="n">
        <v>0.71</v>
      </c>
      <c r="V45" t="n">
        <v>0.89</v>
      </c>
      <c r="W45" t="n">
        <v>20.72</v>
      </c>
      <c r="X45" t="n">
        <v>1.25</v>
      </c>
      <c r="Y45" t="n">
        <v>1</v>
      </c>
      <c r="Z45" t="n">
        <v>10</v>
      </c>
      <c r="AA45" t="n">
        <v>2168.474867069163</v>
      </c>
      <c r="AB45" t="n">
        <v>2967.002979483371</v>
      </c>
      <c r="AC45" t="n">
        <v>2683.836379336313</v>
      </c>
      <c r="AD45" t="n">
        <v>2168474.867069163</v>
      </c>
      <c r="AE45" t="n">
        <v>2967002.979483371</v>
      </c>
      <c r="AF45" t="n">
        <v>2.389498060935688e-06</v>
      </c>
      <c r="AG45" t="n">
        <v>68</v>
      </c>
      <c r="AH45" t="n">
        <v>2683836.379336313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1.7286</v>
      </c>
      <c r="E46" t="n">
        <v>57.85</v>
      </c>
      <c r="F46" t="n">
        <v>53.78</v>
      </c>
      <c r="G46" t="n">
        <v>75.04000000000001</v>
      </c>
      <c r="H46" t="n">
        <v>1.05</v>
      </c>
      <c r="I46" t="n">
        <v>43</v>
      </c>
      <c r="J46" t="n">
        <v>202.67</v>
      </c>
      <c r="K46" t="n">
        <v>53.44</v>
      </c>
      <c r="L46" t="n">
        <v>12</v>
      </c>
      <c r="M46" t="n">
        <v>41</v>
      </c>
      <c r="N46" t="n">
        <v>42.24</v>
      </c>
      <c r="O46" t="n">
        <v>25230.25</v>
      </c>
      <c r="P46" t="n">
        <v>698.62</v>
      </c>
      <c r="Q46" t="n">
        <v>1367.26</v>
      </c>
      <c r="R46" t="n">
        <v>145.15</v>
      </c>
      <c r="S46" t="n">
        <v>104.26</v>
      </c>
      <c r="T46" t="n">
        <v>19415.29</v>
      </c>
      <c r="U46" t="n">
        <v>0.72</v>
      </c>
      <c r="V46" t="n">
        <v>0.89</v>
      </c>
      <c r="W46" t="n">
        <v>20.73</v>
      </c>
      <c r="X46" t="n">
        <v>1.2</v>
      </c>
      <c r="Y46" t="n">
        <v>1</v>
      </c>
      <c r="Z46" t="n">
        <v>10</v>
      </c>
      <c r="AA46" t="n">
        <v>2153.754910598908</v>
      </c>
      <c r="AB46" t="n">
        <v>2946.86248564212</v>
      </c>
      <c r="AC46" t="n">
        <v>2665.618065959911</v>
      </c>
      <c r="AD46" t="n">
        <v>2153754.910598908</v>
      </c>
      <c r="AE46" t="n">
        <v>2946862.48564212</v>
      </c>
      <c r="AF46" t="n">
        <v>2.393097536577886e-06</v>
      </c>
      <c r="AG46" t="n">
        <v>67</v>
      </c>
      <c r="AH46" t="n">
        <v>2665618.065959911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1.7307</v>
      </c>
      <c r="E47" t="n">
        <v>57.78</v>
      </c>
      <c r="F47" t="n">
        <v>53.75</v>
      </c>
      <c r="G47" t="n">
        <v>76.78</v>
      </c>
      <c r="H47" t="n">
        <v>1.07</v>
      </c>
      <c r="I47" t="n">
        <v>42</v>
      </c>
      <c r="J47" t="n">
        <v>203.07</v>
      </c>
      <c r="K47" t="n">
        <v>53.44</v>
      </c>
      <c r="L47" t="n">
        <v>12.25</v>
      </c>
      <c r="M47" t="n">
        <v>40</v>
      </c>
      <c r="N47" t="n">
        <v>42.38</v>
      </c>
      <c r="O47" t="n">
        <v>25279.03</v>
      </c>
      <c r="P47" t="n">
        <v>696.9</v>
      </c>
      <c r="Q47" t="n">
        <v>1367.29</v>
      </c>
      <c r="R47" t="n">
        <v>144.47</v>
      </c>
      <c r="S47" t="n">
        <v>104.26</v>
      </c>
      <c r="T47" t="n">
        <v>19083.42</v>
      </c>
      <c r="U47" t="n">
        <v>0.72</v>
      </c>
      <c r="V47" t="n">
        <v>0.89</v>
      </c>
      <c r="W47" t="n">
        <v>20.71</v>
      </c>
      <c r="X47" t="n">
        <v>1.17</v>
      </c>
      <c r="Y47" t="n">
        <v>1</v>
      </c>
      <c r="Z47" t="n">
        <v>10</v>
      </c>
      <c r="AA47" t="n">
        <v>2149.254121829951</v>
      </c>
      <c r="AB47" t="n">
        <v>2940.704307887646</v>
      </c>
      <c r="AC47" t="n">
        <v>2660.047616047267</v>
      </c>
      <c r="AD47" t="n">
        <v>2149254.121829951</v>
      </c>
      <c r="AE47" t="n">
        <v>2940704.307887646</v>
      </c>
      <c r="AF47" t="n">
        <v>2.396004805365814e-06</v>
      </c>
      <c r="AG47" t="n">
        <v>67</v>
      </c>
      <c r="AH47" t="n">
        <v>2660047.616047267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1.7325</v>
      </c>
      <c r="E48" t="n">
        <v>57.72</v>
      </c>
      <c r="F48" t="n">
        <v>53.73</v>
      </c>
      <c r="G48" t="n">
        <v>78.62</v>
      </c>
      <c r="H48" t="n">
        <v>1.09</v>
      </c>
      <c r="I48" t="n">
        <v>41</v>
      </c>
      <c r="J48" t="n">
        <v>203.46</v>
      </c>
      <c r="K48" t="n">
        <v>53.44</v>
      </c>
      <c r="L48" t="n">
        <v>12.5</v>
      </c>
      <c r="M48" t="n">
        <v>39</v>
      </c>
      <c r="N48" t="n">
        <v>42.53</v>
      </c>
      <c r="O48" t="n">
        <v>25327.74</v>
      </c>
      <c r="P48" t="n">
        <v>695.3099999999999</v>
      </c>
      <c r="Q48" t="n">
        <v>1367.29</v>
      </c>
      <c r="R48" t="n">
        <v>144</v>
      </c>
      <c r="S48" t="n">
        <v>104.26</v>
      </c>
      <c r="T48" t="n">
        <v>18851.33</v>
      </c>
      <c r="U48" t="n">
        <v>0.72</v>
      </c>
      <c r="V48" t="n">
        <v>0.89</v>
      </c>
      <c r="W48" t="n">
        <v>20.71</v>
      </c>
      <c r="X48" t="n">
        <v>1.15</v>
      </c>
      <c r="Y48" t="n">
        <v>1</v>
      </c>
      <c r="Z48" t="n">
        <v>10</v>
      </c>
      <c r="AA48" t="n">
        <v>2145.297992893387</v>
      </c>
      <c r="AB48" t="n">
        <v>2935.291357744549</v>
      </c>
      <c r="AC48" t="n">
        <v>2655.151270268704</v>
      </c>
      <c r="AD48" t="n">
        <v>2145297.992893388</v>
      </c>
      <c r="AE48" t="n">
        <v>2935291.357744549</v>
      </c>
      <c r="AF48" t="n">
        <v>2.398496750041182e-06</v>
      </c>
      <c r="AG48" t="n">
        <v>67</v>
      </c>
      <c r="AH48" t="n">
        <v>2655151.270268704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1.735</v>
      </c>
      <c r="E49" t="n">
        <v>57.64</v>
      </c>
      <c r="F49" t="n">
        <v>53.68</v>
      </c>
      <c r="G49" t="n">
        <v>80.52</v>
      </c>
      <c r="H49" t="n">
        <v>1.11</v>
      </c>
      <c r="I49" t="n">
        <v>40</v>
      </c>
      <c r="J49" t="n">
        <v>203.86</v>
      </c>
      <c r="K49" t="n">
        <v>53.44</v>
      </c>
      <c r="L49" t="n">
        <v>12.75</v>
      </c>
      <c r="M49" t="n">
        <v>38</v>
      </c>
      <c r="N49" t="n">
        <v>42.67</v>
      </c>
      <c r="O49" t="n">
        <v>25376.49</v>
      </c>
      <c r="P49" t="n">
        <v>694.13</v>
      </c>
      <c r="Q49" t="n">
        <v>1367.31</v>
      </c>
      <c r="R49" t="n">
        <v>141.84</v>
      </c>
      <c r="S49" t="n">
        <v>104.26</v>
      </c>
      <c r="T49" t="n">
        <v>17775.09</v>
      </c>
      <c r="U49" t="n">
        <v>0.74</v>
      </c>
      <c r="V49" t="n">
        <v>0.89</v>
      </c>
      <c r="W49" t="n">
        <v>20.72</v>
      </c>
      <c r="X49" t="n">
        <v>1.1</v>
      </c>
      <c r="Y49" t="n">
        <v>1</v>
      </c>
      <c r="Z49" t="n">
        <v>10</v>
      </c>
      <c r="AA49" t="n">
        <v>2141.038692488676</v>
      </c>
      <c r="AB49" t="n">
        <v>2929.46359502375</v>
      </c>
      <c r="AC49" t="n">
        <v>2649.879701042662</v>
      </c>
      <c r="AD49" t="n">
        <v>2141038.692488675</v>
      </c>
      <c r="AE49" t="n">
        <v>2929463.59502375</v>
      </c>
      <c r="AF49" t="n">
        <v>2.401957784312526e-06</v>
      </c>
      <c r="AG49" t="n">
        <v>67</v>
      </c>
      <c r="AH49" t="n">
        <v>2649879.701042662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1.7347</v>
      </c>
      <c r="E50" t="n">
        <v>57.65</v>
      </c>
      <c r="F50" t="n">
        <v>53.69</v>
      </c>
      <c r="G50" t="n">
        <v>80.53</v>
      </c>
      <c r="H50" t="n">
        <v>1.13</v>
      </c>
      <c r="I50" t="n">
        <v>40</v>
      </c>
      <c r="J50" t="n">
        <v>204.25</v>
      </c>
      <c r="K50" t="n">
        <v>53.44</v>
      </c>
      <c r="L50" t="n">
        <v>13</v>
      </c>
      <c r="M50" t="n">
        <v>38</v>
      </c>
      <c r="N50" t="n">
        <v>42.82</v>
      </c>
      <c r="O50" t="n">
        <v>25425.3</v>
      </c>
      <c r="P50" t="n">
        <v>692.9</v>
      </c>
      <c r="Q50" t="n">
        <v>1367.21</v>
      </c>
      <c r="R50" t="n">
        <v>142.7</v>
      </c>
      <c r="S50" t="n">
        <v>104.26</v>
      </c>
      <c r="T50" t="n">
        <v>18207.12</v>
      </c>
      <c r="U50" t="n">
        <v>0.73</v>
      </c>
      <c r="V50" t="n">
        <v>0.89</v>
      </c>
      <c r="W50" t="n">
        <v>20.71</v>
      </c>
      <c r="X50" t="n">
        <v>1.11</v>
      </c>
      <c r="Y50" t="n">
        <v>1</v>
      </c>
      <c r="Z50" t="n">
        <v>10</v>
      </c>
      <c r="AA50" t="n">
        <v>2139.674908452201</v>
      </c>
      <c r="AB50" t="n">
        <v>2927.597605539141</v>
      </c>
      <c r="AC50" t="n">
        <v>2648.191798975531</v>
      </c>
      <c r="AD50" t="n">
        <v>2139674.908452201</v>
      </c>
      <c r="AE50" t="n">
        <v>2927597.605539141</v>
      </c>
      <c r="AF50" t="n">
        <v>2.401542460199964e-06</v>
      </c>
      <c r="AG50" t="n">
        <v>67</v>
      </c>
      <c r="AH50" t="n">
        <v>2648191.798975531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1.7365</v>
      </c>
      <c r="E51" t="n">
        <v>57.59</v>
      </c>
      <c r="F51" t="n">
        <v>53.67</v>
      </c>
      <c r="G51" t="n">
        <v>82.56999999999999</v>
      </c>
      <c r="H51" t="n">
        <v>1.15</v>
      </c>
      <c r="I51" t="n">
        <v>39</v>
      </c>
      <c r="J51" t="n">
        <v>204.65</v>
      </c>
      <c r="K51" t="n">
        <v>53.44</v>
      </c>
      <c r="L51" t="n">
        <v>13.25</v>
      </c>
      <c r="M51" t="n">
        <v>37</v>
      </c>
      <c r="N51" t="n">
        <v>42.96</v>
      </c>
      <c r="O51" t="n">
        <v>25474.16</v>
      </c>
      <c r="P51" t="n">
        <v>692.4400000000001</v>
      </c>
      <c r="Q51" t="n">
        <v>1367.28</v>
      </c>
      <c r="R51" t="n">
        <v>142.05</v>
      </c>
      <c r="S51" t="n">
        <v>104.26</v>
      </c>
      <c r="T51" t="n">
        <v>17888.56</v>
      </c>
      <c r="U51" t="n">
        <v>0.73</v>
      </c>
      <c r="V51" t="n">
        <v>0.89</v>
      </c>
      <c r="W51" t="n">
        <v>20.71</v>
      </c>
      <c r="X51" t="n">
        <v>1.09</v>
      </c>
      <c r="Y51" t="n">
        <v>1</v>
      </c>
      <c r="Z51" t="n">
        <v>10</v>
      </c>
      <c r="AA51" t="n">
        <v>2137.311719120916</v>
      </c>
      <c r="AB51" t="n">
        <v>2924.364185639522</v>
      </c>
      <c r="AC51" t="n">
        <v>2645.266972132998</v>
      </c>
      <c r="AD51" t="n">
        <v>2137311.719120916</v>
      </c>
      <c r="AE51" t="n">
        <v>2924364.185639522</v>
      </c>
      <c r="AF51" t="n">
        <v>2.404034404875332e-06</v>
      </c>
      <c r="AG51" t="n">
        <v>67</v>
      </c>
      <c r="AH51" t="n">
        <v>2645266.972132998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1.7392</v>
      </c>
      <c r="E52" t="n">
        <v>57.5</v>
      </c>
      <c r="F52" t="n">
        <v>53.61</v>
      </c>
      <c r="G52" t="n">
        <v>84.65000000000001</v>
      </c>
      <c r="H52" t="n">
        <v>1.17</v>
      </c>
      <c r="I52" t="n">
        <v>38</v>
      </c>
      <c r="J52" t="n">
        <v>205.05</v>
      </c>
      <c r="K52" t="n">
        <v>53.44</v>
      </c>
      <c r="L52" t="n">
        <v>13.5</v>
      </c>
      <c r="M52" t="n">
        <v>36</v>
      </c>
      <c r="N52" t="n">
        <v>43.11</v>
      </c>
      <c r="O52" t="n">
        <v>25523.06</v>
      </c>
      <c r="P52" t="n">
        <v>690.17</v>
      </c>
      <c r="Q52" t="n">
        <v>1367.35</v>
      </c>
      <c r="R52" t="n">
        <v>140.32</v>
      </c>
      <c r="S52" t="n">
        <v>104.26</v>
      </c>
      <c r="T52" t="n">
        <v>17027</v>
      </c>
      <c r="U52" t="n">
        <v>0.74</v>
      </c>
      <c r="V52" t="n">
        <v>0.89</v>
      </c>
      <c r="W52" t="n">
        <v>20.7</v>
      </c>
      <c r="X52" t="n">
        <v>1.04</v>
      </c>
      <c r="Y52" t="n">
        <v>1</v>
      </c>
      <c r="Z52" t="n">
        <v>10</v>
      </c>
      <c r="AA52" t="n">
        <v>2131.293578487783</v>
      </c>
      <c r="AB52" t="n">
        <v>2916.129900123643</v>
      </c>
      <c r="AC52" t="n">
        <v>2637.818555269861</v>
      </c>
      <c r="AD52" t="n">
        <v>2131293.578487783</v>
      </c>
      <c r="AE52" t="n">
        <v>2916129.900123643</v>
      </c>
      <c r="AF52" t="n">
        <v>2.407772321888383e-06</v>
      </c>
      <c r="AG52" t="n">
        <v>67</v>
      </c>
      <c r="AH52" t="n">
        <v>2637818.555269862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1.7407</v>
      </c>
      <c r="E53" t="n">
        <v>57.45</v>
      </c>
      <c r="F53" t="n">
        <v>53.6</v>
      </c>
      <c r="G53" t="n">
        <v>86.92</v>
      </c>
      <c r="H53" t="n">
        <v>1.19</v>
      </c>
      <c r="I53" t="n">
        <v>37</v>
      </c>
      <c r="J53" t="n">
        <v>205.44</v>
      </c>
      <c r="K53" t="n">
        <v>53.44</v>
      </c>
      <c r="L53" t="n">
        <v>13.75</v>
      </c>
      <c r="M53" t="n">
        <v>35</v>
      </c>
      <c r="N53" t="n">
        <v>43.26</v>
      </c>
      <c r="O53" t="n">
        <v>25572.02</v>
      </c>
      <c r="P53" t="n">
        <v>688.92</v>
      </c>
      <c r="Q53" t="n">
        <v>1367.3</v>
      </c>
      <c r="R53" t="n">
        <v>139.68</v>
      </c>
      <c r="S53" t="n">
        <v>104.26</v>
      </c>
      <c r="T53" t="n">
        <v>16711.99</v>
      </c>
      <c r="U53" t="n">
        <v>0.75</v>
      </c>
      <c r="V53" t="n">
        <v>0.89</v>
      </c>
      <c r="W53" t="n">
        <v>20.7</v>
      </c>
      <c r="X53" t="n">
        <v>1.02</v>
      </c>
      <c r="Y53" t="n">
        <v>1</v>
      </c>
      <c r="Z53" t="n">
        <v>10</v>
      </c>
      <c r="AA53" t="n">
        <v>2128.195361476672</v>
      </c>
      <c r="AB53" t="n">
        <v>2911.890782925352</v>
      </c>
      <c r="AC53" t="n">
        <v>2633.984013467338</v>
      </c>
      <c r="AD53" t="n">
        <v>2128195.361476672</v>
      </c>
      <c r="AE53" t="n">
        <v>2911890.782925352</v>
      </c>
      <c r="AF53" t="n">
        <v>2.409848942451189e-06</v>
      </c>
      <c r="AG53" t="n">
        <v>67</v>
      </c>
      <c r="AH53" t="n">
        <v>2633984.013467338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1.7402</v>
      </c>
      <c r="E54" t="n">
        <v>57.46</v>
      </c>
      <c r="F54" t="n">
        <v>53.62</v>
      </c>
      <c r="G54" t="n">
        <v>86.95</v>
      </c>
      <c r="H54" t="n">
        <v>1.21</v>
      </c>
      <c r="I54" t="n">
        <v>37</v>
      </c>
      <c r="J54" t="n">
        <v>205.84</v>
      </c>
      <c r="K54" t="n">
        <v>53.44</v>
      </c>
      <c r="L54" t="n">
        <v>14</v>
      </c>
      <c r="M54" t="n">
        <v>35</v>
      </c>
      <c r="N54" t="n">
        <v>43.4</v>
      </c>
      <c r="O54" t="n">
        <v>25621.03</v>
      </c>
      <c r="P54" t="n">
        <v>688.76</v>
      </c>
      <c r="Q54" t="n">
        <v>1367.23</v>
      </c>
      <c r="R54" t="n">
        <v>140.31</v>
      </c>
      <c r="S54" t="n">
        <v>104.26</v>
      </c>
      <c r="T54" t="n">
        <v>17028.35</v>
      </c>
      <c r="U54" t="n">
        <v>0.74</v>
      </c>
      <c r="V54" t="n">
        <v>0.89</v>
      </c>
      <c r="W54" t="n">
        <v>20.71</v>
      </c>
      <c r="X54" t="n">
        <v>1.04</v>
      </c>
      <c r="Y54" t="n">
        <v>1</v>
      </c>
      <c r="Z54" t="n">
        <v>10</v>
      </c>
      <c r="AA54" t="n">
        <v>2128.584411164901</v>
      </c>
      <c r="AB54" t="n">
        <v>2912.423097872448</v>
      </c>
      <c r="AC54" t="n">
        <v>2634.465525022992</v>
      </c>
      <c r="AD54" t="n">
        <v>2128584.411164901</v>
      </c>
      <c r="AE54" t="n">
        <v>2912423.097872448</v>
      </c>
      <c r="AF54" t="n">
        <v>2.40915673559692e-06</v>
      </c>
      <c r="AG54" t="n">
        <v>67</v>
      </c>
      <c r="AH54" t="n">
        <v>2634465.525022992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1.7428</v>
      </c>
      <c r="E55" t="n">
        <v>57.38</v>
      </c>
      <c r="F55" t="n">
        <v>53.57</v>
      </c>
      <c r="G55" t="n">
        <v>89.29000000000001</v>
      </c>
      <c r="H55" t="n">
        <v>1.23</v>
      </c>
      <c r="I55" t="n">
        <v>36</v>
      </c>
      <c r="J55" t="n">
        <v>206.24</v>
      </c>
      <c r="K55" t="n">
        <v>53.44</v>
      </c>
      <c r="L55" t="n">
        <v>14.25</v>
      </c>
      <c r="M55" t="n">
        <v>34</v>
      </c>
      <c r="N55" t="n">
        <v>43.55</v>
      </c>
      <c r="O55" t="n">
        <v>25670.09</v>
      </c>
      <c r="P55" t="n">
        <v>686.76</v>
      </c>
      <c r="Q55" t="n">
        <v>1367.43</v>
      </c>
      <c r="R55" t="n">
        <v>138.79</v>
      </c>
      <c r="S55" t="n">
        <v>104.26</v>
      </c>
      <c r="T55" t="n">
        <v>16271.67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2123.145989603737</v>
      </c>
      <c r="AB55" t="n">
        <v>2904.982009566237</v>
      </c>
      <c r="AC55" t="n">
        <v>2627.734603741093</v>
      </c>
      <c r="AD55" t="n">
        <v>2123145.989603737</v>
      </c>
      <c r="AE55" t="n">
        <v>2904982.009566237</v>
      </c>
      <c r="AF55" t="n">
        <v>2.412756211239118e-06</v>
      </c>
      <c r="AG55" t="n">
        <v>67</v>
      </c>
      <c r="AH55" t="n">
        <v>2627734.603741093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1.7445</v>
      </c>
      <c r="E56" t="n">
        <v>57.32</v>
      </c>
      <c r="F56" t="n">
        <v>53.55</v>
      </c>
      <c r="G56" t="n">
        <v>91.8</v>
      </c>
      <c r="H56" t="n">
        <v>1.25</v>
      </c>
      <c r="I56" t="n">
        <v>35</v>
      </c>
      <c r="J56" t="n">
        <v>206.64</v>
      </c>
      <c r="K56" t="n">
        <v>53.44</v>
      </c>
      <c r="L56" t="n">
        <v>14.5</v>
      </c>
      <c r="M56" t="n">
        <v>33</v>
      </c>
      <c r="N56" t="n">
        <v>43.7</v>
      </c>
      <c r="O56" t="n">
        <v>25719.19</v>
      </c>
      <c r="P56" t="n">
        <v>684.6900000000001</v>
      </c>
      <c r="Q56" t="n">
        <v>1367.32</v>
      </c>
      <c r="R56" t="n">
        <v>138.25</v>
      </c>
      <c r="S56" t="n">
        <v>104.26</v>
      </c>
      <c r="T56" t="n">
        <v>16006.83</v>
      </c>
      <c r="U56" t="n">
        <v>0.75</v>
      </c>
      <c r="V56" t="n">
        <v>0.89</v>
      </c>
      <c r="W56" t="n">
        <v>20.7</v>
      </c>
      <c r="X56" t="n">
        <v>0.97</v>
      </c>
      <c r="Y56" t="n">
        <v>1</v>
      </c>
      <c r="Z56" t="n">
        <v>10</v>
      </c>
      <c r="AA56" t="n">
        <v>2118.662294295409</v>
      </c>
      <c r="AB56" t="n">
        <v>2898.847219838707</v>
      </c>
      <c r="AC56" t="n">
        <v>2622.185309734927</v>
      </c>
      <c r="AD56" t="n">
        <v>2118662.294295409</v>
      </c>
      <c r="AE56" t="n">
        <v>2898847.219838707</v>
      </c>
      <c r="AF56" t="n">
        <v>2.415109714543632e-06</v>
      </c>
      <c r="AG56" t="n">
        <v>67</v>
      </c>
      <c r="AH56" t="n">
        <v>2622185.309734927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1.7435</v>
      </c>
      <c r="E57" t="n">
        <v>57.36</v>
      </c>
      <c r="F57" t="n">
        <v>53.59</v>
      </c>
      <c r="G57" t="n">
        <v>91.86</v>
      </c>
      <c r="H57" t="n">
        <v>1.27</v>
      </c>
      <c r="I57" t="n">
        <v>35</v>
      </c>
      <c r="J57" t="n">
        <v>207.03</v>
      </c>
      <c r="K57" t="n">
        <v>53.44</v>
      </c>
      <c r="L57" t="n">
        <v>14.75</v>
      </c>
      <c r="M57" t="n">
        <v>33</v>
      </c>
      <c r="N57" t="n">
        <v>43.85</v>
      </c>
      <c r="O57" t="n">
        <v>25768.35</v>
      </c>
      <c r="P57" t="n">
        <v>684.5</v>
      </c>
      <c r="Q57" t="n">
        <v>1367.37</v>
      </c>
      <c r="R57" t="n">
        <v>139.34</v>
      </c>
      <c r="S57" t="n">
        <v>104.26</v>
      </c>
      <c r="T57" t="n">
        <v>16553.71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2119.613794003174</v>
      </c>
      <c r="AB57" t="n">
        <v>2900.149103716075</v>
      </c>
      <c r="AC57" t="n">
        <v>2623.362943642245</v>
      </c>
      <c r="AD57" t="n">
        <v>2119613.794003175</v>
      </c>
      <c r="AE57" t="n">
        <v>2900149.103716075</v>
      </c>
      <c r="AF57" t="n">
        <v>2.413725300835094e-06</v>
      </c>
      <c r="AG57" t="n">
        <v>67</v>
      </c>
      <c r="AH57" t="n">
        <v>2623362.943642245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1.7465</v>
      </c>
      <c r="E58" t="n">
        <v>57.26</v>
      </c>
      <c r="F58" t="n">
        <v>53.52</v>
      </c>
      <c r="G58" t="n">
        <v>94.45</v>
      </c>
      <c r="H58" t="n">
        <v>1.28</v>
      </c>
      <c r="I58" t="n">
        <v>34</v>
      </c>
      <c r="J58" t="n">
        <v>207.43</v>
      </c>
      <c r="K58" t="n">
        <v>53.44</v>
      </c>
      <c r="L58" t="n">
        <v>15</v>
      </c>
      <c r="M58" t="n">
        <v>32</v>
      </c>
      <c r="N58" t="n">
        <v>44</v>
      </c>
      <c r="O58" t="n">
        <v>25817.56</v>
      </c>
      <c r="P58" t="n">
        <v>682.5599999999999</v>
      </c>
      <c r="Q58" t="n">
        <v>1367.22</v>
      </c>
      <c r="R58" t="n">
        <v>137.29</v>
      </c>
      <c r="S58" t="n">
        <v>104.26</v>
      </c>
      <c r="T58" t="n">
        <v>15529.68</v>
      </c>
      <c r="U58" t="n">
        <v>0.76</v>
      </c>
      <c r="V58" t="n">
        <v>0.9</v>
      </c>
      <c r="W58" t="n">
        <v>20.7</v>
      </c>
      <c r="X58" t="n">
        <v>0.95</v>
      </c>
      <c r="Y58" t="n">
        <v>1</v>
      </c>
      <c r="Z58" t="n">
        <v>10</v>
      </c>
      <c r="AA58" t="n">
        <v>2113.760049038679</v>
      </c>
      <c r="AB58" t="n">
        <v>2892.139751606651</v>
      </c>
      <c r="AC58" t="n">
        <v>2616.117992856948</v>
      </c>
      <c r="AD58" t="n">
        <v>2113760.049038679</v>
      </c>
      <c r="AE58" t="n">
        <v>2892139.751606651</v>
      </c>
      <c r="AF58" t="n">
        <v>2.417878541960707e-06</v>
      </c>
      <c r="AG58" t="n">
        <v>67</v>
      </c>
      <c r="AH58" t="n">
        <v>2616117.992856948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1.7481</v>
      </c>
      <c r="E59" t="n">
        <v>57.2</v>
      </c>
      <c r="F59" t="n">
        <v>53.51</v>
      </c>
      <c r="G59" t="n">
        <v>97.29000000000001</v>
      </c>
      <c r="H59" t="n">
        <v>1.3</v>
      </c>
      <c r="I59" t="n">
        <v>33</v>
      </c>
      <c r="J59" t="n">
        <v>207.83</v>
      </c>
      <c r="K59" t="n">
        <v>53.44</v>
      </c>
      <c r="L59" t="n">
        <v>15.25</v>
      </c>
      <c r="M59" t="n">
        <v>31</v>
      </c>
      <c r="N59" t="n">
        <v>44.15</v>
      </c>
      <c r="O59" t="n">
        <v>25866.82</v>
      </c>
      <c r="P59" t="n">
        <v>681.78</v>
      </c>
      <c r="Q59" t="n">
        <v>1367.25</v>
      </c>
      <c r="R59" t="n">
        <v>136.81</v>
      </c>
      <c r="S59" t="n">
        <v>104.26</v>
      </c>
      <c r="T59" t="n">
        <v>15298.43</v>
      </c>
      <c r="U59" t="n">
        <v>0.76</v>
      </c>
      <c r="V59" t="n">
        <v>0.9</v>
      </c>
      <c r="W59" t="n">
        <v>20.7</v>
      </c>
      <c r="X59" t="n">
        <v>0.93</v>
      </c>
      <c r="Y59" t="n">
        <v>1</v>
      </c>
      <c r="Z59" t="n">
        <v>10</v>
      </c>
      <c r="AA59" t="n">
        <v>2111.25721383203</v>
      </c>
      <c r="AB59" t="n">
        <v>2888.715262059618</v>
      </c>
      <c r="AC59" t="n">
        <v>2613.020331785981</v>
      </c>
      <c r="AD59" t="n">
        <v>2111257.21383203</v>
      </c>
      <c r="AE59" t="n">
        <v>2888715.262059618</v>
      </c>
      <c r="AF59" t="n">
        <v>2.420093603894367e-06</v>
      </c>
      <c r="AG59" t="n">
        <v>67</v>
      </c>
      <c r="AH59" t="n">
        <v>2613020.331785982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1.7491</v>
      </c>
      <c r="E60" t="n">
        <v>57.17</v>
      </c>
      <c r="F60" t="n">
        <v>53.48</v>
      </c>
      <c r="G60" t="n">
        <v>97.23</v>
      </c>
      <c r="H60" t="n">
        <v>1.32</v>
      </c>
      <c r="I60" t="n">
        <v>33</v>
      </c>
      <c r="J60" t="n">
        <v>208.23</v>
      </c>
      <c r="K60" t="n">
        <v>53.44</v>
      </c>
      <c r="L60" t="n">
        <v>15.5</v>
      </c>
      <c r="M60" t="n">
        <v>31</v>
      </c>
      <c r="N60" t="n">
        <v>44.3</v>
      </c>
      <c r="O60" t="n">
        <v>25916.13</v>
      </c>
      <c r="P60" t="n">
        <v>681.01</v>
      </c>
      <c r="Q60" t="n">
        <v>1367.21</v>
      </c>
      <c r="R60" t="n">
        <v>135.86</v>
      </c>
      <c r="S60" t="n">
        <v>104.26</v>
      </c>
      <c r="T60" t="n">
        <v>14823.14</v>
      </c>
      <c r="U60" t="n">
        <v>0.77</v>
      </c>
      <c r="V60" t="n">
        <v>0.9</v>
      </c>
      <c r="W60" t="n">
        <v>20.69</v>
      </c>
      <c r="X60" t="n">
        <v>0.9</v>
      </c>
      <c r="Y60" t="n">
        <v>1</v>
      </c>
      <c r="Z60" t="n">
        <v>10</v>
      </c>
      <c r="AA60" t="n">
        <v>2109.080063336683</v>
      </c>
      <c r="AB60" t="n">
        <v>2885.736388702782</v>
      </c>
      <c r="AC60" t="n">
        <v>2610.325757921447</v>
      </c>
      <c r="AD60" t="n">
        <v>2109080.063336683</v>
      </c>
      <c r="AE60" t="n">
        <v>2885736.388702782</v>
      </c>
      <c r="AF60" t="n">
        <v>2.421478017602904e-06</v>
      </c>
      <c r="AG60" t="n">
        <v>67</v>
      </c>
      <c r="AH60" t="n">
        <v>2610325.757921447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1.7506</v>
      </c>
      <c r="E61" t="n">
        <v>57.12</v>
      </c>
      <c r="F61" t="n">
        <v>53.46</v>
      </c>
      <c r="G61" t="n">
        <v>100.24</v>
      </c>
      <c r="H61" t="n">
        <v>1.34</v>
      </c>
      <c r="I61" t="n">
        <v>32</v>
      </c>
      <c r="J61" t="n">
        <v>208.63</v>
      </c>
      <c r="K61" t="n">
        <v>53.44</v>
      </c>
      <c r="L61" t="n">
        <v>15.75</v>
      </c>
      <c r="M61" t="n">
        <v>30</v>
      </c>
      <c r="N61" t="n">
        <v>44.45</v>
      </c>
      <c r="O61" t="n">
        <v>25965.5</v>
      </c>
      <c r="P61" t="n">
        <v>679.59</v>
      </c>
      <c r="Q61" t="n">
        <v>1367.26</v>
      </c>
      <c r="R61" t="n">
        <v>135.51</v>
      </c>
      <c r="S61" t="n">
        <v>104.26</v>
      </c>
      <c r="T61" t="n">
        <v>14650.68</v>
      </c>
      <c r="U61" t="n">
        <v>0.77</v>
      </c>
      <c r="V61" t="n">
        <v>0.9</v>
      </c>
      <c r="W61" t="n">
        <v>20.69</v>
      </c>
      <c r="X61" t="n">
        <v>0.88</v>
      </c>
      <c r="Y61" t="n">
        <v>1</v>
      </c>
      <c r="Z61" t="n">
        <v>10</v>
      </c>
      <c r="AA61" t="n">
        <v>2105.689054921359</v>
      </c>
      <c r="AB61" t="n">
        <v>2881.096661388203</v>
      </c>
      <c r="AC61" t="n">
        <v>2606.128839669873</v>
      </c>
      <c r="AD61" t="n">
        <v>2105689.054921358</v>
      </c>
      <c r="AE61" t="n">
        <v>2881096.661388203</v>
      </c>
      <c r="AF61" t="n">
        <v>2.423554638165711e-06</v>
      </c>
      <c r="AG61" t="n">
        <v>67</v>
      </c>
      <c r="AH61" t="n">
        <v>2606128.839669873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1.7507</v>
      </c>
      <c r="E62" t="n">
        <v>57.12</v>
      </c>
      <c r="F62" t="n">
        <v>53.46</v>
      </c>
      <c r="G62" t="n">
        <v>100.24</v>
      </c>
      <c r="H62" t="n">
        <v>1.36</v>
      </c>
      <c r="I62" t="n">
        <v>32</v>
      </c>
      <c r="J62" t="n">
        <v>209.03</v>
      </c>
      <c r="K62" t="n">
        <v>53.44</v>
      </c>
      <c r="L62" t="n">
        <v>16</v>
      </c>
      <c r="M62" t="n">
        <v>30</v>
      </c>
      <c r="N62" t="n">
        <v>44.6</v>
      </c>
      <c r="O62" t="n">
        <v>26014.91</v>
      </c>
      <c r="P62" t="n">
        <v>678.03</v>
      </c>
      <c r="Q62" t="n">
        <v>1367.23</v>
      </c>
      <c r="R62" t="n">
        <v>135.22</v>
      </c>
      <c r="S62" t="n">
        <v>104.26</v>
      </c>
      <c r="T62" t="n">
        <v>14505.92</v>
      </c>
      <c r="U62" t="n">
        <v>0.77</v>
      </c>
      <c r="V62" t="n">
        <v>0.9</v>
      </c>
      <c r="W62" t="n">
        <v>20.7</v>
      </c>
      <c r="X62" t="n">
        <v>0.88</v>
      </c>
      <c r="Y62" t="n">
        <v>1</v>
      </c>
      <c r="Z62" t="n">
        <v>10</v>
      </c>
      <c r="AA62" t="n">
        <v>2103.451384835231</v>
      </c>
      <c r="AB62" t="n">
        <v>2878.034982457326</v>
      </c>
      <c r="AC62" t="n">
        <v>2603.359363079066</v>
      </c>
      <c r="AD62" t="n">
        <v>2103451.384835231</v>
      </c>
      <c r="AE62" t="n">
        <v>2878034.982457326</v>
      </c>
      <c r="AF62" t="n">
        <v>2.423693079536564e-06</v>
      </c>
      <c r="AG62" t="n">
        <v>67</v>
      </c>
      <c r="AH62" t="n">
        <v>2603359.363079066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1.7523</v>
      </c>
      <c r="E63" t="n">
        <v>57.07</v>
      </c>
      <c r="F63" t="n">
        <v>53.44</v>
      </c>
      <c r="G63" t="n">
        <v>103.44</v>
      </c>
      <c r="H63" t="n">
        <v>1.38</v>
      </c>
      <c r="I63" t="n">
        <v>31</v>
      </c>
      <c r="J63" t="n">
        <v>209.43</v>
      </c>
      <c r="K63" t="n">
        <v>53.44</v>
      </c>
      <c r="L63" t="n">
        <v>16.25</v>
      </c>
      <c r="M63" t="n">
        <v>29</v>
      </c>
      <c r="N63" t="n">
        <v>44.75</v>
      </c>
      <c r="O63" t="n">
        <v>26064.38</v>
      </c>
      <c r="P63" t="n">
        <v>677.64</v>
      </c>
      <c r="Q63" t="n">
        <v>1367.37</v>
      </c>
      <c r="R63" t="n">
        <v>134.7</v>
      </c>
      <c r="S63" t="n">
        <v>104.26</v>
      </c>
      <c r="T63" t="n">
        <v>14251.27</v>
      </c>
      <c r="U63" t="n">
        <v>0.77</v>
      </c>
      <c r="V63" t="n">
        <v>0.9</v>
      </c>
      <c r="W63" t="n">
        <v>20.69</v>
      </c>
      <c r="X63" t="n">
        <v>0.87</v>
      </c>
      <c r="Y63" t="n">
        <v>1</v>
      </c>
      <c r="Z63" t="n">
        <v>10</v>
      </c>
      <c r="AA63" t="n">
        <v>2101.407886236669</v>
      </c>
      <c r="AB63" t="n">
        <v>2875.238977521979</v>
      </c>
      <c r="AC63" t="n">
        <v>2600.830204930531</v>
      </c>
      <c r="AD63" t="n">
        <v>2101407.886236669</v>
      </c>
      <c r="AE63" t="n">
        <v>2875238.977521979</v>
      </c>
      <c r="AF63" t="n">
        <v>2.425908141470224e-06</v>
      </c>
      <c r="AG63" t="n">
        <v>67</v>
      </c>
      <c r="AH63" t="n">
        <v>2600830.204930531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1.7526</v>
      </c>
      <c r="E64" t="n">
        <v>57.06</v>
      </c>
      <c r="F64" t="n">
        <v>53.44</v>
      </c>
      <c r="G64" t="n">
        <v>103.42</v>
      </c>
      <c r="H64" t="n">
        <v>1.4</v>
      </c>
      <c r="I64" t="n">
        <v>31</v>
      </c>
      <c r="J64" t="n">
        <v>209.84</v>
      </c>
      <c r="K64" t="n">
        <v>53.44</v>
      </c>
      <c r="L64" t="n">
        <v>16.5</v>
      </c>
      <c r="M64" t="n">
        <v>29</v>
      </c>
      <c r="N64" t="n">
        <v>44.9</v>
      </c>
      <c r="O64" t="n">
        <v>26113.9</v>
      </c>
      <c r="P64" t="n">
        <v>676.58</v>
      </c>
      <c r="Q64" t="n">
        <v>1367.23</v>
      </c>
      <c r="R64" t="n">
        <v>134.33</v>
      </c>
      <c r="S64" t="n">
        <v>104.26</v>
      </c>
      <c r="T64" t="n">
        <v>14065.15</v>
      </c>
      <c r="U64" t="n">
        <v>0.78</v>
      </c>
      <c r="V64" t="n">
        <v>0.9</v>
      </c>
      <c r="W64" t="n">
        <v>20.7</v>
      </c>
      <c r="X64" t="n">
        <v>0.86</v>
      </c>
      <c r="Y64" t="n">
        <v>1</v>
      </c>
      <c r="Z64" t="n">
        <v>10</v>
      </c>
      <c r="AA64" t="n">
        <v>2099.698610853482</v>
      </c>
      <c r="AB64" t="n">
        <v>2872.900271534793</v>
      </c>
      <c r="AC64" t="n">
        <v>2598.714701760368</v>
      </c>
      <c r="AD64" t="n">
        <v>2099698.610853482</v>
      </c>
      <c r="AE64" t="n">
        <v>2872900.271534794</v>
      </c>
      <c r="AF64" t="n">
        <v>2.426323465582785e-06</v>
      </c>
      <c r="AG64" t="n">
        <v>67</v>
      </c>
      <c r="AH64" t="n">
        <v>2598714.701760368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1.7548</v>
      </c>
      <c r="E65" t="n">
        <v>56.99</v>
      </c>
      <c r="F65" t="n">
        <v>53.4</v>
      </c>
      <c r="G65" t="n">
        <v>106.8</v>
      </c>
      <c r="H65" t="n">
        <v>1.42</v>
      </c>
      <c r="I65" t="n">
        <v>30</v>
      </c>
      <c r="J65" t="n">
        <v>210.24</v>
      </c>
      <c r="K65" t="n">
        <v>53.44</v>
      </c>
      <c r="L65" t="n">
        <v>16.75</v>
      </c>
      <c r="M65" t="n">
        <v>28</v>
      </c>
      <c r="N65" t="n">
        <v>45.05</v>
      </c>
      <c r="O65" t="n">
        <v>26163.47</v>
      </c>
      <c r="P65" t="n">
        <v>674.53</v>
      </c>
      <c r="Q65" t="n">
        <v>1367.22</v>
      </c>
      <c r="R65" t="n">
        <v>133.32</v>
      </c>
      <c r="S65" t="n">
        <v>104.26</v>
      </c>
      <c r="T65" t="n">
        <v>13563.75</v>
      </c>
      <c r="U65" t="n">
        <v>0.78</v>
      </c>
      <c r="V65" t="n">
        <v>0.9</v>
      </c>
      <c r="W65" t="n">
        <v>20.69</v>
      </c>
      <c r="X65" t="n">
        <v>0.83</v>
      </c>
      <c r="Y65" t="n">
        <v>1</v>
      </c>
      <c r="Z65" t="n">
        <v>10</v>
      </c>
      <c r="AA65" t="n">
        <v>2084.829983370916</v>
      </c>
      <c r="AB65" t="n">
        <v>2852.556359455598</v>
      </c>
      <c r="AC65" t="n">
        <v>2580.312384097151</v>
      </c>
      <c r="AD65" t="n">
        <v>2084829.983370916</v>
      </c>
      <c r="AE65" t="n">
        <v>2852556.359455598</v>
      </c>
      <c r="AF65" t="n">
        <v>2.429369175741568e-06</v>
      </c>
      <c r="AG65" t="n">
        <v>66</v>
      </c>
      <c r="AH65" t="n">
        <v>2580312.384097151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1.7549</v>
      </c>
      <c r="E66" t="n">
        <v>56.98</v>
      </c>
      <c r="F66" t="n">
        <v>53.4</v>
      </c>
      <c r="G66" t="n">
        <v>106.8</v>
      </c>
      <c r="H66" t="n">
        <v>1.43</v>
      </c>
      <c r="I66" t="n">
        <v>30</v>
      </c>
      <c r="J66" t="n">
        <v>210.64</v>
      </c>
      <c r="K66" t="n">
        <v>53.44</v>
      </c>
      <c r="L66" t="n">
        <v>17</v>
      </c>
      <c r="M66" t="n">
        <v>28</v>
      </c>
      <c r="N66" t="n">
        <v>45.21</v>
      </c>
      <c r="O66" t="n">
        <v>26213.09</v>
      </c>
      <c r="P66" t="n">
        <v>673.8200000000001</v>
      </c>
      <c r="Q66" t="n">
        <v>1367.3</v>
      </c>
      <c r="R66" t="n">
        <v>133.54</v>
      </c>
      <c r="S66" t="n">
        <v>104.26</v>
      </c>
      <c r="T66" t="n">
        <v>13676.64</v>
      </c>
      <c r="U66" t="n">
        <v>0.78</v>
      </c>
      <c r="V66" t="n">
        <v>0.9</v>
      </c>
      <c r="W66" t="n">
        <v>20.68</v>
      </c>
      <c r="X66" t="n">
        <v>0.82</v>
      </c>
      <c r="Y66" t="n">
        <v>1</v>
      </c>
      <c r="Z66" t="n">
        <v>10</v>
      </c>
      <c r="AA66" t="n">
        <v>2083.769787103686</v>
      </c>
      <c r="AB66" t="n">
        <v>2851.105752150215</v>
      </c>
      <c r="AC66" t="n">
        <v>2579.000220717054</v>
      </c>
      <c r="AD66" t="n">
        <v>2083769.787103686</v>
      </c>
      <c r="AE66" t="n">
        <v>2851105.752150215</v>
      </c>
      <c r="AF66" t="n">
        <v>2.429507617112421e-06</v>
      </c>
      <c r="AG66" t="n">
        <v>66</v>
      </c>
      <c r="AH66" t="n">
        <v>2579000.220717054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1.7569</v>
      </c>
      <c r="E67" t="n">
        <v>56.92</v>
      </c>
      <c r="F67" t="n">
        <v>53.37</v>
      </c>
      <c r="G67" t="n">
        <v>110.42</v>
      </c>
      <c r="H67" t="n">
        <v>1.45</v>
      </c>
      <c r="I67" t="n">
        <v>29</v>
      </c>
      <c r="J67" t="n">
        <v>211.04</v>
      </c>
      <c r="K67" t="n">
        <v>53.44</v>
      </c>
      <c r="L67" t="n">
        <v>17.25</v>
      </c>
      <c r="M67" t="n">
        <v>27</v>
      </c>
      <c r="N67" t="n">
        <v>45.36</v>
      </c>
      <c r="O67" t="n">
        <v>26262.77</v>
      </c>
      <c r="P67" t="n">
        <v>672.33</v>
      </c>
      <c r="Q67" t="n">
        <v>1367.19</v>
      </c>
      <c r="R67" t="n">
        <v>132.36</v>
      </c>
      <c r="S67" t="n">
        <v>104.26</v>
      </c>
      <c r="T67" t="n">
        <v>13091.3</v>
      </c>
      <c r="U67" t="n">
        <v>0.79</v>
      </c>
      <c r="V67" t="n">
        <v>0.9</v>
      </c>
      <c r="W67" t="n">
        <v>20.69</v>
      </c>
      <c r="X67" t="n">
        <v>0.8</v>
      </c>
      <c r="Y67" t="n">
        <v>1</v>
      </c>
      <c r="Z67" t="n">
        <v>10</v>
      </c>
      <c r="AA67" t="n">
        <v>2079.806113551648</v>
      </c>
      <c r="AB67" t="n">
        <v>2845.682479131382</v>
      </c>
      <c r="AC67" t="n">
        <v>2574.094537263526</v>
      </c>
      <c r="AD67" t="n">
        <v>2079806.113551648</v>
      </c>
      <c r="AE67" t="n">
        <v>2845682.479131382</v>
      </c>
      <c r="AF67" t="n">
        <v>2.432276444529496e-06</v>
      </c>
      <c r="AG67" t="n">
        <v>66</v>
      </c>
      <c r="AH67" t="n">
        <v>2574094.537263526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1.7567</v>
      </c>
      <c r="E68" t="n">
        <v>56.92</v>
      </c>
      <c r="F68" t="n">
        <v>53.38</v>
      </c>
      <c r="G68" t="n">
        <v>110.43</v>
      </c>
      <c r="H68" t="n">
        <v>1.47</v>
      </c>
      <c r="I68" t="n">
        <v>29</v>
      </c>
      <c r="J68" t="n">
        <v>211.45</v>
      </c>
      <c r="K68" t="n">
        <v>53.44</v>
      </c>
      <c r="L68" t="n">
        <v>17.5</v>
      </c>
      <c r="M68" t="n">
        <v>27</v>
      </c>
      <c r="N68" t="n">
        <v>45.51</v>
      </c>
      <c r="O68" t="n">
        <v>26312.5</v>
      </c>
      <c r="P68" t="n">
        <v>671.9</v>
      </c>
      <c r="Q68" t="n">
        <v>1367.21</v>
      </c>
      <c r="R68" t="n">
        <v>132.63</v>
      </c>
      <c r="S68" t="n">
        <v>104.26</v>
      </c>
      <c r="T68" t="n">
        <v>13224.24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2079.470800674726</v>
      </c>
      <c r="AB68" t="n">
        <v>2845.223689260215</v>
      </c>
      <c r="AC68" t="n">
        <v>2573.679533653749</v>
      </c>
      <c r="AD68" t="n">
        <v>2079470.800674725</v>
      </c>
      <c r="AE68" t="n">
        <v>2845223.689260215</v>
      </c>
      <c r="AF68" t="n">
        <v>2.431999561787789e-06</v>
      </c>
      <c r="AG68" t="n">
        <v>66</v>
      </c>
      <c r="AH68" t="n">
        <v>2573679.533653749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1.7583</v>
      </c>
      <c r="E69" t="n">
        <v>56.87</v>
      </c>
      <c r="F69" t="n">
        <v>53.36</v>
      </c>
      <c r="G69" t="n">
        <v>114.35</v>
      </c>
      <c r="H69" t="n">
        <v>1.49</v>
      </c>
      <c r="I69" t="n">
        <v>28</v>
      </c>
      <c r="J69" t="n">
        <v>211.85</v>
      </c>
      <c r="K69" t="n">
        <v>53.44</v>
      </c>
      <c r="L69" t="n">
        <v>17.75</v>
      </c>
      <c r="M69" t="n">
        <v>26</v>
      </c>
      <c r="N69" t="n">
        <v>45.67</v>
      </c>
      <c r="O69" t="n">
        <v>26362.28</v>
      </c>
      <c r="P69" t="n">
        <v>669.67</v>
      </c>
      <c r="Q69" t="n">
        <v>1367.21</v>
      </c>
      <c r="R69" t="n">
        <v>131.93</v>
      </c>
      <c r="S69" t="n">
        <v>104.26</v>
      </c>
      <c r="T69" t="n">
        <v>12881.69</v>
      </c>
      <c r="U69" t="n">
        <v>0.79</v>
      </c>
      <c r="V69" t="n">
        <v>0.9</v>
      </c>
      <c r="W69" t="n">
        <v>20.69</v>
      </c>
      <c r="X69" t="n">
        <v>0.78</v>
      </c>
      <c r="Y69" t="n">
        <v>1</v>
      </c>
      <c r="Z69" t="n">
        <v>10</v>
      </c>
      <c r="AA69" t="n">
        <v>2074.916090023571</v>
      </c>
      <c r="AB69" t="n">
        <v>2838.991733207654</v>
      </c>
      <c r="AC69" t="n">
        <v>2568.042346740238</v>
      </c>
      <c r="AD69" t="n">
        <v>2074916.090023571</v>
      </c>
      <c r="AE69" t="n">
        <v>2838991.733207654</v>
      </c>
      <c r="AF69" t="n">
        <v>2.434214623721449e-06</v>
      </c>
      <c r="AG69" t="n">
        <v>66</v>
      </c>
      <c r="AH69" t="n">
        <v>2568042.346740238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1.7589</v>
      </c>
      <c r="E70" t="n">
        <v>56.85</v>
      </c>
      <c r="F70" t="n">
        <v>53.34</v>
      </c>
      <c r="G70" t="n">
        <v>114.31</v>
      </c>
      <c r="H70" t="n">
        <v>1.51</v>
      </c>
      <c r="I70" t="n">
        <v>28</v>
      </c>
      <c r="J70" t="n">
        <v>212.25</v>
      </c>
      <c r="K70" t="n">
        <v>53.44</v>
      </c>
      <c r="L70" t="n">
        <v>18</v>
      </c>
      <c r="M70" t="n">
        <v>26</v>
      </c>
      <c r="N70" t="n">
        <v>45.82</v>
      </c>
      <c r="O70" t="n">
        <v>26412.11</v>
      </c>
      <c r="P70" t="n">
        <v>668.98</v>
      </c>
      <c r="Q70" t="n">
        <v>1367.15</v>
      </c>
      <c r="R70" t="n">
        <v>131.77</v>
      </c>
      <c r="S70" t="n">
        <v>104.26</v>
      </c>
      <c r="T70" t="n">
        <v>12803.37</v>
      </c>
      <c r="U70" t="n">
        <v>0.79</v>
      </c>
      <c r="V70" t="n">
        <v>0.9</v>
      </c>
      <c r="W70" t="n">
        <v>20.68</v>
      </c>
      <c r="X70" t="n">
        <v>0.77</v>
      </c>
      <c r="Y70" t="n">
        <v>1</v>
      </c>
      <c r="Z70" t="n">
        <v>10</v>
      </c>
      <c r="AA70" t="n">
        <v>2073.29378399047</v>
      </c>
      <c r="AB70" t="n">
        <v>2836.772022522074</v>
      </c>
      <c r="AC70" t="n">
        <v>2566.034482127107</v>
      </c>
      <c r="AD70" t="n">
        <v>2073293.78399047</v>
      </c>
      <c r="AE70" t="n">
        <v>2836772.022522074</v>
      </c>
      <c r="AF70" t="n">
        <v>2.435045271946572e-06</v>
      </c>
      <c r="AG70" t="n">
        <v>66</v>
      </c>
      <c r="AH70" t="n">
        <v>2566034.482127107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1.7587</v>
      </c>
      <c r="E71" t="n">
        <v>56.86</v>
      </c>
      <c r="F71" t="n">
        <v>53.35</v>
      </c>
      <c r="G71" t="n">
        <v>114.32</v>
      </c>
      <c r="H71" t="n">
        <v>1.52</v>
      </c>
      <c r="I71" t="n">
        <v>28</v>
      </c>
      <c r="J71" t="n">
        <v>212.66</v>
      </c>
      <c r="K71" t="n">
        <v>53.44</v>
      </c>
      <c r="L71" t="n">
        <v>18.25</v>
      </c>
      <c r="M71" t="n">
        <v>26</v>
      </c>
      <c r="N71" t="n">
        <v>45.97</v>
      </c>
      <c r="O71" t="n">
        <v>26462</v>
      </c>
      <c r="P71" t="n">
        <v>667.62</v>
      </c>
      <c r="Q71" t="n">
        <v>1367.25</v>
      </c>
      <c r="R71" t="n">
        <v>131.57</v>
      </c>
      <c r="S71" t="n">
        <v>104.26</v>
      </c>
      <c r="T71" t="n">
        <v>12703.71</v>
      </c>
      <c r="U71" t="n">
        <v>0.79</v>
      </c>
      <c r="V71" t="n">
        <v>0.9</v>
      </c>
      <c r="W71" t="n">
        <v>20.69</v>
      </c>
      <c r="X71" t="n">
        <v>0.77</v>
      </c>
      <c r="Y71" t="n">
        <v>1</v>
      </c>
      <c r="Z71" t="n">
        <v>10</v>
      </c>
      <c r="AA71" t="n">
        <v>2071.679131422582</v>
      </c>
      <c r="AB71" t="n">
        <v>2834.562783645246</v>
      </c>
      <c r="AC71" t="n">
        <v>2564.036089907996</v>
      </c>
      <c r="AD71" t="n">
        <v>2071679.131422582</v>
      </c>
      <c r="AE71" t="n">
        <v>2834562.783645246</v>
      </c>
      <c r="AF71" t="n">
        <v>2.434768389204864e-06</v>
      </c>
      <c r="AG71" t="n">
        <v>66</v>
      </c>
      <c r="AH71" t="n">
        <v>2564036.089907996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1.76</v>
      </c>
      <c r="E72" t="n">
        <v>56.82</v>
      </c>
      <c r="F72" t="n">
        <v>53.34</v>
      </c>
      <c r="G72" t="n">
        <v>118.54</v>
      </c>
      <c r="H72" t="n">
        <v>1.54</v>
      </c>
      <c r="I72" t="n">
        <v>27</v>
      </c>
      <c r="J72" t="n">
        <v>213.06</v>
      </c>
      <c r="K72" t="n">
        <v>53.44</v>
      </c>
      <c r="L72" t="n">
        <v>18.5</v>
      </c>
      <c r="M72" t="n">
        <v>25</v>
      </c>
      <c r="N72" t="n">
        <v>46.13</v>
      </c>
      <c r="O72" t="n">
        <v>26511.94</v>
      </c>
      <c r="P72" t="n">
        <v>667.11</v>
      </c>
      <c r="Q72" t="n">
        <v>1367.15</v>
      </c>
      <c r="R72" t="n">
        <v>131.29</v>
      </c>
      <c r="S72" t="n">
        <v>104.26</v>
      </c>
      <c r="T72" t="n">
        <v>12564.33</v>
      </c>
      <c r="U72" t="n">
        <v>0.79</v>
      </c>
      <c r="V72" t="n">
        <v>0.9</v>
      </c>
      <c r="W72" t="n">
        <v>20.7</v>
      </c>
      <c r="X72" t="n">
        <v>0.77</v>
      </c>
      <c r="Y72" t="n">
        <v>1</v>
      </c>
      <c r="Z72" t="n">
        <v>10</v>
      </c>
      <c r="AA72" t="n">
        <v>2069.835566782004</v>
      </c>
      <c r="AB72" t="n">
        <v>2832.040337171676</v>
      </c>
      <c r="AC72" t="n">
        <v>2561.754382185588</v>
      </c>
      <c r="AD72" t="n">
        <v>2069835.566782004</v>
      </c>
      <c r="AE72" t="n">
        <v>2832040.337171676</v>
      </c>
      <c r="AF72" t="n">
        <v>2.436568127025963e-06</v>
      </c>
      <c r="AG72" t="n">
        <v>66</v>
      </c>
      <c r="AH72" t="n">
        <v>2561754.382185589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1.7604</v>
      </c>
      <c r="E73" t="n">
        <v>56.81</v>
      </c>
      <c r="F73" t="n">
        <v>53.33</v>
      </c>
      <c r="G73" t="n">
        <v>118.52</v>
      </c>
      <c r="H73" t="n">
        <v>1.56</v>
      </c>
      <c r="I73" t="n">
        <v>27</v>
      </c>
      <c r="J73" t="n">
        <v>213.47</v>
      </c>
      <c r="K73" t="n">
        <v>53.44</v>
      </c>
      <c r="L73" t="n">
        <v>18.75</v>
      </c>
      <c r="M73" t="n">
        <v>25</v>
      </c>
      <c r="N73" t="n">
        <v>46.28</v>
      </c>
      <c r="O73" t="n">
        <v>26561.93</v>
      </c>
      <c r="P73" t="n">
        <v>664.51</v>
      </c>
      <c r="Q73" t="n">
        <v>1367.2</v>
      </c>
      <c r="R73" t="n">
        <v>130.92</v>
      </c>
      <c r="S73" t="n">
        <v>104.26</v>
      </c>
      <c r="T73" t="n">
        <v>12379.32</v>
      </c>
      <c r="U73" t="n">
        <v>0.8</v>
      </c>
      <c r="V73" t="n">
        <v>0.9</v>
      </c>
      <c r="W73" t="n">
        <v>20.69</v>
      </c>
      <c r="X73" t="n">
        <v>0.76</v>
      </c>
      <c r="Y73" t="n">
        <v>1</v>
      </c>
      <c r="Z73" t="n">
        <v>10</v>
      </c>
      <c r="AA73" t="n">
        <v>2065.847232641551</v>
      </c>
      <c r="AB73" t="n">
        <v>2826.583322447824</v>
      </c>
      <c r="AC73" t="n">
        <v>2556.818177288013</v>
      </c>
      <c r="AD73" t="n">
        <v>2065847.232641551</v>
      </c>
      <c r="AE73" t="n">
        <v>2826583.322447824</v>
      </c>
      <c r="AF73" t="n">
        <v>2.437121892509377e-06</v>
      </c>
      <c r="AG73" t="n">
        <v>66</v>
      </c>
      <c r="AH73" t="n">
        <v>2556818.177288013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1.7627</v>
      </c>
      <c r="E74" t="n">
        <v>56.73</v>
      </c>
      <c r="F74" t="n">
        <v>53.29</v>
      </c>
      <c r="G74" t="n">
        <v>122.99</v>
      </c>
      <c r="H74" t="n">
        <v>1.58</v>
      </c>
      <c r="I74" t="n">
        <v>26</v>
      </c>
      <c r="J74" t="n">
        <v>213.87</v>
      </c>
      <c r="K74" t="n">
        <v>53.44</v>
      </c>
      <c r="L74" t="n">
        <v>19</v>
      </c>
      <c r="M74" t="n">
        <v>24</v>
      </c>
      <c r="N74" t="n">
        <v>46.44</v>
      </c>
      <c r="O74" t="n">
        <v>26611.98</v>
      </c>
      <c r="P74" t="n">
        <v>662.28</v>
      </c>
      <c r="Q74" t="n">
        <v>1367.19</v>
      </c>
      <c r="R74" t="n">
        <v>129.8</v>
      </c>
      <c r="S74" t="n">
        <v>104.26</v>
      </c>
      <c r="T74" t="n">
        <v>11828.42</v>
      </c>
      <c r="U74" t="n">
        <v>0.8</v>
      </c>
      <c r="V74" t="n">
        <v>0.9</v>
      </c>
      <c r="W74" t="n">
        <v>20.69</v>
      </c>
      <c r="X74" t="n">
        <v>0.72</v>
      </c>
      <c r="Y74" t="n">
        <v>1</v>
      </c>
      <c r="Z74" t="n">
        <v>10</v>
      </c>
      <c r="AA74" t="n">
        <v>2060.567085482205</v>
      </c>
      <c r="AB74" t="n">
        <v>2819.358792160754</v>
      </c>
      <c r="AC74" t="n">
        <v>2550.283146031848</v>
      </c>
      <c r="AD74" t="n">
        <v>2060567.085482205</v>
      </c>
      <c r="AE74" t="n">
        <v>2819358.792160754</v>
      </c>
      <c r="AF74" t="n">
        <v>2.440306044039014e-06</v>
      </c>
      <c r="AG74" t="n">
        <v>66</v>
      </c>
      <c r="AH74" t="n">
        <v>2550283.146031849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1.7628</v>
      </c>
      <c r="E75" t="n">
        <v>56.73</v>
      </c>
      <c r="F75" t="n">
        <v>53.29</v>
      </c>
      <c r="G75" t="n">
        <v>122.98</v>
      </c>
      <c r="H75" t="n">
        <v>1.6</v>
      </c>
      <c r="I75" t="n">
        <v>26</v>
      </c>
      <c r="J75" t="n">
        <v>214.28</v>
      </c>
      <c r="K75" t="n">
        <v>53.44</v>
      </c>
      <c r="L75" t="n">
        <v>19.25</v>
      </c>
      <c r="M75" t="n">
        <v>24</v>
      </c>
      <c r="N75" t="n">
        <v>46.6</v>
      </c>
      <c r="O75" t="n">
        <v>26662.08</v>
      </c>
      <c r="P75" t="n">
        <v>663.66</v>
      </c>
      <c r="Q75" t="n">
        <v>1367.22</v>
      </c>
      <c r="R75" t="n">
        <v>129.61</v>
      </c>
      <c r="S75" t="n">
        <v>104.26</v>
      </c>
      <c r="T75" t="n">
        <v>11729.76</v>
      </c>
      <c r="U75" t="n">
        <v>0.8</v>
      </c>
      <c r="V75" t="n">
        <v>0.9</v>
      </c>
      <c r="W75" t="n">
        <v>20.69</v>
      </c>
      <c r="X75" t="n">
        <v>0.72</v>
      </c>
      <c r="Y75" t="n">
        <v>1</v>
      </c>
      <c r="Z75" t="n">
        <v>10</v>
      </c>
      <c r="AA75" t="n">
        <v>2062.38059961147</v>
      </c>
      <c r="AB75" t="n">
        <v>2821.840122199012</v>
      </c>
      <c r="AC75" t="n">
        <v>2552.527661413823</v>
      </c>
      <c r="AD75" t="n">
        <v>2062380.59961147</v>
      </c>
      <c r="AE75" t="n">
        <v>2821840.122199012</v>
      </c>
      <c r="AF75" t="n">
        <v>2.440444485409867e-06</v>
      </c>
      <c r="AG75" t="n">
        <v>66</v>
      </c>
      <c r="AH75" t="n">
        <v>2552527.661413823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1.7631</v>
      </c>
      <c r="E76" t="n">
        <v>56.72</v>
      </c>
      <c r="F76" t="n">
        <v>53.28</v>
      </c>
      <c r="G76" t="n">
        <v>122.96</v>
      </c>
      <c r="H76" t="n">
        <v>1.61</v>
      </c>
      <c r="I76" t="n">
        <v>26</v>
      </c>
      <c r="J76" t="n">
        <v>214.69</v>
      </c>
      <c r="K76" t="n">
        <v>53.44</v>
      </c>
      <c r="L76" t="n">
        <v>19.5</v>
      </c>
      <c r="M76" t="n">
        <v>24</v>
      </c>
      <c r="N76" t="n">
        <v>46.75</v>
      </c>
      <c r="O76" t="n">
        <v>26712.23</v>
      </c>
      <c r="P76" t="n">
        <v>661.92</v>
      </c>
      <c r="Q76" t="n">
        <v>1367.21</v>
      </c>
      <c r="R76" t="n">
        <v>129.57</v>
      </c>
      <c r="S76" t="n">
        <v>104.26</v>
      </c>
      <c r="T76" t="n">
        <v>11713.34</v>
      </c>
      <c r="U76" t="n">
        <v>0.8</v>
      </c>
      <c r="V76" t="n">
        <v>0.9</v>
      </c>
      <c r="W76" t="n">
        <v>20.68</v>
      </c>
      <c r="X76" t="n">
        <v>0.71</v>
      </c>
      <c r="Y76" t="n">
        <v>1</v>
      </c>
      <c r="Z76" t="n">
        <v>10</v>
      </c>
      <c r="AA76" t="n">
        <v>2059.659828977246</v>
      </c>
      <c r="AB76" t="n">
        <v>2818.117443785336</v>
      </c>
      <c r="AC76" t="n">
        <v>2549.160270203137</v>
      </c>
      <c r="AD76" t="n">
        <v>2059659.828977245</v>
      </c>
      <c r="AE76" t="n">
        <v>2818117.443785336</v>
      </c>
      <c r="AF76" t="n">
        <v>2.440859809522429e-06</v>
      </c>
      <c r="AG76" t="n">
        <v>66</v>
      </c>
      <c r="AH76" t="n">
        <v>2549160.270203137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1.7649</v>
      </c>
      <c r="E77" t="n">
        <v>56.66</v>
      </c>
      <c r="F77" t="n">
        <v>53.26</v>
      </c>
      <c r="G77" t="n">
        <v>127.83</v>
      </c>
      <c r="H77" t="n">
        <v>1.63</v>
      </c>
      <c r="I77" t="n">
        <v>25</v>
      </c>
      <c r="J77" t="n">
        <v>215.09</v>
      </c>
      <c r="K77" t="n">
        <v>53.44</v>
      </c>
      <c r="L77" t="n">
        <v>19.75</v>
      </c>
      <c r="M77" t="n">
        <v>23</v>
      </c>
      <c r="N77" t="n">
        <v>46.91</v>
      </c>
      <c r="O77" t="n">
        <v>26762.44</v>
      </c>
      <c r="P77" t="n">
        <v>659.98</v>
      </c>
      <c r="Q77" t="n">
        <v>1367.24</v>
      </c>
      <c r="R77" t="n">
        <v>128.87</v>
      </c>
      <c r="S77" t="n">
        <v>104.26</v>
      </c>
      <c r="T77" t="n">
        <v>11367.16</v>
      </c>
      <c r="U77" t="n">
        <v>0.8100000000000001</v>
      </c>
      <c r="V77" t="n">
        <v>0.9</v>
      </c>
      <c r="W77" t="n">
        <v>20.68</v>
      </c>
      <c r="X77" t="n">
        <v>0.6899999999999999</v>
      </c>
      <c r="Y77" t="n">
        <v>1</v>
      </c>
      <c r="Z77" t="n">
        <v>10</v>
      </c>
      <c r="AA77" t="n">
        <v>2055.377997428622</v>
      </c>
      <c r="AB77" t="n">
        <v>2812.258852959433</v>
      </c>
      <c r="AC77" t="n">
        <v>2543.860815063074</v>
      </c>
      <c r="AD77" t="n">
        <v>2055377.997428622</v>
      </c>
      <c r="AE77" t="n">
        <v>2812258.852959433</v>
      </c>
      <c r="AF77" t="n">
        <v>2.443351754197796e-06</v>
      </c>
      <c r="AG77" t="n">
        <v>66</v>
      </c>
      <c r="AH77" t="n">
        <v>2543860.815063074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1.7646</v>
      </c>
      <c r="E78" t="n">
        <v>56.67</v>
      </c>
      <c r="F78" t="n">
        <v>53.27</v>
      </c>
      <c r="G78" t="n">
        <v>127.85</v>
      </c>
      <c r="H78" t="n">
        <v>1.65</v>
      </c>
      <c r="I78" t="n">
        <v>25</v>
      </c>
      <c r="J78" t="n">
        <v>215.5</v>
      </c>
      <c r="K78" t="n">
        <v>53.44</v>
      </c>
      <c r="L78" t="n">
        <v>20</v>
      </c>
      <c r="M78" t="n">
        <v>23</v>
      </c>
      <c r="N78" t="n">
        <v>47.07</v>
      </c>
      <c r="O78" t="n">
        <v>26812.71</v>
      </c>
      <c r="P78" t="n">
        <v>660.03</v>
      </c>
      <c r="Q78" t="n">
        <v>1367.2</v>
      </c>
      <c r="R78" t="n">
        <v>129.07</v>
      </c>
      <c r="S78" t="n">
        <v>104.26</v>
      </c>
      <c r="T78" t="n">
        <v>11463.9</v>
      </c>
      <c r="U78" t="n">
        <v>0.8100000000000001</v>
      </c>
      <c r="V78" t="n">
        <v>0.9</v>
      </c>
      <c r="W78" t="n">
        <v>20.69</v>
      </c>
      <c r="X78" t="n">
        <v>0.6899999999999999</v>
      </c>
      <c r="Y78" t="n">
        <v>1</v>
      </c>
      <c r="Z78" t="n">
        <v>10</v>
      </c>
      <c r="AA78" t="n">
        <v>2055.778866962056</v>
      </c>
      <c r="AB78" t="n">
        <v>2812.807340340193</v>
      </c>
      <c r="AC78" t="n">
        <v>2544.356955578022</v>
      </c>
      <c r="AD78" t="n">
        <v>2055778.866962056</v>
      </c>
      <c r="AE78" t="n">
        <v>2812807.340340193</v>
      </c>
      <c r="AF78" t="n">
        <v>2.442936430085235e-06</v>
      </c>
      <c r="AG78" t="n">
        <v>66</v>
      </c>
      <c r="AH78" t="n">
        <v>2544356.955578022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1.7647</v>
      </c>
      <c r="E79" t="n">
        <v>56.67</v>
      </c>
      <c r="F79" t="n">
        <v>53.27</v>
      </c>
      <c r="G79" t="n">
        <v>127.85</v>
      </c>
      <c r="H79" t="n">
        <v>1.67</v>
      </c>
      <c r="I79" t="n">
        <v>25</v>
      </c>
      <c r="J79" t="n">
        <v>215.91</v>
      </c>
      <c r="K79" t="n">
        <v>53.44</v>
      </c>
      <c r="L79" t="n">
        <v>20.25</v>
      </c>
      <c r="M79" t="n">
        <v>23</v>
      </c>
      <c r="N79" t="n">
        <v>47.23</v>
      </c>
      <c r="O79" t="n">
        <v>26863.02</v>
      </c>
      <c r="P79" t="n">
        <v>657.9</v>
      </c>
      <c r="Q79" t="n">
        <v>1367.22</v>
      </c>
      <c r="R79" t="n">
        <v>129.08</v>
      </c>
      <c r="S79" t="n">
        <v>104.26</v>
      </c>
      <c r="T79" t="n">
        <v>11470.16</v>
      </c>
      <c r="U79" t="n">
        <v>0.8100000000000001</v>
      </c>
      <c r="V79" t="n">
        <v>0.9</v>
      </c>
      <c r="W79" t="n">
        <v>20.68</v>
      </c>
      <c r="X79" t="n">
        <v>0.6899999999999999</v>
      </c>
      <c r="Y79" t="n">
        <v>1</v>
      </c>
      <c r="Z79" t="n">
        <v>10</v>
      </c>
      <c r="AA79" t="n">
        <v>2052.779992459004</v>
      </c>
      <c r="AB79" t="n">
        <v>2808.704147944111</v>
      </c>
      <c r="AC79" t="n">
        <v>2540.645366105355</v>
      </c>
      <c r="AD79" t="n">
        <v>2052779.992459004</v>
      </c>
      <c r="AE79" t="n">
        <v>2808704.147944111</v>
      </c>
      <c r="AF79" t="n">
        <v>2.443074871456089e-06</v>
      </c>
      <c r="AG79" t="n">
        <v>66</v>
      </c>
      <c r="AH79" t="n">
        <v>2540645.366105355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1.7674</v>
      </c>
      <c r="E80" t="n">
        <v>56.58</v>
      </c>
      <c r="F80" t="n">
        <v>53.22</v>
      </c>
      <c r="G80" t="n">
        <v>133.04</v>
      </c>
      <c r="H80" t="n">
        <v>1.68</v>
      </c>
      <c r="I80" t="n">
        <v>24</v>
      </c>
      <c r="J80" t="n">
        <v>216.32</v>
      </c>
      <c r="K80" t="n">
        <v>53.44</v>
      </c>
      <c r="L80" t="n">
        <v>20.5</v>
      </c>
      <c r="M80" t="n">
        <v>22</v>
      </c>
      <c r="N80" t="n">
        <v>47.38</v>
      </c>
      <c r="O80" t="n">
        <v>26913.4</v>
      </c>
      <c r="P80" t="n">
        <v>655.75</v>
      </c>
      <c r="Q80" t="n">
        <v>1367.24</v>
      </c>
      <c r="R80" t="n">
        <v>127.45</v>
      </c>
      <c r="S80" t="n">
        <v>104.26</v>
      </c>
      <c r="T80" t="n">
        <v>10659.98</v>
      </c>
      <c r="U80" t="n">
        <v>0.82</v>
      </c>
      <c r="V80" t="n">
        <v>0.9</v>
      </c>
      <c r="W80" t="n">
        <v>20.68</v>
      </c>
      <c r="X80" t="n">
        <v>0.64</v>
      </c>
      <c r="Y80" t="n">
        <v>1</v>
      </c>
      <c r="Z80" t="n">
        <v>10</v>
      </c>
      <c r="AA80" t="n">
        <v>2047.229735233037</v>
      </c>
      <c r="AB80" t="n">
        <v>2801.110041147477</v>
      </c>
      <c r="AC80" t="n">
        <v>2533.776030202996</v>
      </c>
      <c r="AD80" t="n">
        <v>2047229.735233037</v>
      </c>
      <c r="AE80" t="n">
        <v>2801110.041147477</v>
      </c>
      <c r="AF80" t="n">
        <v>2.44681278846914e-06</v>
      </c>
      <c r="AG80" t="n">
        <v>66</v>
      </c>
      <c r="AH80" t="n">
        <v>2533776.030202996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1.7669</v>
      </c>
      <c r="E81" t="n">
        <v>56.6</v>
      </c>
      <c r="F81" t="n">
        <v>53.24</v>
      </c>
      <c r="G81" t="n">
        <v>133.09</v>
      </c>
      <c r="H81" t="n">
        <v>1.7</v>
      </c>
      <c r="I81" t="n">
        <v>24</v>
      </c>
      <c r="J81" t="n">
        <v>216.73</v>
      </c>
      <c r="K81" t="n">
        <v>53.44</v>
      </c>
      <c r="L81" t="n">
        <v>20.75</v>
      </c>
      <c r="M81" t="n">
        <v>22</v>
      </c>
      <c r="N81" t="n">
        <v>47.54</v>
      </c>
      <c r="O81" t="n">
        <v>26963.82</v>
      </c>
      <c r="P81" t="n">
        <v>656.42</v>
      </c>
      <c r="Q81" t="n">
        <v>1367.26</v>
      </c>
      <c r="R81" t="n">
        <v>127.93</v>
      </c>
      <c r="S81" t="n">
        <v>104.26</v>
      </c>
      <c r="T81" t="n">
        <v>10901.75</v>
      </c>
      <c r="U81" t="n">
        <v>0.8100000000000001</v>
      </c>
      <c r="V81" t="n">
        <v>0.9</v>
      </c>
      <c r="W81" t="n">
        <v>20.68</v>
      </c>
      <c r="X81" t="n">
        <v>0.66</v>
      </c>
      <c r="Y81" t="n">
        <v>1</v>
      </c>
      <c r="Z81" t="n">
        <v>10</v>
      </c>
      <c r="AA81" t="n">
        <v>2048.728943540279</v>
      </c>
      <c r="AB81" t="n">
        <v>2803.161324093848</v>
      </c>
      <c r="AC81" t="n">
        <v>2535.631541583959</v>
      </c>
      <c r="AD81" t="n">
        <v>2048728.943540279</v>
      </c>
      <c r="AE81" t="n">
        <v>2803161.324093848</v>
      </c>
      <c r="AF81" t="n">
        <v>2.446120581614871e-06</v>
      </c>
      <c r="AG81" t="n">
        <v>66</v>
      </c>
      <c r="AH81" t="n">
        <v>2535631.541583959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1.7663</v>
      </c>
      <c r="E82" t="n">
        <v>56.61</v>
      </c>
      <c r="F82" t="n">
        <v>53.25</v>
      </c>
      <c r="G82" t="n">
        <v>133.13</v>
      </c>
      <c r="H82" t="n">
        <v>1.72</v>
      </c>
      <c r="I82" t="n">
        <v>24</v>
      </c>
      <c r="J82" t="n">
        <v>217.14</v>
      </c>
      <c r="K82" t="n">
        <v>53.44</v>
      </c>
      <c r="L82" t="n">
        <v>21</v>
      </c>
      <c r="M82" t="n">
        <v>22</v>
      </c>
      <c r="N82" t="n">
        <v>47.7</v>
      </c>
      <c r="O82" t="n">
        <v>27014.3</v>
      </c>
      <c r="P82" t="n">
        <v>656.65</v>
      </c>
      <c r="Q82" t="n">
        <v>1367.28</v>
      </c>
      <c r="R82" t="n">
        <v>128.58</v>
      </c>
      <c r="S82" t="n">
        <v>104.26</v>
      </c>
      <c r="T82" t="n">
        <v>11224.92</v>
      </c>
      <c r="U82" t="n">
        <v>0.8100000000000001</v>
      </c>
      <c r="V82" t="n">
        <v>0.9</v>
      </c>
      <c r="W82" t="n">
        <v>20.68</v>
      </c>
      <c r="X82" t="n">
        <v>0.68</v>
      </c>
      <c r="Y82" t="n">
        <v>1</v>
      </c>
      <c r="Z82" t="n">
        <v>10</v>
      </c>
      <c r="AA82" t="n">
        <v>2049.612032793127</v>
      </c>
      <c r="AB82" t="n">
        <v>2804.369605768743</v>
      </c>
      <c r="AC82" t="n">
        <v>2536.724506551635</v>
      </c>
      <c r="AD82" t="n">
        <v>2049612.032793127</v>
      </c>
      <c r="AE82" t="n">
        <v>2804369.605768743</v>
      </c>
      <c r="AF82" t="n">
        <v>2.445289933389749e-06</v>
      </c>
      <c r="AG82" t="n">
        <v>66</v>
      </c>
      <c r="AH82" t="n">
        <v>2536724.506551635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1.7691</v>
      </c>
      <c r="E83" t="n">
        <v>56.53</v>
      </c>
      <c r="F83" t="n">
        <v>53.2</v>
      </c>
      <c r="G83" t="n">
        <v>138.79</v>
      </c>
      <c r="H83" t="n">
        <v>1.74</v>
      </c>
      <c r="I83" t="n">
        <v>23</v>
      </c>
      <c r="J83" t="n">
        <v>217.55</v>
      </c>
      <c r="K83" t="n">
        <v>53.44</v>
      </c>
      <c r="L83" t="n">
        <v>21.25</v>
      </c>
      <c r="M83" t="n">
        <v>21</v>
      </c>
      <c r="N83" t="n">
        <v>47.86</v>
      </c>
      <c r="O83" t="n">
        <v>27064.84</v>
      </c>
      <c r="P83" t="n">
        <v>653.33</v>
      </c>
      <c r="Q83" t="n">
        <v>1367.26</v>
      </c>
      <c r="R83" t="n">
        <v>126.95</v>
      </c>
      <c r="S83" t="n">
        <v>104.26</v>
      </c>
      <c r="T83" t="n">
        <v>10418.67</v>
      </c>
      <c r="U83" t="n">
        <v>0.82</v>
      </c>
      <c r="V83" t="n">
        <v>0.9</v>
      </c>
      <c r="W83" t="n">
        <v>20.68</v>
      </c>
      <c r="X83" t="n">
        <v>0.62</v>
      </c>
      <c r="Y83" t="n">
        <v>1</v>
      </c>
      <c r="Z83" t="n">
        <v>10</v>
      </c>
      <c r="AA83" t="n">
        <v>2042.393353260997</v>
      </c>
      <c r="AB83" t="n">
        <v>2794.492689967218</v>
      </c>
      <c r="AC83" t="n">
        <v>2527.790229731869</v>
      </c>
      <c r="AD83" t="n">
        <v>2042393.353260997</v>
      </c>
      <c r="AE83" t="n">
        <v>2794492.689967218</v>
      </c>
      <c r="AF83" t="n">
        <v>2.449166291773653e-06</v>
      </c>
      <c r="AG83" t="n">
        <v>66</v>
      </c>
      <c r="AH83" t="n">
        <v>2527790.229731869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1.7688</v>
      </c>
      <c r="E84" t="n">
        <v>56.53</v>
      </c>
      <c r="F84" t="n">
        <v>53.21</v>
      </c>
      <c r="G84" t="n">
        <v>138.81</v>
      </c>
      <c r="H84" t="n">
        <v>1.75</v>
      </c>
      <c r="I84" t="n">
        <v>23</v>
      </c>
      <c r="J84" t="n">
        <v>217.96</v>
      </c>
      <c r="K84" t="n">
        <v>53.44</v>
      </c>
      <c r="L84" t="n">
        <v>21.5</v>
      </c>
      <c r="M84" t="n">
        <v>21</v>
      </c>
      <c r="N84" t="n">
        <v>48.02</v>
      </c>
      <c r="O84" t="n">
        <v>27115.43</v>
      </c>
      <c r="P84" t="n">
        <v>653.8200000000001</v>
      </c>
      <c r="Q84" t="n">
        <v>1367.19</v>
      </c>
      <c r="R84" t="n">
        <v>127.2</v>
      </c>
      <c r="S84" t="n">
        <v>104.26</v>
      </c>
      <c r="T84" t="n">
        <v>10543.58</v>
      </c>
      <c r="U84" t="n">
        <v>0.82</v>
      </c>
      <c r="V84" t="n">
        <v>0.9</v>
      </c>
      <c r="W84" t="n">
        <v>20.68</v>
      </c>
      <c r="X84" t="n">
        <v>0.63</v>
      </c>
      <c r="Y84" t="n">
        <v>1</v>
      </c>
      <c r="Z84" t="n">
        <v>10</v>
      </c>
      <c r="AA84" t="n">
        <v>2043.392722447066</v>
      </c>
      <c r="AB84" t="n">
        <v>2795.860070976654</v>
      </c>
      <c r="AC84" t="n">
        <v>2529.027109816897</v>
      </c>
      <c r="AD84" t="n">
        <v>2043392.722447066</v>
      </c>
      <c r="AE84" t="n">
        <v>2795860.070976654</v>
      </c>
      <c r="AF84" t="n">
        <v>2.448750967661093e-06</v>
      </c>
      <c r="AG84" t="n">
        <v>66</v>
      </c>
      <c r="AH84" t="n">
        <v>2529027.109816897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1.7692</v>
      </c>
      <c r="E85" t="n">
        <v>56.52</v>
      </c>
      <c r="F85" t="n">
        <v>53.2</v>
      </c>
      <c r="G85" t="n">
        <v>138.78</v>
      </c>
      <c r="H85" t="n">
        <v>1.77</v>
      </c>
      <c r="I85" t="n">
        <v>23</v>
      </c>
      <c r="J85" t="n">
        <v>218.37</v>
      </c>
      <c r="K85" t="n">
        <v>53.44</v>
      </c>
      <c r="L85" t="n">
        <v>21.75</v>
      </c>
      <c r="M85" t="n">
        <v>21</v>
      </c>
      <c r="N85" t="n">
        <v>48.18</v>
      </c>
      <c r="O85" t="n">
        <v>27166.08</v>
      </c>
      <c r="P85" t="n">
        <v>652.4</v>
      </c>
      <c r="Q85" t="n">
        <v>1367.2</v>
      </c>
      <c r="R85" t="n">
        <v>126.73</v>
      </c>
      <c r="S85" t="n">
        <v>104.26</v>
      </c>
      <c r="T85" t="n">
        <v>10304.5</v>
      </c>
      <c r="U85" t="n">
        <v>0.82</v>
      </c>
      <c r="V85" t="n">
        <v>0.9</v>
      </c>
      <c r="W85" t="n">
        <v>20.68</v>
      </c>
      <c r="X85" t="n">
        <v>0.62</v>
      </c>
      <c r="Y85" t="n">
        <v>1</v>
      </c>
      <c r="Z85" t="n">
        <v>10</v>
      </c>
      <c r="AA85" t="n">
        <v>2041.043366045426</v>
      </c>
      <c r="AB85" t="n">
        <v>2792.645577901641</v>
      </c>
      <c r="AC85" t="n">
        <v>2526.119403449393</v>
      </c>
      <c r="AD85" t="n">
        <v>2041043.366045426</v>
      </c>
      <c r="AE85" t="n">
        <v>2792645.577901641</v>
      </c>
      <c r="AF85" t="n">
        <v>2.449304733144508e-06</v>
      </c>
      <c r="AG85" t="n">
        <v>66</v>
      </c>
      <c r="AH85" t="n">
        <v>2526119.403449393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1.7683</v>
      </c>
      <c r="E86" t="n">
        <v>56.55</v>
      </c>
      <c r="F86" t="n">
        <v>53.23</v>
      </c>
      <c r="G86" t="n">
        <v>138.86</v>
      </c>
      <c r="H86" t="n">
        <v>1.79</v>
      </c>
      <c r="I86" t="n">
        <v>23</v>
      </c>
      <c r="J86" t="n">
        <v>218.78</v>
      </c>
      <c r="K86" t="n">
        <v>53.44</v>
      </c>
      <c r="L86" t="n">
        <v>22</v>
      </c>
      <c r="M86" t="n">
        <v>21</v>
      </c>
      <c r="N86" t="n">
        <v>48.34</v>
      </c>
      <c r="O86" t="n">
        <v>27216.79</v>
      </c>
      <c r="P86" t="n">
        <v>650.62</v>
      </c>
      <c r="Q86" t="n">
        <v>1367.22</v>
      </c>
      <c r="R86" t="n">
        <v>127.92</v>
      </c>
      <c r="S86" t="n">
        <v>104.26</v>
      </c>
      <c r="T86" t="n">
        <v>10899.12</v>
      </c>
      <c r="U86" t="n">
        <v>0.82</v>
      </c>
      <c r="V86" t="n">
        <v>0.9</v>
      </c>
      <c r="W86" t="n">
        <v>20.68</v>
      </c>
      <c r="X86" t="n">
        <v>0.65</v>
      </c>
      <c r="Y86" t="n">
        <v>1</v>
      </c>
      <c r="Z86" t="n">
        <v>10</v>
      </c>
      <c r="AA86" t="n">
        <v>2039.596343957276</v>
      </c>
      <c r="AB86" t="n">
        <v>2790.665698442525</v>
      </c>
      <c r="AC86" t="n">
        <v>2524.328480907077</v>
      </c>
      <c r="AD86" t="n">
        <v>2039596.343957276</v>
      </c>
      <c r="AE86" t="n">
        <v>2790665.698442525</v>
      </c>
      <c r="AF86" t="n">
        <v>2.448058760806823e-06</v>
      </c>
      <c r="AG86" t="n">
        <v>66</v>
      </c>
      <c r="AH86" t="n">
        <v>2524328.480907077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1.7713</v>
      </c>
      <c r="E87" t="n">
        <v>56.46</v>
      </c>
      <c r="F87" t="n">
        <v>53.17</v>
      </c>
      <c r="G87" t="n">
        <v>145.01</v>
      </c>
      <c r="H87" t="n">
        <v>1.8</v>
      </c>
      <c r="I87" t="n">
        <v>22</v>
      </c>
      <c r="J87" t="n">
        <v>219.19</v>
      </c>
      <c r="K87" t="n">
        <v>53.44</v>
      </c>
      <c r="L87" t="n">
        <v>22.25</v>
      </c>
      <c r="M87" t="n">
        <v>20</v>
      </c>
      <c r="N87" t="n">
        <v>48.51</v>
      </c>
      <c r="O87" t="n">
        <v>27267.55</v>
      </c>
      <c r="P87" t="n">
        <v>649.4400000000001</v>
      </c>
      <c r="Q87" t="n">
        <v>1367.17</v>
      </c>
      <c r="R87" t="n">
        <v>125.77</v>
      </c>
      <c r="S87" t="n">
        <v>104.26</v>
      </c>
      <c r="T87" t="n">
        <v>9832.690000000001</v>
      </c>
      <c r="U87" t="n">
        <v>0.83</v>
      </c>
      <c r="V87" t="n">
        <v>0.9</v>
      </c>
      <c r="W87" t="n">
        <v>20.68</v>
      </c>
      <c r="X87" t="n">
        <v>0.59</v>
      </c>
      <c r="Y87" t="n">
        <v>1</v>
      </c>
      <c r="Z87" t="n">
        <v>10</v>
      </c>
      <c r="AA87" t="n">
        <v>2035.074497044921</v>
      </c>
      <c r="AB87" t="n">
        <v>2784.478708007235</v>
      </c>
      <c r="AC87" t="n">
        <v>2518.731968155435</v>
      </c>
      <c r="AD87" t="n">
        <v>2035074.497044921</v>
      </c>
      <c r="AE87" t="n">
        <v>2784478.708007235</v>
      </c>
      <c r="AF87" t="n">
        <v>2.452212001932436e-06</v>
      </c>
      <c r="AG87" t="n">
        <v>66</v>
      </c>
      <c r="AH87" t="n">
        <v>2518731.968155435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1.7714</v>
      </c>
      <c r="E88" t="n">
        <v>56.45</v>
      </c>
      <c r="F88" t="n">
        <v>53.17</v>
      </c>
      <c r="G88" t="n">
        <v>145</v>
      </c>
      <c r="H88" t="n">
        <v>1.82</v>
      </c>
      <c r="I88" t="n">
        <v>22</v>
      </c>
      <c r="J88" t="n">
        <v>219.6</v>
      </c>
      <c r="K88" t="n">
        <v>53.44</v>
      </c>
      <c r="L88" t="n">
        <v>22.5</v>
      </c>
      <c r="M88" t="n">
        <v>20</v>
      </c>
      <c r="N88" t="n">
        <v>48.67</v>
      </c>
      <c r="O88" t="n">
        <v>27318.36</v>
      </c>
      <c r="P88" t="n">
        <v>649.01</v>
      </c>
      <c r="Q88" t="n">
        <v>1367.18</v>
      </c>
      <c r="R88" t="n">
        <v>125.67</v>
      </c>
      <c r="S88" t="n">
        <v>104.26</v>
      </c>
      <c r="T88" t="n">
        <v>9780.48</v>
      </c>
      <c r="U88" t="n">
        <v>0.83</v>
      </c>
      <c r="V88" t="n">
        <v>0.9</v>
      </c>
      <c r="W88" t="n">
        <v>20.68</v>
      </c>
      <c r="X88" t="n">
        <v>0.59</v>
      </c>
      <c r="Y88" t="n">
        <v>1</v>
      </c>
      <c r="Z88" t="n">
        <v>10</v>
      </c>
      <c r="AA88" t="n">
        <v>2034.409293606864</v>
      </c>
      <c r="AB88" t="n">
        <v>2783.56854731658</v>
      </c>
      <c r="AC88" t="n">
        <v>2517.908671923678</v>
      </c>
      <c r="AD88" t="n">
        <v>2034409.293606864</v>
      </c>
      <c r="AE88" t="n">
        <v>2783568.54731658</v>
      </c>
      <c r="AF88" t="n">
        <v>2.45235044330329e-06</v>
      </c>
      <c r="AG88" t="n">
        <v>66</v>
      </c>
      <c r="AH88" t="n">
        <v>2517908.671923678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1.771</v>
      </c>
      <c r="E89" t="n">
        <v>56.47</v>
      </c>
      <c r="F89" t="n">
        <v>53.18</v>
      </c>
      <c r="G89" t="n">
        <v>145.03</v>
      </c>
      <c r="H89" t="n">
        <v>1.84</v>
      </c>
      <c r="I89" t="n">
        <v>22</v>
      </c>
      <c r="J89" t="n">
        <v>220.01</v>
      </c>
      <c r="K89" t="n">
        <v>53.44</v>
      </c>
      <c r="L89" t="n">
        <v>22.75</v>
      </c>
      <c r="M89" t="n">
        <v>20</v>
      </c>
      <c r="N89" t="n">
        <v>48.83</v>
      </c>
      <c r="O89" t="n">
        <v>27369.23</v>
      </c>
      <c r="P89" t="n">
        <v>648.1799999999999</v>
      </c>
      <c r="Q89" t="n">
        <v>1367.2</v>
      </c>
      <c r="R89" t="n">
        <v>125.95</v>
      </c>
      <c r="S89" t="n">
        <v>104.26</v>
      </c>
      <c r="T89" t="n">
        <v>9922.040000000001</v>
      </c>
      <c r="U89" t="n">
        <v>0.83</v>
      </c>
      <c r="V89" t="n">
        <v>0.9</v>
      </c>
      <c r="W89" t="n">
        <v>20.68</v>
      </c>
      <c r="X89" t="n">
        <v>0.6</v>
      </c>
      <c r="Y89" t="n">
        <v>1</v>
      </c>
      <c r="Z89" t="n">
        <v>10</v>
      </c>
      <c r="AA89" t="n">
        <v>2033.681416366483</v>
      </c>
      <c r="AB89" t="n">
        <v>2782.572633564614</v>
      </c>
      <c r="AC89" t="n">
        <v>2517.007806782426</v>
      </c>
      <c r="AD89" t="n">
        <v>2033681.416366483</v>
      </c>
      <c r="AE89" t="n">
        <v>2782572.633564614</v>
      </c>
      <c r="AF89" t="n">
        <v>2.451796677819875e-06</v>
      </c>
      <c r="AG89" t="n">
        <v>66</v>
      </c>
      <c r="AH89" t="n">
        <v>2517007.806782426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1.7709</v>
      </c>
      <c r="E90" t="n">
        <v>56.47</v>
      </c>
      <c r="F90" t="n">
        <v>53.18</v>
      </c>
      <c r="G90" t="n">
        <v>145.04</v>
      </c>
      <c r="H90" t="n">
        <v>1.85</v>
      </c>
      <c r="I90" t="n">
        <v>22</v>
      </c>
      <c r="J90" t="n">
        <v>220.43</v>
      </c>
      <c r="K90" t="n">
        <v>53.44</v>
      </c>
      <c r="L90" t="n">
        <v>23</v>
      </c>
      <c r="M90" t="n">
        <v>20</v>
      </c>
      <c r="N90" t="n">
        <v>48.99</v>
      </c>
      <c r="O90" t="n">
        <v>27420.16</v>
      </c>
      <c r="P90" t="n">
        <v>645.5700000000001</v>
      </c>
      <c r="Q90" t="n">
        <v>1367.25</v>
      </c>
      <c r="R90" t="n">
        <v>126.25</v>
      </c>
      <c r="S90" t="n">
        <v>104.26</v>
      </c>
      <c r="T90" t="n">
        <v>10071.89</v>
      </c>
      <c r="U90" t="n">
        <v>0.83</v>
      </c>
      <c r="V90" t="n">
        <v>0.9</v>
      </c>
      <c r="W90" t="n">
        <v>20.68</v>
      </c>
      <c r="X90" t="n">
        <v>0.6</v>
      </c>
      <c r="Y90" t="n">
        <v>1</v>
      </c>
      <c r="Z90" t="n">
        <v>10</v>
      </c>
      <c r="AA90" t="n">
        <v>2030.194777581732</v>
      </c>
      <c r="AB90" t="n">
        <v>2777.80206055967</v>
      </c>
      <c r="AC90" t="n">
        <v>2512.692530569533</v>
      </c>
      <c r="AD90" t="n">
        <v>2030194.777581732</v>
      </c>
      <c r="AE90" t="n">
        <v>2777802.06055967</v>
      </c>
      <c r="AF90" t="n">
        <v>2.451658236449021e-06</v>
      </c>
      <c r="AG90" t="n">
        <v>66</v>
      </c>
      <c r="AH90" t="n">
        <v>2512692.530569533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1.7735</v>
      </c>
      <c r="E91" t="n">
        <v>56.39</v>
      </c>
      <c r="F91" t="n">
        <v>53.13</v>
      </c>
      <c r="G91" t="n">
        <v>151.81</v>
      </c>
      <c r="H91" t="n">
        <v>1.87</v>
      </c>
      <c r="I91" t="n">
        <v>21</v>
      </c>
      <c r="J91" t="n">
        <v>220.84</v>
      </c>
      <c r="K91" t="n">
        <v>53.44</v>
      </c>
      <c r="L91" t="n">
        <v>23.25</v>
      </c>
      <c r="M91" t="n">
        <v>19</v>
      </c>
      <c r="N91" t="n">
        <v>49.16</v>
      </c>
      <c r="O91" t="n">
        <v>27471.15</v>
      </c>
      <c r="P91" t="n">
        <v>644.01</v>
      </c>
      <c r="Q91" t="n">
        <v>1367.21</v>
      </c>
      <c r="R91" t="n">
        <v>124.55</v>
      </c>
      <c r="S91" t="n">
        <v>104.26</v>
      </c>
      <c r="T91" t="n">
        <v>9226.959999999999</v>
      </c>
      <c r="U91" t="n">
        <v>0.84</v>
      </c>
      <c r="V91" t="n">
        <v>0.9</v>
      </c>
      <c r="W91" t="n">
        <v>20.68</v>
      </c>
      <c r="X91" t="n">
        <v>0.5600000000000001</v>
      </c>
      <c r="Y91" t="n">
        <v>1</v>
      </c>
      <c r="Z91" t="n">
        <v>10</v>
      </c>
      <c r="AA91" t="n">
        <v>2025.58033866295</v>
      </c>
      <c r="AB91" t="n">
        <v>2771.488381656315</v>
      </c>
      <c r="AC91" t="n">
        <v>2506.981420319411</v>
      </c>
      <c r="AD91" t="n">
        <v>2025580.33866295</v>
      </c>
      <c r="AE91" t="n">
        <v>2771488.381656315</v>
      </c>
      <c r="AF91" t="n">
        <v>2.455257712091219e-06</v>
      </c>
      <c r="AG91" t="n">
        <v>66</v>
      </c>
      <c r="AH91" t="n">
        <v>2506981.420319411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1.7734</v>
      </c>
      <c r="E92" t="n">
        <v>56.39</v>
      </c>
      <c r="F92" t="n">
        <v>53.14</v>
      </c>
      <c r="G92" t="n">
        <v>151.82</v>
      </c>
      <c r="H92" t="n">
        <v>1.89</v>
      </c>
      <c r="I92" t="n">
        <v>21</v>
      </c>
      <c r="J92" t="n">
        <v>221.25</v>
      </c>
      <c r="K92" t="n">
        <v>53.44</v>
      </c>
      <c r="L92" t="n">
        <v>23.5</v>
      </c>
      <c r="M92" t="n">
        <v>19</v>
      </c>
      <c r="N92" t="n">
        <v>49.32</v>
      </c>
      <c r="O92" t="n">
        <v>27522.19</v>
      </c>
      <c r="P92" t="n">
        <v>644.52</v>
      </c>
      <c r="Q92" t="n">
        <v>1367.22</v>
      </c>
      <c r="R92" t="n">
        <v>124.74</v>
      </c>
      <c r="S92" t="n">
        <v>104.26</v>
      </c>
      <c r="T92" t="n">
        <v>9322.5</v>
      </c>
      <c r="U92" t="n">
        <v>0.84</v>
      </c>
      <c r="V92" t="n">
        <v>0.9</v>
      </c>
      <c r="W92" t="n">
        <v>20.68</v>
      </c>
      <c r="X92" t="n">
        <v>0.5600000000000001</v>
      </c>
      <c r="Y92" t="n">
        <v>1</v>
      </c>
      <c r="Z92" t="n">
        <v>10</v>
      </c>
      <c r="AA92" t="n">
        <v>2026.446621997229</v>
      </c>
      <c r="AB92" t="n">
        <v>2772.673668731999</v>
      </c>
      <c r="AC92" t="n">
        <v>2508.053585260152</v>
      </c>
      <c r="AD92" t="n">
        <v>2026446.621997229</v>
      </c>
      <c r="AE92" t="n">
        <v>2772673.668732</v>
      </c>
      <c r="AF92" t="n">
        <v>2.455119270720365e-06</v>
      </c>
      <c r="AG92" t="n">
        <v>66</v>
      </c>
      <c r="AH92" t="n">
        <v>2508053.585260152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1.7733</v>
      </c>
      <c r="E93" t="n">
        <v>56.39</v>
      </c>
      <c r="F93" t="n">
        <v>53.14</v>
      </c>
      <c r="G93" t="n">
        <v>151.83</v>
      </c>
      <c r="H93" t="n">
        <v>1.9</v>
      </c>
      <c r="I93" t="n">
        <v>21</v>
      </c>
      <c r="J93" t="n">
        <v>221.67</v>
      </c>
      <c r="K93" t="n">
        <v>53.44</v>
      </c>
      <c r="L93" t="n">
        <v>23.75</v>
      </c>
      <c r="M93" t="n">
        <v>19</v>
      </c>
      <c r="N93" t="n">
        <v>49.48</v>
      </c>
      <c r="O93" t="n">
        <v>27573.29</v>
      </c>
      <c r="P93" t="n">
        <v>642.72</v>
      </c>
      <c r="Q93" t="n">
        <v>1367.27</v>
      </c>
      <c r="R93" t="n">
        <v>124.96</v>
      </c>
      <c r="S93" t="n">
        <v>104.26</v>
      </c>
      <c r="T93" t="n">
        <v>9431.57</v>
      </c>
      <c r="U93" t="n">
        <v>0.83</v>
      </c>
      <c r="V93" t="n">
        <v>0.9</v>
      </c>
      <c r="W93" t="n">
        <v>20.68</v>
      </c>
      <c r="X93" t="n">
        <v>0.57</v>
      </c>
      <c r="Y93" t="n">
        <v>1</v>
      </c>
      <c r="Z93" t="n">
        <v>10</v>
      </c>
      <c r="AA93" t="n">
        <v>2024.069073348242</v>
      </c>
      <c r="AB93" t="n">
        <v>2769.420601780411</v>
      </c>
      <c r="AC93" t="n">
        <v>2505.110986452715</v>
      </c>
      <c r="AD93" t="n">
        <v>2024069.073348242</v>
      </c>
      <c r="AE93" t="n">
        <v>2769420.601780411</v>
      </c>
      <c r="AF93" t="n">
        <v>2.454980829349511e-06</v>
      </c>
      <c r="AG93" t="n">
        <v>66</v>
      </c>
      <c r="AH93" t="n">
        <v>2505110.986452715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1.7734</v>
      </c>
      <c r="E94" t="n">
        <v>56.39</v>
      </c>
      <c r="F94" t="n">
        <v>53.14</v>
      </c>
      <c r="G94" t="n">
        <v>151.82</v>
      </c>
      <c r="H94" t="n">
        <v>1.92</v>
      </c>
      <c r="I94" t="n">
        <v>21</v>
      </c>
      <c r="J94" t="n">
        <v>222.08</v>
      </c>
      <c r="K94" t="n">
        <v>53.44</v>
      </c>
      <c r="L94" t="n">
        <v>24</v>
      </c>
      <c r="M94" t="n">
        <v>19</v>
      </c>
      <c r="N94" t="n">
        <v>49.65</v>
      </c>
      <c r="O94" t="n">
        <v>27624.44</v>
      </c>
      <c r="P94" t="n">
        <v>639.61</v>
      </c>
      <c r="Q94" t="n">
        <v>1367.13</v>
      </c>
      <c r="R94" t="n">
        <v>124.83</v>
      </c>
      <c r="S94" t="n">
        <v>104.26</v>
      </c>
      <c r="T94" t="n">
        <v>9365.57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2019.750127739177</v>
      </c>
      <c r="AB94" t="n">
        <v>2763.511229859656</v>
      </c>
      <c r="AC94" t="n">
        <v>2499.765596694221</v>
      </c>
      <c r="AD94" t="n">
        <v>2019750.127739177</v>
      </c>
      <c r="AE94" t="n">
        <v>2763511.229859656</v>
      </c>
      <c r="AF94" t="n">
        <v>2.455119270720365e-06</v>
      </c>
      <c r="AG94" t="n">
        <v>66</v>
      </c>
      <c r="AH94" t="n">
        <v>2499765.596694221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1.7755</v>
      </c>
      <c r="E95" t="n">
        <v>56.32</v>
      </c>
      <c r="F95" t="n">
        <v>53.11</v>
      </c>
      <c r="G95" t="n">
        <v>159.33</v>
      </c>
      <c r="H95" t="n">
        <v>1.94</v>
      </c>
      <c r="I95" t="n">
        <v>20</v>
      </c>
      <c r="J95" t="n">
        <v>222.5</v>
      </c>
      <c r="K95" t="n">
        <v>53.44</v>
      </c>
      <c r="L95" t="n">
        <v>24.25</v>
      </c>
      <c r="M95" t="n">
        <v>18</v>
      </c>
      <c r="N95" t="n">
        <v>49.81</v>
      </c>
      <c r="O95" t="n">
        <v>27675.78</v>
      </c>
      <c r="P95" t="n">
        <v>640.0700000000001</v>
      </c>
      <c r="Q95" t="n">
        <v>1367.25</v>
      </c>
      <c r="R95" t="n">
        <v>123.81</v>
      </c>
      <c r="S95" t="n">
        <v>104.26</v>
      </c>
      <c r="T95" t="n">
        <v>8860.690000000001</v>
      </c>
      <c r="U95" t="n">
        <v>0.84</v>
      </c>
      <c r="V95" t="n">
        <v>0.9</v>
      </c>
      <c r="W95" t="n">
        <v>20.68</v>
      </c>
      <c r="X95" t="n">
        <v>0.54</v>
      </c>
      <c r="Y95" t="n">
        <v>1</v>
      </c>
      <c r="Z95" t="n">
        <v>10</v>
      </c>
      <c r="AA95" t="n">
        <v>2018.479406906525</v>
      </c>
      <c r="AB95" t="n">
        <v>2761.772573556174</v>
      </c>
      <c r="AC95" t="n">
        <v>2498.192875308125</v>
      </c>
      <c r="AD95" t="n">
        <v>2018479.406906525</v>
      </c>
      <c r="AE95" t="n">
        <v>2761772.573556175</v>
      </c>
      <c r="AF95" t="n">
        <v>2.458026539508293e-06</v>
      </c>
      <c r="AG95" t="n">
        <v>66</v>
      </c>
      <c r="AH95" t="n">
        <v>2498192.875308125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1.7756</v>
      </c>
      <c r="E96" t="n">
        <v>56.32</v>
      </c>
      <c r="F96" t="n">
        <v>53.1</v>
      </c>
      <c r="G96" t="n">
        <v>159.31</v>
      </c>
      <c r="H96" t="n">
        <v>1.95</v>
      </c>
      <c r="I96" t="n">
        <v>20</v>
      </c>
      <c r="J96" t="n">
        <v>222.92</v>
      </c>
      <c r="K96" t="n">
        <v>53.44</v>
      </c>
      <c r="L96" t="n">
        <v>24.5</v>
      </c>
      <c r="M96" t="n">
        <v>18</v>
      </c>
      <c r="N96" t="n">
        <v>49.98</v>
      </c>
      <c r="O96" t="n">
        <v>27727.05</v>
      </c>
      <c r="P96" t="n">
        <v>641.33</v>
      </c>
      <c r="Q96" t="n">
        <v>1367.2</v>
      </c>
      <c r="R96" t="n">
        <v>123.79</v>
      </c>
      <c r="S96" t="n">
        <v>104.26</v>
      </c>
      <c r="T96" t="n">
        <v>8853.67</v>
      </c>
      <c r="U96" t="n">
        <v>0.84</v>
      </c>
      <c r="V96" t="n">
        <v>0.9</v>
      </c>
      <c r="W96" t="n">
        <v>20.67</v>
      </c>
      <c r="X96" t="n">
        <v>0.53</v>
      </c>
      <c r="Y96" t="n">
        <v>1</v>
      </c>
      <c r="Z96" t="n">
        <v>10</v>
      </c>
      <c r="AA96" t="n">
        <v>2020.025616995606</v>
      </c>
      <c r="AB96" t="n">
        <v>2763.888166414031</v>
      </c>
      <c r="AC96" t="n">
        <v>2500.10655895288</v>
      </c>
      <c r="AD96" t="n">
        <v>2020025.616995606</v>
      </c>
      <c r="AE96" t="n">
        <v>2763888.166414031</v>
      </c>
      <c r="AF96" t="n">
        <v>2.458164980879147e-06</v>
      </c>
      <c r="AG96" t="n">
        <v>66</v>
      </c>
      <c r="AH96" t="n">
        <v>2500106.55895288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1.7754</v>
      </c>
      <c r="E97" t="n">
        <v>56.32</v>
      </c>
      <c r="F97" t="n">
        <v>53.11</v>
      </c>
      <c r="G97" t="n">
        <v>159.33</v>
      </c>
      <c r="H97" t="n">
        <v>1.97</v>
      </c>
      <c r="I97" t="n">
        <v>20</v>
      </c>
      <c r="J97" t="n">
        <v>223.33</v>
      </c>
      <c r="K97" t="n">
        <v>53.44</v>
      </c>
      <c r="L97" t="n">
        <v>24.75</v>
      </c>
      <c r="M97" t="n">
        <v>18</v>
      </c>
      <c r="N97" t="n">
        <v>50.15</v>
      </c>
      <c r="O97" t="n">
        <v>27778.39</v>
      </c>
      <c r="P97" t="n">
        <v>640.55</v>
      </c>
      <c r="Q97" t="n">
        <v>1367.23</v>
      </c>
      <c r="R97" t="n">
        <v>123.95</v>
      </c>
      <c r="S97" t="n">
        <v>104.26</v>
      </c>
      <c r="T97" t="n">
        <v>8933.610000000001</v>
      </c>
      <c r="U97" t="n">
        <v>0.84</v>
      </c>
      <c r="V97" t="n">
        <v>0.9</v>
      </c>
      <c r="W97" t="n">
        <v>20.67</v>
      </c>
      <c r="X97" t="n">
        <v>0.53</v>
      </c>
      <c r="Y97" t="n">
        <v>1</v>
      </c>
      <c r="Z97" t="n">
        <v>10</v>
      </c>
      <c r="AA97" t="n">
        <v>2019.210292494989</v>
      </c>
      <c r="AB97" t="n">
        <v>2762.772603462708</v>
      </c>
      <c r="AC97" t="n">
        <v>2499.097463763929</v>
      </c>
      <c r="AD97" t="n">
        <v>2019210.292494989</v>
      </c>
      <c r="AE97" t="n">
        <v>2762772.603462708</v>
      </c>
      <c r="AF97" t="n">
        <v>2.45788809813744e-06</v>
      </c>
      <c r="AG97" t="n">
        <v>66</v>
      </c>
      <c r="AH97" t="n">
        <v>2499097.463763929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1.7753</v>
      </c>
      <c r="E98" t="n">
        <v>56.33</v>
      </c>
      <c r="F98" t="n">
        <v>53.12</v>
      </c>
      <c r="G98" t="n">
        <v>159.35</v>
      </c>
      <c r="H98" t="n">
        <v>1.99</v>
      </c>
      <c r="I98" t="n">
        <v>20</v>
      </c>
      <c r="J98" t="n">
        <v>223.75</v>
      </c>
      <c r="K98" t="n">
        <v>53.44</v>
      </c>
      <c r="L98" t="n">
        <v>25</v>
      </c>
      <c r="M98" t="n">
        <v>18</v>
      </c>
      <c r="N98" t="n">
        <v>50.31</v>
      </c>
      <c r="O98" t="n">
        <v>27829.77</v>
      </c>
      <c r="P98" t="n">
        <v>638.64</v>
      </c>
      <c r="Q98" t="n">
        <v>1367.32</v>
      </c>
      <c r="R98" t="n">
        <v>124.01</v>
      </c>
      <c r="S98" t="n">
        <v>104.26</v>
      </c>
      <c r="T98" t="n">
        <v>8960.32</v>
      </c>
      <c r="U98" t="n">
        <v>0.84</v>
      </c>
      <c r="V98" t="n">
        <v>0.9</v>
      </c>
      <c r="W98" t="n">
        <v>20.67</v>
      </c>
      <c r="X98" t="n">
        <v>0.54</v>
      </c>
      <c r="Y98" t="n">
        <v>1</v>
      </c>
      <c r="Z98" t="n">
        <v>10</v>
      </c>
      <c r="AA98" t="n">
        <v>2016.778309782545</v>
      </c>
      <c r="AB98" t="n">
        <v>2759.445057424037</v>
      </c>
      <c r="AC98" t="n">
        <v>2496.087494048949</v>
      </c>
      <c r="AD98" t="n">
        <v>2016778.309782545</v>
      </c>
      <c r="AE98" t="n">
        <v>2759445.057424037</v>
      </c>
      <c r="AF98" t="n">
        <v>2.457749656766586e-06</v>
      </c>
      <c r="AG98" t="n">
        <v>66</v>
      </c>
      <c r="AH98" t="n">
        <v>2496087.494048949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1.7772</v>
      </c>
      <c r="E99" t="n">
        <v>56.27</v>
      </c>
      <c r="F99" t="n">
        <v>53.09</v>
      </c>
      <c r="G99" t="n">
        <v>167.66</v>
      </c>
      <c r="H99" t="n">
        <v>2</v>
      </c>
      <c r="I99" t="n">
        <v>19</v>
      </c>
      <c r="J99" t="n">
        <v>224.17</v>
      </c>
      <c r="K99" t="n">
        <v>53.44</v>
      </c>
      <c r="L99" t="n">
        <v>25.25</v>
      </c>
      <c r="M99" t="n">
        <v>17</v>
      </c>
      <c r="N99" t="n">
        <v>50.48</v>
      </c>
      <c r="O99" t="n">
        <v>27881.22</v>
      </c>
      <c r="P99" t="n">
        <v>633.83</v>
      </c>
      <c r="Q99" t="n">
        <v>1367.2</v>
      </c>
      <c r="R99" t="n">
        <v>123.26</v>
      </c>
      <c r="S99" t="n">
        <v>104.26</v>
      </c>
      <c r="T99" t="n">
        <v>8588.82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2008.493809274773</v>
      </c>
      <c r="AB99" t="n">
        <v>2748.109838342935</v>
      </c>
      <c r="AC99" t="n">
        <v>2485.834092367867</v>
      </c>
      <c r="AD99" t="n">
        <v>2008493.809274773</v>
      </c>
      <c r="AE99" t="n">
        <v>2748109.838342935</v>
      </c>
      <c r="AF99" t="n">
        <v>2.460380042812807e-06</v>
      </c>
      <c r="AG99" t="n">
        <v>66</v>
      </c>
      <c r="AH99" t="n">
        <v>2485834.092367867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1.7771</v>
      </c>
      <c r="E100" t="n">
        <v>56.27</v>
      </c>
      <c r="F100" t="n">
        <v>53.09</v>
      </c>
      <c r="G100" t="n">
        <v>167.67</v>
      </c>
      <c r="H100" t="n">
        <v>2.02</v>
      </c>
      <c r="I100" t="n">
        <v>19</v>
      </c>
      <c r="J100" t="n">
        <v>224.58</v>
      </c>
      <c r="K100" t="n">
        <v>53.44</v>
      </c>
      <c r="L100" t="n">
        <v>25.5</v>
      </c>
      <c r="M100" t="n">
        <v>17</v>
      </c>
      <c r="N100" t="n">
        <v>50.65</v>
      </c>
      <c r="O100" t="n">
        <v>27932.73</v>
      </c>
      <c r="P100" t="n">
        <v>634.25</v>
      </c>
      <c r="Q100" t="n">
        <v>1367.26</v>
      </c>
      <c r="R100" t="n">
        <v>123.39</v>
      </c>
      <c r="S100" t="n">
        <v>104.26</v>
      </c>
      <c r="T100" t="n">
        <v>8656.66</v>
      </c>
      <c r="U100" t="n">
        <v>0.84</v>
      </c>
      <c r="V100" t="n">
        <v>0.9</v>
      </c>
      <c r="W100" t="n">
        <v>20.67</v>
      </c>
      <c r="X100" t="n">
        <v>0.52</v>
      </c>
      <c r="Y100" t="n">
        <v>1</v>
      </c>
      <c r="Z100" t="n">
        <v>10</v>
      </c>
      <c r="AA100" t="n">
        <v>2009.141773271665</v>
      </c>
      <c r="AB100" t="n">
        <v>2748.996411269637</v>
      </c>
      <c r="AC100" t="n">
        <v>2486.636052018758</v>
      </c>
      <c r="AD100" t="n">
        <v>2009141.773271665</v>
      </c>
      <c r="AE100" t="n">
        <v>2748996.411269637</v>
      </c>
      <c r="AF100" t="n">
        <v>2.460241601441954e-06</v>
      </c>
      <c r="AG100" t="n">
        <v>66</v>
      </c>
      <c r="AH100" t="n">
        <v>2486636.052018758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1.7772</v>
      </c>
      <c r="E101" t="n">
        <v>56.27</v>
      </c>
      <c r="F101" t="n">
        <v>53.09</v>
      </c>
      <c r="G101" t="n">
        <v>167.66</v>
      </c>
      <c r="H101" t="n">
        <v>2.03</v>
      </c>
      <c r="I101" t="n">
        <v>19</v>
      </c>
      <c r="J101" t="n">
        <v>225</v>
      </c>
      <c r="K101" t="n">
        <v>53.44</v>
      </c>
      <c r="L101" t="n">
        <v>25.75</v>
      </c>
      <c r="M101" t="n">
        <v>17</v>
      </c>
      <c r="N101" t="n">
        <v>50.82</v>
      </c>
      <c r="O101" t="n">
        <v>27984.29</v>
      </c>
      <c r="P101" t="n">
        <v>634.02</v>
      </c>
      <c r="Q101" t="n">
        <v>1367.19</v>
      </c>
      <c r="R101" t="n">
        <v>123.25</v>
      </c>
      <c r="S101" t="n">
        <v>104.26</v>
      </c>
      <c r="T101" t="n">
        <v>8588.299999999999</v>
      </c>
      <c r="U101" t="n">
        <v>0.85</v>
      </c>
      <c r="V101" t="n">
        <v>0.9</v>
      </c>
      <c r="W101" t="n">
        <v>20.67</v>
      </c>
      <c r="X101" t="n">
        <v>0.52</v>
      </c>
      <c r="Y101" t="n">
        <v>1</v>
      </c>
      <c r="Z101" t="n">
        <v>10</v>
      </c>
      <c r="AA101" t="n">
        <v>2008.75238634425</v>
      </c>
      <c r="AB101" t="n">
        <v>2748.463634897009</v>
      </c>
      <c r="AC101" t="n">
        <v>2486.154123075378</v>
      </c>
      <c r="AD101" t="n">
        <v>2008752.38634425</v>
      </c>
      <c r="AE101" t="n">
        <v>2748463.634897009</v>
      </c>
      <c r="AF101" t="n">
        <v>2.460380042812807e-06</v>
      </c>
      <c r="AG101" t="n">
        <v>66</v>
      </c>
      <c r="AH101" t="n">
        <v>2486154.123075378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1.7773</v>
      </c>
      <c r="E102" t="n">
        <v>56.26</v>
      </c>
      <c r="F102" t="n">
        <v>53.09</v>
      </c>
      <c r="G102" t="n">
        <v>167.65</v>
      </c>
      <c r="H102" t="n">
        <v>2.05</v>
      </c>
      <c r="I102" t="n">
        <v>19</v>
      </c>
      <c r="J102" t="n">
        <v>225.42</v>
      </c>
      <c r="K102" t="n">
        <v>53.44</v>
      </c>
      <c r="L102" t="n">
        <v>26</v>
      </c>
      <c r="M102" t="n">
        <v>17</v>
      </c>
      <c r="N102" t="n">
        <v>50.98</v>
      </c>
      <c r="O102" t="n">
        <v>28035.92</v>
      </c>
      <c r="P102" t="n">
        <v>632.29</v>
      </c>
      <c r="Q102" t="n">
        <v>1367.27</v>
      </c>
      <c r="R102" t="n">
        <v>122.99</v>
      </c>
      <c r="S102" t="n">
        <v>104.26</v>
      </c>
      <c r="T102" t="n">
        <v>8454.73</v>
      </c>
      <c r="U102" t="n">
        <v>0.85</v>
      </c>
      <c r="V102" t="n">
        <v>0.9</v>
      </c>
      <c r="W102" t="n">
        <v>20.68</v>
      </c>
      <c r="X102" t="n">
        <v>0.51</v>
      </c>
      <c r="Y102" t="n">
        <v>1</v>
      </c>
      <c r="Z102" t="n">
        <v>10</v>
      </c>
      <c r="AA102" t="n">
        <v>2006.32176017721</v>
      </c>
      <c r="AB102" t="n">
        <v>2745.137944943606</v>
      </c>
      <c r="AC102" t="n">
        <v>2483.145832303492</v>
      </c>
      <c r="AD102" t="n">
        <v>2006321.76017721</v>
      </c>
      <c r="AE102" t="n">
        <v>2745137.944943606</v>
      </c>
      <c r="AF102" t="n">
        <v>2.460518484183661e-06</v>
      </c>
      <c r="AG102" t="n">
        <v>66</v>
      </c>
      <c r="AH102" t="n">
        <v>2483145.832303492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1.7771</v>
      </c>
      <c r="E103" t="n">
        <v>56.27</v>
      </c>
      <c r="F103" t="n">
        <v>53.1</v>
      </c>
      <c r="G103" t="n">
        <v>167.67</v>
      </c>
      <c r="H103" t="n">
        <v>2.07</v>
      </c>
      <c r="I103" t="n">
        <v>19</v>
      </c>
      <c r="J103" t="n">
        <v>225.84</v>
      </c>
      <c r="K103" t="n">
        <v>53.44</v>
      </c>
      <c r="L103" t="n">
        <v>26.25</v>
      </c>
      <c r="M103" t="n">
        <v>17</v>
      </c>
      <c r="N103" t="n">
        <v>51.15</v>
      </c>
      <c r="O103" t="n">
        <v>28087.6</v>
      </c>
      <c r="P103" t="n">
        <v>630.63</v>
      </c>
      <c r="Q103" t="n">
        <v>1367.19</v>
      </c>
      <c r="R103" t="n">
        <v>123.35</v>
      </c>
      <c r="S103" t="n">
        <v>104.26</v>
      </c>
      <c r="T103" t="n">
        <v>8635.889999999999</v>
      </c>
      <c r="U103" t="n">
        <v>0.85</v>
      </c>
      <c r="V103" t="n">
        <v>0.9</v>
      </c>
      <c r="W103" t="n">
        <v>20.68</v>
      </c>
      <c r="X103" t="n">
        <v>0.52</v>
      </c>
      <c r="Y103" t="n">
        <v>1</v>
      </c>
      <c r="Z103" t="n">
        <v>10</v>
      </c>
      <c r="AA103" t="n">
        <v>2004.307985853028</v>
      </c>
      <c r="AB103" t="n">
        <v>2742.382610071808</v>
      </c>
      <c r="AC103" t="n">
        <v>2480.653462724721</v>
      </c>
      <c r="AD103" t="n">
        <v>2004307.985853028</v>
      </c>
      <c r="AE103" t="n">
        <v>2742382.610071808</v>
      </c>
      <c r="AF103" t="n">
        <v>2.460241601441954e-06</v>
      </c>
      <c r="AG103" t="n">
        <v>66</v>
      </c>
      <c r="AH103" t="n">
        <v>2480653.462724721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1.7796</v>
      </c>
      <c r="E104" t="n">
        <v>56.19</v>
      </c>
      <c r="F104" t="n">
        <v>53.05</v>
      </c>
      <c r="G104" t="n">
        <v>176.84</v>
      </c>
      <c r="H104" t="n">
        <v>2.08</v>
      </c>
      <c r="I104" t="n">
        <v>18</v>
      </c>
      <c r="J104" t="n">
        <v>226.26</v>
      </c>
      <c r="K104" t="n">
        <v>53.44</v>
      </c>
      <c r="L104" t="n">
        <v>26.5</v>
      </c>
      <c r="M104" t="n">
        <v>16</v>
      </c>
      <c r="N104" t="n">
        <v>51.32</v>
      </c>
      <c r="O104" t="n">
        <v>28139.34</v>
      </c>
      <c r="P104" t="n">
        <v>628.53</v>
      </c>
      <c r="Q104" t="n">
        <v>1367.22</v>
      </c>
      <c r="R104" t="n">
        <v>121.9</v>
      </c>
      <c r="S104" t="n">
        <v>104.26</v>
      </c>
      <c r="T104" t="n">
        <v>7916.9</v>
      </c>
      <c r="U104" t="n">
        <v>0.86</v>
      </c>
      <c r="V104" t="n">
        <v>0.9</v>
      </c>
      <c r="W104" t="n">
        <v>20.67</v>
      </c>
      <c r="X104" t="n">
        <v>0.48</v>
      </c>
      <c r="Y104" t="n">
        <v>1</v>
      </c>
      <c r="Z104" t="n">
        <v>10</v>
      </c>
      <c r="AA104" t="n">
        <v>1999.089270496021</v>
      </c>
      <c r="AB104" t="n">
        <v>2735.242133486878</v>
      </c>
      <c r="AC104" t="n">
        <v>2474.194463203335</v>
      </c>
      <c r="AD104" t="n">
        <v>1999089.270496021</v>
      </c>
      <c r="AE104" t="n">
        <v>2735242.133486878</v>
      </c>
      <c r="AF104" t="n">
        <v>2.463702635713297e-06</v>
      </c>
      <c r="AG104" t="n">
        <v>66</v>
      </c>
      <c r="AH104" t="n">
        <v>2474194.463203335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1.7792</v>
      </c>
      <c r="E105" t="n">
        <v>56.2</v>
      </c>
      <c r="F105" t="n">
        <v>53.07</v>
      </c>
      <c r="G105" t="n">
        <v>176.89</v>
      </c>
      <c r="H105" t="n">
        <v>2.1</v>
      </c>
      <c r="I105" t="n">
        <v>18</v>
      </c>
      <c r="J105" t="n">
        <v>226.68</v>
      </c>
      <c r="K105" t="n">
        <v>53.44</v>
      </c>
      <c r="L105" t="n">
        <v>26.75</v>
      </c>
      <c r="M105" t="n">
        <v>16</v>
      </c>
      <c r="N105" t="n">
        <v>51.49</v>
      </c>
      <c r="O105" t="n">
        <v>28191.14</v>
      </c>
      <c r="P105" t="n">
        <v>629.35</v>
      </c>
      <c r="Q105" t="n">
        <v>1367.19</v>
      </c>
      <c r="R105" t="n">
        <v>122.61</v>
      </c>
      <c r="S105" t="n">
        <v>104.26</v>
      </c>
      <c r="T105" t="n">
        <v>8270.889999999999</v>
      </c>
      <c r="U105" t="n">
        <v>0.85</v>
      </c>
      <c r="V105" t="n">
        <v>0.9</v>
      </c>
      <c r="W105" t="n">
        <v>20.67</v>
      </c>
      <c r="X105" t="n">
        <v>0.49</v>
      </c>
      <c r="Y105" t="n">
        <v>1</v>
      </c>
      <c r="Z105" t="n">
        <v>10</v>
      </c>
      <c r="AA105" t="n">
        <v>2000.692774354118</v>
      </c>
      <c r="AB105" t="n">
        <v>2737.436118207124</v>
      </c>
      <c r="AC105" t="n">
        <v>2476.179057101158</v>
      </c>
      <c r="AD105" t="n">
        <v>2000692.774354118</v>
      </c>
      <c r="AE105" t="n">
        <v>2737436.118207125</v>
      </c>
      <c r="AF105" t="n">
        <v>2.463148870229882e-06</v>
      </c>
      <c r="AG105" t="n">
        <v>66</v>
      </c>
      <c r="AH105" t="n">
        <v>2476179.057101158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1.7789</v>
      </c>
      <c r="E106" t="n">
        <v>56.21</v>
      </c>
      <c r="F106" t="n">
        <v>53.08</v>
      </c>
      <c r="G106" t="n">
        <v>176.92</v>
      </c>
      <c r="H106" t="n">
        <v>2.11</v>
      </c>
      <c r="I106" t="n">
        <v>18</v>
      </c>
      <c r="J106" t="n">
        <v>227.1</v>
      </c>
      <c r="K106" t="n">
        <v>53.44</v>
      </c>
      <c r="L106" t="n">
        <v>27</v>
      </c>
      <c r="M106" t="n">
        <v>16</v>
      </c>
      <c r="N106" t="n">
        <v>51.66</v>
      </c>
      <c r="O106" t="n">
        <v>28243</v>
      </c>
      <c r="P106" t="n">
        <v>628.63</v>
      </c>
      <c r="Q106" t="n">
        <v>1367.19</v>
      </c>
      <c r="R106" t="n">
        <v>122.87</v>
      </c>
      <c r="S106" t="n">
        <v>104.26</v>
      </c>
      <c r="T106" t="n">
        <v>8401.41</v>
      </c>
      <c r="U106" t="n">
        <v>0.85</v>
      </c>
      <c r="V106" t="n">
        <v>0.9</v>
      </c>
      <c r="W106" t="n">
        <v>20.67</v>
      </c>
      <c r="X106" t="n">
        <v>0.5</v>
      </c>
      <c r="Y106" t="n">
        <v>1</v>
      </c>
      <c r="Z106" t="n">
        <v>10</v>
      </c>
      <c r="AA106" t="n">
        <v>2000.034282959296</v>
      </c>
      <c r="AB106" t="n">
        <v>2736.535141230137</v>
      </c>
      <c r="AC106" t="n">
        <v>2475.364068102326</v>
      </c>
      <c r="AD106" t="n">
        <v>2000034.282959295</v>
      </c>
      <c r="AE106" t="n">
        <v>2736535.141230138</v>
      </c>
      <c r="AF106" t="n">
        <v>2.462733546117321e-06</v>
      </c>
      <c r="AG106" t="n">
        <v>66</v>
      </c>
      <c r="AH106" t="n">
        <v>2475364.068102326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1.7793</v>
      </c>
      <c r="E107" t="n">
        <v>56.2</v>
      </c>
      <c r="F107" t="n">
        <v>53.06</v>
      </c>
      <c r="G107" t="n">
        <v>176.88</v>
      </c>
      <c r="H107" t="n">
        <v>2.13</v>
      </c>
      <c r="I107" t="n">
        <v>18</v>
      </c>
      <c r="J107" t="n">
        <v>227.52</v>
      </c>
      <c r="K107" t="n">
        <v>53.44</v>
      </c>
      <c r="L107" t="n">
        <v>27.25</v>
      </c>
      <c r="M107" t="n">
        <v>16</v>
      </c>
      <c r="N107" t="n">
        <v>51.83</v>
      </c>
      <c r="O107" t="n">
        <v>28294.92</v>
      </c>
      <c r="P107" t="n">
        <v>628.41</v>
      </c>
      <c r="Q107" t="n">
        <v>1367.21</v>
      </c>
      <c r="R107" t="n">
        <v>122.45</v>
      </c>
      <c r="S107" t="n">
        <v>104.26</v>
      </c>
      <c r="T107" t="n">
        <v>8189.94</v>
      </c>
      <c r="U107" t="n">
        <v>0.85</v>
      </c>
      <c r="V107" t="n">
        <v>0.9</v>
      </c>
      <c r="W107" t="n">
        <v>20.67</v>
      </c>
      <c r="X107" t="n">
        <v>0.49</v>
      </c>
      <c r="Y107" t="n">
        <v>1</v>
      </c>
      <c r="Z107" t="n">
        <v>10</v>
      </c>
      <c r="AA107" t="n">
        <v>1999.246252206683</v>
      </c>
      <c r="AB107" t="n">
        <v>2735.456922788951</v>
      </c>
      <c r="AC107" t="n">
        <v>2474.388753315877</v>
      </c>
      <c r="AD107" t="n">
        <v>1999246.252206683</v>
      </c>
      <c r="AE107" t="n">
        <v>2735456.922788951</v>
      </c>
      <c r="AF107" t="n">
        <v>2.463287311600736e-06</v>
      </c>
      <c r="AG107" t="n">
        <v>66</v>
      </c>
      <c r="AH107" t="n">
        <v>2474388.753315877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1.7794</v>
      </c>
      <c r="E108" t="n">
        <v>56.2</v>
      </c>
      <c r="F108" t="n">
        <v>53.06</v>
      </c>
      <c r="G108" t="n">
        <v>176.87</v>
      </c>
      <c r="H108" t="n">
        <v>2.14</v>
      </c>
      <c r="I108" t="n">
        <v>18</v>
      </c>
      <c r="J108" t="n">
        <v>227.94</v>
      </c>
      <c r="K108" t="n">
        <v>53.44</v>
      </c>
      <c r="L108" t="n">
        <v>27.5</v>
      </c>
      <c r="M108" t="n">
        <v>16</v>
      </c>
      <c r="N108" t="n">
        <v>52.01</v>
      </c>
      <c r="O108" t="n">
        <v>28346.9</v>
      </c>
      <c r="P108" t="n">
        <v>625.74</v>
      </c>
      <c r="Q108" t="n">
        <v>1367.19</v>
      </c>
      <c r="R108" t="n">
        <v>122.27</v>
      </c>
      <c r="S108" t="n">
        <v>104.26</v>
      </c>
      <c r="T108" t="n">
        <v>8101.15</v>
      </c>
      <c r="U108" t="n">
        <v>0.85</v>
      </c>
      <c r="V108" t="n">
        <v>0.9</v>
      </c>
      <c r="W108" t="n">
        <v>20.67</v>
      </c>
      <c r="X108" t="n">
        <v>0.48</v>
      </c>
      <c r="Y108" t="n">
        <v>1</v>
      </c>
      <c r="Z108" t="n">
        <v>10</v>
      </c>
      <c r="AA108" t="n">
        <v>1995.541334464674</v>
      </c>
      <c r="AB108" t="n">
        <v>2730.387690884899</v>
      </c>
      <c r="AC108" t="n">
        <v>2469.803321790036</v>
      </c>
      <c r="AD108" t="n">
        <v>1995541.334464674</v>
      </c>
      <c r="AE108" t="n">
        <v>2730387.690884899</v>
      </c>
      <c r="AF108" t="n">
        <v>2.46342575297159e-06</v>
      </c>
      <c r="AG108" t="n">
        <v>66</v>
      </c>
      <c r="AH108" t="n">
        <v>2469803.321790036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1.7789</v>
      </c>
      <c r="E109" t="n">
        <v>56.21</v>
      </c>
      <c r="F109" t="n">
        <v>53.08</v>
      </c>
      <c r="G109" t="n">
        <v>176.92</v>
      </c>
      <c r="H109" t="n">
        <v>2.16</v>
      </c>
      <c r="I109" t="n">
        <v>18</v>
      </c>
      <c r="J109" t="n">
        <v>228.36</v>
      </c>
      <c r="K109" t="n">
        <v>53.44</v>
      </c>
      <c r="L109" t="n">
        <v>27.75</v>
      </c>
      <c r="M109" t="n">
        <v>16</v>
      </c>
      <c r="N109" t="n">
        <v>52.18</v>
      </c>
      <c r="O109" t="n">
        <v>28398.94</v>
      </c>
      <c r="P109" t="n">
        <v>624.22</v>
      </c>
      <c r="Q109" t="n">
        <v>1367.22</v>
      </c>
      <c r="R109" t="n">
        <v>122.85</v>
      </c>
      <c r="S109" t="n">
        <v>104.26</v>
      </c>
      <c r="T109" t="n">
        <v>8391.219999999999</v>
      </c>
      <c r="U109" t="n">
        <v>0.85</v>
      </c>
      <c r="V109" t="n">
        <v>0.9</v>
      </c>
      <c r="W109" t="n">
        <v>20.67</v>
      </c>
      <c r="X109" t="n">
        <v>0.5</v>
      </c>
      <c r="Y109" t="n">
        <v>1</v>
      </c>
      <c r="Z109" t="n">
        <v>10</v>
      </c>
      <c r="AA109" t="n">
        <v>1994.03830859804</v>
      </c>
      <c r="AB109" t="n">
        <v>2728.331184585348</v>
      </c>
      <c r="AC109" t="n">
        <v>2467.943085565389</v>
      </c>
      <c r="AD109" t="n">
        <v>1994038.308598039</v>
      </c>
      <c r="AE109" t="n">
        <v>2728331.184585348</v>
      </c>
      <c r="AF109" t="n">
        <v>2.462733546117321e-06</v>
      </c>
      <c r="AG109" t="n">
        <v>66</v>
      </c>
      <c r="AH109" t="n">
        <v>2467943.085565389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1.7814</v>
      </c>
      <c r="E110" t="n">
        <v>56.13</v>
      </c>
      <c r="F110" t="n">
        <v>53.03</v>
      </c>
      <c r="G110" t="n">
        <v>187.18</v>
      </c>
      <c r="H110" t="n">
        <v>2.18</v>
      </c>
      <c r="I110" t="n">
        <v>17</v>
      </c>
      <c r="J110" t="n">
        <v>228.79</v>
      </c>
      <c r="K110" t="n">
        <v>53.44</v>
      </c>
      <c r="L110" t="n">
        <v>28</v>
      </c>
      <c r="M110" t="n">
        <v>15</v>
      </c>
      <c r="N110" t="n">
        <v>52.35</v>
      </c>
      <c r="O110" t="n">
        <v>28451.04</v>
      </c>
      <c r="P110" t="n">
        <v>622.6799999999999</v>
      </c>
      <c r="Q110" t="n">
        <v>1367.22</v>
      </c>
      <c r="R110" t="n">
        <v>121.51</v>
      </c>
      <c r="S110" t="n">
        <v>104.26</v>
      </c>
      <c r="T110" t="n">
        <v>7725.57</v>
      </c>
      <c r="U110" t="n">
        <v>0.86</v>
      </c>
      <c r="V110" t="n">
        <v>0.9</v>
      </c>
      <c r="W110" t="n">
        <v>20.67</v>
      </c>
      <c r="X110" t="n">
        <v>0.46</v>
      </c>
      <c r="Y110" t="n">
        <v>1</v>
      </c>
      <c r="Z110" t="n">
        <v>10</v>
      </c>
      <c r="AA110" t="n">
        <v>1979.736294678326</v>
      </c>
      <c r="AB110" t="n">
        <v>2708.762538180073</v>
      </c>
      <c r="AC110" t="n">
        <v>2450.242043308267</v>
      </c>
      <c r="AD110" t="n">
        <v>1979736.294678326</v>
      </c>
      <c r="AE110" t="n">
        <v>2708762.538180073</v>
      </c>
      <c r="AF110" t="n">
        <v>2.466194580388664e-06</v>
      </c>
      <c r="AG110" t="n">
        <v>65</v>
      </c>
      <c r="AH110" t="n">
        <v>2450242.043308266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1.7818</v>
      </c>
      <c r="E111" t="n">
        <v>56.12</v>
      </c>
      <c r="F111" t="n">
        <v>53.02</v>
      </c>
      <c r="G111" t="n">
        <v>187.13</v>
      </c>
      <c r="H111" t="n">
        <v>2.19</v>
      </c>
      <c r="I111" t="n">
        <v>17</v>
      </c>
      <c r="J111" t="n">
        <v>229.21</v>
      </c>
      <c r="K111" t="n">
        <v>53.44</v>
      </c>
      <c r="L111" t="n">
        <v>28.25</v>
      </c>
      <c r="M111" t="n">
        <v>15</v>
      </c>
      <c r="N111" t="n">
        <v>52.52</v>
      </c>
      <c r="O111" t="n">
        <v>28503.21</v>
      </c>
      <c r="P111" t="n">
        <v>622.39</v>
      </c>
      <c r="Q111" t="n">
        <v>1367.21</v>
      </c>
      <c r="R111" t="n">
        <v>121.05</v>
      </c>
      <c r="S111" t="n">
        <v>104.26</v>
      </c>
      <c r="T111" t="n">
        <v>7497.35</v>
      </c>
      <c r="U111" t="n">
        <v>0.86</v>
      </c>
      <c r="V111" t="n">
        <v>0.9</v>
      </c>
      <c r="W111" t="n">
        <v>20.67</v>
      </c>
      <c r="X111" t="n">
        <v>0.45</v>
      </c>
      <c r="Y111" t="n">
        <v>1</v>
      </c>
      <c r="Z111" t="n">
        <v>10</v>
      </c>
      <c r="AA111" t="n">
        <v>1978.949510766774</v>
      </c>
      <c r="AB111" t="n">
        <v>2707.68602572183</v>
      </c>
      <c r="AC111" t="n">
        <v>2449.268271688143</v>
      </c>
      <c r="AD111" t="n">
        <v>1978949.510766773</v>
      </c>
      <c r="AE111" t="n">
        <v>2707686.02572183</v>
      </c>
      <c r="AF111" t="n">
        <v>2.46674834587208e-06</v>
      </c>
      <c r="AG111" t="n">
        <v>65</v>
      </c>
      <c r="AH111" t="n">
        <v>2449268.271688143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1.7817</v>
      </c>
      <c r="E112" t="n">
        <v>56.13</v>
      </c>
      <c r="F112" t="n">
        <v>53.03</v>
      </c>
      <c r="G112" t="n">
        <v>187.15</v>
      </c>
      <c r="H112" t="n">
        <v>2.21</v>
      </c>
      <c r="I112" t="n">
        <v>17</v>
      </c>
      <c r="J112" t="n">
        <v>229.63</v>
      </c>
      <c r="K112" t="n">
        <v>53.44</v>
      </c>
      <c r="L112" t="n">
        <v>28.5</v>
      </c>
      <c r="M112" t="n">
        <v>15</v>
      </c>
      <c r="N112" t="n">
        <v>52.7</v>
      </c>
      <c r="O112" t="n">
        <v>28555.43</v>
      </c>
      <c r="P112" t="n">
        <v>622.04</v>
      </c>
      <c r="Q112" t="n">
        <v>1367.19</v>
      </c>
      <c r="R112" t="n">
        <v>121.05</v>
      </c>
      <c r="S112" t="n">
        <v>104.26</v>
      </c>
      <c r="T112" t="n">
        <v>7498.49</v>
      </c>
      <c r="U112" t="n">
        <v>0.86</v>
      </c>
      <c r="V112" t="n">
        <v>0.9</v>
      </c>
      <c r="W112" t="n">
        <v>20.67</v>
      </c>
      <c r="X112" t="n">
        <v>0.45</v>
      </c>
      <c r="Y112" t="n">
        <v>1</v>
      </c>
      <c r="Z112" t="n">
        <v>10</v>
      </c>
      <c r="AA112" t="n">
        <v>1978.642249508668</v>
      </c>
      <c r="AB112" t="n">
        <v>2707.26561731308</v>
      </c>
      <c r="AC112" t="n">
        <v>2448.887986467877</v>
      </c>
      <c r="AD112" t="n">
        <v>1978642.249508668</v>
      </c>
      <c r="AE112" t="n">
        <v>2707265.61731308</v>
      </c>
      <c r="AF112" t="n">
        <v>2.466609904501226e-06</v>
      </c>
      <c r="AG112" t="n">
        <v>65</v>
      </c>
      <c r="AH112" t="n">
        <v>2448887.986467877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1.7812</v>
      </c>
      <c r="E113" t="n">
        <v>56.14</v>
      </c>
      <c r="F113" t="n">
        <v>53.04</v>
      </c>
      <c r="G113" t="n">
        <v>187.2</v>
      </c>
      <c r="H113" t="n">
        <v>2.22</v>
      </c>
      <c r="I113" t="n">
        <v>17</v>
      </c>
      <c r="J113" t="n">
        <v>230.06</v>
      </c>
      <c r="K113" t="n">
        <v>53.44</v>
      </c>
      <c r="L113" t="n">
        <v>28.75</v>
      </c>
      <c r="M113" t="n">
        <v>13</v>
      </c>
      <c r="N113" t="n">
        <v>52.87</v>
      </c>
      <c r="O113" t="n">
        <v>28607.71</v>
      </c>
      <c r="P113" t="n">
        <v>621.48</v>
      </c>
      <c r="Q113" t="n">
        <v>1367.2</v>
      </c>
      <c r="R113" t="n">
        <v>121.56</v>
      </c>
      <c r="S113" t="n">
        <v>104.26</v>
      </c>
      <c r="T113" t="n">
        <v>7750.31</v>
      </c>
      <c r="U113" t="n">
        <v>0.86</v>
      </c>
      <c r="V113" t="n">
        <v>0.9</v>
      </c>
      <c r="W113" t="n">
        <v>20.67</v>
      </c>
      <c r="X113" t="n">
        <v>0.47</v>
      </c>
      <c r="Y113" t="n">
        <v>1</v>
      </c>
      <c r="Z113" t="n">
        <v>10</v>
      </c>
      <c r="AA113" t="n">
        <v>1978.349900906231</v>
      </c>
      <c r="AB113" t="n">
        <v>2706.865613057716</v>
      </c>
      <c r="AC113" t="n">
        <v>2448.526158057236</v>
      </c>
      <c r="AD113" t="n">
        <v>1978349.900906231</v>
      </c>
      <c r="AE113" t="n">
        <v>2706865.613057716</v>
      </c>
      <c r="AF113" t="n">
        <v>2.465917697646957e-06</v>
      </c>
      <c r="AG113" t="n">
        <v>65</v>
      </c>
      <c r="AH113" t="n">
        <v>2448526.158057236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1.7812</v>
      </c>
      <c r="E114" t="n">
        <v>56.14</v>
      </c>
      <c r="F114" t="n">
        <v>53.04</v>
      </c>
      <c r="G114" t="n">
        <v>187.2</v>
      </c>
      <c r="H114" t="n">
        <v>2.24</v>
      </c>
      <c r="I114" t="n">
        <v>17</v>
      </c>
      <c r="J114" t="n">
        <v>230.48</v>
      </c>
      <c r="K114" t="n">
        <v>53.44</v>
      </c>
      <c r="L114" t="n">
        <v>29</v>
      </c>
      <c r="M114" t="n">
        <v>13</v>
      </c>
      <c r="N114" t="n">
        <v>53.05</v>
      </c>
      <c r="O114" t="n">
        <v>28660.06</v>
      </c>
      <c r="P114" t="n">
        <v>618.96</v>
      </c>
      <c r="Q114" t="n">
        <v>1367.23</v>
      </c>
      <c r="R114" t="n">
        <v>121.55</v>
      </c>
      <c r="S114" t="n">
        <v>104.26</v>
      </c>
      <c r="T114" t="n">
        <v>7745.58</v>
      </c>
      <c r="U114" t="n">
        <v>0.86</v>
      </c>
      <c r="V114" t="n">
        <v>0.9</v>
      </c>
      <c r="W114" t="n">
        <v>20.67</v>
      </c>
      <c r="X114" t="n">
        <v>0.46</v>
      </c>
      <c r="Y114" t="n">
        <v>1</v>
      </c>
      <c r="Z114" t="n">
        <v>10</v>
      </c>
      <c r="AA114" t="n">
        <v>1974.928054064218</v>
      </c>
      <c r="AB114" t="n">
        <v>2702.183691247246</v>
      </c>
      <c r="AC114" t="n">
        <v>2444.291072293238</v>
      </c>
      <c r="AD114" t="n">
        <v>1974928.054064218</v>
      </c>
      <c r="AE114" t="n">
        <v>2702183.691247246</v>
      </c>
      <c r="AF114" t="n">
        <v>2.465917697646957e-06</v>
      </c>
      <c r="AG114" t="n">
        <v>65</v>
      </c>
      <c r="AH114" t="n">
        <v>2444291.072293238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1.7813</v>
      </c>
      <c r="E115" t="n">
        <v>56.14</v>
      </c>
      <c r="F115" t="n">
        <v>53.04</v>
      </c>
      <c r="G115" t="n">
        <v>187.19</v>
      </c>
      <c r="H115" t="n">
        <v>2.25</v>
      </c>
      <c r="I115" t="n">
        <v>17</v>
      </c>
      <c r="J115" t="n">
        <v>230.91</v>
      </c>
      <c r="K115" t="n">
        <v>53.44</v>
      </c>
      <c r="L115" t="n">
        <v>29.25</v>
      </c>
      <c r="M115" t="n">
        <v>13</v>
      </c>
      <c r="N115" t="n">
        <v>53.22</v>
      </c>
      <c r="O115" t="n">
        <v>28712.46</v>
      </c>
      <c r="P115" t="n">
        <v>616.87</v>
      </c>
      <c r="Q115" t="n">
        <v>1367.14</v>
      </c>
      <c r="R115" t="n">
        <v>121.49</v>
      </c>
      <c r="S115" t="n">
        <v>104.26</v>
      </c>
      <c r="T115" t="n">
        <v>7716.04</v>
      </c>
      <c r="U115" t="n">
        <v>0.86</v>
      </c>
      <c r="V115" t="n">
        <v>0.9</v>
      </c>
      <c r="W115" t="n">
        <v>20.67</v>
      </c>
      <c r="X115" t="n">
        <v>0.46</v>
      </c>
      <c r="Y115" t="n">
        <v>1</v>
      </c>
      <c r="Z115" t="n">
        <v>10</v>
      </c>
      <c r="AA115" t="n">
        <v>1972.015423314157</v>
      </c>
      <c r="AB115" t="n">
        <v>2698.198501358811</v>
      </c>
      <c r="AC115" t="n">
        <v>2440.686223334507</v>
      </c>
      <c r="AD115" t="n">
        <v>1972015.423314157</v>
      </c>
      <c r="AE115" t="n">
        <v>2698198.501358811</v>
      </c>
      <c r="AF115" t="n">
        <v>2.466056139017811e-06</v>
      </c>
      <c r="AG115" t="n">
        <v>65</v>
      </c>
      <c r="AH115" t="n">
        <v>2440686.223334507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1.7834</v>
      </c>
      <c r="E116" t="n">
        <v>56.07</v>
      </c>
      <c r="F116" t="n">
        <v>53.01</v>
      </c>
      <c r="G116" t="n">
        <v>198.78</v>
      </c>
      <c r="H116" t="n">
        <v>2.27</v>
      </c>
      <c r="I116" t="n">
        <v>16</v>
      </c>
      <c r="J116" t="n">
        <v>231.33</v>
      </c>
      <c r="K116" t="n">
        <v>53.44</v>
      </c>
      <c r="L116" t="n">
        <v>29.5</v>
      </c>
      <c r="M116" t="n">
        <v>9</v>
      </c>
      <c r="N116" t="n">
        <v>53.4</v>
      </c>
      <c r="O116" t="n">
        <v>28764.93</v>
      </c>
      <c r="P116" t="n">
        <v>615.51</v>
      </c>
      <c r="Q116" t="n">
        <v>1367.18</v>
      </c>
      <c r="R116" t="n">
        <v>120.42</v>
      </c>
      <c r="S116" t="n">
        <v>104.26</v>
      </c>
      <c r="T116" t="n">
        <v>7188.3</v>
      </c>
      <c r="U116" t="n">
        <v>0.87</v>
      </c>
      <c r="V116" t="n">
        <v>0.9</v>
      </c>
      <c r="W116" t="n">
        <v>20.67</v>
      </c>
      <c r="X116" t="n">
        <v>0.43</v>
      </c>
      <c r="Y116" t="n">
        <v>1</v>
      </c>
      <c r="Z116" t="n">
        <v>10</v>
      </c>
      <c r="AA116" t="n">
        <v>1968.326640804931</v>
      </c>
      <c r="AB116" t="n">
        <v>2693.151346392091</v>
      </c>
      <c r="AC116" t="n">
        <v>2436.120761754084</v>
      </c>
      <c r="AD116" t="n">
        <v>1968326.640804932</v>
      </c>
      <c r="AE116" t="n">
        <v>2693151.346392091</v>
      </c>
      <c r="AF116" t="n">
        <v>2.46896340780574e-06</v>
      </c>
      <c r="AG116" t="n">
        <v>65</v>
      </c>
      <c r="AH116" t="n">
        <v>2436120.761754083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1.7831</v>
      </c>
      <c r="E117" t="n">
        <v>56.08</v>
      </c>
      <c r="F117" t="n">
        <v>53.02</v>
      </c>
      <c r="G117" t="n">
        <v>198.81</v>
      </c>
      <c r="H117" t="n">
        <v>2.28</v>
      </c>
      <c r="I117" t="n">
        <v>16</v>
      </c>
      <c r="J117" t="n">
        <v>231.76</v>
      </c>
      <c r="K117" t="n">
        <v>53.44</v>
      </c>
      <c r="L117" t="n">
        <v>29.75</v>
      </c>
      <c r="M117" t="n">
        <v>10</v>
      </c>
      <c r="N117" t="n">
        <v>53.57</v>
      </c>
      <c r="O117" t="n">
        <v>28817.46</v>
      </c>
      <c r="P117" t="n">
        <v>616.97</v>
      </c>
      <c r="Q117" t="n">
        <v>1367.24</v>
      </c>
      <c r="R117" t="n">
        <v>120.67</v>
      </c>
      <c r="S117" t="n">
        <v>104.26</v>
      </c>
      <c r="T117" t="n">
        <v>7312.6</v>
      </c>
      <c r="U117" t="n">
        <v>0.86</v>
      </c>
      <c r="V117" t="n">
        <v>0.9</v>
      </c>
      <c r="W117" t="n">
        <v>20.68</v>
      </c>
      <c r="X117" t="n">
        <v>0.44</v>
      </c>
      <c r="Y117" t="n">
        <v>1</v>
      </c>
      <c r="Z117" t="n">
        <v>10</v>
      </c>
      <c r="AA117" t="n">
        <v>1970.622929291139</v>
      </c>
      <c r="AB117" t="n">
        <v>2696.293229604019</v>
      </c>
      <c r="AC117" t="n">
        <v>2438.962788041926</v>
      </c>
      <c r="AD117" t="n">
        <v>1970622.929291139</v>
      </c>
      <c r="AE117" t="n">
        <v>2696293.229604018</v>
      </c>
      <c r="AF117" t="n">
        <v>2.468548083693178e-06</v>
      </c>
      <c r="AG117" t="n">
        <v>65</v>
      </c>
      <c r="AH117" t="n">
        <v>2438962.788041926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1.7834</v>
      </c>
      <c r="E118" t="n">
        <v>56.07</v>
      </c>
      <c r="F118" t="n">
        <v>53.01</v>
      </c>
      <c r="G118" t="n">
        <v>198.78</v>
      </c>
      <c r="H118" t="n">
        <v>2.3</v>
      </c>
      <c r="I118" t="n">
        <v>16</v>
      </c>
      <c r="J118" t="n">
        <v>232.18</v>
      </c>
      <c r="K118" t="n">
        <v>53.44</v>
      </c>
      <c r="L118" t="n">
        <v>30</v>
      </c>
      <c r="M118" t="n">
        <v>10</v>
      </c>
      <c r="N118" t="n">
        <v>53.75</v>
      </c>
      <c r="O118" t="n">
        <v>28870.05</v>
      </c>
      <c r="P118" t="n">
        <v>616.49</v>
      </c>
      <c r="Q118" t="n">
        <v>1367.23</v>
      </c>
      <c r="R118" t="n">
        <v>120.42</v>
      </c>
      <c r="S118" t="n">
        <v>104.26</v>
      </c>
      <c r="T118" t="n">
        <v>7187.59</v>
      </c>
      <c r="U118" t="n">
        <v>0.87</v>
      </c>
      <c r="V118" t="n">
        <v>0.9</v>
      </c>
      <c r="W118" t="n">
        <v>20.67</v>
      </c>
      <c r="X118" t="n">
        <v>0.43</v>
      </c>
      <c r="Y118" t="n">
        <v>1</v>
      </c>
      <c r="Z118" t="n">
        <v>10</v>
      </c>
      <c r="AA118" t="n">
        <v>1969.655717448949</v>
      </c>
      <c r="AB118" t="n">
        <v>2694.96984769116</v>
      </c>
      <c r="AC118" t="n">
        <v>2437.765707841452</v>
      </c>
      <c r="AD118" t="n">
        <v>1969655.717448949</v>
      </c>
      <c r="AE118" t="n">
        <v>2694969.84769116</v>
      </c>
      <c r="AF118" t="n">
        <v>2.46896340780574e-06</v>
      </c>
      <c r="AG118" t="n">
        <v>65</v>
      </c>
      <c r="AH118" t="n">
        <v>2437765.707841452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1.7831</v>
      </c>
      <c r="E119" t="n">
        <v>56.08</v>
      </c>
      <c r="F119" t="n">
        <v>53.02</v>
      </c>
      <c r="G119" t="n">
        <v>198.82</v>
      </c>
      <c r="H119" t="n">
        <v>2.31</v>
      </c>
      <c r="I119" t="n">
        <v>16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617</v>
      </c>
      <c r="Q119" t="n">
        <v>1367.21</v>
      </c>
      <c r="R119" t="n">
        <v>120.56</v>
      </c>
      <c r="S119" t="n">
        <v>104.26</v>
      </c>
      <c r="T119" t="n">
        <v>7257.83</v>
      </c>
      <c r="U119" t="n">
        <v>0.86</v>
      </c>
      <c r="V119" t="n">
        <v>0.9</v>
      </c>
      <c r="W119" t="n">
        <v>20.68</v>
      </c>
      <c r="X119" t="n">
        <v>0.44</v>
      </c>
      <c r="Y119" t="n">
        <v>1</v>
      </c>
      <c r="Z119" t="n">
        <v>10</v>
      </c>
      <c r="AA119" t="n">
        <v>1970.663622156127</v>
      </c>
      <c r="AB119" t="n">
        <v>2696.348907377137</v>
      </c>
      <c r="AC119" t="n">
        <v>2439.013152006522</v>
      </c>
      <c r="AD119" t="n">
        <v>1970663.622156127</v>
      </c>
      <c r="AE119" t="n">
        <v>2696348.907377137</v>
      </c>
      <c r="AF119" t="n">
        <v>2.468548083693178e-06</v>
      </c>
      <c r="AG119" t="n">
        <v>65</v>
      </c>
      <c r="AH119" t="n">
        <v>2439013.152006522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1.7829</v>
      </c>
      <c r="E120" t="n">
        <v>56.09</v>
      </c>
      <c r="F120" t="n">
        <v>53.02</v>
      </c>
      <c r="G120" t="n">
        <v>198.84</v>
      </c>
      <c r="H120" t="n">
        <v>2.33</v>
      </c>
      <c r="I120" t="n">
        <v>16</v>
      </c>
      <c r="J120" t="n">
        <v>233.04</v>
      </c>
      <c r="K120" t="n">
        <v>53.44</v>
      </c>
      <c r="L120" t="n">
        <v>30.5</v>
      </c>
      <c r="M120" t="n">
        <v>5</v>
      </c>
      <c r="N120" t="n">
        <v>54.1</v>
      </c>
      <c r="O120" t="n">
        <v>28975.43</v>
      </c>
      <c r="P120" t="n">
        <v>617.23</v>
      </c>
      <c r="Q120" t="n">
        <v>1367.2</v>
      </c>
      <c r="R120" t="n">
        <v>120.71</v>
      </c>
      <c r="S120" t="n">
        <v>104.26</v>
      </c>
      <c r="T120" t="n">
        <v>7329.96</v>
      </c>
      <c r="U120" t="n">
        <v>0.86</v>
      </c>
      <c r="V120" t="n">
        <v>0.9</v>
      </c>
      <c r="W120" t="n">
        <v>20.68</v>
      </c>
      <c r="X120" t="n">
        <v>0.45</v>
      </c>
      <c r="Y120" t="n">
        <v>1</v>
      </c>
      <c r="Z120" t="n">
        <v>10</v>
      </c>
      <c r="AA120" t="n">
        <v>1971.124682691468</v>
      </c>
      <c r="AB120" t="n">
        <v>2696.979750742145</v>
      </c>
      <c r="AC120" t="n">
        <v>2439.583788566168</v>
      </c>
      <c r="AD120" t="n">
        <v>1971124.682691467</v>
      </c>
      <c r="AE120" t="n">
        <v>2696979.750742145</v>
      </c>
      <c r="AF120" t="n">
        <v>2.468271200951471e-06</v>
      </c>
      <c r="AG120" t="n">
        <v>65</v>
      </c>
      <c r="AH120" t="n">
        <v>2439583.788566168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1.7831</v>
      </c>
      <c r="E121" t="n">
        <v>56.08</v>
      </c>
      <c r="F121" t="n">
        <v>53.02</v>
      </c>
      <c r="G121" t="n">
        <v>198.82</v>
      </c>
      <c r="H121" t="n">
        <v>2.34</v>
      </c>
      <c r="I121" t="n">
        <v>16</v>
      </c>
      <c r="J121" t="n">
        <v>233.47</v>
      </c>
      <c r="K121" t="n">
        <v>53.44</v>
      </c>
      <c r="L121" t="n">
        <v>30.75</v>
      </c>
      <c r="M121" t="n">
        <v>5</v>
      </c>
      <c r="N121" t="n">
        <v>54.28</v>
      </c>
      <c r="O121" t="n">
        <v>29028.21</v>
      </c>
      <c r="P121" t="n">
        <v>617.87</v>
      </c>
      <c r="Q121" t="n">
        <v>1367.18</v>
      </c>
      <c r="R121" t="n">
        <v>120.66</v>
      </c>
      <c r="S121" t="n">
        <v>104.26</v>
      </c>
      <c r="T121" t="n">
        <v>7308.33</v>
      </c>
      <c r="U121" t="n">
        <v>0.86</v>
      </c>
      <c r="V121" t="n">
        <v>0.9</v>
      </c>
      <c r="W121" t="n">
        <v>20.68</v>
      </c>
      <c r="X121" t="n">
        <v>0.44</v>
      </c>
      <c r="Y121" t="n">
        <v>1</v>
      </c>
      <c r="Z121" t="n">
        <v>10</v>
      </c>
      <c r="AA121" t="n">
        <v>1971.843715240768</v>
      </c>
      <c r="AB121" t="n">
        <v>2697.963562797576</v>
      </c>
      <c r="AC121" t="n">
        <v>2440.473706979817</v>
      </c>
      <c r="AD121" t="n">
        <v>1971843.715240768</v>
      </c>
      <c r="AE121" t="n">
        <v>2697963.562797576</v>
      </c>
      <c r="AF121" t="n">
        <v>2.468548083693178e-06</v>
      </c>
      <c r="AG121" t="n">
        <v>65</v>
      </c>
      <c r="AH121" t="n">
        <v>2440473.706979817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1.7828</v>
      </c>
      <c r="E122" t="n">
        <v>56.09</v>
      </c>
      <c r="F122" t="n">
        <v>53.03</v>
      </c>
      <c r="G122" t="n">
        <v>198.85</v>
      </c>
      <c r="H122" t="n">
        <v>2.36</v>
      </c>
      <c r="I122" t="n">
        <v>16</v>
      </c>
      <c r="J122" t="n">
        <v>233.89</v>
      </c>
      <c r="K122" t="n">
        <v>53.44</v>
      </c>
      <c r="L122" t="n">
        <v>31</v>
      </c>
      <c r="M122" t="n">
        <v>4</v>
      </c>
      <c r="N122" t="n">
        <v>54.46</v>
      </c>
      <c r="O122" t="n">
        <v>29081.05</v>
      </c>
      <c r="P122" t="n">
        <v>618.39</v>
      </c>
      <c r="Q122" t="n">
        <v>1367.22</v>
      </c>
      <c r="R122" t="n">
        <v>120.7</v>
      </c>
      <c r="S122" t="n">
        <v>104.26</v>
      </c>
      <c r="T122" t="n">
        <v>7327.34</v>
      </c>
      <c r="U122" t="n">
        <v>0.86</v>
      </c>
      <c r="V122" t="n">
        <v>0.9</v>
      </c>
      <c r="W122" t="n">
        <v>20.69</v>
      </c>
      <c r="X122" t="n">
        <v>0.45</v>
      </c>
      <c r="Y122" t="n">
        <v>1</v>
      </c>
      <c r="Z122" t="n">
        <v>10</v>
      </c>
      <c r="AA122" t="n">
        <v>1972.865724308092</v>
      </c>
      <c r="AB122" t="n">
        <v>2699.361920691346</v>
      </c>
      <c r="AC122" t="n">
        <v>2441.738607558814</v>
      </c>
      <c r="AD122" t="n">
        <v>1972865.724308092</v>
      </c>
      <c r="AE122" t="n">
        <v>2699361.920691346</v>
      </c>
      <c r="AF122" t="n">
        <v>2.468132759580617e-06</v>
      </c>
      <c r="AG122" t="n">
        <v>65</v>
      </c>
      <c r="AH122" t="n">
        <v>2441738.607558814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1.7825</v>
      </c>
      <c r="E123" t="n">
        <v>56.1</v>
      </c>
      <c r="F123" t="n">
        <v>53.04</v>
      </c>
      <c r="G123" t="n">
        <v>198.89</v>
      </c>
      <c r="H123" t="n">
        <v>2.37</v>
      </c>
      <c r="I123" t="n">
        <v>16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618.75</v>
      </c>
      <c r="Q123" t="n">
        <v>1367.23</v>
      </c>
      <c r="R123" t="n">
        <v>121.17</v>
      </c>
      <c r="S123" t="n">
        <v>104.26</v>
      </c>
      <c r="T123" t="n">
        <v>7561.81</v>
      </c>
      <c r="U123" t="n">
        <v>0.86</v>
      </c>
      <c r="V123" t="n">
        <v>0.9</v>
      </c>
      <c r="W123" t="n">
        <v>20.68</v>
      </c>
      <c r="X123" t="n">
        <v>0.46</v>
      </c>
      <c r="Y123" t="n">
        <v>1</v>
      </c>
      <c r="Z123" t="n">
        <v>10</v>
      </c>
      <c r="AA123" t="n">
        <v>1973.670975723311</v>
      </c>
      <c r="AB123" t="n">
        <v>2700.463701202834</v>
      </c>
      <c r="AC123" t="n">
        <v>2442.735235684644</v>
      </c>
      <c r="AD123" t="n">
        <v>1973670.975723311</v>
      </c>
      <c r="AE123" t="n">
        <v>2700463.701202834</v>
      </c>
      <c r="AF123" t="n">
        <v>2.467717435468056e-06</v>
      </c>
      <c r="AG123" t="n">
        <v>65</v>
      </c>
      <c r="AH123" t="n">
        <v>2442735.235684644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1.7822</v>
      </c>
      <c r="E124" t="n">
        <v>56.11</v>
      </c>
      <c r="F124" t="n">
        <v>53.05</v>
      </c>
      <c r="G124" t="n">
        <v>198.92</v>
      </c>
      <c r="H124" t="n">
        <v>2.39</v>
      </c>
      <c r="I124" t="n">
        <v>16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619.39</v>
      </c>
      <c r="Q124" t="n">
        <v>1367.22</v>
      </c>
      <c r="R124" t="n">
        <v>121.22</v>
      </c>
      <c r="S124" t="n">
        <v>104.26</v>
      </c>
      <c r="T124" t="n">
        <v>7585.05</v>
      </c>
      <c r="U124" t="n">
        <v>0.86</v>
      </c>
      <c r="V124" t="n">
        <v>0.9</v>
      </c>
      <c r="W124" t="n">
        <v>20.69</v>
      </c>
      <c r="X124" t="n">
        <v>0.47</v>
      </c>
      <c r="Y124" t="n">
        <v>1</v>
      </c>
      <c r="Z124" t="n">
        <v>10</v>
      </c>
      <c r="AA124" t="n">
        <v>1974.856490106437</v>
      </c>
      <c r="AB124" t="n">
        <v>2702.08577428303</v>
      </c>
      <c r="AC124" t="n">
        <v>2444.202500386661</v>
      </c>
      <c r="AD124" t="n">
        <v>1974856.490106437</v>
      </c>
      <c r="AE124" t="n">
        <v>2702085.774283031</v>
      </c>
      <c r="AF124" t="n">
        <v>2.467302111355494e-06</v>
      </c>
      <c r="AG124" t="n">
        <v>65</v>
      </c>
      <c r="AH124" t="n">
        <v>2444202.50038666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1.7824</v>
      </c>
      <c r="E125" t="n">
        <v>56.1</v>
      </c>
      <c r="F125" t="n">
        <v>53.04</v>
      </c>
      <c r="G125" t="n">
        <v>198.9</v>
      </c>
      <c r="H125" t="n">
        <v>2.4</v>
      </c>
      <c r="I125" t="n">
        <v>16</v>
      </c>
      <c r="J125" t="n">
        <v>235.18</v>
      </c>
      <c r="K125" t="n">
        <v>53.44</v>
      </c>
      <c r="L125" t="n">
        <v>31.75</v>
      </c>
      <c r="M125" t="n">
        <v>1</v>
      </c>
      <c r="N125" t="n">
        <v>55</v>
      </c>
      <c r="O125" t="n">
        <v>29239.96</v>
      </c>
      <c r="P125" t="n">
        <v>620.0599999999999</v>
      </c>
      <c r="Q125" t="n">
        <v>1367.26</v>
      </c>
      <c r="R125" t="n">
        <v>121.14</v>
      </c>
      <c r="S125" t="n">
        <v>104.26</v>
      </c>
      <c r="T125" t="n">
        <v>7547.97</v>
      </c>
      <c r="U125" t="n">
        <v>0.86</v>
      </c>
      <c r="V125" t="n">
        <v>0.9</v>
      </c>
      <c r="W125" t="n">
        <v>20.69</v>
      </c>
      <c r="X125" t="n">
        <v>0.46</v>
      </c>
      <c r="Y125" t="n">
        <v>1</v>
      </c>
      <c r="Z125" t="n">
        <v>10</v>
      </c>
      <c r="AA125" t="n">
        <v>1975.523308426803</v>
      </c>
      <c r="AB125" t="n">
        <v>2702.998144526903</v>
      </c>
      <c r="AC125" t="n">
        <v>2445.027795294978</v>
      </c>
      <c r="AD125" t="n">
        <v>1975523.308426803</v>
      </c>
      <c r="AE125" t="n">
        <v>2702998.144526903</v>
      </c>
      <c r="AF125" t="n">
        <v>2.467578994097202e-06</v>
      </c>
      <c r="AG125" t="n">
        <v>65</v>
      </c>
      <c r="AH125" t="n">
        <v>2445027.795294978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1.7825</v>
      </c>
      <c r="E126" t="n">
        <v>56.1</v>
      </c>
      <c r="F126" t="n">
        <v>53.04</v>
      </c>
      <c r="G126" t="n">
        <v>198.88</v>
      </c>
      <c r="H126" t="n">
        <v>2.41</v>
      </c>
      <c r="I126" t="n">
        <v>16</v>
      </c>
      <c r="J126" t="n">
        <v>235.61</v>
      </c>
      <c r="K126" t="n">
        <v>53.44</v>
      </c>
      <c r="L126" t="n">
        <v>32</v>
      </c>
      <c r="M126" t="n">
        <v>1</v>
      </c>
      <c r="N126" t="n">
        <v>55.18</v>
      </c>
      <c r="O126" t="n">
        <v>29293.06</v>
      </c>
      <c r="P126" t="n">
        <v>620.73</v>
      </c>
      <c r="Q126" t="n">
        <v>1367.31</v>
      </c>
      <c r="R126" t="n">
        <v>120.91</v>
      </c>
      <c r="S126" t="n">
        <v>104.26</v>
      </c>
      <c r="T126" t="n">
        <v>7431.93</v>
      </c>
      <c r="U126" t="n">
        <v>0.86</v>
      </c>
      <c r="V126" t="n">
        <v>0.9</v>
      </c>
      <c r="W126" t="n">
        <v>20.69</v>
      </c>
      <c r="X126" t="n">
        <v>0.46</v>
      </c>
      <c r="Y126" t="n">
        <v>1</v>
      </c>
      <c r="Z126" t="n">
        <v>10</v>
      </c>
      <c r="AA126" t="n">
        <v>1976.357608844727</v>
      </c>
      <c r="AB126" t="n">
        <v>2704.139671165443</v>
      </c>
      <c r="AC126" t="n">
        <v>2446.060376233278</v>
      </c>
      <c r="AD126" t="n">
        <v>1976357.608844727</v>
      </c>
      <c r="AE126" t="n">
        <v>2704139.671165443</v>
      </c>
      <c r="AF126" t="n">
        <v>2.467717435468056e-06</v>
      </c>
      <c r="AG126" t="n">
        <v>65</v>
      </c>
      <c r="AH126" t="n">
        <v>2446060.376233278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1.7825</v>
      </c>
      <c r="E127" t="n">
        <v>56.1</v>
      </c>
      <c r="F127" t="n">
        <v>53.04</v>
      </c>
      <c r="G127" t="n">
        <v>198.89</v>
      </c>
      <c r="H127" t="n">
        <v>2.43</v>
      </c>
      <c r="I127" t="n">
        <v>16</v>
      </c>
      <c r="J127" t="n">
        <v>236.04</v>
      </c>
      <c r="K127" t="n">
        <v>53.44</v>
      </c>
      <c r="L127" t="n">
        <v>32.25</v>
      </c>
      <c r="M127" t="n">
        <v>0</v>
      </c>
      <c r="N127" t="n">
        <v>55.36</v>
      </c>
      <c r="O127" t="n">
        <v>29346.22</v>
      </c>
      <c r="P127" t="n">
        <v>621.67</v>
      </c>
      <c r="Q127" t="n">
        <v>1367.27</v>
      </c>
      <c r="R127" t="n">
        <v>120.96</v>
      </c>
      <c r="S127" t="n">
        <v>104.26</v>
      </c>
      <c r="T127" t="n">
        <v>7457.4</v>
      </c>
      <c r="U127" t="n">
        <v>0.86</v>
      </c>
      <c r="V127" t="n">
        <v>0.9</v>
      </c>
      <c r="W127" t="n">
        <v>20.69</v>
      </c>
      <c r="X127" t="n">
        <v>0.46</v>
      </c>
      <c r="Y127" t="n">
        <v>1</v>
      </c>
      <c r="Z127" t="n">
        <v>10</v>
      </c>
      <c r="AA127" t="n">
        <v>1977.633081134692</v>
      </c>
      <c r="AB127" t="n">
        <v>2705.884828622439</v>
      </c>
      <c r="AC127" t="n">
        <v>2447.638978311923</v>
      </c>
      <c r="AD127" t="n">
        <v>1977633.081134692</v>
      </c>
      <c r="AE127" t="n">
        <v>2705884.828622439</v>
      </c>
      <c r="AF127" t="n">
        <v>2.467717435468056e-06</v>
      </c>
      <c r="AG127" t="n">
        <v>65</v>
      </c>
      <c r="AH127" t="n">
        <v>2447638.978311922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1.239</v>
      </c>
      <c r="E2" t="n">
        <v>80.70999999999999</v>
      </c>
      <c r="F2" t="n">
        <v>66.97</v>
      </c>
      <c r="G2" t="n">
        <v>8.23</v>
      </c>
      <c r="H2" t="n">
        <v>0.15</v>
      </c>
      <c r="I2" t="n">
        <v>488</v>
      </c>
      <c r="J2" t="n">
        <v>116.05</v>
      </c>
      <c r="K2" t="n">
        <v>43.4</v>
      </c>
      <c r="L2" t="n">
        <v>1</v>
      </c>
      <c r="M2" t="n">
        <v>486</v>
      </c>
      <c r="N2" t="n">
        <v>16.65</v>
      </c>
      <c r="O2" t="n">
        <v>14546.17</v>
      </c>
      <c r="P2" t="n">
        <v>676.12</v>
      </c>
      <c r="Q2" t="n">
        <v>1369.44</v>
      </c>
      <c r="R2" t="n">
        <v>574.34</v>
      </c>
      <c r="S2" t="n">
        <v>104.26</v>
      </c>
      <c r="T2" t="n">
        <v>231787.98</v>
      </c>
      <c r="U2" t="n">
        <v>0.18</v>
      </c>
      <c r="V2" t="n">
        <v>0.72</v>
      </c>
      <c r="W2" t="n">
        <v>21.45</v>
      </c>
      <c r="X2" t="n">
        <v>14.34</v>
      </c>
      <c r="Y2" t="n">
        <v>1</v>
      </c>
      <c r="Z2" t="n">
        <v>10</v>
      </c>
      <c r="AA2" t="n">
        <v>2942.083201478378</v>
      </c>
      <c r="AB2" t="n">
        <v>4025.488031813287</v>
      </c>
      <c r="AC2" t="n">
        <v>3641.301103864812</v>
      </c>
      <c r="AD2" t="n">
        <v>2942083.201478378</v>
      </c>
      <c r="AE2" t="n">
        <v>4025488.031813287</v>
      </c>
      <c r="AF2" t="n">
        <v>2.138360865872161e-06</v>
      </c>
      <c r="AG2" t="n">
        <v>94</v>
      </c>
      <c r="AH2" t="n">
        <v>3641301.103864812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1.3481</v>
      </c>
      <c r="E3" t="n">
        <v>74.18000000000001</v>
      </c>
      <c r="F3" t="n">
        <v>63.3</v>
      </c>
      <c r="G3" t="n">
        <v>10.32</v>
      </c>
      <c r="H3" t="n">
        <v>0.19</v>
      </c>
      <c r="I3" t="n">
        <v>368</v>
      </c>
      <c r="J3" t="n">
        <v>116.37</v>
      </c>
      <c r="K3" t="n">
        <v>43.4</v>
      </c>
      <c r="L3" t="n">
        <v>1.25</v>
      </c>
      <c r="M3" t="n">
        <v>366</v>
      </c>
      <c r="N3" t="n">
        <v>16.72</v>
      </c>
      <c r="O3" t="n">
        <v>14585.96</v>
      </c>
      <c r="P3" t="n">
        <v>637.59</v>
      </c>
      <c r="Q3" t="n">
        <v>1368.75</v>
      </c>
      <c r="R3" t="n">
        <v>455.2</v>
      </c>
      <c r="S3" t="n">
        <v>104.26</v>
      </c>
      <c r="T3" t="n">
        <v>172818.33</v>
      </c>
      <c r="U3" t="n">
        <v>0.23</v>
      </c>
      <c r="V3" t="n">
        <v>0.76</v>
      </c>
      <c r="W3" t="n">
        <v>21.24</v>
      </c>
      <c r="X3" t="n">
        <v>10.69</v>
      </c>
      <c r="Y3" t="n">
        <v>1</v>
      </c>
      <c r="Z3" t="n">
        <v>10</v>
      </c>
      <c r="AA3" t="n">
        <v>2595.034123957064</v>
      </c>
      <c r="AB3" t="n">
        <v>3550.640173223874</v>
      </c>
      <c r="AC3" t="n">
        <v>3211.772058446034</v>
      </c>
      <c r="AD3" t="n">
        <v>2595034.123957064</v>
      </c>
      <c r="AE3" t="n">
        <v>3550640.173223874</v>
      </c>
      <c r="AF3" t="n">
        <v>2.326653981664455e-06</v>
      </c>
      <c r="AG3" t="n">
        <v>86</v>
      </c>
      <c r="AH3" t="n">
        <v>3211772.058446034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1.4231</v>
      </c>
      <c r="E4" t="n">
        <v>70.27</v>
      </c>
      <c r="F4" t="n">
        <v>61.14</v>
      </c>
      <c r="G4" t="n">
        <v>12.43</v>
      </c>
      <c r="H4" t="n">
        <v>0.23</v>
      </c>
      <c r="I4" t="n">
        <v>295</v>
      </c>
      <c r="J4" t="n">
        <v>116.69</v>
      </c>
      <c r="K4" t="n">
        <v>43.4</v>
      </c>
      <c r="L4" t="n">
        <v>1.5</v>
      </c>
      <c r="M4" t="n">
        <v>293</v>
      </c>
      <c r="N4" t="n">
        <v>16.79</v>
      </c>
      <c r="O4" t="n">
        <v>14625.77</v>
      </c>
      <c r="P4" t="n">
        <v>614.03</v>
      </c>
      <c r="Q4" t="n">
        <v>1368.79</v>
      </c>
      <c r="R4" t="n">
        <v>384.47</v>
      </c>
      <c r="S4" t="n">
        <v>104.26</v>
      </c>
      <c r="T4" t="n">
        <v>137814.37</v>
      </c>
      <c r="U4" t="n">
        <v>0.27</v>
      </c>
      <c r="V4" t="n">
        <v>0.78</v>
      </c>
      <c r="W4" t="n">
        <v>21.13</v>
      </c>
      <c r="X4" t="n">
        <v>8.529999999999999</v>
      </c>
      <c r="Y4" t="n">
        <v>1</v>
      </c>
      <c r="Z4" t="n">
        <v>10</v>
      </c>
      <c r="AA4" t="n">
        <v>2403.260930778726</v>
      </c>
      <c r="AB4" t="n">
        <v>3288.24762988108</v>
      </c>
      <c r="AC4" t="n">
        <v>2974.42189116964</v>
      </c>
      <c r="AD4" t="n">
        <v>2403260.930778726</v>
      </c>
      <c r="AE4" t="n">
        <v>3288247.62988108</v>
      </c>
      <c r="AF4" t="n">
        <v>2.456094712044126e-06</v>
      </c>
      <c r="AG4" t="n">
        <v>82</v>
      </c>
      <c r="AH4" t="n">
        <v>2974421.89116964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1.4765</v>
      </c>
      <c r="E5" t="n">
        <v>67.73</v>
      </c>
      <c r="F5" t="n">
        <v>59.74</v>
      </c>
      <c r="G5" t="n">
        <v>14.51</v>
      </c>
      <c r="H5" t="n">
        <v>0.26</v>
      </c>
      <c r="I5" t="n">
        <v>247</v>
      </c>
      <c r="J5" t="n">
        <v>117.01</v>
      </c>
      <c r="K5" t="n">
        <v>43.4</v>
      </c>
      <c r="L5" t="n">
        <v>1.75</v>
      </c>
      <c r="M5" t="n">
        <v>245</v>
      </c>
      <c r="N5" t="n">
        <v>16.86</v>
      </c>
      <c r="O5" t="n">
        <v>14665.62</v>
      </c>
      <c r="P5" t="n">
        <v>598.16</v>
      </c>
      <c r="Q5" t="n">
        <v>1368.27</v>
      </c>
      <c r="R5" t="n">
        <v>338.77</v>
      </c>
      <c r="S5" t="n">
        <v>104.26</v>
      </c>
      <c r="T5" t="n">
        <v>115208.53</v>
      </c>
      <c r="U5" t="n">
        <v>0.31</v>
      </c>
      <c r="V5" t="n">
        <v>0.8</v>
      </c>
      <c r="W5" t="n">
        <v>21.06</v>
      </c>
      <c r="X5" t="n">
        <v>7.15</v>
      </c>
      <c r="Y5" t="n">
        <v>1</v>
      </c>
      <c r="Z5" t="n">
        <v>10</v>
      </c>
      <c r="AA5" t="n">
        <v>2277.468798503546</v>
      </c>
      <c r="AB5" t="n">
        <v>3116.133284944962</v>
      </c>
      <c r="AC5" t="n">
        <v>2818.73389775023</v>
      </c>
      <c r="AD5" t="n">
        <v>2277468.798503546</v>
      </c>
      <c r="AE5" t="n">
        <v>3116133.284944962</v>
      </c>
      <c r="AF5" t="n">
        <v>2.548256512074451e-06</v>
      </c>
      <c r="AG5" t="n">
        <v>79</v>
      </c>
      <c r="AH5" t="n">
        <v>2818733.897750231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1.5203</v>
      </c>
      <c r="E6" t="n">
        <v>65.78</v>
      </c>
      <c r="F6" t="n">
        <v>58.65</v>
      </c>
      <c r="G6" t="n">
        <v>16.68</v>
      </c>
      <c r="H6" t="n">
        <v>0.3</v>
      </c>
      <c r="I6" t="n">
        <v>211</v>
      </c>
      <c r="J6" t="n">
        <v>117.34</v>
      </c>
      <c r="K6" t="n">
        <v>43.4</v>
      </c>
      <c r="L6" t="n">
        <v>2</v>
      </c>
      <c r="M6" t="n">
        <v>209</v>
      </c>
      <c r="N6" t="n">
        <v>16.94</v>
      </c>
      <c r="O6" t="n">
        <v>14705.49</v>
      </c>
      <c r="P6" t="n">
        <v>585.45</v>
      </c>
      <c r="Q6" t="n">
        <v>1367.96</v>
      </c>
      <c r="R6" t="n">
        <v>304.44</v>
      </c>
      <c r="S6" t="n">
        <v>104.26</v>
      </c>
      <c r="T6" t="n">
        <v>98222.48</v>
      </c>
      <c r="U6" t="n">
        <v>0.34</v>
      </c>
      <c r="V6" t="n">
        <v>0.82</v>
      </c>
      <c r="W6" t="n">
        <v>20.97</v>
      </c>
      <c r="X6" t="n">
        <v>6.06</v>
      </c>
      <c r="Y6" t="n">
        <v>1</v>
      </c>
      <c r="Z6" t="n">
        <v>10</v>
      </c>
      <c r="AA6" t="n">
        <v>2184.803147392122</v>
      </c>
      <c r="AB6" t="n">
        <v>2989.344052974131</v>
      </c>
      <c r="AC6" t="n">
        <v>2704.045252129008</v>
      </c>
      <c r="AD6" t="n">
        <v>2184803.147392122</v>
      </c>
      <c r="AE6" t="n">
        <v>2989344.052974131</v>
      </c>
      <c r="AF6" t="n">
        <v>2.623849898616179e-06</v>
      </c>
      <c r="AG6" t="n">
        <v>77</v>
      </c>
      <c r="AH6" t="n">
        <v>2704045.252129008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1.5522</v>
      </c>
      <c r="E7" t="n">
        <v>64.43000000000001</v>
      </c>
      <c r="F7" t="n">
        <v>57.92</v>
      </c>
      <c r="G7" t="n">
        <v>18.79</v>
      </c>
      <c r="H7" t="n">
        <v>0.34</v>
      </c>
      <c r="I7" t="n">
        <v>185</v>
      </c>
      <c r="J7" t="n">
        <v>117.66</v>
      </c>
      <c r="K7" t="n">
        <v>43.4</v>
      </c>
      <c r="L7" t="n">
        <v>2.25</v>
      </c>
      <c r="M7" t="n">
        <v>183</v>
      </c>
      <c r="N7" t="n">
        <v>17.01</v>
      </c>
      <c r="O7" t="n">
        <v>14745.39</v>
      </c>
      <c r="P7" t="n">
        <v>576.25</v>
      </c>
      <c r="Q7" t="n">
        <v>1367.81</v>
      </c>
      <c r="R7" t="n">
        <v>279.68</v>
      </c>
      <c r="S7" t="n">
        <v>104.26</v>
      </c>
      <c r="T7" t="n">
        <v>85972.47</v>
      </c>
      <c r="U7" t="n">
        <v>0.37</v>
      </c>
      <c r="V7" t="n">
        <v>0.83</v>
      </c>
      <c r="W7" t="n">
        <v>20.96</v>
      </c>
      <c r="X7" t="n">
        <v>5.33</v>
      </c>
      <c r="Y7" t="n">
        <v>1</v>
      </c>
      <c r="Z7" t="n">
        <v>10</v>
      </c>
      <c r="AA7" t="n">
        <v>2115.328699426858</v>
      </c>
      <c r="AB7" t="n">
        <v>2894.28604827173</v>
      </c>
      <c r="AC7" t="n">
        <v>2618.059449980657</v>
      </c>
      <c r="AD7" t="n">
        <v>2115328.699426858</v>
      </c>
      <c r="AE7" t="n">
        <v>2894286.04827173</v>
      </c>
      <c r="AF7" t="n">
        <v>2.678905355937666e-06</v>
      </c>
      <c r="AG7" t="n">
        <v>75</v>
      </c>
      <c r="AH7" t="n">
        <v>2618059.449980657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1.5795</v>
      </c>
      <c r="E8" t="n">
        <v>63.31</v>
      </c>
      <c r="F8" t="n">
        <v>57.31</v>
      </c>
      <c r="G8" t="n">
        <v>20.97</v>
      </c>
      <c r="H8" t="n">
        <v>0.37</v>
      </c>
      <c r="I8" t="n">
        <v>164</v>
      </c>
      <c r="J8" t="n">
        <v>117.98</v>
      </c>
      <c r="K8" t="n">
        <v>43.4</v>
      </c>
      <c r="L8" t="n">
        <v>2.5</v>
      </c>
      <c r="M8" t="n">
        <v>162</v>
      </c>
      <c r="N8" t="n">
        <v>17.08</v>
      </c>
      <c r="O8" t="n">
        <v>14785.31</v>
      </c>
      <c r="P8" t="n">
        <v>568.28</v>
      </c>
      <c r="Q8" t="n">
        <v>1368.01</v>
      </c>
      <c r="R8" t="n">
        <v>259.54</v>
      </c>
      <c r="S8" t="n">
        <v>104.26</v>
      </c>
      <c r="T8" t="n">
        <v>76006.64999999999</v>
      </c>
      <c r="U8" t="n">
        <v>0.4</v>
      </c>
      <c r="V8" t="n">
        <v>0.84</v>
      </c>
      <c r="W8" t="n">
        <v>20.93</v>
      </c>
      <c r="X8" t="n">
        <v>4.72</v>
      </c>
      <c r="Y8" t="n">
        <v>1</v>
      </c>
      <c r="Z8" t="n">
        <v>10</v>
      </c>
      <c r="AA8" t="n">
        <v>2064.305283411301</v>
      </c>
      <c r="AB8" t="n">
        <v>2824.473559484997</v>
      </c>
      <c r="AC8" t="n">
        <v>2554.909767141286</v>
      </c>
      <c r="AD8" t="n">
        <v>2064305.283411301</v>
      </c>
      <c r="AE8" t="n">
        <v>2824473.559484997</v>
      </c>
      <c r="AF8" t="n">
        <v>2.726021781795866e-06</v>
      </c>
      <c r="AG8" t="n">
        <v>74</v>
      </c>
      <c r="AH8" t="n">
        <v>2554909.767141286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1.6019</v>
      </c>
      <c r="E9" t="n">
        <v>62.43</v>
      </c>
      <c r="F9" t="n">
        <v>56.81</v>
      </c>
      <c r="G9" t="n">
        <v>23.03</v>
      </c>
      <c r="H9" t="n">
        <v>0.41</v>
      </c>
      <c r="I9" t="n">
        <v>148</v>
      </c>
      <c r="J9" t="n">
        <v>118.31</v>
      </c>
      <c r="K9" t="n">
        <v>43.4</v>
      </c>
      <c r="L9" t="n">
        <v>2.75</v>
      </c>
      <c r="M9" t="n">
        <v>146</v>
      </c>
      <c r="N9" t="n">
        <v>17.16</v>
      </c>
      <c r="O9" t="n">
        <v>14825.26</v>
      </c>
      <c r="P9" t="n">
        <v>561.51</v>
      </c>
      <c r="Q9" t="n">
        <v>1367.83</v>
      </c>
      <c r="R9" t="n">
        <v>243.68</v>
      </c>
      <c r="S9" t="n">
        <v>104.26</v>
      </c>
      <c r="T9" t="n">
        <v>68156.13</v>
      </c>
      <c r="U9" t="n">
        <v>0.43</v>
      </c>
      <c r="V9" t="n">
        <v>0.84</v>
      </c>
      <c r="W9" t="n">
        <v>20.89</v>
      </c>
      <c r="X9" t="n">
        <v>4.22</v>
      </c>
      <c r="Y9" t="n">
        <v>1</v>
      </c>
      <c r="Z9" t="n">
        <v>10</v>
      </c>
      <c r="AA9" t="n">
        <v>2021.423414473272</v>
      </c>
      <c r="AB9" t="n">
        <v>2765.800694589445</v>
      </c>
      <c r="AC9" t="n">
        <v>2501.836558123483</v>
      </c>
      <c r="AD9" t="n">
        <v>2021423.414473272</v>
      </c>
      <c r="AE9" t="n">
        <v>2765800.694589445</v>
      </c>
      <c r="AF9" t="n">
        <v>2.764681413269261e-06</v>
      </c>
      <c r="AG9" t="n">
        <v>73</v>
      </c>
      <c r="AH9" t="n">
        <v>2501836.558123483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1.6208</v>
      </c>
      <c r="E10" t="n">
        <v>61.7</v>
      </c>
      <c r="F10" t="n">
        <v>56.41</v>
      </c>
      <c r="G10" t="n">
        <v>25.26</v>
      </c>
      <c r="H10" t="n">
        <v>0.45</v>
      </c>
      <c r="I10" t="n">
        <v>134</v>
      </c>
      <c r="J10" t="n">
        <v>118.63</v>
      </c>
      <c r="K10" t="n">
        <v>43.4</v>
      </c>
      <c r="L10" t="n">
        <v>3</v>
      </c>
      <c r="M10" t="n">
        <v>132</v>
      </c>
      <c r="N10" t="n">
        <v>17.23</v>
      </c>
      <c r="O10" t="n">
        <v>14865.24</v>
      </c>
      <c r="P10" t="n">
        <v>555.6</v>
      </c>
      <c r="Q10" t="n">
        <v>1367.62</v>
      </c>
      <c r="R10" t="n">
        <v>231.24</v>
      </c>
      <c r="S10" t="n">
        <v>104.26</v>
      </c>
      <c r="T10" t="n">
        <v>62005.22</v>
      </c>
      <c r="U10" t="n">
        <v>0.45</v>
      </c>
      <c r="V10" t="n">
        <v>0.85</v>
      </c>
      <c r="W10" t="n">
        <v>20.86</v>
      </c>
      <c r="X10" t="n">
        <v>3.83</v>
      </c>
      <c r="Y10" t="n">
        <v>1</v>
      </c>
      <c r="Z10" t="n">
        <v>10</v>
      </c>
      <c r="AA10" t="n">
        <v>1984.337657283922</v>
      </c>
      <c r="AB10" t="n">
        <v>2715.05832549484</v>
      </c>
      <c r="AC10" t="n">
        <v>2455.936969517904</v>
      </c>
      <c r="AD10" t="n">
        <v>1984337.657283921</v>
      </c>
      <c r="AE10" t="n">
        <v>2715058.32549484</v>
      </c>
      <c r="AF10" t="n">
        <v>2.797300477324938e-06</v>
      </c>
      <c r="AG10" t="n">
        <v>72</v>
      </c>
      <c r="AH10" t="n">
        <v>2455936.969517904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1.6367</v>
      </c>
      <c r="E11" t="n">
        <v>61.1</v>
      </c>
      <c r="F11" t="n">
        <v>56.08</v>
      </c>
      <c r="G11" t="n">
        <v>27.35</v>
      </c>
      <c r="H11" t="n">
        <v>0.48</v>
      </c>
      <c r="I11" t="n">
        <v>123</v>
      </c>
      <c r="J11" t="n">
        <v>118.96</v>
      </c>
      <c r="K11" t="n">
        <v>43.4</v>
      </c>
      <c r="L11" t="n">
        <v>3.25</v>
      </c>
      <c r="M11" t="n">
        <v>121</v>
      </c>
      <c r="N11" t="n">
        <v>17.31</v>
      </c>
      <c r="O11" t="n">
        <v>14905.25</v>
      </c>
      <c r="P11" t="n">
        <v>550.5</v>
      </c>
      <c r="Q11" t="n">
        <v>1367.84</v>
      </c>
      <c r="R11" t="n">
        <v>220.1</v>
      </c>
      <c r="S11" t="n">
        <v>104.26</v>
      </c>
      <c r="T11" t="n">
        <v>56490.3</v>
      </c>
      <c r="U11" t="n">
        <v>0.47</v>
      </c>
      <c r="V11" t="n">
        <v>0.85</v>
      </c>
      <c r="W11" t="n">
        <v>20.85</v>
      </c>
      <c r="X11" t="n">
        <v>3.49</v>
      </c>
      <c r="Y11" t="n">
        <v>1</v>
      </c>
      <c r="Z11" t="n">
        <v>10</v>
      </c>
      <c r="AA11" t="n">
        <v>1951.966250905706</v>
      </c>
      <c r="AB11" t="n">
        <v>2670.766339162508</v>
      </c>
      <c r="AC11" t="n">
        <v>2415.872148196937</v>
      </c>
      <c r="AD11" t="n">
        <v>1951966.250905706</v>
      </c>
      <c r="AE11" t="n">
        <v>2670766.339162508</v>
      </c>
      <c r="AF11" t="n">
        <v>2.824741912165428e-06</v>
      </c>
      <c r="AG11" t="n">
        <v>71</v>
      </c>
      <c r="AH11" t="n">
        <v>2415872.148196938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1.6497</v>
      </c>
      <c r="E12" t="n">
        <v>60.62</v>
      </c>
      <c r="F12" t="n">
        <v>55.83</v>
      </c>
      <c r="G12" t="n">
        <v>29.65</v>
      </c>
      <c r="H12" t="n">
        <v>0.52</v>
      </c>
      <c r="I12" t="n">
        <v>113</v>
      </c>
      <c r="J12" t="n">
        <v>119.28</v>
      </c>
      <c r="K12" t="n">
        <v>43.4</v>
      </c>
      <c r="L12" t="n">
        <v>3.5</v>
      </c>
      <c r="M12" t="n">
        <v>111</v>
      </c>
      <c r="N12" t="n">
        <v>17.38</v>
      </c>
      <c r="O12" t="n">
        <v>14945.29</v>
      </c>
      <c r="P12" t="n">
        <v>546.35</v>
      </c>
      <c r="Q12" t="n">
        <v>1367.64</v>
      </c>
      <c r="R12" t="n">
        <v>211.9</v>
      </c>
      <c r="S12" t="n">
        <v>104.26</v>
      </c>
      <c r="T12" t="n">
        <v>52441.92</v>
      </c>
      <c r="U12" t="n">
        <v>0.49</v>
      </c>
      <c r="V12" t="n">
        <v>0.86</v>
      </c>
      <c r="W12" t="n">
        <v>20.84</v>
      </c>
      <c r="X12" t="n">
        <v>3.25</v>
      </c>
      <c r="Y12" t="n">
        <v>1</v>
      </c>
      <c r="Z12" t="n">
        <v>10</v>
      </c>
      <c r="AA12" t="n">
        <v>1933.878878271026</v>
      </c>
      <c r="AB12" t="n">
        <v>2646.018397965175</v>
      </c>
      <c r="AC12" t="n">
        <v>2393.486115773524</v>
      </c>
      <c r="AD12" t="n">
        <v>1933878.878271026</v>
      </c>
      <c r="AE12" t="n">
        <v>2646018.397965175</v>
      </c>
      <c r="AF12" t="n">
        <v>2.847178305431238e-06</v>
      </c>
      <c r="AG12" t="n">
        <v>71</v>
      </c>
      <c r="AH12" t="n">
        <v>2393486.115773524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1.662</v>
      </c>
      <c r="E13" t="n">
        <v>60.17</v>
      </c>
      <c r="F13" t="n">
        <v>55.57</v>
      </c>
      <c r="G13" t="n">
        <v>31.76</v>
      </c>
      <c r="H13" t="n">
        <v>0.55</v>
      </c>
      <c r="I13" t="n">
        <v>105</v>
      </c>
      <c r="J13" t="n">
        <v>119.61</v>
      </c>
      <c r="K13" t="n">
        <v>43.4</v>
      </c>
      <c r="L13" t="n">
        <v>3.75</v>
      </c>
      <c r="M13" t="n">
        <v>103</v>
      </c>
      <c r="N13" t="n">
        <v>17.46</v>
      </c>
      <c r="O13" t="n">
        <v>14985.35</v>
      </c>
      <c r="P13" t="n">
        <v>541.66</v>
      </c>
      <c r="Q13" t="n">
        <v>1367.73</v>
      </c>
      <c r="R13" t="n">
        <v>203.74</v>
      </c>
      <c r="S13" t="n">
        <v>104.26</v>
      </c>
      <c r="T13" t="n">
        <v>48401.91</v>
      </c>
      <c r="U13" t="n">
        <v>0.51</v>
      </c>
      <c r="V13" t="n">
        <v>0.86</v>
      </c>
      <c r="W13" t="n">
        <v>20.82</v>
      </c>
      <c r="X13" t="n">
        <v>2.99</v>
      </c>
      <c r="Y13" t="n">
        <v>1</v>
      </c>
      <c r="Z13" t="n">
        <v>10</v>
      </c>
      <c r="AA13" t="n">
        <v>1906.107426532179</v>
      </c>
      <c r="AB13" t="n">
        <v>2608.020272506103</v>
      </c>
      <c r="AC13" t="n">
        <v>2359.114478077562</v>
      </c>
      <c r="AD13" t="n">
        <v>1906107.426532179</v>
      </c>
      <c r="AE13" t="n">
        <v>2608020.272506103</v>
      </c>
      <c r="AF13" t="n">
        <v>2.868406585213504e-06</v>
      </c>
      <c r="AG13" t="n">
        <v>70</v>
      </c>
      <c r="AH13" t="n">
        <v>2359114.478077562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1.672</v>
      </c>
      <c r="E14" t="n">
        <v>59.81</v>
      </c>
      <c r="F14" t="n">
        <v>55.38</v>
      </c>
      <c r="G14" t="n">
        <v>33.91</v>
      </c>
      <c r="H14" t="n">
        <v>0.59</v>
      </c>
      <c r="I14" t="n">
        <v>98</v>
      </c>
      <c r="J14" t="n">
        <v>119.93</v>
      </c>
      <c r="K14" t="n">
        <v>43.4</v>
      </c>
      <c r="L14" t="n">
        <v>4</v>
      </c>
      <c r="M14" t="n">
        <v>96</v>
      </c>
      <c r="N14" t="n">
        <v>17.53</v>
      </c>
      <c r="O14" t="n">
        <v>15025.44</v>
      </c>
      <c r="P14" t="n">
        <v>537.83</v>
      </c>
      <c r="Q14" t="n">
        <v>1367.46</v>
      </c>
      <c r="R14" t="n">
        <v>197.34</v>
      </c>
      <c r="S14" t="n">
        <v>104.26</v>
      </c>
      <c r="T14" t="n">
        <v>45237.5</v>
      </c>
      <c r="U14" t="n">
        <v>0.53</v>
      </c>
      <c r="V14" t="n">
        <v>0.87</v>
      </c>
      <c r="W14" t="n">
        <v>20.81</v>
      </c>
      <c r="X14" t="n">
        <v>2.8</v>
      </c>
      <c r="Y14" t="n">
        <v>1</v>
      </c>
      <c r="Z14" t="n">
        <v>10</v>
      </c>
      <c r="AA14" t="n">
        <v>1891.692217906107</v>
      </c>
      <c r="AB14" t="n">
        <v>2588.29674810979</v>
      </c>
      <c r="AC14" t="n">
        <v>2341.273339167492</v>
      </c>
      <c r="AD14" t="n">
        <v>1891692.217906107</v>
      </c>
      <c r="AE14" t="n">
        <v>2588296.74810979</v>
      </c>
      <c r="AF14" t="n">
        <v>2.885665349264126e-06</v>
      </c>
      <c r="AG14" t="n">
        <v>70</v>
      </c>
      <c r="AH14" t="n">
        <v>2341273.339167492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1.6828</v>
      </c>
      <c r="E15" t="n">
        <v>59.42</v>
      </c>
      <c r="F15" t="n">
        <v>55.16</v>
      </c>
      <c r="G15" t="n">
        <v>36.37</v>
      </c>
      <c r="H15" t="n">
        <v>0.62</v>
      </c>
      <c r="I15" t="n">
        <v>91</v>
      </c>
      <c r="J15" t="n">
        <v>120.26</v>
      </c>
      <c r="K15" t="n">
        <v>43.4</v>
      </c>
      <c r="L15" t="n">
        <v>4.25</v>
      </c>
      <c r="M15" t="n">
        <v>89</v>
      </c>
      <c r="N15" t="n">
        <v>17.61</v>
      </c>
      <c r="O15" t="n">
        <v>15065.56</v>
      </c>
      <c r="P15" t="n">
        <v>533.58</v>
      </c>
      <c r="Q15" t="n">
        <v>1367.44</v>
      </c>
      <c r="R15" t="n">
        <v>190.62</v>
      </c>
      <c r="S15" t="n">
        <v>104.26</v>
      </c>
      <c r="T15" t="n">
        <v>41909.1</v>
      </c>
      <c r="U15" t="n">
        <v>0.55</v>
      </c>
      <c r="V15" t="n">
        <v>0.87</v>
      </c>
      <c r="W15" t="n">
        <v>20.79</v>
      </c>
      <c r="X15" t="n">
        <v>2.58</v>
      </c>
      <c r="Y15" t="n">
        <v>1</v>
      </c>
      <c r="Z15" t="n">
        <v>10</v>
      </c>
      <c r="AA15" t="n">
        <v>1866.41605842687</v>
      </c>
      <c r="AB15" t="n">
        <v>2553.712791604842</v>
      </c>
      <c r="AC15" t="n">
        <v>2309.990026932489</v>
      </c>
      <c r="AD15" t="n">
        <v>1866416.05842687</v>
      </c>
      <c r="AE15" t="n">
        <v>2553712.791604842</v>
      </c>
      <c r="AF15" t="n">
        <v>2.904304814438799e-06</v>
      </c>
      <c r="AG15" t="n">
        <v>69</v>
      </c>
      <c r="AH15" t="n">
        <v>2309990.026932489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1.6905</v>
      </c>
      <c r="E16" t="n">
        <v>59.15</v>
      </c>
      <c r="F16" t="n">
        <v>55.02</v>
      </c>
      <c r="G16" t="n">
        <v>38.38</v>
      </c>
      <c r="H16" t="n">
        <v>0.66</v>
      </c>
      <c r="I16" t="n">
        <v>86</v>
      </c>
      <c r="J16" t="n">
        <v>120.58</v>
      </c>
      <c r="K16" t="n">
        <v>43.4</v>
      </c>
      <c r="L16" t="n">
        <v>4.5</v>
      </c>
      <c r="M16" t="n">
        <v>84</v>
      </c>
      <c r="N16" t="n">
        <v>17.68</v>
      </c>
      <c r="O16" t="n">
        <v>15105.7</v>
      </c>
      <c r="P16" t="n">
        <v>530.4</v>
      </c>
      <c r="Q16" t="n">
        <v>1367.69</v>
      </c>
      <c r="R16" t="n">
        <v>185.6</v>
      </c>
      <c r="S16" t="n">
        <v>104.26</v>
      </c>
      <c r="T16" t="n">
        <v>39427.83</v>
      </c>
      <c r="U16" t="n">
        <v>0.5600000000000001</v>
      </c>
      <c r="V16" t="n">
        <v>0.87</v>
      </c>
      <c r="W16" t="n">
        <v>20.79</v>
      </c>
      <c r="X16" t="n">
        <v>2.43</v>
      </c>
      <c r="Y16" t="n">
        <v>1</v>
      </c>
      <c r="Z16" t="n">
        <v>10</v>
      </c>
      <c r="AA16" t="n">
        <v>1855.293871488913</v>
      </c>
      <c r="AB16" t="n">
        <v>2538.494924760072</v>
      </c>
      <c r="AC16" t="n">
        <v>2296.224531940974</v>
      </c>
      <c r="AD16" t="n">
        <v>1855293.871488912</v>
      </c>
      <c r="AE16" t="n">
        <v>2538494.924760072</v>
      </c>
      <c r="AF16" t="n">
        <v>2.917594062757778e-06</v>
      </c>
      <c r="AG16" t="n">
        <v>69</v>
      </c>
      <c r="AH16" t="n">
        <v>2296224.531940973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1.6982</v>
      </c>
      <c r="E17" t="n">
        <v>58.88</v>
      </c>
      <c r="F17" t="n">
        <v>54.87</v>
      </c>
      <c r="G17" t="n">
        <v>40.64</v>
      </c>
      <c r="H17" t="n">
        <v>0.6899999999999999</v>
      </c>
      <c r="I17" t="n">
        <v>81</v>
      </c>
      <c r="J17" t="n">
        <v>120.91</v>
      </c>
      <c r="K17" t="n">
        <v>43.4</v>
      </c>
      <c r="L17" t="n">
        <v>4.75</v>
      </c>
      <c r="M17" t="n">
        <v>79</v>
      </c>
      <c r="N17" t="n">
        <v>17.76</v>
      </c>
      <c r="O17" t="n">
        <v>15145.88</v>
      </c>
      <c r="P17" t="n">
        <v>526.89</v>
      </c>
      <c r="Q17" t="n">
        <v>1367.5</v>
      </c>
      <c r="R17" t="n">
        <v>180.84</v>
      </c>
      <c r="S17" t="n">
        <v>104.26</v>
      </c>
      <c r="T17" t="n">
        <v>37070.77</v>
      </c>
      <c r="U17" t="n">
        <v>0.58</v>
      </c>
      <c r="V17" t="n">
        <v>0.87</v>
      </c>
      <c r="W17" t="n">
        <v>20.77</v>
      </c>
      <c r="X17" t="n">
        <v>2.28</v>
      </c>
      <c r="Y17" t="n">
        <v>1</v>
      </c>
      <c r="Z17" t="n">
        <v>10</v>
      </c>
      <c r="AA17" t="n">
        <v>1843.724426015353</v>
      </c>
      <c r="AB17" t="n">
        <v>2522.665099055236</v>
      </c>
      <c r="AC17" t="n">
        <v>2281.905482584107</v>
      </c>
      <c r="AD17" t="n">
        <v>1843724.426015353</v>
      </c>
      <c r="AE17" t="n">
        <v>2522665.099055236</v>
      </c>
      <c r="AF17" t="n">
        <v>2.930883311076758e-06</v>
      </c>
      <c r="AG17" t="n">
        <v>69</v>
      </c>
      <c r="AH17" t="n">
        <v>2281905.482584107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1.7048</v>
      </c>
      <c r="E18" t="n">
        <v>58.66</v>
      </c>
      <c r="F18" t="n">
        <v>54.76</v>
      </c>
      <c r="G18" t="n">
        <v>43.23</v>
      </c>
      <c r="H18" t="n">
        <v>0.73</v>
      </c>
      <c r="I18" t="n">
        <v>76</v>
      </c>
      <c r="J18" t="n">
        <v>121.23</v>
      </c>
      <c r="K18" t="n">
        <v>43.4</v>
      </c>
      <c r="L18" t="n">
        <v>5</v>
      </c>
      <c r="M18" t="n">
        <v>74</v>
      </c>
      <c r="N18" t="n">
        <v>17.83</v>
      </c>
      <c r="O18" t="n">
        <v>15186.08</v>
      </c>
      <c r="P18" t="n">
        <v>523.6</v>
      </c>
      <c r="Q18" t="n">
        <v>1367.35</v>
      </c>
      <c r="R18" t="n">
        <v>177.31</v>
      </c>
      <c r="S18" t="n">
        <v>104.26</v>
      </c>
      <c r="T18" t="n">
        <v>35329.75</v>
      </c>
      <c r="U18" t="n">
        <v>0.59</v>
      </c>
      <c r="V18" t="n">
        <v>0.88</v>
      </c>
      <c r="W18" t="n">
        <v>20.78</v>
      </c>
      <c r="X18" t="n">
        <v>2.18</v>
      </c>
      <c r="Y18" t="n">
        <v>1</v>
      </c>
      <c r="Z18" t="n">
        <v>10</v>
      </c>
      <c r="AA18" t="n">
        <v>1824.01597041445</v>
      </c>
      <c r="AB18" t="n">
        <v>2495.699120626384</v>
      </c>
      <c r="AC18" t="n">
        <v>2257.513099289517</v>
      </c>
      <c r="AD18" t="n">
        <v>1824015.97041445</v>
      </c>
      <c r="AE18" t="n">
        <v>2495699.120626384</v>
      </c>
      <c r="AF18" t="n">
        <v>2.94227409535017e-06</v>
      </c>
      <c r="AG18" t="n">
        <v>68</v>
      </c>
      <c r="AH18" t="n">
        <v>2257513.099289516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1.7114</v>
      </c>
      <c r="E19" t="n">
        <v>58.43</v>
      </c>
      <c r="F19" t="n">
        <v>54.63</v>
      </c>
      <c r="G19" t="n">
        <v>45.52</v>
      </c>
      <c r="H19" t="n">
        <v>0.76</v>
      </c>
      <c r="I19" t="n">
        <v>72</v>
      </c>
      <c r="J19" t="n">
        <v>121.56</v>
      </c>
      <c r="K19" t="n">
        <v>43.4</v>
      </c>
      <c r="L19" t="n">
        <v>5.25</v>
      </c>
      <c r="M19" t="n">
        <v>70</v>
      </c>
      <c r="N19" t="n">
        <v>17.91</v>
      </c>
      <c r="O19" t="n">
        <v>15226.31</v>
      </c>
      <c r="P19" t="n">
        <v>520.48</v>
      </c>
      <c r="Q19" t="n">
        <v>1367.37</v>
      </c>
      <c r="R19" t="n">
        <v>173.05</v>
      </c>
      <c r="S19" t="n">
        <v>104.26</v>
      </c>
      <c r="T19" t="n">
        <v>33220.48</v>
      </c>
      <c r="U19" t="n">
        <v>0.6</v>
      </c>
      <c r="V19" t="n">
        <v>0.88</v>
      </c>
      <c r="W19" t="n">
        <v>20.76</v>
      </c>
      <c r="X19" t="n">
        <v>2.05</v>
      </c>
      <c r="Y19" t="n">
        <v>1</v>
      </c>
      <c r="Z19" t="n">
        <v>10</v>
      </c>
      <c r="AA19" t="n">
        <v>1814.090761595043</v>
      </c>
      <c r="AB19" t="n">
        <v>2482.119012050361</v>
      </c>
      <c r="AC19" t="n">
        <v>2245.229057216187</v>
      </c>
      <c r="AD19" t="n">
        <v>1814090.761595043</v>
      </c>
      <c r="AE19" t="n">
        <v>2482119.012050361</v>
      </c>
      <c r="AF19" t="n">
        <v>2.953664879623581e-06</v>
      </c>
      <c r="AG19" t="n">
        <v>68</v>
      </c>
      <c r="AH19" t="n">
        <v>2245229.057216187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1.7158</v>
      </c>
      <c r="E20" t="n">
        <v>58.28</v>
      </c>
      <c r="F20" t="n">
        <v>54.55</v>
      </c>
      <c r="G20" t="n">
        <v>47.43</v>
      </c>
      <c r="H20" t="n">
        <v>0.8</v>
      </c>
      <c r="I20" t="n">
        <v>69</v>
      </c>
      <c r="J20" t="n">
        <v>121.89</v>
      </c>
      <c r="K20" t="n">
        <v>43.4</v>
      </c>
      <c r="L20" t="n">
        <v>5.5</v>
      </c>
      <c r="M20" t="n">
        <v>67</v>
      </c>
      <c r="N20" t="n">
        <v>17.99</v>
      </c>
      <c r="O20" t="n">
        <v>15266.56</v>
      </c>
      <c r="P20" t="n">
        <v>517.72</v>
      </c>
      <c r="Q20" t="n">
        <v>1367.45</v>
      </c>
      <c r="R20" t="n">
        <v>170.52</v>
      </c>
      <c r="S20" t="n">
        <v>104.26</v>
      </c>
      <c r="T20" t="n">
        <v>31970.65</v>
      </c>
      <c r="U20" t="n">
        <v>0.61</v>
      </c>
      <c r="V20" t="n">
        <v>0.88</v>
      </c>
      <c r="W20" t="n">
        <v>20.76</v>
      </c>
      <c r="X20" t="n">
        <v>1.97</v>
      </c>
      <c r="Y20" t="n">
        <v>1</v>
      </c>
      <c r="Z20" t="n">
        <v>10</v>
      </c>
      <c r="AA20" t="n">
        <v>1806.60937098561</v>
      </c>
      <c r="AB20" t="n">
        <v>2471.882643362876</v>
      </c>
      <c r="AC20" t="n">
        <v>2235.969633189402</v>
      </c>
      <c r="AD20" t="n">
        <v>1806609.37098561</v>
      </c>
      <c r="AE20" t="n">
        <v>2471882.643362876</v>
      </c>
      <c r="AF20" t="n">
        <v>2.961258735805855e-06</v>
      </c>
      <c r="AG20" t="n">
        <v>68</v>
      </c>
      <c r="AH20" t="n">
        <v>2235969.633189402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1.7204</v>
      </c>
      <c r="E21" t="n">
        <v>58.13</v>
      </c>
      <c r="F21" t="n">
        <v>54.47</v>
      </c>
      <c r="G21" t="n">
        <v>49.51</v>
      </c>
      <c r="H21" t="n">
        <v>0.83</v>
      </c>
      <c r="I21" t="n">
        <v>66</v>
      </c>
      <c r="J21" t="n">
        <v>122.21</v>
      </c>
      <c r="K21" t="n">
        <v>43.4</v>
      </c>
      <c r="L21" t="n">
        <v>5.75</v>
      </c>
      <c r="M21" t="n">
        <v>64</v>
      </c>
      <c r="N21" t="n">
        <v>18.06</v>
      </c>
      <c r="O21" t="n">
        <v>15306.85</v>
      </c>
      <c r="P21" t="n">
        <v>515.21</v>
      </c>
      <c r="Q21" t="n">
        <v>1367.62</v>
      </c>
      <c r="R21" t="n">
        <v>167.62</v>
      </c>
      <c r="S21" t="n">
        <v>104.26</v>
      </c>
      <c r="T21" t="n">
        <v>30537.15</v>
      </c>
      <c r="U21" t="n">
        <v>0.62</v>
      </c>
      <c r="V21" t="n">
        <v>0.88</v>
      </c>
      <c r="W21" t="n">
        <v>20.76</v>
      </c>
      <c r="X21" t="n">
        <v>1.88</v>
      </c>
      <c r="Y21" t="n">
        <v>1</v>
      </c>
      <c r="Z21" t="n">
        <v>10</v>
      </c>
      <c r="AA21" t="n">
        <v>1799.38471231008</v>
      </c>
      <c r="AB21" t="n">
        <v>2461.997546633569</v>
      </c>
      <c r="AC21" t="n">
        <v>2227.027956218119</v>
      </c>
      <c r="AD21" t="n">
        <v>1799384.712310079</v>
      </c>
      <c r="AE21" t="n">
        <v>2461997.546633569</v>
      </c>
      <c r="AF21" t="n">
        <v>2.969197767269141e-06</v>
      </c>
      <c r="AG21" t="n">
        <v>68</v>
      </c>
      <c r="AH21" t="n">
        <v>2227027.956218119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1.7254</v>
      </c>
      <c r="E22" t="n">
        <v>57.96</v>
      </c>
      <c r="F22" t="n">
        <v>54.37</v>
      </c>
      <c r="G22" t="n">
        <v>51.78</v>
      </c>
      <c r="H22" t="n">
        <v>0.86</v>
      </c>
      <c r="I22" t="n">
        <v>63</v>
      </c>
      <c r="J22" t="n">
        <v>122.54</v>
      </c>
      <c r="K22" t="n">
        <v>43.4</v>
      </c>
      <c r="L22" t="n">
        <v>6</v>
      </c>
      <c r="M22" t="n">
        <v>61</v>
      </c>
      <c r="N22" t="n">
        <v>18.14</v>
      </c>
      <c r="O22" t="n">
        <v>15347.16</v>
      </c>
      <c r="P22" t="n">
        <v>511.93</v>
      </c>
      <c r="Q22" t="n">
        <v>1367.41</v>
      </c>
      <c r="R22" t="n">
        <v>164.6</v>
      </c>
      <c r="S22" t="n">
        <v>104.26</v>
      </c>
      <c r="T22" t="n">
        <v>29039.25</v>
      </c>
      <c r="U22" t="n">
        <v>0.63</v>
      </c>
      <c r="V22" t="n">
        <v>0.88</v>
      </c>
      <c r="W22" t="n">
        <v>20.75</v>
      </c>
      <c r="X22" t="n">
        <v>1.79</v>
      </c>
      <c r="Y22" t="n">
        <v>1</v>
      </c>
      <c r="Z22" t="n">
        <v>10</v>
      </c>
      <c r="AA22" t="n">
        <v>1790.701804597941</v>
      </c>
      <c r="AB22" t="n">
        <v>2450.117209238968</v>
      </c>
      <c r="AC22" t="n">
        <v>2216.2814615503</v>
      </c>
      <c r="AD22" t="n">
        <v>1790701.804597941</v>
      </c>
      <c r="AE22" t="n">
        <v>2450117.209238968</v>
      </c>
      <c r="AF22" t="n">
        <v>2.977827149294453e-06</v>
      </c>
      <c r="AG22" t="n">
        <v>68</v>
      </c>
      <c r="AH22" t="n">
        <v>2216281.4615503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1.7307</v>
      </c>
      <c r="E23" t="n">
        <v>57.78</v>
      </c>
      <c r="F23" t="n">
        <v>54.26</v>
      </c>
      <c r="G23" t="n">
        <v>54.26</v>
      </c>
      <c r="H23" t="n">
        <v>0.9</v>
      </c>
      <c r="I23" t="n">
        <v>60</v>
      </c>
      <c r="J23" t="n">
        <v>122.87</v>
      </c>
      <c r="K23" t="n">
        <v>43.4</v>
      </c>
      <c r="L23" t="n">
        <v>6.25</v>
      </c>
      <c r="M23" t="n">
        <v>58</v>
      </c>
      <c r="N23" t="n">
        <v>18.22</v>
      </c>
      <c r="O23" t="n">
        <v>15387.5</v>
      </c>
      <c r="P23" t="n">
        <v>508.8</v>
      </c>
      <c r="Q23" t="n">
        <v>1367.36</v>
      </c>
      <c r="R23" t="n">
        <v>161.41</v>
      </c>
      <c r="S23" t="n">
        <v>104.26</v>
      </c>
      <c r="T23" t="n">
        <v>27461.92</v>
      </c>
      <c r="U23" t="n">
        <v>0.65</v>
      </c>
      <c r="V23" t="n">
        <v>0.88</v>
      </c>
      <c r="W23" t="n">
        <v>20.74</v>
      </c>
      <c r="X23" t="n">
        <v>1.68</v>
      </c>
      <c r="Y23" t="n">
        <v>1</v>
      </c>
      <c r="Z23" t="n">
        <v>10</v>
      </c>
      <c r="AA23" t="n">
        <v>1772.386472817148</v>
      </c>
      <c r="AB23" t="n">
        <v>2425.057364281076</v>
      </c>
      <c r="AC23" t="n">
        <v>2193.613293023477</v>
      </c>
      <c r="AD23" t="n">
        <v>1772386.472817148</v>
      </c>
      <c r="AE23" t="n">
        <v>2425057.364281076</v>
      </c>
      <c r="AF23" t="n">
        <v>2.986974294241282e-06</v>
      </c>
      <c r="AG23" t="n">
        <v>67</v>
      </c>
      <c r="AH23" t="n">
        <v>2193613.293023477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1.7356</v>
      </c>
      <c r="E24" t="n">
        <v>57.62</v>
      </c>
      <c r="F24" t="n">
        <v>54.17</v>
      </c>
      <c r="G24" t="n">
        <v>57.02</v>
      </c>
      <c r="H24" t="n">
        <v>0.93</v>
      </c>
      <c r="I24" t="n">
        <v>57</v>
      </c>
      <c r="J24" t="n">
        <v>123.19</v>
      </c>
      <c r="K24" t="n">
        <v>43.4</v>
      </c>
      <c r="L24" t="n">
        <v>6.5</v>
      </c>
      <c r="M24" t="n">
        <v>55</v>
      </c>
      <c r="N24" t="n">
        <v>18.29</v>
      </c>
      <c r="O24" t="n">
        <v>15427.87</v>
      </c>
      <c r="P24" t="n">
        <v>506.68</v>
      </c>
      <c r="Q24" t="n">
        <v>1367.45</v>
      </c>
      <c r="R24" t="n">
        <v>158.24</v>
      </c>
      <c r="S24" t="n">
        <v>104.26</v>
      </c>
      <c r="T24" t="n">
        <v>25890.64</v>
      </c>
      <c r="U24" t="n">
        <v>0.66</v>
      </c>
      <c r="V24" t="n">
        <v>0.88</v>
      </c>
      <c r="W24" t="n">
        <v>20.74</v>
      </c>
      <c r="X24" t="n">
        <v>1.59</v>
      </c>
      <c r="Y24" t="n">
        <v>1</v>
      </c>
      <c r="Z24" t="n">
        <v>10</v>
      </c>
      <c r="AA24" t="n">
        <v>1765.562545376874</v>
      </c>
      <c r="AB24" t="n">
        <v>2415.720565706861</v>
      </c>
      <c r="AC24" t="n">
        <v>2185.167585400906</v>
      </c>
      <c r="AD24" t="n">
        <v>1765562.545376874</v>
      </c>
      <c r="AE24" t="n">
        <v>2415720.565706861</v>
      </c>
      <c r="AF24" t="n">
        <v>2.995431088626088e-06</v>
      </c>
      <c r="AG24" t="n">
        <v>67</v>
      </c>
      <c r="AH24" t="n">
        <v>2185167.585400906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1.7387</v>
      </c>
      <c r="E25" t="n">
        <v>57.52</v>
      </c>
      <c r="F25" t="n">
        <v>54.12</v>
      </c>
      <c r="G25" t="n">
        <v>59.04</v>
      </c>
      <c r="H25" t="n">
        <v>0.96</v>
      </c>
      <c r="I25" t="n">
        <v>55</v>
      </c>
      <c r="J25" t="n">
        <v>123.52</v>
      </c>
      <c r="K25" t="n">
        <v>43.4</v>
      </c>
      <c r="L25" t="n">
        <v>6.75</v>
      </c>
      <c r="M25" t="n">
        <v>53</v>
      </c>
      <c r="N25" t="n">
        <v>18.37</v>
      </c>
      <c r="O25" t="n">
        <v>15468.27</v>
      </c>
      <c r="P25" t="n">
        <v>503.51</v>
      </c>
      <c r="Q25" t="n">
        <v>1367.37</v>
      </c>
      <c r="R25" t="n">
        <v>156.54</v>
      </c>
      <c r="S25" t="n">
        <v>104.26</v>
      </c>
      <c r="T25" t="n">
        <v>25048.99</v>
      </c>
      <c r="U25" t="n">
        <v>0.67</v>
      </c>
      <c r="V25" t="n">
        <v>0.89</v>
      </c>
      <c r="W25" t="n">
        <v>20.73</v>
      </c>
      <c r="X25" t="n">
        <v>1.54</v>
      </c>
      <c r="Y25" t="n">
        <v>1</v>
      </c>
      <c r="Z25" t="n">
        <v>10</v>
      </c>
      <c r="AA25" t="n">
        <v>1758.774224019274</v>
      </c>
      <c r="AB25" t="n">
        <v>2406.432484945791</v>
      </c>
      <c r="AC25" t="n">
        <v>2176.76594603177</v>
      </c>
      <c r="AD25" t="n">
        <v>1758774.224019275</v>
      </c>
      <c r="AE25" t="n">
        <v>2406432.484945791</v>
      </c>
      <c r="AF25" t="n">
        <v>3.00078130548178e-06</v>
      </c>
      <c r="AG25" t="n">
        <v>67</v>
      </c>
      <c r="AH25" t="n">
        <v>2176765.94603177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1.7419</v>
      </c>
      <c r="E26" t="n">
        <v>57.41</v>
      </c>
      <c r="F26" t="n">
        <v>54.06</v>
      </c>
      <c r="G26" t="n">
        <v>61.2</v>
      </c>
      <c r="H26" t="n">
        <v>1</v>
      </c>
      <c r="I26" t="n">
        <v>53</v>
      </c>
      <c r="J26" t="n">
        <v>123.85</v>
      </c>
      <c r="K26" t="n">
        <v>43.4</v>
      </c>
      <c r="L26" t="n">
        <v>7</v>
      </c>
      <c r="M26" t="n">
        <v>51</v>
      </c>
      <c r="N26" t="n">
        <v>18.45</v>
      </c>
      <c r="O26" t="n">
        <v>15508.69</v>
      </c>
      <c r="P26" t="n">
        <v>500.47</v>
      </c>
      <c r="Q26" t="n">
        <v>1367.31</v>
      </c>
      <c r="R26" t="n">
        <v>154.79</v>
      </c>
      <c r="S26" t="n">
        <v>104.26</v>
      </c>
      <c r="T26" t="n">
        <v>24186.1</v>
      </c>
      <c r="U26" t="n">
        <v>0.67</v>
      </c>
      <c r="V26" t="n">
        <v>0.89</v>
      </c>
      <c r="W26" t="n">
        <v>20.73</v>
      </c>
      <c r="X26" t="n">
        <v>1.48</v>
      </c>
      <c r="Y26" t="n">
        <v>1</v>
      </c>
      <c r="Z26" t="n">
        <v>10</v>
      </c>
      <c r="AA26" t="n">
        <v>1752.05088544475</v>
      </c>
      <c r="AB26" t="n">
        <v>2397.233316495363</v>
      </c>
      <c r="AC26" t="n">
        <v>2168.444733307136</v>
      </c>
      <c r="AD26" t="n">
        <v>1752050.88544475</v>
      </c>
      <c r="AE26" t="n">
        <v>2397233.316495364</v>
      </c>
      <c r="AF26" t="n">
        <v>3.00630410997798e-06</v>
      </c>
      <c r="AG26" t="n">
        <v>67</v>
      </c>
      <c r="AH26" t="n">
        <v>2168444.733307136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1.7448</v>
      </c>
      <c r="E27" t="n">
        <v>57.31</v>
      </c>
      <c r="F27" t="n">
        <v>54.01</v>
      </c>
      <c r="G27" t="n">
        <v>63.54</v>
      </c>
      <c r="H27" t="n">
        <v>1.03</v>
      </c>
      <c r="I27" t="n">
        <v>51</v>
      </c>
      <c r="J27" t="n">
        <v>124.18</v>
      </c>
      <c r="K27" t="n">
        <v>43.4</v>
      </c>
      <c r="L27" t="n">
        <v>7.25</v>
      </c>
      <c r="M27" t="n">
        <v>49</v>
      </c>
      <c r="N27" t="n">
        <v>18.53</v>
      </c>
      <c r="O27" t="n">
        <v>15549.15</v>
      </c>
      <c r="P27" t="n">
        <v>498.46</v>
      </c>
      <c r="Q27" t="n">
        <v>1367.35</v>
      </c>
      <c r="R27" t="n">
        <v>153.21</v>
      </c>
      <c r="S27" t="n">
        <v>104.26</v>
      </c>
      <c r="T27" t="n">
        <v>23406.43</v>
      </c>
      <c r="U27" t="n">
        <v>0.68</v>
      </c>
      <c r="V27" t="n">
        <v>0.89</v>
      </c>
      <c r="W27" t="n">
        <v>20.72</v>
      </c>
      <c r="X27" t="n">
        <v>1.43</v>
      </c>
      <c r="Y27" t="n">
        <v>1</v>
      </c>
      <c r="Z27" t="n">
        <v>10</v>
      </c>
      <c r="AA27" t="n">
        <v>1747.045147869758</v>
      </c>
      <c r="AB27" t="n">
        <v>2390.384245507704</v>
      </c>
      <c r="AC27" t="n">
        <v>2162.249328041807</v>
      </c>
      <c r="AD27" t="n">
        <v>1747045.147869758</v>
      </c>
      <c r="AE27" t="n">
        <v>2390384.245507704</v>
      </c>
      <c r="AF27" t="n">
        <v>3.01130915155266e-06</v>
      </c>
      <c r="AG27" t="n">
        <v>67</v>
      </c>
      <c r="AH27" t="n">
        <v>2162249.328041807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1.748</v>
      </c>
      <c r="E28" t="n">
        <v>57.21</v>
      </c>
      <c r="F28" t="n">
        <v>53.95</v>
      </c>
      <c r="G28" t="n">
        <v>66.06</v>
      </c>
      <c r="H28" t="n">
        <v>1.06</v>
      </c>
      <c r="I28" t="n">
        <v>49</v>
      </c>
      <c r="J28" t="n">
        <v>124.51</v>
      </c>
      <c r="K28" t="n">
        <v>43.4</v>
      </c>
      <c r="L28" t="n">
        <v>7.5</v>
      </c>
      <c r="M28" t="n">
        <v>47</v>
      </c>
      <c r="N28" t="n">
        <v>18.61</v>
      </c>
      <c r="O28" t="n">
        <v>15589.63</v>
      </c>
      <c r="P28" t="n">
        <v>495.6</v>
      </c>
      <c r="Q28" t="n">
        <v>1367.36</v>
      </c>
      <c r="R28" t="n">
        <v>151.06</v>
      </c>
      <c r="S28" t="n">
        <v>104.26</v>
      </c>
      <c r="T28" t="n">
        <v>22339.42</v>
      </c>
      <c r="U28" t="n">
        <v>0.6899999999999999</v>
      </c>
      <c r="V28" t="n">
        <v>0.89</v>
      </c>
      <c r="W28" t="n">
        <v>20.73</v>
      </c>
      <c r="X28" t="n">
        <v>1.37</v>
      </c>
      <c r="Y28" t="n">
        <v>1</v>
      </c>
      <c r="Z28" t="n">
        <v>10</v>
      </c>
      <c r="AA28" t="n">
        <v>1740.61580362838</v>
      </c>
      <c r="AB28" t="n">
        <v>2381.587333074001</v>
      </c>
      <c r="AC28" t="n">
        <v>2154.291980584233</v>
      </c>
      <c r="AD28" t="n">
        <v>1740615.80362838</v>
      </c>
      <c r="AE28" t="n">
        <v>2381587.333074001</v>
      </c>
      <c r="AF28" t="n">
        <v>3.01683195604886e-06</v>
      </c>
      <c r="AG28" t="n">
        <v>67</v>
      </c>
      <c r="AH28" t="n">
        <v>2154291.980584233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1.7516</v>
      </c>
      <c r="E29" t="n">
        <v>57.09</v>
      </c>
      <c r="F29" t="n">
        <v>53.88</v>
      </c>
      <c r="G29" t="n">
        <v>68.79000000000001</v>
      </c>
      <c r="H29" t="n">
        <v>1.1</v>
      </c>
      <c r="I29" t="n">
        <v>47</v>
      </c>
      <c r="J29" t="n">
        <v>124.83</v>
      </c>
      <c r="K29" t="n">
        <v>43.4</v>
      </c>
      <c r="L29" t="n">
        <v>7.75</v>
      </c>
      <c r="M29" t="n">
        <v>45</v>
      </c>
      <c r="N29" t="n">
        <v>18.68</v>
      </c>
      <c r="O29" t="n">
        <v>15630.14</v>
      </c>
      <c r="P29" t="n">
        <v>492.69</v>
      </c>
      <c r="Q29" t="n">
        <v>1367.31</v>
      </c>
      <c r="R29" t="n">
        <v>148.9</v>
      </c>
      <c r="S29" t="n">
        <v>104.26</v>
      </c>
      <c r="T29" t="n">
        <v>21271.33</v>
      </c>
      <c r="U29" t="n">
        <v>0.7</v>
      </c>
      <c r="V29" t="n">
        <v>0.89</v>
      </c>
      <c r="W29" t="n">
        <v>20.72</v>
      </c>
      <c r="X29" t="n">
        <v>1.3</v>
      </c>
      <c r="Y29" t="n">
        <v>1</v>
      </c>
      <c r="Z29" t="n">
        <v>10</v>
      </c>
      <c r="AA29" t="n">
        <v>1733.816539513212</v>
      </c>
      <c r="AB29" t="n">
        <v>2372.284279949265</v>
      </c>
      <c r="AC29" t="n">
        <v>2145.876797792805</v>
      </c>
      <c r="AD29" t="n">
        <v>1733816.539513212</v>
      </c>
      <c r="AE29" t="n">
        <v>2372284.279949265</v>
      </c>
      <c r="AF29" t="n">
        <v>3.023045111107084e-06</v>
      </c>
      <c r="AG29" t="n">
        <v>67</v>
      </c>
      <c r="AH29" t="n">
        <v>2145876.797792805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1.7547</v>
      </c>
      <c r="E30" t="n">
        <v>56.99</v>
      </c>
      <c r="F30" t="n">
        <v>53.83</v>
      </c>
      <c r="G30" t="n">
        <v>71.77</v>
      </c>
      <c r="H30" t="n">
        <v>1.13</v>
      </c>
      <c r="I30" t="n">
        <v>45</v>
      </c>
      <c r="J30" t="n">
        <v>125.16</v>
      </c>
      <c r="K30" t="n">
        <v>43.4</v>
      </c>
      <c r="L30" t="n">
        <v>8</v>
      </c>
      <c r="M30" t="n">
        <v>43</v>
      </c>
      <c r="N30" t="n">
        <v>18.76</v>
      </c>
      <c r="O30" t="n">
        <v>15670.68</v>
      </c>
      <c r="P30" t="n">
        <v>490.53</v>
      </c>
      <c r="Q30" t="n">
        <v>1367.43</v>
      </c>
      <c r="R30" t="n">
        <v>146.97</v>
      </c>
      <c r="S30" t="n">
        <v>104.26</v>
      </c>
      <c r="T30" t="n">
        <v>20317.12</v>
      </c>
      <c r="U30" t="n">
        <v>0.71</v>
      </c>
      <c r="V30" t="n">
        <v>0.89</v>
      </c>
      <c r="W30" t="n">
        <v>20.72</v>
      </c>
      <c r="X30" t="n">
        <v>1.25</v>
      </c>
      <c r="Y30" t="n">
        <v>1</v>
      </c>
      <c r="Z30" t="n">
        <v>10</v>
      </c>
      <c r="AA30" t="n">
        <v>1718.918152134706</v>
      </c>
      <c r="AB30" t="n">
        <v>2351.89964906753</v>
      </c>
      <c r="AC30" t="n">
        <v>2127.437647472414</v>
      </c>
      <c r="AD30" t="n">
        <v>1718918.152134706</v>
      </c>
      <c r="AE30" t="n">
        <v>2351899.64906753</v>
      </c>
      <c r="AF30" t="n">
        <v>3.028395327962777e-06</v>
      </c>
      <c r="AG30" t="n">
        <v>66</v>
      </c>
      <c r="AH30" t="n">
        <v>2127437.647472414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1.7555</v>
      </c>
      <c r="E31" t="n">
        <v>56.97</v>
      </c>
      <c r="F31" t="n">
        <v>53.83</v>
      </c>
      <c r="G31" t="n">
        <v>73.40000000000001</v>
      </c>
      <c r="H31" t="n">
        <v>1.16</v>
      </c>
      <c r="I31" t="n">
        <v>44</v>
      </c>
      <c r="J31" t="n">
        <v>125.49</v>
      </c>
      <c r="K31" t="n">
        <v>43.4</v>
      </c>
      <c r="L31" t="n">
        <v>8.25</v>
      </c>
      <c r="M31" t="n">
        <v>42</v>
      </c>
      <c r="N31" t="n">
        <v>18.84</v>
      </c>
      <c r="O31" t="n">
        <v>15711.24</v>
      </c>
      <c r="P31" t="n">
        <v>488.1</v>
      </c>
      <c r="Q31" t="n">
        <v>1367.25</v>
      </c>
      <c r="R31" t="n">
        <v>147.35</v>
      </c>
      <c r="S31" t="n">
        <v>104.26</v>
      </c>
      <c r="T31" t="n">
        <v>20509.83</v>
      </c>
      <c r="U31" t="n">
        <v>0.71</v>
      </c>
      <c r="V31" t="n">
        <v>0.89</v>
      </c>
      <c r="W31" t="n">
        <v>20.71</v>
      </c>
      <c r="X31" t="n">
        <v>1.25</v>
      </c>
      <c r="Y31" t="n">
        <v>1</v>
      </c>
      <c r="Z31" t="n">
        <v>10</v>
      </c>
      <c r="AA31" t="n">
        <v>1715.076621823846</v>
      </c>
      <c r="AB31" t="n">
        <v>2346.643497819855</v>
      </c>
      <c r="AC31" t="n">
        <v>2122.683135922762</v>
      </c>
      <c r="AD31" t="n">
        <v>1715076.621823846</v>
      </c>
      <c r="AE31" t="n">
        <v>2346643.497819855</v>
      </c>
      <c r="AF31" t="n">
        <v>3.029776029086827e-06</v>
      </c>
      <c r="AG31" t="n">
        <v>66</v>
      </c>
      <c r="AH31" t="n">
        <v>2122683.135922762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1.7593</v>
      </c>
      <c r="E32" t="n">
        <v>56.84</v>
      </c>
      <c r="F32" t="n">
        <v>53.75</v>
      </c>
      <c r="G32" t="n">
        <v>76.79000000000001</v>
      </c>
      <c r="H32" t="n">
        <v>1.19</v>
      </c>
      <c r="I32" t="n">
        <v>42</v>
      </c>
      <c r="J32" t="n">
        <v>125.82</v>
      </c>
      <c r="K32" t="n">
        <v>43.4</v>
      </c>
      <c r="L32" t="n">
        <v>8.5</v>
      </c>
      <c r="M32" t="n">
        <v>40</v>
      </c>
      <c r="N32" t="n">
        <v>18.92</v>
      </c>
      <c r="O32" t="n">
        <v>15751.84</v>
      </c>
      <c r="P32" t="n">
        <v>484.95</v>
      </c>
      <c r="Q32" t="n">
        <v>1367.3</v>
      </c>
      <c r="R32" t="n">
        <v>144.36</v>
      </c>
      <c r="S32" t="n">
        <v>104.26</v>
      </c>
      <c r="T32" t="n">
        <v>19028.62</v>
      </c>
      <c r="U32" t="n">
        <v>0.72</v>
      </c>
      <c r="V32" t="n">
        <v>0.89</v>
      </c>
      <c r="W32" t="n">
        <v>20.72</v>
      </c>
      <c r="X32" t="n">
        <v>1.18</v>
      </c>
      <c r="Y32" t="n">
        <v>1</v>
      </c>
      <c r="Z32" t="n">
        <v>10</v>
      </c>
      <c r="AA32" t="n">
        <v>1707.811644261596</v>
      </c>
      <c r="AB32" t="n">
        <v>2336.703235010996</v>
      </c>
      <c r="AC32" t="n">
        <v>2113.691557845134</v>
      </c>
      <c r="AD32" t="n">
        <v>1707811.644261596</v>
      </c>
      <c r="AE32" t="n">
        <v>2336703.235010996</v>
      </c>
      <c r="AF32" t="n">
        <v>3.036334359426064e-06</v>
      </c>
      <c r="AG32" t="n">
        <v>66</v>
      </c>
      <c r="AH32" t="n">
        <v>2113691.557845134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1.7614</v>
      </c>
      <c r="E33" t="n">
        <v>56.77</v>
      </c>
      <c r="F33" t="n">
        <v>53.71</v>
      </c>
      <c r="G33" t="n">
        <v>78.59999999999999</v>
      </c>
      <c r="H33" t="n">
        <v>1.22</v>
      </c>
      <c r="I33" t="n">
        <v>41</v>
      </c>
      <c r="J33" t="n">
        <v>126.15</v>
      </c>
      <c r="K33" t="n">
        <v>43.4</v>
      </c>
      <c r="L33" t="n">
        <v>8.75</v>
      </c>
      <c r="M33" t="n">
        <v>39</v>
      </c>
      <c r="N33" t="n">
        <v>19</v>
      </c>
      <c r="O33" t="n">
        <v>15792.46</v>
      </c>
      <c r="P33" t="n">
        <v>482.44</v>
      </c>
      <c r="Q33" t="n">
        <v>1367.24</v>
      </c>
      <c r="R33" t="n">
        <v>143.14</v>
      </c>
      <c r="S33" t="n">
        <v>104.26</v>
      </c>
      <c r="T33" t="n">
        <v>18422.05</v>
      </c>
      <c r="U33" t="n">
        <v>0.73</v>
      </c>
      <c r="V33" t="n">
        <v>0.89</v>
      </c>
      <c r="W33" t="n">
        <v>20.72</v>
      </c>
      <c r="X33" t="n">
        <v>1.13</v>
      </c>
      <c r="Y33" t="n">
        <v>1</v>
      </c>
      <c r="Z33" t="n">
        <v>10</v>
      </c>
      <c r="AA33" t="n">
        <v>1702.785715073795</v>
      </c>
      <c r="AB33" t="n">
        <v>2329.826536967899</v>
      </c>
      <c r="AC33" t="n">
        <v>2107.471162211764</v>
      </c>
      <c r="AD33" t="n">
        <v>1702785.715073796</v>
      </c>
      <c r="AE33" t="n">
        <v>2329826.536967899</v>
      </c>
      <c r="AF33" t="n">
        <v>3.039958699876694e-06</v>
      </c>
      <c r="AG33" t="n">
        <v>66</v>
      </c>
      <c r="AH33" t="n">
        <v>2107471.162211764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1.7631</v>
      </c>
      <c r="E34" t="n">
        <v>56.72</v>
      </c>
      <c r="F34" t="n">
        <v>53.68</v>
      </c>
      <c r="G34" t="n">
        <v>80.52</v>
      </c>
      <c r="H34" t="n">
        <v>1.26</v>
      </c>
      <c r="I34" t="n">
        <v>40</v>
      </c>
      <c r="J34" t="n">
        <v>126.48</v>
      </c>
      <c r="K34" t="n">
        <v>43.4</v>
      </c>
      <c r="L34" t="n">
        <v>9</v>
      </c>
      <c r="M34" t="n">
        <v>38</v>
      </c>
      <c r="N34" t="n">
        <v>19.08</v>
      </c>
      <c r="O34" t="n">
        <v>15833.12</v>
      </c>
      <c r="P34" t="n">
        <v>479.66</v>
      </c>
      <c r="Q34" t="n">
        <v>1367.46</v>
      </c>
      <c r="R34" t="n">
        <v>142.71</v>
      </c>
      <c r="S34" t="n">
        <v>104.26</v>
      </c>
      <c r="T34" t="n">
        <v>18213.41</v>
      </c>
      <c r="U34" t="n">
        <v>0.73</v>
      </c>
      <c r="V34" t="n">
        <v>0.89</v>
      </c>
      <c r="W34" t="n">
        <v>20.7</v>
      </c>
      <c r="X34" t="n">
        <v>1.1</v>
      </c>
      <c r="Y34" t="n">
        <v>1</v>
      </c>
      <c r="Z34" t="n">
        <v>10</v>
      </c>
      <c r="AA34" t="n">
        <v>1697.717541165392</v>
      </c>
      <c r="AB34" t="n">
        <v>2322.892037834369</v>
      </c>
      <c r="AC34" t="n">
        <v>2101.198481942908</v>
      </c>
      <c r="AD34" t="n">
        <v>1697717.541165392</v>
      </c>
      <c r="AE34" t="n">
        <v>2322892.037834369</v>
      </c>
      <c r="AF34" t="n">
        <v>3.0428926897653e-06</v>
      </c>
      <c r="AG34" t="n">
        <v>66</v>
      </c>
      <c r="AH34" t="n">
        <v>2101198.481942907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1.7657</v>
      </c>
      <c r="E35" t="n">
        <v>56.64</v>
      </c>
      <c r="F35" t="n">
        <v>53.64</v>
      </c>
      <c r="G35" t="n">
        <v>84.7</v>
      </c>
      <c r="H35" t="n">
        <v>1.29</v>
      </c>
      <c r="I35" t="n">
        <v>38</v>
      </c>
      <c r="J35" t="n">
        <v>126.81</v>
      </c>
      <c r="K35" t="n">
        <v>43.4</v>
      </c>
      <c r="L35" t="n">
        <v>9.25</v>
      </c>
      <c r="M35" t="n">
        <v>36</v>
      </c>
      <c r="N35" t="n">
        <v>19.16</v>
      </c>
      <c r="O35" t="n">
        <v>15873.8</v>
      </c>
      <c r="P35" t="n">
        <v>477.52</v>
      </c>
      <c r="Q35" t="n">
        <v>1367.22</v>
      </c>
      <c r="R35" t="n">
        <v>141.05</v>
      </c>
      <c r="S35" t="n">
        <v>104.26</v>
      </c>
      <c r="T35" t="n">
        <v>17393.61</v>
      </c>
      <c r="U35" t="n">
        <v>0.74</v>
      </c>
      <c r="V35" t="n">
        <v>0.89</v>
      </c>
      <c r="W35" t="n">
        <v>20.71</v>
      </c>
      <c r="X35" t="n">
        <v>1.07</v>
      </c>
      <c r="Y35" t="n">
        <v>1</v>
      </c>
      <c r="Z35" t="n">
        <v>10</v>
      </c>
      <c r="AA35" t="n">
        <v>1692.92197515677</v>
      </c>
      <c r="AB35" t="n">
        <v>2316.330532855932</v>
      </c>
      <c r="AC35" t="n">
        <v>2095.263197790483</v>
      </c>
      <c r="AD35" t="n">
        <v>1692921.97515677</v>
      </c>
      <c r="AE35" t="n">
        <v>2316330.532855932</v>
      </c>
      <c r="AF35" t="n">
        <v>3.047379968418462e-06</v>
      </c>
      <c r="AG35" t="n">
        <v>66</v>
      </c>
      <c r="AH35" t="n">
        <v>2095263.197790483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1.7679</v>
      </c>
      <c r="E36" t="n">
        <v>56.56</v>
      </c>
      <c r="F36" t="n">
        <v>53.59</v>
      </c>
      <c r="G36" t="n">
        <v>86.91</v>
      </c>
      <c r="H36" t="n">
        <v>1.32</v>
      </c>
      <c r="I36" t="n">
        <v>37</v>
      </c>
      <c r="J36" t="n">
        <v>127.14</v>
      </c>
      <c r="K36" t="n">
        <v>43.4</v>
      </c>
      <c r="L36" t="n">
        <v>9.5</v>
      </c>
      <c r="M36" t="n">
        <v>35</v>
      </c>
      <c r="N36" t="n">
        <v>19.24</v>
      </c>
      <c r="O36" t="n">
        <v>15914.51</v>
      </c>
      <c r="P36" t="n">
        <v>475</v>
      </c>
      <c r="Q36" t="n">
        <v>1367.29</v>
      </c>
      <c r="R36" t="n">
        <v>139.62</v>
      </c>
      <c r="S36" t="n">
        <v>104.26</v>
      </c>
      <c r="T36" t="n">
        <v>16682.8</v>
      </c>
      <c r="U36" t="n">
        <v>0.75</v>
      </c>
      <c r="V36" t="n">
        <v>0.89</v>
      </c>
      <c r="W36" t="n">
        <v>20.7</v>
      </c>
      <c r="X36" t="n">
        <v>1.02</v>
      </c>
      <c r="Y36" t="n">
        <v>1</v>
      </c>
      <c r="Z36" t="n">
        <v>10</v>
      </c>
      <c r="AA36" t="n">
        <v>1687.783695936794</v>
      </c>
      <c r="AB36" t="n">
        <v>2309.30011254228</v>
      </c>
      <c r="AC36" t="n">
        <v>2088.903750924309</v>
      </c>
      <c r="AD36" t="n">
        <v>1687783.695936794</v>
      </c>
      <c r="AE36" t="n">
        <v>2309300.11254228</v>
      </c>
      <c r="AF36" t="n">
        <v>3.051176896509599e-06</v>
      </c>
      <c r="AG36" t="n">
        <v>66</v>
      </c>
      <c r="AH36" t="n">
        <v>2088903.750924309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1.7694</v>
      </c>
      <c r="E37" t="n">
        <v>56.52</v>
      </c>
      <c r="F37" t="n">
        <v>53.57</v>
      </c>
      <c r="G37" t="n">
        <v>89.29000000000001</v>
      </c>
      <c r="H37" t="n">
        <v>1.35</v>
      </c>
      <c r="I37" t="n">
        <v>36</v>
      </c>
      <c r="J37" t="n">
        <v>127.47</v>
      </c>
      <c r="K37" t="n">
        <v>43.4</v>
      </c>
      <c r="L37" t="n">
        <v>9.75</v>
      </c>
      <c r="M37" t="n">
        <v>34</v>
      </c>
      <c r="N37" t="n">
        <v>19.32</v>
      </c>
      <c r="O37" t="n">
        <v>15955.25</v>
      </c>
      <c r="P37" t="n">
        <v>472.41</v>
      </c>
      <c r="Q37" t="n">
        <v>1367.3</v>
      </c>
      <c r="R37" t="n">
        <v>138.99</v>
      </c>
      <c r="S37" t="n">
        <v>104.26</v>
      </c>
      <c r="T37" t="n">
        <v>16373.47</v>
      </c>
      <c r="U37" t="n">
        <v>0.75</v>
      </c>
      <c r="V37" t="n">
        <v>0.89</v>
      </c>
      <c r="W37" t="n">
        <v>20.7</v>
      </c>
      <c r="X37" t="n">
        <v>0.99</v>
      </c>
      <c r="Y37" t="n">
        <v>1</v>
      </c>
      <c r="Z37" t="n">
        <v>10</v>
      </c>
      <c r="AA37" t="n">
        <v>1683.201581827047</v>
      </c>
      <c r="AB37" t="n">
        <v>2303.030661868716</v>
      </c>
      <c r="AC37" t="n">
        <v>2083.232647823801</v>
      </c>
      <c r="AD37" t="n">
        <v>1683201.581827047</v>
      </c>
      <c r="AE37" t="n">
        <v>2303030.661868717</v>
      </c>
      <c r="AF37" t="n">
        <v>3.053765711117193e-06</v>
      </c>
      <c r="AG37" t="n">
        <v>66</v>
      </c>
      <c r="AH37" t="n">
        <v>2083232.647823801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1.7699</v>
      </c>
      <c r="E38" t="n">
        <v>56.5</v>
      </c>
      <c r="F38" t="n">
        <v>53.58</v>
      </c>
      <c r="G38" t="n">
        <v>91.84999999999999</v>
      </c>
      <c r="H38" t="n">
        <v>1.38</v>
      </c>
      <c r="I38" t="n">
        <v>35</v>
      </c>
      <c r="J38" t="n">
        <v>127.8</v>
      </c>
      <c r="K38" t="n">
        <v>43.4</v>
      </c>
      <c r="L38" t="n">
        <v>10</v>
      </c>
      <c r="M38" t="n">
        <v>33</v>
      </c>
      <c r="N38" t="n">
        <v>19.4</v>
      </c>
      <c r="O38" t="n">
        <v>15996.02</v>
      </c>
      <c r="P38" t="n">
        <v>470.04</v>
      </c>
      <c r="Q38" t="n">
        <v>1367.36</v>
      </c>
      <c r="R38" t="n">
        <v>139.21</v>
      </c>
      <c r="S38" t="n">
        <v>104.26</v>
      </c>
      <c r="T38" t="n">
        <v>16485.11</v>
      </c>
      <c r="U38" t="n">
        <v>0.75</v>
      </c>
      <c r="V38" t="n">
        <v>0.89</v>
      </c>
      <c r="W38" t="n">
        <v>20.7</v>
      </c>
      <c r="X38" t="n">
        <v>1</v>
      </c>
      <c r="Y38" t="n">
        <v>1</v>
      </c>
      <c r="Z38" t="n">
        <v>10</v>
      </c>
      <c r="AA38" t="n">
        <v>1679.741932764139</v>
      </c>
      <c r="AB38" t="n">
        <v>2298.297017391901</v>
      </c>
      <c r="AC38" t="n">
        <v>2078.95077573214</v>
      </c>
      <c r="AD38" t="n">
        <v>1679741.932764139</v>
      </c>
      <c r="AE38" t="n">
        <v>2298297.017391901</v>
      </c>
      <c r="AF38" t="n">
        <v>3.054628649319724e-06</v>
      </c>
      <c r="AG38" t="n">
        <v>66</v>
      </c>
      <c r="AH38" t="n">
        <v>2078950.775732141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1.7722</v>
      </c>
      <c r="E39" t="n">
        <v>56.43</v>
      </c>
      <c r="F39" t="n">
        <v>53.53</v>
      </c>
      <c r="G39" t="n">
        <v>94.45999999999999</v>
      </c>
      <c r="H39" t="n">
        <v>1.41</v>
      </c>
      <c r="I39" t="n">
        <v>34</v>
      </c>
      <c r="J39" t="n">
        <v>128.13</v>
      </c>
      <c r="K39" t="n">
        <v>43.4</v>
      </c>
      <c r="L39" t="n">
        <v>10.25</v>
      </c>
      <c r="M39" t="n">
        <v>32</v>
      </c>
      <c r="N39" t="n">
        <v>19.48</v>
      </c>
      <c r="O39" t="n">
        <v>16036.82</v>
      </c>
      <c r="P39" t="n">
        <v>466.79</v>
      </c>
      <c r="Q39" t="n">
        <v>1367.24</v>
      </c>
      <c r="R39" t="n">
        <v>137.39</v>
      </c>
      <c r="S39" t="n">
        <v>104.26</v>
      </c>
      <c r="T39" t="n">
        <v>15579.42</v>
      </c>
      <c r="U39" t="n">
        <v>0.76</v>
      </c>
      <c r="V39" t="n">
        <v>0.9</v>
      </c>
      <c r="W39" t="n">
        <v>20.7</v>
      </c>
      <c r="X39" t="n">
        <v>0.95</v>
      </c>
      <c r="Y39" t="n">
        <v>1</v>
      </c>
      <c r="Z39" t="n">
        <v>10</v>
      </c>
      <c r="AA39" t="n">
        <v>1673.577292913788</v>
      </c>
      <c r="AB39" t="n">
        <v>2289.862285183935</v>
      </c>
      <c r="AC39" t="n">
        <v>2071.321042527882</v>
      </c>
      <c r="AD39" t="n">
        <v>1673577.292913788</v>
      </c>
      <c r="AE39" t="n">
        <v>2289862.285183935</v>
      </c>
      <c r="AF39" t="n">
        <v>3.058598165051367e-06</v>
      </c>
      <c r="AG39" t="n">
        <v>66</v>
      </c>
      <c r="AH39" t="n">
        <v>2071321.042527882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1.7741</v>
      </c>
      <c r="E40" t="n">
        <v>56.37</v>
      </c>
      <c r="F40" t="n">
        <v>53.49</v>
      </c>
      <c r="G40" t="n">
        <v>97.26000000000001</v>
      </c>
      <c r="H40" t="n">
        <v>1.44</v>
      </c>
      <c r="I40" t="n">
        <v>33</v>
      </c>
      <c r="J40" t="n">
        <v>128.46</v>
      </c>
      <c r="K40" t="n">
        <v>43.4</v>
      </c>
      <c r="L40" t="n">
        <v>10.5</v>
      </c>
      <c r="M40" t="n">
        <v>31</v>
      </c>
      <c r="N40" t="n">
        <v>19.56</v>
      </c>
      <c r="O40" t="n">
        <v>16077.65</v>
      </c>
      <c r="P40" t="n">
        <v>464.98</v>
      </c>
      <c r="Q40" t="n">
        <v>1367.3</v>
      </c>
      <c r="R40" t="n">
        <v>136.13</v>
      </c>
      <c r="S40" t="n">
        <v>104.26</v>
      </c>
      <c r="T40" t="n">
        <v>14957.71</v>
      </c>
      <c r="U40" t="n">
        <v>0.77</v>
      </c>
      <c r="V40" t="n">
        <v>0.9</v>
      </c>
      <c r="W40" t="n">
        <v>20.7</v>
      </c>
      <c r="X40" t="n">
        <v>0.92</v>
      </c>
      <c r="Y40" t="n">
        <v>1</v>
      </c>
      <c r="Z40" t="n">
        <v>10</v>
      </c>
      <c r="AA40" t="n">
        <v>1669.699173795971</v>
      </c>
      <c r="AB40" t="n">
        <v>2284.556071516397</v>
      </c>
      <c r="AC40" t="n">
        <v>2066.521246445457</v>
      </c>
      <c r="AD40" t="n">
        <v>1669699.173795971</v>
      </c>
      <c r="AE40" t="n">
        <v>2284556.071516397</v>
      </c>
      <c r="AF40" t="n">
        <v>3.061877330220985e-06</v>
      </c>
      <c r="AG40" t="n">
        <v>66</v>
      </c>
      <c r="AH40" t="n">
        <v>2066521.246445457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1.7759</v>
      </c>
      <c r="E41" t="n">
        <v>56.31</v>
      </c>
      <c r="F41" t="n">
        <v>53.46</v>
      </c>
      <c r="G41" t="n">
        <v>100.24</v>
      </c>
      <c r="H41" t="n">
        <v>1.47</v>
      </c>
      <c r="I41" t="n">
        <v>32</v>
      </c>
      <c r="J41" t="n">
        <v>128.79</v>
      </c>
      <c r="K41" t="n">
        <v>43.4</v>
      </c>
      <c r="L41" t="n">
        <v>10.75</v>
      </c>
      <c r="M41" t="n">
        <v>30</v>
      </c>
      <c r="N41" t="n">
        <v>19.64</v>
      </c>
      <c r="O41" t="n">
        <v>16118.5</v>
      </c>
      <c r="P41" t="n">
        <v>462.56</v>
      </c>
      <c r="Q41" t="n">
        <v>1367.18</v>
      </c>
      <c r="R41" t="n">
        <v>135.49</v>
      </c>
      <c r="S41" t="n">
        <v>104.26</v>
      </c>
      <c r="T41" t="n">
        <v>14643.17</v>
      </c>
      <c r="U41" t="n">
        <v>0.77</v>
      </c>
      <c r="V41" t="n">
        <v>0.9</v>
      </c>
      <c r="W41" t="n">
        <v>20.69</v>
      </c>
      <c r="X41" t="n">
        <v>0.88</v>
      </c>
      <c r="Y41" t="n">
        <v>1</v>
      </c>
      <c r="Z41" t="n">
        <v>10</v>
      </c>
      <c r="AA41" t="n">
        <v>1665.131277838858</v>
      </c>
      <c r="AB41" t="n">
        <v>2278.306074746529</v>
      </c>
      <c r="AC41" t="n">
        <v>2060.867740595379</v>
      </c>
      <c r="AD41" t="n">
        <v>1665131.277838858</v>
      </c>
      <c r="AE41" t="n">
        <v>2278306.074746529</v>
      </c>
      <c r="AF41" t="n">
        <v>3.064983907750097e-06</v>
      </c>
      <c r="AG41" t="n">
        <v>66</v>
      </c>
      <c r="AH41" t="n">
        <v>2060867.740595378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1.7773</v>
      </c>
      <c r="E42" t="n">
        <v>56.27</v>
      </c>
      <c r="F42" t="n">
        <v>53.44</v>
      </c>
      <c r="G42" t="n">
        <v>103.44</v>
      </c>
      <c r="H42" t="n">
        <v>1.5</v>
      </c>
      <c r="I42" t="n">
        <v>31</v>
      </c>
      <c r="J42" t="n">
        <v>129.13</v>
      </c>
      <c r="K42" t="n">
        <v>43.4</v>
      </c>
      <c r="L42" t="n">
        <v>11</v>
      </c>
      <c r="M42" t="n">
        <v>29</v>
      </c>
      <c r="N42" t="n">
        <v>19.73</v>
      </c>
      <c r="O42" t="n">
        <v>16159.39</v>
      </c>
      <c r="P42" t="n">
        <v>459.96</v>
      </c>
      <c r="Q42" t="n">
        <v>1367.18</v>
      </c>
      <c r="R42" t="n">
        <v>134.65</v>
      </c>
      <c r="S42" t="n">
        <v>104.26</v>
      </c>
      <c r="T42" t="n">
        <v>14226.81</v>
      </c>
      <c r="U42" t="n">
        <v>0.77</v>
      </c>
      <c r="V42" t="n">
        <v>0.9</v>
      </c>
      <c r="W42" t="n">
        <v>20.7</v>
      </c>
      <c r="X42" t="n">
        <v>0.87</v>
      </c>
      <c r="Y42" t="n">
        <v>1</v>
      </c>
      <c r="Z42" t="n">
        <v>10</v>
      </c>
      <c r="AA42" t="n">
        <v>1660.632955750556</v>
      </c>
      <c r="AB42" t="n">
        <v>2272.151272013349</v>
      </c>
      <c r="AC42" t="n">
        <v>2055.300343596733</v>
      </c>
      <c r="AD42" t="n">
        <v>1660632.955750556</v>
      </c>
      <c r="AE42" t="n">
        <v>2272151.272013349</v>
      </c>
      <c r="AF42" t="n">
        <v>3.067400134717185e-06</v>
      </c>
      <c r="AG42" t="n">
        <v>66</v>
      </c>
      <c r="AH42" t="n">
        <v>2055300.343596733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1.779</v>
      </c>
      <c r="E43" t="n">
        <v>56.21</v>
      </c>
      <c r="F43" t="n">
        <v>53.41</v>
      </c>
      <c r="G43" t="n">
        <v>106.82</v>
      </c>
      <c r="H43" t="n">
        <v>1.54</v>
      </c>
      <c r="I43" t="n">
        <v>30</v>
      </c>
      <c r="J43" t="n">
        <v>129.46</v>
      </c>
      <c r="K43" t="n">
        <v>43.4</v>
      </c>
      <c r="L43" t="n">
        <v>11.25</v>
      </c>
      <c r="M43" t="n">
        <v>28</v>
      </c>
      <c r="N43" t="n">
        <v>19.81</v>
      </c>
      <c r="O43" t="n">
        <v>16200.3</v>
      </c>
      <c r="P43" t="n">
        <v>455.42</v>
      </c>
      <c r="Q43" t="n">
        <v>1367.23</v>
      </c>
      <c r="R43" t="n">
        <v>133.44</v>
      </c>
      <c r="S43" t="n">
        <v>104.26</v>
      </c>
      <c r="T43" t="n">
        <v>13624.66</v>
      </c>
      <c r="U43" t="n">
        <v>0.78</v>
      </c>
      <c r="V43" t="n">
        <v>0.9</v>
      </c>
      <c r="W43" t="n">
        <v>20.7</v>
      </c>
      <c r="X43" t="n">
        <v>0.83</v>
      </c>
      <c r="Y43" t="n">
        <v>1</v>
      </c>
      <c r="Z43" t="n">
        <v>10</v>
      </c>
      <c r="AA43" t="n">
        <v>1653.257543355646</v>
      </c>
      <c r="AB43" t="n">
        <v>2262.059907394403</v>
      </c>
      <c r="AC43" t="n">
        <v>2046.1720846537</v>
      </c>
      <c r="AD43" t="n">
        <v>1653257.543355646</v>
      </c>
      <c r="AE43" t="n">
        <v>2262059.907394403</v>
      </c>
      <c r="AF43" t="n">
        <v>3.07033412460579e-06</v>
      </c>
      <c r="AG43" t="n">
        <v>66</v>
      </c>
      <c r="AH43" t="n">
        <v>2046172.0846537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1.7784</v>
      </c>
      <c r="E44" t="n">
        <v>56.23</v>
      </c>
      <c r="F44" t="n">
        <v>53.43</v>
      </c>
      <c r="G44" t="n">
        <v>106.86</v>
      </c>
      <c r="H44" t="n">
        <v>1.57</v>
      </c>
      <c r="I44" t="n">
        <v>30</v>
      </c>
      <c r="J44" t="n">
        <v>129.79</v>
      </c>
      <c r="K44" t="n">
        <v>43.4</v>
      </c>
      <c r="L44" t="n">
        <v>11.5</v>
      </c>
      <c r="M44" t="n">
        <v>28</v>
      </c>
      <c r="N44" t="n">
        <v>19.89</v>
      </c>
      <c r="O44" t="n">
        <v>16241.25</v>
      </c>
      <c r="P44" t="n">
        <v>454.83</v>
      </c>
      <c r="Q44" t="n">
        <v>1367.33</v>
      </c>
      <c r="R44" t="n">
        <v>134.06</v>
      </c>
      <c r="S44" t="n">
        <v>104.26</v>
      </c>
      <c r="T44" t="n">
        <v>13934.71</v>
      </c>
      <c r="U44" t="n">
        <v>0.78</v>
      </c>
      <c r="V44" t="n">
        <v>0.9</v>
      </c>
      <c r="W44" t="n">
        <v>20.7</v>
      </c>
      <c r="X44" t="n">
        <v>0.85</v>
      </c>
      <c r="Y44" t="n">
        <v>1</v>
      </c>
      <c r="Z44" t="n">
        <v>10</v>
      </c>
      <c r="AA44" t="n">
        <v>1652.947598446775</v>
      </c>
      <c r="AB44" t="n">
        <v>2261.635827096281</v>
      </c>
      <c r="AC44" t="n">
        <v>2045.788477984031</v>
      </c>
      <c r="AD44" t="n">
        <v>1652947.598446775</v>
      </c>
      <c r="AE44" t="n">
        <v>2261635.827096281</v>
      </c>
      <c r="AF44" t="n">
        <v>3.069298598762753e-06</v>
      </c>
      <c r="AG44" t="n">
        <v>66</v>
      </c>
      <c r="AH44" t="n">
        <v>2045788.477984031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1.7808</v>
      </c>
      <c r="E45" t="n">
        <v>56.16</v>
      </c>
      <c r="F45" t="n">
        <v>53.38</v>
      </c>
      <c r="G45" t="n">
        <v>110.44</v>
      </c>
      <c r="H45" t="n">
        <v>1.6</v>
      </c>
      <c r="I45" t="n">
        <v>29</v>
      </c>
      <c r="J45" t="n">
        <v>130.12</v>
      </c>
      <c r="K45" t="n">
        <v>43.4</v>
      </c>
      <c r="L45" t="n">
        <v>11.75</v>
      </c>
      <c r="M45" t="n">
        <v>25</v>
      </c>
      <c r="N45" t="n">
        <v>19.97</v>
      </c>
      <c r="O45" t="n">
        <v>16282.22</v>
      </c>
      <c r="P45" t="n">
        <v>452.5</v>
      </c>
      <c r="Q45" t="n">
        <v>1367.27</v>
      </c>
      <c r="R45" t="n">
        <v>132.54</v>
      </c>
      <c r="S45" t="n">
        <v>104.26</v>
      </c>
      <c r="T45" t="n">
        <v>13181.58</v>
      </c>
      <c r="U45" t="n">
        <v>0.79</v>
      </c>
      <c r="V45" t="n">
        <v>0.9</v>
      </c>
      <c r="W45" t="n">
        <v>20.69</v>
      </c>
      <c r="X45" t="n">
        <v>0.8</v>
      </c>
      <c r="Y45" t="n">
        <v>1</v>
      </c>
      <c r="Z45" t="n">
        <v>10</v>
      </c>
      <c r="AA45" t="n">
        <v>1638.419528640254</v>
      </c>
      <c r="AB45" t="n">
        <v>2241.757881053795</v>
      </c>
      <c r="AC45" t="n">
        <v>2027.807655212966</v>
      </c>
      <c r="AD45" t="n">
        <v>1638419.528640254</v>
      </c>
      <c r="AE45" t="n">
        <v>2241757.881053795</v>
      </c>
      <c r="AF45" t="n">
        <v>3.073440702134902e-06</v>
      </c>
      <c r="AG45" t="n">
        <v>65</v>
      </c>
      <c r="AH45" t="n">
        <v>2027807.655212966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1.7823</v>
      </c>
      <c r="E46" t="n">
        <v>56.11</v>
      </c>
      <c r="F46" t="n">
        <v>53.35</v>
      </c>
      <c r="G46" t="n">
        <v>114.33</v>
      </c>
      <c r="H46" t="n">
        <v>1.63</v>
      </c>
      <c r="I46" t="n">
        <v>28</v>
      </c>
      <c r="J46" t="n">
        <v>130.45</v>
      </c>
      <c r="K46" t="n">
        <v>43.4</v>
      </c>
      <c r="L46" t="n">
        <v>12</v>
      </c>
      <c r="M46" t="n">
        <v>24</v>
      </c>
      <c r="N46" t="n">
        <v>20.05</v>
      </c>
      <c r="O46" t="n">
        <v>16323.22</v>
      </c>
      <c r="P46" t="n">
        <v>449.01</v>
      </c>
      <c r="Q46" t="n">
        <v>1367.24</v>
      </c>
      <c r="R46" t="n">
        <v>131.76</v>
      </c>
      <c r="S46" t="n">
        <v>104.26</v>
      </c>
      <c r="T46" t="n">
        <v>12795.7</v>
      </c>
      <c r="U46" t="n">
        <v>0.79</v>
      </c>
      <c r="V46" t="n">
        <v>0.9</v>
      </c>
      <c r="W46" t="n">
        <v>20.69</v>
      </c>
      <c r="X46" t="n">
        <v>0.78</v>
      </c>
      <c r="Y46" t="n">
        <v>1</v>
      </c>
      <c r="Z46" t="n">
        <v>10</v>
      </c>
      <c r="AA46" t="n">
        <v>1632.608260948645</v>
      </c>
      <c r="AB46" t="n">
        <v>2233.806648223098</v>
      </c>
      <c r="AC46" t="n">
        <v>2020.615276884007</v>
      </c>
      <c r="AD46" t="n">
        <v>1632608.260948645</v>
      </c>
      <c r="AE46" t="n">
        <v>2233806.648223098</v>
      </c>
      <c r="AF46" t="n">
        <v>3.076029516742496e-06</v>
      </c>
      <c r="AG46" t="n">
        <v>65</v>
      </c>
      <c r="AH46" t="n">
        <v>2020615.276884007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1.7823</v>
      </c>
      <c r="E47" t="n">
        <v>56.11</v>
      </c>
      <c r="F47" t="n">
        <v>53.35</v>
      </c>
      <c r="G47" t="n">
        <v>114.33</v>
      </c>
      <c r="H47" t="n">
        <v>1.65</v>
      </c>
      <c r="I47" t="n">
        <v>28</v>
      </c>
      <c r="J47" t="n">
        <v>130.79</v>
      </c>
      <c r="K47" t="n">
        <v>43.4</v>
      </c>
      <c r="L47" t="n">
        <v>12.25</v>
      </c>
      <c r="M47" t="n">
        <v>22</v>
      </c>
      <c r="N47" t="n">
        <v>20.14</v>
      </c>
      <c r="O47" t="n">
        <v>16364.25</v>
      </c>
      <c r="P47" t="n">
        <v>446.71</v>
      </c>
      <c r="Q47" t="n">
        <v>1367.27</v>
      </c>
      <c r="R47" t="n">
        <v>131.66</v>
      </c>
      <c r="S47" t="n">
        <v>104.26</v>
      </c>
      <c r="T47" t="n">
        <v>12748.31</v>
      </c>
      <c r="U47" t="n">
        <v>0.79</v>
      </c>
      <c r="V47" t="n">
        <v>0.9</v>
      </c>
      <c r="W47" t="n">
        <v>20.69</v>
      </c>
      <c r="X47" t="n">
        <v>0.78</v>
      </c>
      <c r="Y47" t="n">
        <v>1</v>
      </c>
      <c r="Z47" t="n">
        <v>10</v>
      </c>
      <c r="AA47" t="n">
        <v>1629.487074291204</v>
      </c>
      <c r="AB47" t="n">
        <v>2229.53610294135</v>
      </c>
      <c r="AC47" t="n">
        <v>2016.7523064502</v>
      </c>
      <c r="AD47" t="n">
        <v>1629487.074291204</v>
      </c>
      <c r="AE47" t="n">
        <v>2229536.10294135</v>
      </c>
      <c r="AF47" t="n">
        <v>3.076029516742496e-06</v>
      </c>
      <c r="AG47" t="n">
        <v>65</v>
      </c>
      <c r="AH47" t="n">
        <v>2016752.3064502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1.7839</v>
      </c>
      <c r="E48" t="n">
        <v>56.06</v>
      </c>
      <c r="F48" t="n">
        <v>53.33</v>
      </c>
      <c r="G48" t="n">
        <v>118.5</v>
      </c>
      <c r="H48" t="n">
        <v>1.68</v>
      </c>
      <c r="I48" t="n">
        <v>27</v>
      </c>
      <c r="J48" t="n">
        <v>131.12</v>
      </c>
      <c r="K48" t="n">
        <v>43.4</v>
      </c>
      <c r="L48" t="n">
        <v>12.5</v>
      </c>
      <c r="M48" t="n">
        <v>17</v>
      </c>
      <c r="N48" t="n">
        <v>20.22</v>
      </c>
      <c r="O48" t="n">
        <v>16405.32</v>
      </c>
      <c r="P48" t="n">
        <v>445.39</v>
      </c>
      <c r="Q48" t="n">
        <v>1367.3</v>
      </c>
      <c r="R48" t="n">
        <v>130.49</v>
      </c>
      <c r="S48" t="n">
        <v>104.26</v>
      </c>
      <c r="T48" t="n">
        <v>12167.38</v>
      </c>
      <c r="U48" t="n">
        <v>0.8</v>
      </c>
      <c r="V48" t="n">
        <v>0.9</v>
      </c>
      <c r="W48" t="n">
        <v>20.7</v>
      </c>
      <c r="X48" t="n">
        <v>0.75</v>
      </c>
      <c r="Y48" t="n">
        <v>1</v>
      </c>
      <c r="Z48" t="n">
        <v>10</v>
      </c>
      <c r="AA48" t="n">
        <v>1626.648784514611</v>
      </c>
      <c r="AB48" t="n">
        <v>2225.652629652508</v>
      </c>
      <c r="AC48" t="n">
        <v>2013.239466401556</v>
      </c>
      <c r="AD48" t="n">
        <v>1626648.784514611</v>
      </c>
      <c r="AE48" t="n">
        <v>2225652.629652508</v>
      </c>
      <c r="AF48" t="n">
        <v>3.078790918990596e-06</v>
      </c>
      <c r="AG48" t="n">
        <v>65</v>
      </c>
      <c r="AH48" t="n">
        <v>2013239.466401557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1.7839</v>
      </c>
      <c r="E49" t="n">
        <v>56.06</v>
      </c>
      <c r="F49" t="n">
        <v>53.33</v>
      </c>
      <c r="G49" t="n">
        <v>118.51</v>
      </c>
      <c r="H49" t="n">
        <v>1.71</v>
      </c>
      <c r="I49" t="n">
        <v>27</v>
      </c>
      <c r="J49" t="n">
        <v>131.45</v>
      </c>
      <c r="K49" t="n">
        <v>43.4</v>
      </c>
      <c r="L49" t="n">
        <v>12.75</v>
      </c>
      <c r="M49" t="n">
        <v>12</v>
      </c>
      <c r="N49" t="n">
        <v>20.3</v>
      </c>
      <c r="O49" t="n">
        <v>16446.41</v>
      </c>
      <c r="P49" t="n">
        <v>443.98</v>
      </c>
      <c r="Q49" t="n">
        <v>1367.28</v>
      </c>
      <c r="R49" t="n">
        <v>130.46</v>
      </c>
      <c r="S49" t="n">
        <v>104.26</v>
      </c>
      <c r="T49" t="n">
        <v>12153.28</v>
      </c>
      <c r="U49" t="n">
        <v>0.8</v>
      </c>
      <c r="V49" t="n">
        <v>0.9</v>
      </c>
      <c r="W49" t="n">
        <v>20.7</v>
      </c>
      <c r="X49" t="n">
        <v>0.75</v>
      </c>
      <c r="Y49" t="n">
        <v>1</v>
      </c>
      <c r="Z49" t="n">
        <v>10</v>
      </c>
      <c r="AA49" t="n">
        <v>1624.737077560581</v>
      </c>
      <c r="AB49" t="n">
        <v>2223.036947859446</v>
      </c>
      <c r="AC49" t="n">
        <v>2010.873421607692</v>
      </c>
      <c r="AD49" t="n">
        <v>1624737.077560581</v>
      </c>
      <c r="AE49" t="n">
        <v>2223036.947859446</v>
      </c>
      <c r="AF49" t="n">
        <v>3.078790918990596e-06</v>
      </c>
      <c r="AG49" t="n">
        <v>65</v>
      </c>
      <c r="AH49" t="n">
        <v>2010873.421607692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1.784</v>
      </c>
      <c r="E50" t="n">
        <v>56.06</v>
      </c>
      <c r="F50" t="n">
        <v>53.33</v>
      </c>
      <c r="G50" t="n">
        <v>118.5</v>
      </c>
      <c r="H50" t="n">
        <v>1.74</v>
      </c>
      <c r="I50" t="n">
        <v>27</v>
      </c>
      <c r="J50" t="n">
        <v>131.79</v>
      </c>
      <c r="K50" t="n">
        <v>43.4</v>
      </c>
      <c r="L50" t="n">
        <v>13</v>
      </c>
      <c r="M50" t="n">
        <v>8</v>
      </c>
      <c r="N50" t="n">
        <v>20.39</v>
      </c>
      <c r="O50" t="n">
        <v>16487.53</v>
      </c>
      <c r="P50" t="n">
        <v>442.83</v>
      </c>
      <c r="Q50" t="n">
        <v>1367.31</v>
      </c>
      <c r="R50" t="n">
        <v>130.17</v>
      </c>
      <c r="S50" t="n">
        <v>104.26</v>
      </c>
      <c r="T50" t="n">
        <v>12004.95</v>
      </c>
      <c r="U50" t="n">
        <v>0.8</v>
      </c>
      <c r="V50" t="n">
        <v>0.9</v>
      </c>
      <c r="W50" t="n">
        <v>20.71</v>
      </c>
      <c r="X50" t="n">
        <v>0.75</v>
      </c>
      <c r="Y50" t="n">
        <v>1</v>
      </c>
      <c r="Z50" t="n">
        <v>10</v>
      </c>
      <c r="AA50" t="n">
        <v>1623.121998634017</v>
      </c>
      <c r="AB50" t="n">
        <v>2220.827125619867</v>
      </c>
      <c r="AC50" t="n">
        <v>2008.874501701154</v>
      </c>
      <c r="AD50" t="n">
        <v>1623121.998634017</v>
      </c>
      <c r="AE50" t="n">
        <v>2220827.125619867</v>
      </c>
      <c r="AF50" t="n">
        <v>3.078963506631102e-06</v>
      </c>
      <c r="AG50" t="n">
        <v>65</v>
      </c>
      <c r="AH50" t="n">
        <v>2008874.501701154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1.7854</v>
      </c>
      <c r="E51" t="n">
        <v>56.01</v>
      </c>
      <c r="F51" t="n">
        <v>53.31</v>
      </c>
      <c r="G51" t="n">
        <v>123.01</v>
      </c>
      <c r="H51" t="n">
        <v>1.77</v>
      </c>
      <c r="I51" t="n">
        <v>26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443.47</v>
      </c>
      <c r="Q51" t="n">
        <v>1367.31</v>
      </c>
      <c r="R51" t="n">
        <v>129.31</v>
      </c>
      <c r="S51" t="n">
        <v>104.26</v>
      </c>
      <c r="T51" t="n">
        <v>11581.57</v>
      </c>
      <c r="U51" t="n">
        <v>0.8100000000000001</v>
      </c>
      <c r="V51" t="n">
        <v>0.9</v>
      </c>
      <c r="W51" t="n">
        <v>20.71</v>
      </c>
      <c r="X51" t="n">
        <v>0.73</v>
      </c>
      <c r="Y51" t="n">
        <v>1</v>
      </c>
      <c r="Z51" t="n">
        <v>10</v>
      </c>
      <c r="AA51" t="n">
        <v>1623.058649903821</v>
      </c>
      <c r="AB51" t="n">
        <v>2220.740449092465</v>
      </c>
      <c r="AC51" t="n">
        <v>2008.796097459875</v>
      </c>
      <c r="AD51" t="n">
        <v>1623058.649903821</v>
      </c>
      <c r="AE51" t="n">
        <v>2220740.449092465</v>
      </c>
      <c r="AF51" t="n">
        <v>3.081379733598189e-06</v>
      </c>
      <c r="AG51" t="n">
        <v>65</v>
      </c>
      <c r="AH51" t="n">
        <v>2008796.097459875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1.7852</v>
      </c>
      <c r="E52" t="n">
        <v>56.02</v>
      </c>
      <c r="F52" t="n">
        <v>53.31</v>
      </c>
      <c r="G52" t="n">
        <v>123.03</v>
      </c>
      <c r="H52" t="n">
        <v>1.8</v>
      </c>
      <c r="I52" t="n">
        <v>26</v>
      </c>
      <c r="J52" t="n">
        <v>132.45</v>
      </c>
      <c r="K52" t="n">
        <v>43.4</v>
      </c>
      <c r="L52" t="n">
        <v>13.5</v>
      </c>
      <c r="M52" t="n">
        <v>1</v>
      </c>
      <c r="N52" t="n">
        <v>20.55</v>
      </c>
      <c r="O52" t="n">
        <v>16569.86</v>
      </c>
      <c r="P52" t="n">
        <v>444.4</v>
      </c>
      <c r="Q52" t="n">
        <v>1367.33</v>
      </c>
      <c r="R52" t="n">
        <v>129.32</v>
      </c>
      <c r="S52" t="n">
        <v>104.26</v>
      </c>
      <c r="T52" t="n">
        <v>11586.22</v>
      </c>
      <c r="U52" t="n">
        <v>0.8100000000000001</v>
      </c>
      <c r="V52" t="n">
        <v>0.9</v>
      </c>
      <c r="W52" t="n">
        <v>20.72</v>
      </c>
      <c r="X52" t="n">
        <v>0.73</v>
      </c>
      <c r="Y52" t="n">
        <v>1</v>
      </c>
      <c r="Z52" t="n">
        <v>10</v>
      </c>
      <c r="AA52" t="n">
        <v>1624.430326925574</v>
      </c>
      <c r="AB52" t="n">
        <v>2222.617238107746</v>
      </c>
      <c r="AC52" t="n">
        <v>2010.493768365628</v>
      </c>
      <c r="AD52" t="n">
        <v>1624430.326925574</v>
      </c>
      <c r="AE52" t="n">
        <v>2222617.238107746</v>
      </c>
      <c r="AF52" t="n">
        <v>3.081034558317176e-06</v>
      </c>
      <c r="AG52" t="n">
        <v>65</v>
      </c>
      <c r="AH52" t="n">
        <v>2010493.768365628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1.7851</v>
      </c>
      <c r="E53" t="n">
        <v>56.02</v>
      </c>
      <c r="F53" t="n">
        <v>53.31</v>
      </c>
      <c r="G53" t="n">
        <v>123.03</v>
      </c>
      <c r="H53" t="n">
        <v>1.83</v>
      </c>
      <c r="I53" t="n">
        <v>26</v>
      </c>
      <c r="J53" t="n">
        <v>132.79</v>
      </c>
      <c r="K53" t="n">
        <v>43.4</v>
      </c>
      <c r="L53" t="n">
        <v>13.75</v>
      </c>
      <c r="M53" t="n">
        <v>0</v>
      </c>
      <c r="N53" t="n">
        <v>20.64</v>
      </c>
      <c r="O53" t="n">
        <v>16611.07</v>
      </c>
      <c r="P53" t="n">
        <v>445.55</v>
      </c>
      <c r="Q53" t="n">
        <v>1367.41</v>
      </c>
      <c r="R53" t="n">
        <v>129.39</v>
      </c>
      <c r="S53" t="n">
        <v>104.26</v>
      </c>
      <c r="T53" t="n">
        <v>11621.7</v>
      </c>
      <c r="U53" t="n">
        <v>0.8100000000000001</v>
      </c>
      <c r="V53" t="n">
        <v>0.9</v>
      </c>
      <c r="W53" t="n">
        <v>20.72</v>
      </c>
      <c r="X53" t="n">
        <v>0.74</v>
      </c>
      <c r="Y53" t="n">
        <v>1</v>
      </c>
      <c r="Z53" t="n">
        <v>10</v>
      </c>
      <c r="AA53" t="n">
        <v>1626.044393437213</v>
      </c>
      <c r="AB53" t="n">
        <v>2224.82567511656</v>
      </c>
      <c r="AC53" t="n">
        <v>2012.491435245881</v>
      </c>
      <c r="AD53" t="n">
        <v>1626044.393437213</v>
      </c>
      <c r="AE53" t="n">
        <v>2224825.675116559</v>
      </c>
      <c r="AF53" t="n">
        <v>3.08086197067667e-06</v>
      </c>
      <c r="AG53" t="n">
        <v>65</v>
      </c>
      <c r="AH53" t="n">
        <v>2012491.435245881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</row>
    <row r="138">
      <c r="A138" t="n">
        <v>0</v>
      </c>
      <c r="B138" t="n">
        <v>140</v>
      </c>
      <c r="C138" t="inlineStr">
        <is>
          <t xml:space="preserve">CONCLUIDO	</t>
        </is>
      </c>
      <c r="D138" t="n">
        <v>0.6872</v>
      </c>
      <c r="E138" t="n">
        <v>145.51</v>
      </c>
      <c r="F138" t="n">
        <v>85.79000000000001</v>
      </c>
      <c r="G138" t="n">
        <v>4.73</v>
      </c>
      <c r="H138" t="n">
        <v>0.06</v>
      </c>
      <c r="I138" t="n">
        <v>1088</v>
      </c>
      <c r="J138" t="n">
        <v>274.09</v>
      </c>
      <c r="K138" t="n">
        <v>60.56</v>
      </c>
      <c r="L138" t="n">
        <v>1</v>
      </c>
      <c r="M138" t="n">
        <v>1086</v>
      </c>
      <c r="N138" t="n">
        <v>72.53</v>
      </c>
      <c r="O138" t="n">
        <v>34038.11</v>
      </c>
      <c r="P138" t="n">
        <v>1501.11</v>
      </c>
      <c r="Q138" t="n">
        <v>1371.74</v>
      </c>
      <c r="R138" t="n">
        <v>1190.83</v>
      </c>
      <c r="S138" t="n">
        <v>104.26</v>
      </c>
      <c r="T138" t="n">
        <v>537029</v>
      </c>
      <c r="U138" t="n">
        <v>0.09</v>
      </c>
      <c r="V138" t="n">
        <v>0.5600000000000001</v>
      </c>
      <c r="W138" t="n">
        <v>22.43</v>
      </c>
      <c r="X138" t="n">
        <v>33.11</v>
      </c>
      <c r="Y138" t="n">
        <v>1</v>
      </c>
      <c r="Z138" t="n">
        <v>10</v>
      </c>
    </row>
    <row r="139">
      <c r="A139" t="n">
        <v>1</v>
      </c>
      <c r="B139" t="n">
        <v>140</v>
      </c>
      <c r="C139" t="inlineStr">
        <is>
          <t xml:space="preserve">CONCLUIDO	</t>
        </is>
      </c>
      <c r="D139" t="n">
        <v>0.8454</v>
      </c>
      <c r="E139" t="n">
        <v>118.28</v>
      </c>
      <c r="F139" t="n">
        <v>75.48</v>
      </c>
      <c r="G139" t="n">
        <v>5.93</v>
      </c>
      <c r="H139" t="n">
        <v>0.08</v>
      </c>
      <c r="I139" t="n">
        <v>764</v>
      </c>
      <c r="J139" t="n">
        <v>274.57</v>
      </c>
      <c r="K139" t="n">
        <v>60.56</v>
      </c>
      <c r="L139" t="n">
        <v>1.25</v>
      </c>
      <c r="M139" t="n">
        <v>762</v>
      </c>
      <c r="N139" t="n">
        <v>72.76000000000001</v>
      </c>
      <c r="O139" t="n">
        <v>34097.72</v>
      </c>
      <c r="P139" t="n">
        <v>1321.64</v>
      </c>
      <c r="Q139" t="n">
        <v>1370.9</v>
      </c>
      <c r="R139" t="n">
        <v>852.11</v>
      </c>
      <c r="S139" t="n">
        <v>104.26</v>
      </c>
      <c r="T139" t="n">
        <v>369290.35</v>
      </c>
      <c r="U139" t="n">
        <v>0.12</v>
      </c>
      <c r="V139" t="n">
        <v>0.64</v>
      </c>
      <c r="W139" t="n">
        <v>21.92</v>
      </c>
      <c r="X139" t="n">
        <v>22.83</v>
      </c>
      <c r="Y139" t="n">
        <v>1</v>
      </c>
      <c r="Z139" t="n">
        <v>10</v>
      </c>
    </row>
    <row r="140">
      <c r="A140" t="n">
        <v>2</v>
      </c>
      <c r="B140" t="n">
        <v>140</v>
      </c>
      <c r="C140" t="inlineStr">
        <is>
          <t xml:space="preserve">CONCLUIDO	</t>
        </is>
      </c>
      <c r="D140" t="n">
        <v>0.9626</v>
      </c>
      <c r="E140" t="n">
        <v>103.89</v>
      </c>
      <c r="F140" t="n">
        <v>70.12</v>
      </c>
      <c r="G140" t="n">
        <v>7.12</v>
      </c>
      <c r="H140" t="n">
        <v>0.1</v>
      </c>
      <c r="I140" t="n">
        <v>591</v>
      </c>
      <c r="J140" t="n">
        <v>275.05</v>
      </c>
      <c r="K140" t="n">
        <v>60.56</v>
      </c>
      <c r="L140" t="n">
        <v>1.5</v>
      </c>
      <c r="M140" t="n">
        <v>589</v>
      </c>
      <c r="N140" t="n">
        <v>73</v>
      </c>
      <c r="O140" t="n">
        <v>34157.42</v>
      </c>
      <c r="P140" t="n">
        <v>1228.23</v>
      </c>
      <c r="Q140" t="n">
        <v>1369.94</v>
      </c>
      <c r="R140" t="n">
        <v>677.38</v>
      </c>
      <c r="S140" t="n">
        <v>104.26</v>
      </c>
      <c r="T140" t="n">
        <v>282790.89</v>
      </c>
      <c r="U140" t="n">
        <v>0.15</v>
      </c>
      <c r="V140" t="n">
        <v>0.68</v>
      </c>
      <c r="W140" t="n">
        <v>21.63</v>
      </c>
      <c r="X140" t="n">
        <v>17.49</v>
      </c>
      <c r="Y140" t="n">
        <v>1</v>
      </c>
      <c r="Z140" t="n">
        <v>10</v>
      </c>
    </row>
    <row r="141">
      <c r="A141" t="n">
        <v>3</v>
      </c>
      <c r="B141" t="n">
        <v>140</v>
      </c>
      <c r="C141" t="inlineStr">
        <is>
          <t xml:space="preserve">CONCLUIDO	</t>
        </is>
      </c>
      <c r="D141" t="n">
        <v>1.0543</v>
      </c>
      <c r="E141" t="n">
        <v>94.84999999999999</v>
      </c>
      <c r="F141" t="n">
        <v>66.77</v>
      </c>
      <c r="G141" t="n">
        <v>8.31</v>
      </c>
      <c r="H141" t="n">
        <v>0.11</v>
      </c>
      <c r="I141" t="n">
        <v>482</v>
      </c>
      <c r="J141" t="n">
        <v>275.54</v>
      </c>
      <c r="K141" t="n">
        <v>60.56</v>
      </c>
      <c r="L141" t="n">
        <v>1.75</v>
      </c>
      <c r="M141" t="n">
        <v>480</v>
      </c>
      <c r="N141" t="n">
        <v>73.23</v>
      </c>
      <c r="O141" t="n">
        <v>34217.22</v>
      </c>
      <c r="P141" t="n">
        <v>1169.6</v>
      </c>
      <c r="Q141" t="n">
        <v>1369.15</v>
      </c>
      <c r="R141" t="n">
        <v>568.5599999999999</v>
      </c>
      <c r="S141" t="n">
        <v>104.26</v>
      </c>
      <c r="T141" t="n">
        <v>228925.16</v>
      </c>
      <c r="U141" t="n">
        <v>0.18</v>
      </c>
      <c r="V141" t="n">
        <v>0.72</v>
      </c>
      <c r="W141" t="n">
        <v>21.44</v>
      </c>
      <c r="X141" t="n">
        <v>14.15</v>
      </c>
      <c r="Y141" t="n">
        <v>1</v>
      </c>
      <c r="Z141" t="n">
        <v>10</v>
      </c>
    </row>
    <row r="142">
      <c r="A142" t="n">
        <v>4</v>
      </c>
      <c r="B142" t="n">
        <v>140</v>
      </c>
      <c r="C142" t="inlineStr">
        <is>
          <t xml:space="preserve">CONCLUIDO	</t>
        </is>
      </c>
      <c r="D142" t="n">
        <v>1.1269</v>
      </c>
      <c r="E142" t="n">
        <v>88.73999999999999</v>
      </c>
      <c r="F142" t="n">
        <v>64.53</v>
      </c>
      <c r="G142" t="n">
        <v>9.49</v>
      </c>
      <c r="H142" t="n">
        <v>0.13</v>
      </c>
      <c r="I142" t="n">
        <v>408</v>
      </c>
      <c r="J142" t="n">
        <v>276.02</v>
      </c>
      <c r="K142" t="n">
        <v>60.56</v>
      </c>
      <c r="L142" t="n">
        <v>2</v>
      </c>
      <c r="M142" t="n">
        <v>406</v>
      </c>
      <c r="N142" t="n">
        <v>73.47</v>
      </c>
      <c r="O142" t="n">
        <v>34277.1</v>
      </c>
      <c r="P142" t="n">
        <v>1130.28</v>
      </c>
      <c r="Q142" t="n">
        <v>1369.02</v>
      </c>
      <c r="R142" t="n">
        <v>494.83</v>
      </c>
      <c r="S142" t="n">
        <v>104.26</v>
      </c>
      <c r="T142" t="n">
        <v>192431.36</v>
      </c>
      <c r="U142" t="n">
        <v>0.21</v>
      </c>
      <c r="V142" t="n">
        <v>0.74</v>
      </c>
      <c r="W142" t="n">
        <v>21.32</v>
      </c>
      <c r="X142" t="n">
        <v>11.91</v>
      </c>
      <c r="Y142" t="n">
        <v>1</v>
      </c>
      <c r="Z142" t="n">
        <v>10</v>
      </c>
    </row>
    <row r="143">
      <c r="A143" t="n">
        <v>5</v>
      </c>
      <c r="B143" t="n">
        <v>140</v>
      </c>
      <c r="C143" t="inlineStr">
        <is>
          <t xml:space="preserve">CONCLUIDO	</t>
        </is>
      </c>
      <c r="D143" t="n">
        <v>1.1875</v>
      </c>
      <c r="E143" t="n">
        <v>84.20999999999999</v>
      </c>
      <c r="F143" t="n">
        <v>62.88</v>
      </c>
      <c r="G143" t="n">
        <v>10.69</v>
      </c>
      <c r="H143" t="n">
        <v>0.14</v>
      </c>
      <c r="I143" t="n">
        <v>353</v>
      </c>
      <c r="J143" t="n">
        <v>276.51</v>
      </c>
      <c r="K143" t="n">
        <v>60.56</v>
      </c>
      <c r="L143" t="n">
        <v>2.25</v>
      </c>
      <c r="M143" t="n">
        <v>351</v>
      </c>
      <c r="N143" t="n">
        <v>73.70999999999999</v>
      </c>
      <c r="O143" t="n">
        <v>34337.08</v>
      </c>
      <c r="P143" t="n">
        <v>1101.21</v>
      </c>
      <c r="Q143" t="n">
        <v>1368.72</v>
      </c>
      <c r="R143" t="n">
        <v>441.14</v>
      </c>
      <c r="S143" t="n">
        <v>104.26</v>
      </c>
      <c r="T143" t="n">
        <v>165861.96</v>
      </c>
      <c r="U143" t="n">
        <v>0.24</v>
      </c>
      <c r="V143" t="n">
        <v>0.76</v>
      </c>
      <c r="W143" t="n">
        <v>21.22</v>
      </c>
      <c r="X143" t="n">
        <v>10.27</v>
      </c>
      <c r="Y143" t="n">
        <v>1</v>
      </c>
      <c r="Z143" t="n">
        <v>10</v>
      </c>
    </row>
    <row r="144">
      <c r="A144" t="n">
        <v>6</v>
      </c>
      <c r="B144" t="n">
        <v>140</v>
      </c>
      <c r="C144" t="inlineStr">
        <is>
          <t xml:space="preserve">CONCLUIDO	</t>
        </is>
      </c>
      <c r="D144" t="n">
        <v>1.2383</v>
      </c>
      <c r="E144" t="n">
        <v>80.76000000000001</v>
      </c>
      <c r="F144" t="n">
        <v>61.62</v>
      </c>
      <c r="G144" t="n">
        <v>11.89</v>
      </c>
      <c r="H144" t="n">
        <v>0.16</v>
      </c>
      <c r="I144" t="n">
        <v>311</v>
      </c>
      <c r="J144" t="n">
        <v>277</v>
      </c>
      <c r="K144" t="n">
        <v>60.56</v>
      </c>
      <c r="L144" t="n">
        <v>2.5</v>
      </c>
      <c r="M144" t="n">
        <v>309</v>
      </c>
      <c r="N144" t="n">
        <v>73.94</v>
      </c>
      <c r="O144" t="n">
        <v>34397.15</v>
      </c>
      <c r="P144" t="n">
        <v>1078.93</v>
      </c>
      <c r="Q144" t="n">
        <v>1368.62</v>
      </c>
      <c r="R144" t="n">
        <v>400.25</v>
      </c>
      <c r="S144" t="n">
        <v>104.26</v>
      </c>
      <c r="T144" t="n">
        <v>145624.75</v>
      </c>
      <c r="U144" t="n">
        <v>0.26</v>
      </c>
      <c r="V144" t="n">
        <v>0.78</v>
      </c>
      <c r="W144" t="n">
        <v>21.15</v>
      </c>
      <c r="X144" t="n">
        <v>9.01</v>
      </c>
      <c r="Y144" t="n">
        <v>1</v>
      </c>
      <c r="Z144" t="n">
        <v>10</v>
      </c>
    </row>
    <row r="145">
      <c r="A145" t="n">
        <v>7</v>
      </c>
      <c r="B145" t="n">
        <v>140</v>
      </c>
      <c r="C145" t="inlineStr">
        <is>
          <t xml:space="preserve">CONCLUIDO	</t>
        </is>
      </c>
      <c r="D145" t="n">
        <v>1.2797</v>
      </c>
      <c r="E145" t="n">
        <v>78.15000000000001</v>
      </c>
      <c r="F145" t="n">
        <v>60.67</v>
      </c>
      <c r="G145" t="n">
        <v>13.05</v>
      </c>
      <c r="H145" t="n">
        <v>0.18</v>
      </c>
      <c r="I145" t="n">
        <v>279</v>
      </c>
      <c r="J145" t="n">
        <v>277.48</v>
      </c>
      <c r="K145" t="n">
        <v>60.56</v>
      </c>
      <c r="L145" t="n">
        <v>2.75</v>
      </c>
      <c r="M145" t="n">
        <v>277</v>
      </c>
      <c r="N145" t="n">
        <v>74.18000000000001</v>
      </c>
      <c r="O145" t="n">
        <v>34457.31</v>
      </c>
      <c r="P145" t="n">
        <v>1062.26</v>
      </c>
      <c r="Q145" t="n">
        <v>1368.44</v>
      </c>
      <c r="R145" t="n">
        <v>369.84</v>
      </c>
      <c r="S145" t="n">
        <v>104.26</v>
      </c>
      <c r="T145" t="n">
        <v>130580.9</v>
      </c>
      <c r="U145" t="n">
        <v>0.28</v>
      </c>
      <c r="V145" t="n">
        <v>0.79</v>
      </c>
      <c r="W145" t="n">
        <v>21.1</v>
      </c>
      <c r="X145" t="n">
        <v>8.08</v>
      </c>
      <c r="Y145" t="n">
        <v>1</v>
      </c>
      <c r="Z145" t="n">
        <v>10</v>
      </c>
    </row>
    <row r="146">
      <c r="A146" t="n">
        <v>8</v>
      </c>
      <c r="B146" t="n">
        <v>140</v>
      </c>
      <c r="C146" t="inlineStr">
        <is>
          <t xml:space="preserve">CONCLUIDO	</t>
        </is>
      </c>
      <c r="D146" t="n">
        <v>1.3172</v>
      </c>
      <c r="E146" t="n">
        <v>75.92</v>
      </c>
      <c r="F146" t="n">
        <v>59.85</v>
      </c>
      <c r="G146" t="n">
        <v>14.25</v>
      </c>
      <c r="H146" t="n">
        <v>0.19</v>
      </c>
      <c r="I146" t="n">
        <v>252</v>
      </c>
      <c r="J146" t="n">
        <v>277.97</v>
      </c>
      <c r="K146" t="n">
        <v>60.56</v>
      </c>
      <c r="L146" t="n">
        <v>3</v>
      </c>
      <c r="M146" t="n">
        <v>250</v>
      </c>
      <c r="N146" t="n">
        <v>74.42</v>
      </c>
      <c r="O146" t="n">
        <v>34517.57</v>
      </c>
      <c r="P146" t="n">
        <v>1047.67</v>
      </c>
      <c r="Q146" t="n">
        <v>1368.22</v>
      </c>
      <c r="R146" t="n">
        <v>342.9</v>
      </c>
      <c r="S146" t="n">
        <v>104.26</v>
      </c>
      <c r="T146" t="n">
        <v>117248.23</v>
      </c>
      <c r="U146" t="n">
        <v>0.3</v>
      </c>
      <c r="V146" t="n">
        <v>0.8</v>
      </c>
      <c r="W146" t="n">
        <v>21.05</v>
      </c>
      <c r="X146" t="n">
        <v>7.25</v>
      </c>
      <c r="Y146" t="n">
        <v>1</v>
      </c>
      <c r="Z146" t="n">
        <v>10</v>
      </c>
    </row>
    <row r="147">
      <c r="A147" t="n">
        <v>9</v>
      </c>
      <c r="B147" t="n">
        <v>140</v>
      </c>
      <c r="C147" t="inlineStr">
        <is>
          <t xml:space="preserve">CONCLUIDO	</t>
        </is>
      </c>
      <c r="D147" t="n">
        <v>1.3489</v>
      </c>
      <c r="E147" t="n">
        <v>74.13</v>
      </c>
      <c r="F147" t="n">
        <v>59.22</v>
      </c>
      <c r="G147" t="n">
        <v>15.45</v>
      </c>
      <c r="H147" t="n">
        <v>0.21</v>
      </c>
      <c r="I147" t="n">
        <v>230</v>
      </c>
      <c r="J147" t="n">
        <v>278.46</v>
      </c>
      <c r="K147" t="n">
        <v>60.56</v>
      </c>
      <c r="L147" t="n">
        <v>3.25</v>
      </c>
      <c r="M147" t="n">
        <v>228</v>
      </c>
      <c r="N147" t="n">
        <v>74.66</v>
      </c>
      <c r="O147" t="n">
        <v>34577.92</v>
      </c>
      <c r="P147" t="n">
        <v>1036.33</v>
      </c>
      <c r="Q147" t="n">
        <v>1368.44</v>
      </c>
      <c r="R147" t="n">
        <v>322</v>
      </c>
      <c r="S147" t="n">
        <v>104.26</v>
      </c>
      <c r="T147" t="n">
        <v>106906.04</v>
      </c>
      <c r="U147" t="n">
        <v>0.32</v>
      </c>
      <c r="V147" t="n">
        <v>0.8100000000000001</v>
      </c>
      <c r="W147" t="n">
        <v>21.03</v>
      </c>
      <c r="X147" t="n">
        <v>6.62</v>
      </c>
      <c r="Y147" t="n">
        <v>1</v>
      </c>
      <c r="Z147" t="n">
        <v>10</v>
      </c>
    </row>
    <row r="148">
      <c r="A148" t="n">
        <v>10</v>
      </c>
      <c r="B148" t="n">
        <v>140</v>
      </c>
      <c r="C148" t="inlineStr">
        <is>
          <t xml:space="preserve">CONCLUIDO	</t>
        </is>
      </c>
      <c r="D148" t="n">
        <v>1.3756</v>
      </c>
      <c r="E148" t="n">
        <v>72.7</v>
      </c>
      <c r="F148" t="n">
        <v>58.72</v>
      </c>
      <c r="G148" t="n">
        <v>16.62</v>
      </c>
      <c r="H148" t="n">
        <v>0.22</v>
      </c>
      <c r="I148" t="n">
        <v>212</v>
      </c>
      <c r="J148" t="n">
        <v>278.95</v>
      </c>
      <c r="K148" t="n">
        <v>60.56</v>
      </c>
      <c r="L148" t="n">
        <v>3.5</v>
      </c>
      <c r="M148" t="n">
        <v>210</v>
      </c>
      <c r="N148" t="n">
        <v>74.90000000000001</v>
      </c>
      <c r="O148" t="n">
        <v>34638.36</v>
      </c>
      <c r="P148" t="n">
        <v>1027.28</v>
      </c>
      <c r="Q148" t="n">
        <v>1367.99</v>
      </c>
      <c r="R148" t="n">
        <v>306.12</v>
      </c>
      <c r="S148" t="n">
        <v>104.26</v>
      </c>
      <c r="T148" t="n">
        <v>99055.49000000001</v>
      </c>
      <c r="U148" t="n">
        <v>0.34</v>
      </c>
      <c r="V148" t="n">
        <v>0.82</v>
      </c>
      <c r="W148" t="n">
        <v>20.99</v>
      </c>
      <c r="X148" t="n">
        <v>6.13</v>
      </c>
      <c r="Y148" t="n">
        <v>1</v>
      </c>
      <c r="Z148" t="n">
        <v>10</v>
      </c>
    </row>
    <row r="149">
      <c r="A149" t="n">
        <v>11</v>
      </c>
      <c r="B149" t="n">
        <v>140</v>
      </c>
      <c r="C149" t="inlineStr">
        <is>
          <t xml:space="preserve">CONCLUIDO	</t>
        </is>
      </c>
      <c r="D149" t="n">
        <v>1.4016</v>
      </c>
      <c r="E149" t="n">
        <v>71.34999999999999</v>
      </c>
      <c r="F149" t="n">
        <v>58.21</v>
      </c>
      <c r="G149" t="n">
        <v>17.82</v>
      </c>
      <c r="H149" t="n">
        <v>0.24</v>
      </c>
      <c r="I149" t="n">
        <v>196</v>
      </c>
      <c r="J149" t="n">
        <v>279.44</v>
      </c>
      <c r="K149" t="n">
        <v>60.56</v>
      </c>
      <c r="L149" t="n">
        <v>3.75</v>
      </c>
      <c r="M149" t="n">
        <v>194</v>
      </c>
      <c r="N149" t="n">
        <v>75.14</v>
      </c>
      <c r="O149" t="n">
        <v>34698.9</v>
      </c>
      <c r="P149" t="n">
        <v>1018.07</v>
      </c>
      <c r="Q149" t="n">
        <v>1368.04</v>
      </c>
      <c r="R149" t="n">
        <v>290.04</v>
      </c>
      <c r="S149" t="n">
        <v>104.26</v>
      </c>
      <c r="T149" t="n">
        <v>91097.45</v>
      </c>
      <c r="U149" t="n">
        <v>0.36</v>
      </c>
      <c r="V149" t="n">
        <v>0.82</v>
      </c>
      <c r="W149" t="n">
        <v>20.95</v>
      </c>
      <c r="X149" t="n">
        <v>5.62</v>
      </c>
      <c r="Y149" t="n">
        <v>1</v>
      </c>
      <c r="Z149" t="n">
        <v>10</v>
      </c>
    </row>
    <row r="150">
      <c r="A150" t="n">
        <v>12</v>
      </c>
      <c r="B150" t="n">
        <v>140</v>
      </c>
      <c r="C150" t="inlineStr">
        <is>
          <t xml:space="preserve">CONCLUIDO	</t>
        </is>
      </c>
      <c r="D150" t="n">
        <v>1.4226</v>
      </c>
      <c r="E150" t="n">
        <v>70.3</v>
      </c>
      <c r="F150" t="n">
        <v>57.84</v>
      </c>
      <c r="G150" t="n">
        <v>18.96</v>
      </c>
      <c r="H150" t="n">
        <v>0.25</v>
      </c>
      <c r="I150" t="n">
        <v>183</v>
      </c>
      <c r="J150" t="n">
        <v>279.94</v>
      </c>
      <c r="K150" t="n">
        <v>60.56</v>
      </c>
      <c r="L150" t="n">
        <v>4</v>
      </c>
      <c r="M150" t="n">
        <v>181</v>
      </c>
      <c r="N150" t="n">
        <v>75.38</v>
      </c>
      <c r="O150" t="n">
        <v>34759.54</v>
      </c>
      <c r="P150" t="n">
        <v>1011.26</v>
      </c>
      <c r="Q150" t="n">
        <v>1367.87</v>
      </c>
      <c r="R150" t="n">
        <v>277.82</v>
      </c>
      <c r="S150" t="n">
        <v>104.26</v>
      </c>
      <c r="T150" t="n">
        <v>85052.23</v>
      </c>
      <c r="U150" t="n">
        <v>0.38</v>
      </c>
      <c r="V150" t="n">
        <v>0.83</v>
      </c>
      <c r="W150" t="n">
        <v>20.93</v>
      </c>
      <c r="X150" t="n">
        <v>5.25</v>
      </c>
      <c r="Y150" t="n">
        <v>1</v>
      </c>
      <c r="Z150" t="n">
        <v>10</v>
      </c>
    </row>
    <row r="151">
      <c r="A151" t="n">
        <v>13</v>
      </c>
      <c r="B151" t="n">
        <v>140</v>
      </c>
      <c r="C151" t="inlineStr">
        <is>
          <t xml:space="preserve">CONCLUIDO	</t>
        </is>
      </c>
      <c r="D151" t="n">
        <v>1.4425</v>
      </c>
      <c r="E151" t="n">
        <v>69.31999999999999</v>
      </c>
      <c r="F151" t="n">
        <v>57.49</v>
      </c>
      <c r="G151" t="n">
        <v>20.17</v>
      </c>
      <c r="H151" t="n">
        <v>0.27</v>
      </c>
      <c r="I151" t="n">
        <v>171</v>
      </c>
      <c r="J151" t="n">
        <v>280.43</v>
      </c>
      <c r="K151" t="n">
        <v>60.56</v>
      </c>
      <c r="L151" t="n">
        <v>4.25</v>
      </c>
      <c r="M151" t="n">
        <v>169</v>
      </c>
      <c r="N151" t="n">
        <v>75.62</v>
      </c>
      <c r="O151" t="n">
        <v>34820.27</v>
      </c>
      <c r="P151" t="n">
        <v>1004.9</v>
      </c>
      <c r="Q151" t="n">
        <v>1367.9</v>
      </c>
      <c r="R151" t="n">
        <v>265.55</v>
      </c>
      <c r="S151" t="n">
        <v>104.26</v>
      </c>
      <c r="T151" t="n">
        <v>78974.38</v>
      </c>
      <c r="U151" t="n">
        <v>0.39</v>
      </c>
      <c r="V151" t="n">
        <v>0.83</v>
      </c>
      <c r="W151" t="n">
        <v>20.94</v>
      </c>
      <c r="X151" t="n">
        <v>4.9</v>
      </c>
      <c r="Y151" t="n">
        <v>1</v>
      </c>
      <c r="Z151" t="n">
        <v>10</v>
      </c>
    </row>
    <row r="152">
      <c r="A152" t="n">
        <v>14</v>
      </c>
      <c r="B152" t="n">
        <v>140</v>
      </c>
      <c r="C152" t="inlineStr">
        <is>
          <t xml:space="preserve">CONCLUIDO	</t>
        </is>
      </c>
      <c r="D152" t="n">
        <v>1.4598</v>
      </c>
      <c r="E152" t="n">
        <v>68.5</v>
      </c>
      <c r="F152" t="n">
        <v>57.2</v>
      </c>
      <c r="G152" t="n">
        <v>21.32</v>
      </c>
      <c r="H152" t="n">
        <v>0.29</v>
      </c>
      <c r="I152" t="n">
        <v>161</v>
      </c>
      <c r="J152" t="n">
        <v>280.92</v>
      </c>
      <c r="K152" t="n">
        <v>60.56</v>
      </c>
      <c r="L152" t="n">
        <v>4.5</v>
      </c>
      <c r="M152" t="n">
        <v>159</v>
      </c>
      <c r="N152" t="n">
        <v>75.87</v>
      </c>
      <c r="O152" t="n">
        <v>34881.09</v>
      </c>
      <c r="P152" t="n">
        <v>999.4400000000001</v>
      </c>
      <c r="Q152" t="n">
        <v>1367.98</v>
      </c>
      <c r="R152" t="n">
        <v>256.28</v>
      </c>
      <c r="S152" t="n">
        <v>104.26</v>
      </c>
      <c r="T152" t="n">
        <v>74392.78999999999</v>
      </c>
      <c r="U152" t="n">
        <v>0.41</v>
      </c>
      <c r="V152" t="n">
        <v>0.84</v>
      </c>
      <c r="W152" t="n">
        <v>20.91</v>
      </c>
      <c r="X152" t="n">
        <v>4.6</v>
      </c>
      <c r="Y152" t="n">
        <v>1</v>
      </c>
      <c r="Z152" t="n">
        <v>10</v>
      </c>
    </row>
    <row r="153">
      <c r="A153" t="n">
        <v>15</v>
      </c>
      <c r="B153" t="n">
        <v>140</v>
      </c>
      <c r="C153" t="inlineStr">
        <is>
          <t xml:space="preserve">CONCLUIDO	</t>
        </is>
      </c>
      <c r="D153" t="n">
        <v>1.477</v>
      </c>
      <c r="E153" t="n">
        <v>67.70999999999999</v>
      </c>
      <c r="F153" t="n">
        <v>56.92</v>
      </c>
      <c r="G153" t="n">
        <v>22.62</v>
      </c>
      <c r="H153" t="n">
        <v>0.3</v>
      </c>
      <c r="I153" t="n">
        <v>151</v>
      </c>
      <c r="J153" t="n">
        <v>281.41</v>
      </c>
      <c r="K153" t="n">
        <v>60.56</v>
      </c>
      <c r="L153" t="n">
        <v>4.75</v>
      </c>
      <c r="M153" t="n">
        <v>149</v>
      </c>
      <c r="N153" t="n">
        <v>76.11</v>
      </c>
      <c r="O153" t="n">
        <v>34942.02</v>
      </c>
      <c r="P153" t="n">
        <v>994.26</v>
      </c>
      <c r="Q153" t="n">
        <v>1367.9</v>
      </c>
      <c r="R153" t="n">
        <v>247.3</v>
      </c>
      <c r="S153" t="n">
        <v>104.26</v>
      </c>
      <c r="T153" t="n">
        <v>69952.60000000001</v>
      </c>
      <c r="U153" t="n">
        <v>0.42</v>
      </c>
      <c r="V153" t="n">
        <v>0.84</v>
      </c>
      <c r="W153" t="n">
        <v>20.89</v>
      </c>
      <c r="X153" t="n">
        <v>4.33</v>
      </c>
      <c r="Y153" t="n">
        <v>1</v>
      </c>
      <c r="Z153" t="n">
        <v>10</v>
      </c>
    </row>
    <row r="154">
      <c r="A154" t="n">
        <v>16</v>
      </c>
      <c r="B154" t="n">
        <v>140</v>
      </c>
      <c r="C154" t="inlineStr">
        <is>
          <t xml:space="preserve">CONCLUIDO	</t>
        </is>
      </c>
      <c r="D154" t="n">
        <v>1.4912</v>
      </c>
      <c r="E154" t="n">
        <v>67.06</v>
      </c>
      <c r="F154" t="n">
        <v>56.69</v>
      </c>
      <c r="G154" t="n">
        <v>23.79</v>
      </c>
      <c r="H154" t="n">
        <v>0.32</v>
      </c>
      <c r="I154" t="n">
        <v>143</v>
      </c>
      <c r="J154" t="n">
        <v>281.91</v>
      </c>
      <c r="K154" t="n">
        <v>60.56</v>
      </c>
      <c r="L154" t="n">
        <v>5</v>
      </c>
      <c r="M154" t="n">
        <v>141</v>
      </c>
      <c r="N154" t="n">
        <v>76.34999999999999</v>
      </c>
      <c r="O154" t="n">
        <v>35003.04</v>
      </c>
      <c r="P154" t="n">
        <v>990.1</v>
      </c>
      <c r="Q154" t="n">
        <v>1367.86</v>
      </c>
      <c r="R154" t="n">
        <v>239.98</v>
      </c>
      <c r="S154" t="n">
        <v>104.26</v>
      </c>
      <c r="T154" t="n">
        <v>66332.92999999999</v>
      </c>
      <c r="U154" t="n">
        <v>0.43</v>
      </c>
      <c r="V154" t="n">
        <v>0.85</v>
      </c>
      <c r="W154" t="n">
        <v>20.88</v>
      </c>
      <c r="X154" t="n">
        <v>4.1</v>
      </c>
      <c r="Y154" t="n">
        <v>1</v>
      </c>
      <c r="Z154" t="n">
        <v>10</v>
      </c>
    </row>
    <row r="155">
      <c r="A155" t="n">
        <v>17</v>
      </c>
      <c r="B155" t="n">
        <v>140</v>
      </c>
      <c r="C155" t="inlineStr">
        <is>
          <t xml:space="preserve">CONCLUIDO	</t>
        </is>
      </c>
      <c r="D155" t="n">
        <v>1.5046</v>
      </c>
      <c r="E155" t="n">
        <v>66.45999999999999</v>
      </c>
      <c r="F155" t="n">
        <v>56.46</v>
      </c>
      <c r="G155" t="n">
        <v>24.91</v>
      </c>
      <c r="H155" t="n">
        <v>0.33</v>
      </c>
      <c r="I155" t="n">
        <v>136</v>
      </c>
      <c r="J155" t="n">
        <v>282.4</v>
      </c>
      <c r="K155" t="n">
        <v>60.56</v>
      </c>
      <c r="L155" t="n">
        <v>5.25</v>
      </c>
      <c r="M155" t="n">
        <v>134</v>
      </c>
      <c r="N155" t="n">
        <v>76.59999999999999</v>
      </c>
      <c r="O155" t="n">
        <v>35064.15</v>
      </c>
      <c r="P155" t="n">
        <v>985.63</v>
      </c>
      <c r="Q155" t="n">
        <v>1367.69</v>
      </c>
      <c r="R155" t="n">
        <v>232.66</v>
      </c>
      <c r="S155" t="n">
        <v>104.26</v>
      </c>
      <c r="T155" t="n">
        <v>62703.83</v>
      </c>
      <c r="U155" t="n">
        <v>0.45</v>
      </c>
      <c r="V155" t="n">
        <v>0.85</v>
      </c>
      <c r="W155" t="n">
        <v>20.87</v>
      </c>
      <c r="X155" t="n">
        <v>3.88</v>
      </c>
      <c r="Y155" t="n">
        <v>1</v>
      </c>
      <c r="Z155" t="n">
        <v>10</v>
      </c>
    </row>
    <row r="156">
      <c r="A156" t="n">
        <v>18</v>
      </c>
      <c r="B156" t="n">
        <v>140</v>
      </c>
      <c r="C156" t="inlineStr">
        <is>
          <t xml:space="preserve">CONCLUIDO	</t>
        </is>
      </c>
      <c r="D156" t="n">
        <v>1.5174</v>
      </c>
      <c r="E156" t="n">
        <v>65.90000000000001</v>
      </c>
      <c r="F156" t="n">
        <v>56.26</v>
      </c>
      <c r="G156" t="n">
        <v>26.17</v>
      </c>
      <c r="H156" t="n">
        <v>0.35</v>
      </c>
      <c r="I156" t="n">
        <v>129</v>
      </c>
      <c r="J156" t="n">
        <v>282.9</v>
      </c>
      <c r="K156" t="n">
        <v>60.56</v>
      </c>
      <c r="L156" t="n">
        <v>5.5</v>
      </c>
      <c r="M156" t="n">
        <v>127</v>
      </c>
      <c r="N156" t="n">
        <v>76.84999999999999</v>
      </c>
      <c r="O156" t="n">
        <v>35125.37</v>
      </c>
      <c r="P156" t="n">
        <v>981.9400000000001</v>
      </c>
      <c r="Q156" t="n">
        <v>1367.64</v>
      </c>
      <c r="R156" t="n">
        <v>225.67</v>
      </c>
      <c r="S156" t="n">
        <v>104.26</v>
      </c>
      <c r="T156" t="n">
        <v>59243.97</v>
      </c>
      <c r="U156" t="n">
        <v>0.46</v>
      </c>
      <c r="V156" t="n">
        <v>0.85</v>
      </c>
      <c r="W156" t="n">
        <v>20.86</v>
      </c>
      <c r="X156" t="n">
        <v>3.67</v>
      </c>
      <c r="Y156" t="n">
        <v>1</v>
      </c>
      <c r="Z156" t="n">
        <v>10</v>
      </c>
    </row>
    <row r="157">
      <c r="A157" t="n">
        <v>19</v>
      </c>
      <c r="B157" t="n">
        <v>140</v>
      </c>
      <c r="C157" t="inlineStr">
        <is>
          <t xml:space="preserve">CONCLUIDO	</t>
        </is>
      </c>
      <c r="D157" t="n">
        <v>1.5289</v>
      </c>
      <c r="E157" t="n">
        <v>65.41</v>
      </c>
      <c r="F157" t="n">
        <v>56.08</v>
      </c>
      <c r="G157" t="n">
        <v>27.36</v>
      </c>
      <c r="H157" t="n">
        <v>0.36</v>
      </c>
      <c r="I157" t="n">
        <v>123</v>
      </c>
      <c r="J157" t="n">
        <v>283.4</v>
      </c>
      <c r="K157" t="n">
        <v>60.56</v>
      </c>
      <c r="L157" t="n">
        <v>5.75</v>
      </c>
      <c r="M157" t="n">
        <v>121</v>
      </c>
      <c r="N157" t="n">
        <v>77.09</v>
      </c>
      <c r="O157" t="n">
        <v>35186.68</v>
      </c>
      <c r="P157" t="n">
        <v>978.41</v>
      </c>
      <c r="Q157" t="n">
        <v>1367.59</v>
      </c>
      <c r="R157" t="n">
        <v>220.98</v>
      </c>
      <c r="S157" t="n">
        <v>104.26</v>
      </c>
      <c r="T157" t="n">
        <v>56929.18</v>
      </c>
      <c r="U157" t="n">
        <v>0.47</v>
      </c>
      <c r="V157" t="n">
        <v>0.85</v>
      </c>
      <c r="W157" t="n">
        <v>20.82</v>
      </c>
      <c r="X157" t="n">
        <v>3.5</v>
      </c>
      <c r="Y157" t="n">
        <v>1</v>
      </c>
      <c r="Z157" t="n">
        <v>10</v>
      </c>
    </row>
    <row r="158">
      <c r="A158" t="n">
        <v>20</v>
      </c>
      <c r="B158" t="n">
        <v>140</v>
      </c>
      <c r="C158" t="inlineStr">
        <is>
          <t xml:space="preserve">CONCLUIDO	</t>
        </is>
      </c>
      <c r="D158" t="n">
        <v>1.5379</v>
      </c>
      <c r="E158" t="n">
        <v>65.02</v>
      </c>
      <c r="F158" t="n">
        <v>55.96</v>
      </c>
      <c r="G158" t="n">
        <v>28.45</v>
      </c>
      <c r="H158" t="n">
        <v>0.38</v>
      </c>
      <c r="I158" t="n">
        <v>118</v>
      </c>
      <c r="J158" t="n">
        <v>283.9</v>
      </c>
      <c r="K158" t="n">
        <v>60.56</v>
      </c>
      <c r="L158" t="n">
        <v>6</v>
      </c>
      <c r="M158" t="n">
        <v>116</v>
      </c>
      <c r="N158" t="n">
        <v>77.34</v>
      </c>
      <c r="O158" t="n">
        <v>35248.1</v>
      </c>
      <c r="P158" t="n">
        <v>976.09</v>
      </c>
      <c r="Q158" t="n">
        <v>1367.73</v>
      </c>
      <c r="R158" t="n">
        <v>216.5</v>
      </c>
      <c r="S158" t="n">
        <v>104.26</v>
      </c>
      <c r="T158" t="n">
        <v>54717.61</v>
      </c>
      <c r="U158" t="n">
        <v>0.48</v>
      </c>
      <c r="V158" t="n">
        <v>0.86</v>
      </c>
      <c r="W158" t="n">
        <v>20.83</v>
      </c>
      <c r="X158" t="n">
        <v>3.37</v>
      </c>
      <c r="Y158" t="n">
        <v>1</v>
      </c>
      <c r="Z158" t="n">
        <v>10</v>
      </c>
    </row>
    <row r="159">
      <c r="A159" t="n">
        <v>21</v>
      </c>
      <c r="B159" t="n">
        <v>140</v>
      </c>
      <c r="C159" t="inlineStr">
        <is>
          <t xml:space="preserve">CONCLUIDO	</t>
        </is>
      </c>
      <c r="D159" t="n">
        <v>1.5483</v>
      </c>
      <c r="E159" t="n">
        <v>64.59</v>
      </c>
      <c r="F159" t="n">
        <v>55.79</v>
      </c>
      <c r="G159" t="n">
        <v>29.62</v>
      </c>
      <c r="H159" t="n">
        <v>0.39</v>
      </c>
      <c r="I159" t="n">
        <v>113</v>
      </c>
      <c r="J159" t="n">
        <v>284.4</v>
      </c>
      <c r="K159" t="n">
        <v>60.56</v>
      </c>
      <c r="L159" t="n">
        <v>6.25</v>
      </c>
      <c r="M159" t="n">
        <v>111</v>
      </c>
      <c r="N159" t="n">
        <v>77.59</v>
      </c>
      <c r="O159" t="n">
        <v>35309.61</v>
      </c>
      <c r="P159" t="n">
        <v>972.58</v>
      </c>
      <c r="Q159" t="n">
        <v>1367.81</v>
      </c>
      <c r="R159" t="n">
        <v>211.64</v>
      </c>
      <c r="S159" t="n">
        <v>104.26</v>
      </c>
      <c r="T159" t="n">
        <v>52311.43</v>
      </c>
      <c r="U159" t="n">
        <v>0.49</v>
      </c>
      <c r="V159" t="n">
        <v>0.86</v>
      </c>
      <c r="W159" t="n">
        <v>20.8</v>
      </c>
      <c r="X159" t="n">
        <v>3.2</v>
      </c>
      <c r="Y159" t="n">
        <v>1</v>
      </c>
      <c r="Z159" t="n">
        <v>10</v>
      </c>
    </row>
    <row r="160">
      <c r="A160" t="n">
        <v>22</v>
      </c>
      <c r="B160" t="n">
        <v>140</v>
      </c>
      <c r="C160" t="inlineStr">
        <is>
          <t xml:space="preserve">CONCLUIDO	</t>
        </is>
      </c>
      <c r="D160" t="n">
        <v>1.5574</v>
      </c>
      <c r="E160" t="n">
        <v>64.20999999999999</v>
      </c>
      <c r="F160" t="n">
        <v>55.67</v>
      </c>
      <c r="G160" t="n">
        <v>30.93</v>
      </c>
      <c r="H160" t="n">
        <v>0.41</v>
      </c>
      <c r="I160" t="n">
        <v>108</v>
      </c>
      <c r="J160" t="n">
        <v>284.89</v>
      </c>
      <c r="K160" t="n">
        <v>60.56</v>
      </c>
      <c r="L160" t="n">
        <v>6.5</v>
      </c>
      <c r="M160" t="n">
        <v>106</v>
      </c>
      <c r="N160" t="n">
        <v>77.84</v>
      </c>
      <c r="O160" t="n">
        <v>35371.22</v>
      </c>
      <c r="P160" t="n">
        <v>970.3200000000001</v>
      </c>
      <c r="Q160" t="n">
        <v>1367.71</v>
      </c>
      <c r="R160" t="n">
        <v>206.55</v>
      </c>
      <c r="S160" t="n">
        <v>104.26</v>
      </c>
      <c r="T160" t="n">
        <v>49790.81</v>
      </c>
      <c r="U160" t="n">
        <v>0.5</v>
      </c>
      <c r="V160" t="n">
        <v>0.86</v>
      </c>
      <c r="W160" t="n">
        <v>20.83</v>
      </c>
      <c r="X160" t="n">
        <v>3.08</v>
      </c>
      <c r="Y160" t="n">
        <v>1</v>
      </c>
      <c r="Z160" t="n">
        <v>10</v>
      </c>
    </row>
    <row r="161">
      <c r="A161" t="n">
        <v>23</v>
      </c>
      <c r="B161" t="n">
        <v>140</v>
      </c>
      <c r="C161" t="inlineStr">
        <is>
          <t xml:space="preserve">CONCLUIDO	</t>
        </is>
      </c>
      <c r="D161" t="n">
        <v>1.5655</v>
      </c>
      <c r="E161" t="n">
        <v>63.88</v>
      </c>
      <c r="F161" t="n">
        <v>55.55</v>
      </c>
      <c r="G161" t="n">
        <v>32.05</v>
      </c>
      <c r="H161" t="n">
        <v>0.42</v>
      </c>
      <c r="I161" t="n">
        <v>104</v>
      </c>
      <c r="J161" t="n">
        <v>285.39</v>
      </c>
      <c r="K161" t="n">
        <v>60.56</v>
      </c>
      <c r="L161" t="n">
        <v>6.75</v>
      </c>
      <c r="M161" t="n">
        <v>102</v>
      </c>
      <c r="N161" t="n">
        <v>78.09</v>
      </c>
      <c r="O161" t="n">
        <v>35432.93</v>
      </c>
      <c r="P161" t="n">
        <v>967.87</v>
      </c>
      <c r="Q161" t="n">
        <v>1367.53</v>
      </c>
      <c r="R161" t="n">
        <v>202.38</v>
      </c>
      <c r="S161" t="n">
        <v>104.26</v>
      </c>
      <c r="T161" t="n">
        <v>47727.38</v>
      </c>
      <c r="U161" t="n">
        <v>0.52</v>
      </c>
      <c r="V161" t="n">
        <v>0.86</v>
      </c>
      <c r="W161" t="n">
        <v>20.83</v>
      </c>
      <c r="X161" t="n">
        <v>2.96</v>
      </c>
      <c r="Y161" t="n">
        <v>1</v>
      </c>
      <c r="Z161" t="n">
        <v>10</v>
      </c>
    </row>
    <row r="162">
      <c r="A162" t="n">
        <v>24</v>
      </c>
      <c r="B162" t="n">
        <v>140</v>
      </c>
      <c r="C162" t="inlineStr">
        <is>
          <t xml:space="preserve">CONCLUIDO	</t>
        </is>
      </c>
      <c r="D162" t="n">
        <v>1.5736</v>
      </c>
      <c r="E162" t="n">
        <v>63.55</v>
      </c>
      <c r="F162" t="n">
        <v>55.43</v>
      </c>
      <c r="G162" t="n">
        <v>33.26</v>
      </c>
      <c r="H162" t="n">
        <v>0.44</v>
      </c>
      <c r="I162" t="n">
        <v>100</v>
      </c>
      <c r="J162" t="n">
        <v>285.9</v>
      </c>
      <c r="K162" t="n">
        <v>60.56</v>
      </c>
      <c r="L162" t="n">
        <v>7</v>
      </c>
      <c r="M162" t="n">
        <v>98</v>
      </c>
      <c r="N162" t="n">
        <v>78.34</v>
      </c>
      <c r="O162" t="n">
        <v>35494.74</v>
      </c>
      <c r="P162" t="n">
        <v>965.45</v>
      </c>
      <c r="Q162" t="n">
        <v>1367.51</v>
      </c>
      <c r="R162" t="n">
        <v>199.42</v>
      </c>
      <c r="S162" t="n">
        <v>104.26</v>
      </c>
      <c r="T162" t="n">
        <v>46264.49</v>
      </c>
      <c r="U162" t="n">
        <v>0.52</v>
      </c>
      <c r="V162" t="n">
        <v>0.86</v>
      </c>
      <c r="W162" t="n">
        <v>20.8</v>
      </c>
      <c r="X162" t="n">
        <v>2.85</v>
      </c>
      <c r="Y162" t="n">
        <v>1</v>
      </c>
      <c r="Z162" t="n">
        <v>10</v>
      </c>
    </row>
    <row r="163">
      <c r="A163" t="n">
        <v>25</v>
      </c>
      <c r="B163" t="n">
        <v>140</v>
      </c>
      <c r="C163" t="inlineStr">
        <is>
          <t xml:space="preserve">CONCLUIDO	</t>
        </is>
      </c>
      <c r="D163" t="n">
        <v>1.5796</v>
      </c>
      <c r="E163" t="n">
        <v>63.31</v>
      </c>
      <c r="F163" t="n">
        <v>55.34</v>
      </c>
      <c r="G163" t="n">
        <v>34.23</v>
      </c>
      <c r="H163" t="n">
        <v>0.45</v>
      </c>
      <c r="I163" t="n">
        <v>97</v>
      </c>
      <c r="J163" t="n">
        <v>286.4</v>
      </c>
      <c r="K163" t="n">
        <v>60.56</v>
      </c>
      <c r="L163" t="n">
        <v>7.25</v>
      </c>
      <c r="M163" t="n">
        <v>95</v>
      </c>
      <c r="N163" t="n">
        <v>78.59</v>
      </c>
      <c r="O163" t="n">
        <v>35556.78</v>
      </c>
      <c r="P163" t="n">
        <v>963.8099999999999</v>
      </c>
      <c r="Q163" t="n">
        <v>1367.53</v>
      </c>
      <c r="R163" t="n">
        <v>195.74</v>
      </c>
      <c r="S163" t="n">
        <v>104.26</v>
      </c>
      <c r="T163" t="n">
        <v>44442.99</v>
      </c>
      <c r="U163" t="n">
        <v>0.53</v>
      </c>
      <c r="V163" t="n">
        <v>0.87</v>
      </c>
      <c r="W163" t="n">
        <v>20.82</v>
      </c>
      <c r="X163" t="n">
        <v>2.76</v>
      </c>
      <c r="Y163" t="n">
        <v>1</v>
      </c>
      <c r="Z163" t="n">
        <v>10</v>
      </c>
    </row>
    <row r="164">
      <c r="A164" t="n">
        <v>26</v>
      </c>
      <c r="B164" t="n">
        <v>140</v>
      </c>
      <c r="C164" t="inlineStr">
        <is>
          <t xml:space="preserve">CONCLUIDO	</t>
        </is>
      </c>
      <c r="D164" t="n">
        <v>1.5874</v>
      </c>
      <c r="E164" t="n">
        <v>63</v>
      </c>
      <c r="F164" t="n">
        <v>55.24</v>
      </c>
      <c r="G164" t="n">
        <v>35.64</v>
      </c>
      <c r="H164" t="n">
        <v>0.47</v>
      </c>
      <c r="I164" t="n">
        <v>93</v>
      </c>
      <c r="J164" t="n">
        <v>286.9</v>
      </c>
      <c r="K164" t="n">
        <v>60.56</v>
      </c>
      <c r="L164" t="n">
        <v>7.5</v>
      </c>
      <c r="M164" t="n">
        <v>91</v>
      </c>
      <c r="N164" t="n">
        <v>78.84999999999999</v>
      </c>
      <c r="O164" t="n">
        <v>35618.8</v>
      </c>
      <c r="P164" t="n">
        <v>961.5599999999999</v>
      </c>
      <c r="Q164" t="n">
        <v>1367.61</v>
      </c>
      <c r="R164" t="n">
        <v>192.66</v>
      </c>
      <c r="S164" t="n">
        <v>104.26</v>
      </c>
      <c r="T164" t="n">
        <v>42922.29</v>
      </c>
      <c r="U164" t="n">
        <v>0.54</v>
      </c>
      <c r="V164" t="n">
        <v>0.87</v>
      </c>
      <c r="W164" t="n">
        <v>20.81</v>
      </c>
      <c r="X164" t="n">
        <v>2.65</v>
      </c>
      <c r="Y164" t="n">
        <v>1</v>
      </c>
      <c r="Z164" t="n">
        <v>10</v>
      </c>
    </row>
    <row r="165">
      <c r="A165" t="n">
        <v>27</v>
      </c>
      <c r="B165" t="n">
        <v>140</v>
      </c>
      <c r="C165" t="inlineStr">
        <is>
          <t xml:space="preserve">CONCLUIDO	</t>
        </is>
      </c>
      <c r="D165" t="n">
        <v>1.5945</v>
      </c>
      <c r="E165" t="n">
        <v>62.71</v>
      </c>
      <c r="F165" t="n">
        <v>55.11</v>
      </c>
      <c r="G165" t="n">
        <v>36.74</v>
      </c>
      <c r="H165" t="n">
        <v>0.48</v>
      </c>
      <c r="I165" t="n">
        <v>90</v>
      </c>
      <c r="J165" t="n">
        <v>287.41</v>
      </c>
      <c r="K165" t="n">
        <v>60.56</v>
      </c>
      <c r="L165" t="n">
        <v>7.75</v>
      </c>
      <c r="M165" t="n">
        <v>88</v>
      </c>
      <c r="N165" t="n">
        <v>79.09999999999999</v>
      </c>
      <c r="O165" t="n">
        <v>35680.92</v>
      </c>
      <c r="P165" t="n">
        <v>959.12</v>
      </c>
      <c r="Q165" t="n">
        <v>1367.44</v>
      </c>
      <c r="R165" t="n">
        <v>188.95</v>
      </c>
      <c r="S165" t="n">
        <v>104.26</v>
      </c>
      <c r="T165" t="n">
        <v>41079.06</v>
      </c>
      <c r="U165" t="n">
        <v>0.55</v>
      </c>
      <c r="V165" t="n">
        <v>0.87</v>
      </c>
      <c r="W165" t="n">
        <v>20.79</v>
      </c>
      <c r="X165" t="n">
        <v>2.53</v>
      </c>
      <c r="Y165" t="n">
        <v>1</v>
      </c>
      <c r="Z165" t="n">
        <v>10</v>
      </c>
    </row>
    <row r="166">
      <c r="A166" t="n">
        <v>28</v>
      </c>
      <c r="B166" t="n">
        <v>140</v>
      </c>
      <c r="C166" t="inlineStr">
        <is>
          <t xml:space="preserve">CONCLUIDO	</t>
        </is>
      </c>
      <c r="D166" t="n">
        <v>1.6005</v>
      </c>
      <c r="E166" t="n">
        <v>62.48</v>
      </c>
      <c r="F166" t="n">
        <v>55.04</v>
      </c>
      <c r="G166" t="n">
        <v>37.96</v>
      </c>
      <c r="H166" t="n">
        <v>0.49</v>
      </c>
      <c r="I166" t="n">
        <v>87</v>
      </c>
      <c r="J166" t="n">
        <v>287.91</v>
      </c>
      <c r="K166" t="n">
        <v>60.56</v>
      </c>
      <c r="L166" t="n">
        <v>8</v>
      </c>
      <c r="M166" t="n">
        <v>85</v>
      </c>
      <c r="N166" t="n">
        <v>79.36</v>
      </c>
      <c r="O166" t="n">
        <v>35743.15</v>
      </c>
      <c r="P166" t="n">
        <v>957.41</v>
      </c>
      <c r="Q166" t="n">
        <v>1367.53</v>
      </c>
      <c r="R166" t="n">
        <v>186.67</v>
      </c>
      <c r="S166" t="n">
        <v>104.26</v>
      </c>
      <c r="T166" t="n">
        <v>39953.88</v>
      </c>
      <c r="U166" t="n">
        <v>0.5600000000000001</v>
      </c>
      <c r="V166" t="n">
        <v>0.87</v>
      </c>
      <c r="W166" t="n">
        <v>20.77</v>
      </c>
      <c r="X166" t="n">
        <v>2.45</v>
      </c>
      <c r="Y166" t="n">
        <v>1</v>
      </c>
      <c r="Z166" t="n">
        <v>10</v>
      </c>
    </row>
    <row r="167">
      <c r="A167" t="n">
        <v>29</v>
      </c>
      <c r="B167" t="n">
        <v>140</v>
      </c>
      <c r="C167" t="inlineStr">
        <is>
          <t xml:space="preserve">CONCLUIDO	</t>
        </is>
      </c>
      <c r="D167" t="n">
        <v>1.6068</v>
      </c>
      <c r="E167" t="n">
        <v>62.24</v>
      </c>
      <c r="F167" t="n">
        <v>54.95</v>
      </c>
      <c r="G167" t="n">
        <v>39.25</v>
      </c>
      <c r="H167" t="n">
        <v>0.51</v>
      </c>
      <c r="I167" t="n">
        <v>84</v>
      </c>
      <c r="J167" t="n">
        <v>288.42</v>
      </c>
      <c r="K167" t="n">
        <v>60.56</v>
      </c>
      <c r="L167" t="n">
        <v>8.25</v>
      </c>
      <c r="M167" t="n">
        <v>82</v>
      </c>
      <c r="N167" t="n">
        <v>79.61</v>
      </c>
      <c r="O167" t="n">
        <v>35805.48</v>
      </c>
      <c r="P167" t="n">
        <v>955.55</v>
      </c>
      <c r="Q167" t="n">
        <v>1367.49</v>
      </c>
      <c r="R167" t="n">
        <v>183.81</v>
      </c>
      <c r="S167" t="n">
        <v>104.26</v>
      </c>
      <c r="T167" t="n">
        <v>38540.56</v>
      </c>
      <c r="U167" t="n">
        <v>0.57</v>
      </c>
      <c r="V167" t="n">
        <v>0.87</v>
      </c>
      <c r="W167" t="n">
        <v>20.77</v>
      </c>
      <c r="X167" t="n">
        <v>2.37</v>
      </c>
      <c r="Y167" t="n">
        <v>1</v>
      </c>
      <c r="Z167" t="n">
        <v>10</v>
      </c>
    </row>
    <row r="168">
      <c r="A168" t="n">
        <v>30</v>
      </c>
      <c r="B168" t="n">
        <v>140</v>
      </c>
      <c r="C168" t="inlineStr">
        <is>
          <t xml:space="preserve">CONCLUIDO	</t>
        </is>
      </c>
      <c r="D168" t="n">
        <v>1.6102</v>
      </c>
      <c r="E168" t="n">
        <v>62.1</v>
      </c>
      <c r="F168" t="n">
        <v>54.92</v>
      </c>
      <c r="G168" t="n">
        <v>40.19</v>
      </c>
      <c r="H168" t="n">
        <v>0.52</v>
      </c>
      <c r="I168" t="n">
        <v>82</v>
      </c>
      <c r="J168" t="n">
        <v>288.92</v>
      </c>
      <c r="K168" t="n">
        <v>60.56</v>
      </c>
      <c r="L168" t="n">
        <v>8.5</v>
      </c>
      <c r="M168" t="n">
        <v>80</v>
      </c>
      <c r="N168" t="n">
        <v>79.87</v>
      </c>
      <c r="O168" t="n">
        <v>35867.91</v>
      </c>
      <c r="P168" t="n">
        <v>954.72</v>
      </c>
      <c r="Q168" t="n">
        <v>1367.64</v>
      </c>
      <c r="R168" t="n">
        <v>182.51</v>
      </c>
      <c r="S168" t="n">
        <v>104.26</v>
      </c>
      <c r="T168" t="n">
        <v>37899.3</v>
      </c>
      <c r="U168" t="n">
        <v>0.57</v>
      </c>
      <c r="V168" t="n">
        <v>0.87</v>
      </c>
      <c r="W168" t="n">
        <v>20.78</v>
      </c>
      <c r="X168" t="n">
        <v>2.34</v>
      </c>
      <c r="Y168" t="n">
        <v>1</v>
      </c>
      <c r="Z168" t="n">
        <v>10</v>
      </c>
    </row>
    <row r="169">
      <c r="A169" t="n">
        <v>31</v>
      </c>
      <c r="B169" t="n">
        <v>140</v>
      </c>
      <c r="C169" t="inlineStr">
        <is>
          <t xml:space="preserve">CONCLUIDO	</t>
        </is>
      </c>
      <c r="D169" t="n">
        <v>1.6174</v>
      </c>
      <c r="E169" t="n">
        <v>61.83</v>
      </c>
      <c r="F169" t="n">
        <v>54.8</v>
      </c>
      <c r="G169" t="n">
        <v>41.62</v>
      </c>
      <c r="H169" t="n">
        <v>0.54</v>
      </c>
      <c r="I169" t="n">
        <v>79</v>
      </c>
      <c r="J169" t="n">
        <v>289.43</v>
      </c>
      <c r="K169" t="n">
        <v>60.56</v>
      </c>
      <c r="L169" t="n">
        <v>8.75</v>
      </c>
      <c r="M169" t="n">
        <v>77</v>
      </c>
      <c r="N169" t="n">
        <v>80.12</v>
      </c>
      <c r="O169" t="n">
        <v>35930.44</v>
      </c>
      <c r="P169" t="n">
        <v>952.49</v>
      </c>
      <c r="Q169" t="n">
        <v>1367.44</v>
      </c>
      <c r="R169" t="n">
        <v>178.79</v>
      </c>
      <c r="S169" t="n">
        <v>104.26</v>
      </c>
      <c r="T169" t="n">
        <v>36057.55</v>
      </c>
      <c r="U169" t="n">
        <v>0.58</v>
      </c>
      <c r="V169" t="n">
        <v>0.87</v>
      </c>
      <c r="W169" t="n">
        <v>20.77</v>
      </c>
      <c r="X169" t="n">
        <v>2.22</v>
      </c>
      <c r="Y169" t="n">
        <v>1</v>
      </c>
      <c r="Z169" t="n">
        <v>10</v>
      </c>
    </row>
    <row r="170">
      <c r="A170" t="n">
        <v>32</v>
      </c>
      <c r="B170" t="n">
        <v>140</v>
      </c>
      <c r="C170" t="inlineStr">
        <is>
          <t xml:space="preserve">CONCLUIDO	</t>
        </is>
      </c>
      <c r="D170" t="n">
        <v>1.621</v>
      </c>
      <c r="E170" t="n">
        <v>61.69</v>
      </c>
      <c r="F170" t="n">
        <v>54.77</v>
      </c>
      <c r="G170" t="n">
        <v>42.68</v>
      </c>
      <c r="H170" t="n">
        <v>0.55</v>
      </c>
      <c r="I170" t="n">
        <v>77</v>
      </c>
      <c r="J170" t="n">
        <v>289.94</v>
      </c>
      <c r="K170" t="n">
        <v>60.56</v>
      </c>
      <c r="L170" t="n">
        <v>9</v>
      </c>
      <c r="M170" t="n">
        <v>75</v>
      </c>
      <c r="N170" t="n">
        <v>80.38</v>
      </c>
      <c r="O170" t="n">
        <v>35993.08</v>
      </c>
      <c r="P170" t="n">
        <v>951.76</v>
      </c>
      <c r="Q170" t="n">
        <v>1367.48</v>
      </c>
      <c r="R170" t="n">
        <v>177.57</v>
      </c>
      <c r="S170" t="n">
        <v>104.26</v>
      </c>
      <c r="T170" t="n">
        <v>35458.3</v>
      </c>
      <c r="U170" t="n">
        <v>0.59</v>
      </c>
      <c r="V170" t="n">
        <v>0.88</v>
      </c>
      <c r="W170" t="n">
        <v>20.77</v>
      </c>
      <c r="X170" t="n">
        <v>2.19</v>
      </c>
      <c r="Y170" t="n">
        <v>1</v>
      </c>
      <c r="Z170" t="n">
        <v>10</v>
      </c>
    </row>
    <row r="171">
      <c r="A171" t="n">
        <v>33</v>
      </c>
      <c r="B171" t="n">
        <v>140</v>
      </c>
      <c r="C171" t="inlineStr">
        <is>
          <t xml:space="preserve">CONCLUIDO	</t>
        </is>
      </c>
      <c r="D171" t="n">
        <v>1.6252</v>
      </c>
      <c r="E171" t="n">
        <v>61.53</v>
      </c>
      <c r="F171" t="n">
        <v>54.71</v>
      </c>
      <c r="G171" t="n">
        <v>43.77</v>
      </c>
      <c r="H171" t="n">
        <v>0.57</v>
      </c>
      <c r="I171" t="n">
        <v>75</v>
      </c>
      <c r="J171" t="n">
        <v>290.45</v>
      </c>
      <c r="K171" t="n">
        <v>60.56</v>
      </c>
      <c r="L171" t="n">
        <v>9.25</v>
      </c>
      <c r="M171" t="n">
        <v>73</v>
      </c>
      <c r="N171" t="n">
        <v>80.64</v>
      </c>
      <c r="O171" t="n">
        <v>36055.83</v>
      </c>
      <c r="P171" t="n">
        <v>950.28</v>
      </c>
      <c r="Q171" t="n">
        <v>1367.5</v>
      </c>
      <c r="R171" t="n">
        <v>175.54</v>
      </c>
      <c r="S171" t="n">
        <v>104.26</v>
      </c>
      <c r="T171" t="n">
        <v>34453.36</v>
      </c>
      <c r="U171" t="n">
        <v>0.59</v>
      </c>
      <c r="V171" t="n">
        <v>0.88</v>
      </c>
      <c r="W171" t="n">
        <v>20.77</v>
      </c>
      <c r="X171" t="n">
        <v>2.13</v>
      </c>
      <c r="Y171" t="n">
        <v>1</v>
      </c>
      <c r="Z171" t="n">
        <v>10</v>
      </c>
    </row>
    <row r="172">
      <c r="A172" t="n">
        <v>34</v>
      </c>
      <c r="B172" t="n">
        <v>140</v>
      </c>
      <c r="C172" t="inlineStr">
        <is>
          <t xml:space="preserve">CONCLUIDO	</t>
        </is>
      </c>
      <c r="D172" t="n">
        <v>1.6295</v>
      </c>
      <c r="E172" t="n">
        <v>61.37</v>
      </c>
      <c r="F172" t="n">
        <v>54.66</v>
      </c>
      <c r="G172" t="n">
        <v>44.92</v>
      </c>
      <c r="H172" t="n">
        <v>0.58</v>
      </c>
      <c r="I172" t="n">
        <v>73</v>
      </c>
      <c r="J172" t="n">
        <v>290.96</v>
      </c>
      <c r="K172" t="n">
        <v>60.56</v>
      </c>
      <c r="L172" t="n">
        <v>9.5</v>
      </c>
      <c r="M172" t="n">
        <v>71</v>
      </c>
      <c r="N172" t="n">
        <v>80.90000000000001</v>
      </c>
      <c r="O172" t="n">
        <v>36118.68</v>
      </c>
      <c r="P172" t="n">
        <v>949.36</v>
      </c>
      <c r="Q172" t="n">
        <v>1367.5</v>
      </c>
      <c r="R172" t="n">
        <v>173.86</v>
      </c>
      <c r="S172" t="n">
        <v>104.26</v>
      </c>
      <c r="T172" t="n">
        <v>33621.84</v>
      </c>
      <c r="U172" t="n">
        <v>0.6</v>
      </c>
      <c r="V172" t="n">
        <v>0.88</v>
      </c>
      <c r="W172" t="n">
        <v>20.77</v>
      </c>
      <c r="X172" t="n">
        <v>2.08</v>
      </c>
      <c r="Y172" t="n">
        <v>1</v>
      </c>
      <c r="Z172" t="n">
        <v>10</v>
      </c>
    </row>
    <row r="173">
      <c r="A173" t="n">
        <v>35</v>
      </c>
      <c r="B173" t="n">
        <v>140</v>
      </c>
      <c r="C173" t="inlineStr">
        <is>
          <t xml:space="preserve">CONCLUIDO	</t>
        </is>
      </c>
      <c r="D173" t="n">
        <v>1.6345</v>
      </c>
      <c r="E173" t="n">
        <v>61.18</v>
      </c>
      <c r="F173" t="n">
        <v>54.57</v>
      </c>
      <c r="G173" t="n">
        <v>46.12</v>
      </c>
      <c r="H173" t="n">
        <v>0.6</v>
      </c>
      <c r="I173" t="n">
        <v>71</v>
      </c>
      <c r="J173" t="n">
        <v>291.47</v>
      </c>
      <c r="K173" t="n">
        <v>60.56</v>
      </c>
      <c r="L173" t="n">
        <v>9.75</v>
      </c>
      <c r="M173" t="n">
        <v>69</v>
      </c>
      <c r="N173" t="n">
        <v>81.16</v>
      </c>
      <c r="O173" t="n">
        <v>36181.64</v>
      </c>
      <c r="P173" t="n">
        <v>947.38</v>
      </c>
      <c r="Q173" t="n">
        <v>1367.34</v>
      </c>
      <c r="R173" t="n">
        <v>171.57</v>
      </c>
      <c r="S173" t="n">
        <v>104.26</v>
      </c>
      <c r="T173" t="n">
        <v>32485.57</v>
      </c>
      <c r="U173" t="n">
        <v>0.61</v>
      </c>
      <c r="V173" t="n">
        <v>0.88</v>
      </c>
      <c r="W173" t="n">
        <v>20.75</v>
      </c>
      <c r="X173" t="n">
        <v>1.99</v>
      </c>
      <c r="Y173" t="n">
        <v>1</v>
      </c>
      <c r="Z173" t="n">
        <v>10</v>
      </c>
    </row>
    <row r="174">
      <c r="A174" t="n">
        <v>36</v>
      </c>
      <c r="B174" t="n">
        <v>140</v>
      </c>
      <c r="C174" t="inlineStr">
        <is>
          <t xml:space="preserve">CONCLUIDO	</t>
        </is>
      </c>
      <c r="D174" t="n">
        <v>1.6383</v>
      </c>
      <c r="E174" t="n">
        <v>61.04</v>
      </c>
      <c r="F174" t="n">
        <v>54.54</v>
      </c>
      <c r="G174" t="n">
        <v>47.42</v>
      </c>
      <c r="H174" t="n">
        <v>0.61</v>
      </c>
      <c r="I174" t="n">
        <v>69</v>
      </c>
      <c r="J174" t="n">
        <v>291.98</v>
      </c>
      <c r="K174" t="n">
        <v>60.56</v>
      </c>
      <c r="L174" t="n">
        <v>10</v>
      </c>
      <c r="M174" t="n">
        <v>67</v>
      </c>
      <c r="N174" t="n">
        <v>81.42</v>
      </c>
      <c r="O174" t="n">
        <v>36244.71</v>
      </c>
      <c r="P174" t="n">
        <v>946.14</v>
      </c>
      <c r="Q174" t="n">
        <v>1367.28</v>
      </c>
      <c r="R174" t="n">
        <v>169.87</v>
      </c>
      <c r="S174" t="n">
        <v>104.26</v>
      </c>
      <c r="T174" t="n">
        <v>31644.94</v>
      </c>
      <c r="U174" t="n">
        <v>0.61</v>
      </c>
      <c r="V174" t="n">
        <v>0.88</v>
      </c>
      <c r="W174" t="n">
        <v>20.76</v>
      </c>
      <c r="X174" t="n">
        <v>1.96</v>
      </c>
      <c r="Y174" t="n">
        <v>1</v>
      </c>
      <c r="Z174" t="n">
        <v>10</v>
      </c>
    </row>
    <row r="175">
      <c r="A175" t="n">
        <v>37</v>
      </c>
      <c r="B175" t="n">
        <v>140</v>
      </c>
      <c r="C175" t="inlineStr">
        <is>
          <t xml:space="preserve">CONCLUIDO	</t>
        </is>
      </c>
      <c r="D175" t="n">
        <v>1.6425</v>
      </c>
      <c r="E175" t="n">
        <v>60.88</v>
      </c>
      <c r="F175" t="n">
        <v>54.48</v>
      </c>
      <c r="G175" t="n">
        <v>48.79</v>
      </c>
      <c r="H175" t="n">
        <v>0.62</v>
      </c>
      <c r="I175" t="n">
        <v>67</v>
      </c>
      <c r="J175" t="n">
        <v>292.49</v>
      </c>
      <c r="K175" t="n">
        <v>60.56</v>
      </c>
      <c r="L175" t="n">
        <v>10.25</v>
      </c>
      <c r="M175" t="n">
        <v>65</v>
      </c>
      <c r="N175" t="n">
        <v>81.68000000000001</v>
      </c>
      <c r="O175" t="n">
        <v>36307.88</v>
      </c>
      <c r="P175" t="n">
        <v>945.24</v>
      </c>
      <c r="Q175" t="n">
        <v>1367.49</v>
      </c>
      <c r="R175" t="n">
        <v>167.98</v>
      </c>
      <c r="S175" t="n">
        <v>104.26</v>
      </c>
      <c r="T175" t="n">
        <v>30712.12</v>
      </c>
      <c r="U175" t="n">
        <v>0.62</v>
      </c>
      <c r="V175" t="n">
        <v>0.88</v>
      </c>
      <c r="W175" t="n">
        <v>20.76</v>
      </c>
      <c r="X175" t="n">
        <v>1.9</v>
      </c>
      <c r="Y175" t="n">
        <v>1</v>
      </c>
      <c r="Z175" t="n">
        <v>10</v>
      </c>
    </row>
    <row r="176">
      <c r="A176" t="n">
        <v>38</v>
      </c>
      <c r="B176" t="n">
        <v>140</v>
      </c>
      <c r="C176" t="inlineStr">
        <is>
          <t xml:space="preserve">CONCLUIDO	</t>
        </is>
      </c>
      <c r="D176" t="n">
        <v>1.6449</v>
      </c>
      <c r="E176" t="n">
        <v>60.79</v>
      </c>
      <c r="F176" t="n">
        <v>54.45</v>
      </c>
      <c r="G176" t="n">
        <v>49.5</v>
      </c>
      <c r="H176" t="n">
        <v>0.64</v>
      </c>
      <c r="I176" t="n">
        <v>66</v>
      </c>
      <c r="J176" t="n">
        <v>293</v>
      </c>
      <c r="K176" t="n">
        <v>60.56</v>
      </c>
      <c r="L176" t="n">
        <v>10.5</v>
      </c>
      <c r="M176" t="n">
        <v>64</v>
      </c>
      <c r="N176" t="n">
        <v>81.95</v>
      </c>
      <c r="O176" t="n">
        <v>36371.17</v>
      </c>
      <c r="P176" t="n">
        <v>944.4299999999999</v>
      </c>
      <c r="Q176" t="n">
        <v>1367.39</v>
      </c>
      <c r="R176" t="n">
        <v>167.18</v>
      </c>
      <c r="S176" t="n">
        <v>104.26</v>
      </c>
      <c r="T176" t="n">
        <v>30315.5</v>
      </c>
      <c r="U176" t="n">
        <v>0.62</v>
      </c>
      <c r="V176" t="n">
        <v>0.88</v>
      </c>
      <c r="W176" t="n">
        <v>20.75</v>
      </c>
      <c r="X176" t="n">
        <v>1.87</v>
      </c>
      <c r="Y176" t="n">
        <v>1</v>
      </c>
      <c r="Z176" t="n">
        <v>10</v>
      </c>
    </row>
    <row r="177">
      <c r="A177" t="n">
        <v>39</v>
      </c>
      <c r="B177" t="n">
        <v>140</v>
      </c>
      <c r="C177" t="inlineStr">
        <is>
          <t xml:space="preserve">CONCLUIDO	</t>
        </is>
      </c>
      <c r="D177" t="n">
        <v>1.6501</v>
      </c>
      <c r="E177" t="n">
        <v>60.6</v>
      </c>
      <c r="F177" t="n">
        <v>54.36</v>
      </c>
      <c r="G177" t="n">
        <v>50.96</v>
      </c>
      <c r="H177" t="n">
        <v>0.65</v>
      </c>
      <c r="I177" t="n">
        <v>64</v>
      </c>
      <c r="J177" t="n">
        <v>293.52</v>
      </c>
      <c r="K177" t="n">
        <v>60.56</v>
      </c>
      <c r="L177" t="n">
        <v>10.75</v>
      </c>
      <c r="M177" t="n">
        <v>62</v>
      </c>
      <c r="N177" t="n">
        <v>82.20999999999999</v>
      </c>
      <c r="O177" t="n">
        <v>36434.56</v>
      </c>
      <c r="P177" t="n">
        <v>942.88</v>
      </c>
      <c r="Q177" t="n">
        <v>1367.47</v>
      </c>
      <c r="R177" t="n">
        <v>164.28</v>
      </c>
      <c r="S177" t="n">
        <v>104.26</v>
      </c>
      <c r="T177" t="n">
        <v>28877.62</v>
      </c>
      <c r="U177" t="n">
        <v>0.63</v>
      </c>
      <c r="V177" t="n">
        <v>0.88</v>
      </c>
      <c r="W177" t="n">
        <v>20.75</v>
      </c>
      <c r="X177" t="n">
        <v>1.78</v>
      </c>
      <c r="Y177" t="n">
        <v>1</v>
      </c>
      <c r="Z177" t="n">
        <v>10</v>
      </c>
    </row>
    <row r="178">
      <c r="A178" t="n">
        <v>40</v>
      </c>
      <c r="B178" t="n">
        <v>140</v>
      </c>
      <c r="C178" t="inlineStr">
        <is>
          <t xml:space="preserve">CONCLUIDO	</t>
        </is>
      </c>
      <c r="D178" t="n">
        <v>1.6516</v>
      </c>
      <c r="E178" t="n">
        <v>60.55</v>
      </c>
      <c r="F178" t="n">
        <v>54.36</v>
      </c>
      <c r="G178" t="n">
        <v>51.77</v>
      </c>
      <c r="H178" t="n">
        <v>0.67</v>
      </c>
      <c r="I178" t="n">
        <v>63</v>
      </c>
      <c r="J178" t="n">
        <v>294.03</v>
      </c>
      <c r="K178" t="n">
        <v>60.56</v>
      </c>
      <c r="L178" t="n">
        <v>11</v>
      </c>
      <c r="M178" t="n">
        <v>61</v>
      </c>
      <c r="N178" t="n">
        <v>82.48</v>
      </c>
      <c r="O178" t="n">
        <v>36498.06</v>
      </c>
      <c r="P178" t="n">
        <v>942.15</v>
      </c>
      <c r="Q178" t="n">
        <v>1367.35</v>
      </c>
      <c r="R178" t="n">
        <v>164.4</v>
      </c>
      <c r="S178" t="n">
        <v>104.26</v>
      </c>
      <c r="T178" t="n">
        <v>28940.92</v>
      </c>
      <c r="U178" t="n">
        <v>0.63</v>
      </c>
      <c r="V178" t="n">
        <v>0.88</v>
      </c>
      <c r="W178" t="n">
        <v>20.75</v>
      </c>
      <c r="X178" t="n">
        <v>1.78</v>
      </c>
      <c r="Y178" t="n">
        <v>1</v>
      </c>
      <c r="Z178" t="n">
        <v>10</v>
      </c>
    </row>
    <row r="179">
      <c r="A179" t="n">
        <v>41</v>
      </c>
      <c r="B179" t="n">
        <v>140</v>
      </c>
      <c r="C179" t="inlineStr">
        <is>
          <t xml:space="preserve">CONCLUIDO	</t>
        </is>
      </c>
      <c r="D179" t="n">
        <v>1.6556</v>
      </c>
      <c r="E179" t="n">
        <v>60.4</v>
      </c>
      <c r="F179" t="n">
        <v>54.31</v>
      </c>
      <c r="G179" t="n">
        <v>53.42</v>
      </c>
      <c r="H179" t="n">
        <v>0.68</v>
      </c>
      <c r="I179" t="n">
        <v>61</v>
      </c>
      <c r="J179" t="n">
        <v>294.55</v>
      </c>
      <c r="K179" t="n">
        <v>60.56</v>
      </c>
      <c r="L179" t="n">
        <v>11.25</v>
      </c>
      <c r="M179" t="n">
        <v>59</v>
      </c>
      <c r="N179" t="n">
        <v>82.73999999999999</v>
      </c>
      <c r="O179" t="n">
        <v>36561.67</v>
      </c>
      <c r="P179" t="n">
        <v>941.42</v>
      </c>
      <c r="Q179" t="n">
        <v>1367.34</v>
      </c>
      <c r="R179" t="n">
        <v>162.31</v>
      </c>
      <c r="S179" t="n">
        <v>104.26</v>
      </c>
      <c r="T179" t="n">
        <v>27903.83</v>
      </c>
      <c r="U179" t="n">
        <v>0.64</v>
      </c>
      <c r="V179" t="n">
        <v>0.88</v>
      </c>
      <c r="W179" t="n">
        <v>20.76</v>
      </c>
      <c r="X179" t="n">
        <v>1.73</v>
      </c>
      <c r="Y179" t="n">
        <v>1</v>
      </c>
      <c r="Z179" t="n">
        <v>10</v>
      </c>
    </row>
    <row r="180">
      <c r="A180" t="n">
        <v>42</v>
      </c>
      <c r="B180" t="n">
        <v>140</v>
      </c>
      <c r="C180" t="inlineStr">
        <is>
          <t xml:space="preserve">CONCLUIDO	</t>
        </is>
      </c>
      <c r="D180" t="n">
        <v>1.6583</v>
      </c>
      <c r="E180" t="n">
        <v>60.3</v>
      </c>
      <c r="F180" t="n">
        <v>54.27</v>
      </c>
      <c r="G180" t="n">
        <v>54.27</v>
      </c>
      <c r="H180" t="n">
        <v>0.6899999999999999</v>
      </c>
      <c r="I180" t="n">
        <v>60</v>
      </c>
      <c r="J180" t="n">
        <v>295.06</v>
      </c>
      <c r="K180" t="n">
        <v>60.56</v>
      </c>
      <c r="L180" t="n">
        <v>11.5</v>
      </c>
      <c r="M180" t="n">
        <v>58</v>
      </c>
      <c r="N180" t="n">
        <v>83.01000000000001</v>
      </c>
      <c r="O180" t="n">
        <v>36625.39</v>
      </c>
      <c r="P180" t="n">
        <v>940.33</v>
      </c>
      <c r="Q180" t="n">
        <v>1367.41</v>
      </c>
      <c r="R180" t="n">
        <v>161.48</v>
      </c>
      <c r="S180" t="n">
        <v>104.26</v>
      </c>
      <c r="T180" t="n">
        <v>27494.58</v>
      </c>
      <c r="U180" t="n">
        <v>0.65</v>
      </c>
      <c r="V180" t="n">
        <v>0.88</v>
      </c>
      <c r="W180" t="n">
        <v>20.74</v>
      </c>
      <c r="X180" t="n">
        <v>1.69</v>
      </c>
      <c r="Y180" t="n">
        <v>1</v>
      </c>
      <c r="Z180" t="n">
        <v>10</v>
      </c>
    </row>
    <row r="181">
      <c r="A181" t="n">
        <v>43</v>
      </c>
      <c r="B181" t="n">
        <v>140</v>
      </c>
      <c r="C181" t="inlineStr">
        <is>
          <t xml:space="preserve">CONCLUIDO	</t>
        </is>
      </c>
      <c r="D181" t="n">
        <v>1.6608</v>
      </c>
      <c r="E181" t="n">
        <v>60.21</v>
      </c>
      <c r="F181" t="n">
        <v>54.23</v>
      </c>
      <c r="G181" t="n">
        <v>55.15</v>
      </c>
      <c r="H181" t="n">
        <v>0.71</v>
      </c>
      <c r="I181" t="n">
        <v>59</v>
      </c>
      <c r="J181" t="n">
        <v>295.58</v>
      </c>
      <c r="K181" t="n">
        <v>60.56</v>
      </c>
      <c r="L181" t="n">
        <v>11.75</v>
      </c>
      <c r="M181" t="n">
        <v>57</v>
      </c>
      <c r="N181" t="n">
        <v>83.28</v>
      </c>
      <c r="O181" t="n">
        <v>36689.22</v>
      </c>
      <c r="P181" t="n">
        <v>939.22</v>
      </c>
      <c r="Q181" t="n">
        <v>1367.32</v>
      </c>
      <c r="R181" t="n">
        <v>159.75</v>
      </c>
      <c r="S181" t="n">
        <v>104.26</v>
      </c>
      <c r="T181" t="n">
        <v>26636.3</v>
      </c>
      <c r="U181" t="n">
        <v>0.65</v>
      </c>
      <c r="V181" t="n">
        <v>0.88</v>
      </c>
      <c r="W181" t="n">
        <v>20.75</v>
      </c>
      <c r="X181" t="n">
        <v>1.65</v>
      </c>
      <c r="Y181" t="n">
        <v>1</v>
      </c>
      <c r="Z181" t="n">
        <v>10</v>
      </c>
    </row>
    <row r="182">
      <c r="A182" t="n">
        <v>44</v>
      </c>
      <c r="B182" t="n">
        <v>140</v>
      </c>
      <c r="C182" t="inlineStr">
        <is>
          <t xml:space="preserve">CONCLUIDO	</t>
        </is>
      </c>
      <c r="D182" t="n">
        <v>1.666</v>
      </c>
      <c r="E182" t="n">
        <v>60.02</v>
      </c>
      <c r="F182" t="n">
        <v>54.15</v>
      </c>
      <c r="G182" t="n">
        <v>57</v>
      </c>
      <c r="H182" t="n">
        <v>0.72</v>
      </c>
      <c r="I182" t="n">
        <v>57</v>
      </c>
      <c r="J182" t="n">
        <v>296.1</v>
      </c>
      <c r="K182" t="n">
        <v>60.56</v>
      </c>
      <c r="L182" t="n">
        <v>12</v>
      </c>
      <c r="M182" t="n">
        <v>55</v>
      </c>
      <c r="N182" t="n">
        <v>83.54000000000001</v>
      </c>
      <c r="O182" t="n">
        <v>36753.16</v>
      </c>
      <c r="P182" t="n">
        <v>937.6799999999999</v>
      </c>
      <c r="Q182" t="n">
        <v>1367.32</v>
      </c>
      <c r="R182" t="n">
        <v>157.41</v>
      </c>
      <c r="S182" t="n">
        <v>104.26</v>
      </c>
      <c r="T182" t="n">
        <v>25474.41</v>
      </c>
      <c r="U182" t="n">
        <v>0.66</v>
      </c>
      <c r="V182" t="n">
        <v>0.89</v>
      </c>
      <c r="W182" t="n">
        <v>20.73</v>
      </c>
      <c r="X182" t="n">
        <v>1.57</v>
      </c>
      <c r="Y182" t="n">
        <v>1</v>
      </c>
      <c r="Z182" t="n">
        <v>10</v>
      </c>
    </row>
    <row r="183">
      <c r="A183" t="n">
        <v>45</v>
      </c>
      <c r="B183" t="n">
        <v>140</v>
      </c>
      <c r="C183" t="inlineStr">
        <is>
          <t xml:space="preserve">CONCLUIDO	</t>
        </is>
      </c>
      <c r="D183" t="n">
        <v>1.6672</v>
      </c>
      <c r="E183" t="n">
        <v>59.98</v>
      </c>
      <c r="F183" t="n">
        <v>54.15</v>
      </c>
      <c r="G183" t="n">
        <v>58.02</v>
      </c>
      <c r="H183" t="n">
        <v>0.74</v>
      </c>
      <c r="I183" t="n">
        <v>56</v>
      </c>
      <c r="J183" t="n">
        <v>296.62</v>
      </c>
      <c r="K183" t="n">
        <v>60.56</v>
      </c>
      <c r="L183" t="n">
        <v>12.25</v>
      </c>
      <c r="M183" t="n">
        <v>54</v>
      </c>
      <c r="N183" t="n">
        <v>83.81</v>
      </c>
      <c r="O183" t="n">
        <v>36817.22</v>
      </c>
      <c r="P183" t="n">
        <v>937.38</v>
      </c>
      <c r="Q183" t="n">
        <v>1367.33</v>
      </c>
      <c r="R183" t="n">
        <v>157.66</v>
      </c>
      <c r="S183" t="n">
        <v>104.26</v>
      </c>
      <c r="T183" t="n">
        <v>25604.64</v>
      </c>
      <c r="U183" t="n">
        <v>0.66</v>
      </c>
      <c r="V183" t="n">
        <v>0.88</v>
      </c>
      <c r="W183" t="n">
        <v>20.74</v>
      </c>
      <c r="X183" t="n">
        <v>1.58</v>
      </c>
      <c r="Y183" t="n">
        <v>1</v>
      </c>
      <c r="Z183" t="n">
        <v>10</v>
      </c>
    </row>
    <row r="184">
      <c r="A184" t="n">
        <v>46</v>
      </c>
      <c r="B184" t="n">
        <v>140</v>
      </c>
      <c r="C184" t="inlineStr">
        <is>
          <t xml:space="preserve">CONCLUIDO	</t>
        </is>
      </c>
      <c r="D184" t="n">
        <v>1.6693</v>
      </c>
      <c r="E184" t="n">
        <v>59.9</v>
      </c>
      <c r="F184" t="n">
        <v>54.13</v>
      </c>
      <c r="G184" t="n">
        <v>59.05</v>
      </c>
      <c r="H184" t="n">
        <v>0.75</v>
      </c>
      <c r="I184" t="n">
        <v>55</v>
      </c>
      <c r="J184" t="n">
        <v>297.14</v>
      </c>
      <c r="K184" t="n">
        <v>60.56</v>
      </c>
      <c r="L184" t="n">
        <v>12.5</v>
      </c>
      <c r="M184" t="n">
        <v>53</v>
      </c>
      <c r="N184" t="n">
        <v>84.08</v>
      </c>
      <c r="O184" t="n">
        <v>36881.39</v>
      </c>
      <c r="P184" t="n">
        <v>937.02</v>
      </c>
      <c r="Q184" t="n">
        <v>1367.23</v>
      </c>
      <c r="R184" t="n">
        <v>156.96</v>
      </c>
      <c r="S184" t="n">
        <v>104.26</v>
      </c>
      <c r="T184" t="n">
        <v>25261.12</v>
      </c>
      <c r="U184" t="n">
        <v>0.66</v>
      </c>
      <c r="V184" t="n">
        <v>0.89</v>
      </c>
      <c r="W184" t="n">
        <v>20.74</v>
      </c>
      <c r="X184" t="n">
        <v>1.55</v>
      </c>
      <c r="Y184" t="n">
        <v>1</v>
      </c>
      <c r="Z184" t="n">
        <v>10</v>
      </c>
    </row>
    <row r="185">
      <c r="A185" t="n">
        <v>47</v>
      </c>
      <c r="B185" t="n">
        <v>140</v>
      </c>
      <c r="C185" t="inlineStr">
        <is>
          <t xml:space="preserve">CONCLUIDO	</t>
        </is>
      </c>
      <c r="D185" t="n">
        <v>1.672</v>
      </c>
      <c r="E185" t="n">
        <v>59.81</v>
      </c>
      <c r="F185" t="n">
        <v>54.09</v>
      </c>
      <c r="G185" t="n">
        <v>60.1</v>
      </c>
      <c r="H185" t="n">
        <v>0.76</v>
      </c>
      <c r="I185" t="n">
        <v>54</v>
      </c>
      <c r="J185" t="n">
        <v>297.66</v>
      </c>
      <c r="K185" t="n">
        <v>60.56</v>
      </c>
      <c r="L185" t="n">
        <v>12.75</v>
      </c>
      <c r="M185" t="n">
        <v>52</v>
      </c>
      <c r="N185" t="n">
        <v>84.36</v>
      </c>
      <c r="O185" t="n">
        <v>36945.67</v>
      </c>
      <c r="P185" t="n">
        <v>935.42</v>
      </c>
      <c r="Q185" t="n">
        <v>1367.46</v>
      </c>
      <c r="R185" t="n">
        <v>155.58</v>
      </c>
      <c r="S185" t="n">
        <v>104.26</v>
      </c>
      <c r="T185" t="n">
        <v>24574.42</v>
      </c>
      <c r="U185" t="n">
        <v>0.67</v>
      </c>
      <c r="V185" t="n">
        <v>0.89</v>
      </c>
      <c r="W185" t="n">
        <v>20.73</v>
      </c>
      <c r="X185" t="n">
        <v>1.51</v>
      </c>
      <c r="Y185" t="n">
        <v>1</v>
      </c>
      <c r="Z185" t="n">
        <v>10</v>
      </c>
    </row>
    <row r="186">
      <c r="A186" t="n">
        <v>48</v>
      </c>
      <c r="B186" t="n">
        <v>140</v>
      </c>
      <c r="C186" t="inlineStr">
        <is>
          <t xml:space="preserve">CONCLUIDO	</t>
        </is>
      </c>
      <c r="D186" t="n">
        <v>1.6739</v>
      </c>
      <c r="E186" t="n">
        <v>59.74</v>
      </c>
      <c r="F186" t="n">
        <v>54.07</v>
      </c>
      <c r="G186" t="n">
        <v>61.21</v>
      </c>
      <c r="H186" t="n">
        <v>0.78</v>
      </c>
      <c r="I186" t="n">
        <v>53</v>
      </c>
      <c r="J186" t="n">
        <v>298.18</v>
      </c>
      <c r="K186" t="n">
        <v>60.56</v>
      </c>
      <c r="L186" t="n">
        <v>13</v>
      </c>
      <c r="M186" t="n">
        <v>51</v>
      </c>
      <c r="N186" t="n">
        <v>84.63</v>
      </c>
      <c r="O186" t="n">
        <v>37010.06</v>
      </c>
      <c r="P186" t="n">
        <v>935.1799999999999</v>
      </c>
      <c r="Q186" t="n">
        <v>1367.32</v>
      </c>
      <c r="R186" t="n">
        <v>154.99</v>
      </c>
      <c r="S186" t="n">
        <v>104.26</v>
      </c>
      <c r="T186" t="n">
        <v>24287.04</v>
      </c>
      <c r="U186" t="n">
        <v>0.67</v>
      </c>
      <c r="V186" t="n">
        <v>0.89</v>
      </c>
      <c r="W186" t="n">
        <v>20.73</v>
      </c>
      <c r="X186" t="n">
        <v>1.49</v>
      </c>
      <c r="Y186" t="n">
        <v>1</v>
      </c>
      <c r="Z186" t="n">
        <v>10</v>
      </c>
    </row>
    <row r="187">
      <c r="A187" t="n">
        <v>49</v>
      </c>
      <c r="B187" t="n">
        <v>140</v>
      </c>
      <c r="C187" t="inlineStr">
        <is>
          <t xml:space="preserve">CONCLUIDO	</t>
        </is>
      </c>
      <c r="D187" t="n">
        <v>1.6765</v>
      </c>
      <c r="E187" t="n">
        <v>59.65</v>
      </c>
      <c r="F187" t="n">
        <v>54.03</v>
      </c>
      <c r="G187" t="n">
        <v>62.34</v>
      </c>
      <c r="H187" t="n">
        <v>0.79</v>
      </c>
      <c r="I187" t="n">
        <v>52</v>
      </c>
      <c r="J187" t="n">
        <v>298.71</v>
      </c>
      <c r="K187" t="n">
        <v>60.56</v>
      </c>
      <c r="L187" t="n">
        <v>13.25</v>
      </c>
      <c r="M187" t="n">
        <v>50</v>
      </c>
      <c r="N187" t="n">
        <v>84.90000000000001</v>
      </c>
      <c r="O187" t="n">
        <v>37074.57</v>
      </c>
      <c r="P187" t="n">
        <v>934.4</v>
      </c>
      <c r="Q187" t="n">
        <v>1367.34</v>
      </c>
      <c r="R187" t="n">
        <v>154.06</v>
      </c>
      <c r="S187" t="n">
        <v>104.26</v>
      </c>
      <c r="T187" t="n">
        <v>23825.14</v>
      </c>
      <c r="U187" t="n">
        <v>0.68</v>
      </c>
      <c r="V187" t="n">
        <v>0.89</v>
      </c>
      <c r="W187" t="n">
        <v>20.72</v>
      </c>
      <c r="X187" t="n">
        <v>1.45</v>
      </c>
      <c r="Y187" t="n">
        <v>1</v>
      </c>
      <c r="Z187" t="n">
        <v>10</v>
      </c>
    </row>
    <row r="188">
      <c r="A188" t="n">
        <v>50</v>
      </c>
      <c r="B188" t="n">
        <v>140</v>
      </c>
      <c r="C188" t="inlineStr">
        <is>
          <t xml:space="preserve">CONCLUIDO	</t>
        </is>
      </c>
      <c r="D188" t="n">
        <v>1.6782</v>
      </c>
      <c r="E188" t="n">
        <v>59.59</v>
      </c>
      <c r="F188" t="n">
        <v>54.02</v>
      </c>
      <c r="G188" t="n">
        <v>63.56</v>
      </c>
      <c r="H188" t="n">
        <v>0.8</v>
      </c>
      <c r="I188" t="n">
        <v>51</v>
      </c>
      <c r="J188" t="n">
        <v>299.23</v>
      </c>
      <c r="K188" t="n">
        <v>60.56</v>
      </c>
      <c r="L188" t="n">
        <v>13.5</v>
      </c>
      <c r="M188" t="n">
        <v>49</v>
      </c>
      <c r="N188" t="n">
        <v>85.18000000000001</v>
      </c>
      <c r="O188" t="n">
        <v>37139.2</v>
      </c>
      <c r="P188" t="n">
        <v>933.5599999999999</v>
      </c>
      <c r="Q188" t="n">
        <v>1367.36</v>
      </c>
      <c r="R188" t="n">
        <v>153.63</v>
      </c>
      <c r="S188" t="n">
        <v>104.26</v>
      </c>
      <c r="T188" t="n">
        <v>23616.35</v>
      </c>
      <c r="U188" t="n">
        <v>0.68</v>
      </c>
      <c r="V188" t="n">
        <v>0.89</v>
      </c>
      <c r="W188" t="n">
        <v>20.72</v>
      </c>
      <c r="X188" t="n">
        <v>1.44</v>
      </c>
      <c r="Y188" t="n">
        <v>1</v>
      </c>
      <c r="Z188" t="n">
        <v>10</v>
      </c>
    </row>
    <row r="189">
      <c r="A189" t="n">
        <v>51</v>
      </c>
      <c r="B189" t="n">
        <v>140</v>
      </c>
      <c r="C189" t="inlineStr">
        <is>
          <t xml:space="preserve">CONCLUIDO	</t>
        </is>
      </c>
      <c r="D189" t="n">
        <v>1.6809</v>
      </c>
      <c r="E189" t="n">
        <v>59.49</v>
      </c>
      <c r="F189" t="n">
        <v>53.98</v>
      </c>
      <c r="G189" t="n">
        <v>64.78</v>
      </c>
      <c r="H189" t="n">
        <v>0.82</v>
      </c>
      <c r="I189" t="n">
        <v>50</v>
      </c>
      <c r="J189" t="n">
        <v>299.76</v>
      </c>
      <c r="K189" t="n">
        <v>60.56</v>
      </c>
      <c r="L189" t="n">
        <v>13.75</v>
      </c>
      <c r="M189" t="n">
        <v>48</v>
      </c>
      <c r="N189" t="n">
        <v>85.45</v>
      </c>
      <c r="O189" t="n">
        <v>37204.07</v>
      </c>
      <c r="P189" t="n">
        <v>932.9400000000001</v>
      </c>
      <c r="Q189" t="n">
        <v>1367.28</v>
      </c>
      <c r="R189" t="n">
        <v>151.93</v>
      </c>
      <c r="S189" t="n">
        <v>104.26</v>
      </c>
      <c r="T189" t="n">
        <v>22769.78</v>
      </c>
      <c r="U189" t="n">
        <v>0.6899999999999999</v>
      </c>
      <c r="V189" t="n">
        <v>0.89</v>
      </c>
      <c r="W189" t="n">
        <v>20.73</v>
      </c>
      <c r="X189" t="n">
        <v>1.4</v>
      </c>
      <c r="Y189" t="n">
        <v>1</v>
      </c>
      <c r="Z189" t="n">
        <v>10</v>
      </c>
    </row>
    <row r="190">
      <c r="A190" t="n">
        <v>52</v>
      </c>
      <c r="B190" t="n">
        <v>140</v>
      </c>
      <c r="C190" t="inlineStr">
        <is>
          <t xml:space="preserve">CONCLUIDO	</t>
        </is>
      </c>
      <c r="D190" t="n">
        <v>1.6831</v>
      </c>
      <c r="E190" t="n">
        <v>59.42</v>
      </c>
      <c r="F190" t="n">
        <v>53.96</v>
      </c>
      <c r="G190" t="n">
        <v>66.06999999999999</v>
      </c>
      <c r="H190" t="n">
        <v>0.83</v>
      </c>
      <c r="I190" t="n">
        <v>49</v>
      </c>
      <c r="J190" t="n">
        <v>300.28</v>
      </c>
      <c r="K190" t="n">
        <v>60.56</v>
      </c>
      <c r="L190" t="n">
        <v>14</v>
      </c>
      <c r="M190" t="n">
        <v>47</v>
      </c>
      <c r="N190" t="n">
        <v>85.73</v>
      </c>
      <c r="O190" t="n">
        <v>37268.93</v>
      </c>
      <c r="P190" t="n">
        <v>932.01</v>
      </c>
      <c r="Q190" t="n">
        <v>1367.37</v>
      </c>
      <c r="R190" t="n">
        <v>151.18</v>
      </c>
      <c r="S190" t="n">
        <v>104.26</v>
      </c>
      <c r="T190" t="n">
        <v>22401.03</v>
      </c>
      <c r="U190" t="n">
        <v>0.6899999999999999</v>
      </c>
      <c r="V190" t="n">
        <v>0.89</v>
      </c>
      <c r="W190" t="n">
        <v>20.73</v>
      </c>
      <c r="X190" t="n">
        <v>1.38</v>
      </c>
      <c r="Y190" t="n">
        <v>1</v>
      </c>
      <c r="Z190" t="n">
        <v>10</v>
      </c>
    </row>
    <row r="191">
      <c r="A191" t="n">
        <v>53</v>
      </c>
      <c r="B191" t="n">
        <v>140</v>
      </c>
      <c r="C191" t="inlineStr">
        <is>
          <t xml:space="preserve">CONCLUIDO	</t>
        </is>
      </c>
      <c r="D191" t="n">
        <v>1.6855</v>
      </c>
      <c r="E191" t="n">
        <v>59.33</v>
      </c>
      <c r="F191" t="n">
        <v>53.92</v>
      </c>
      <c r="G191" t="n">
        <v>67.40000000000001</v>
      </c>
      <c r="H191" t="n">
        <v>0.84</v>
      </c>
      <c r="I191" t="n">
        <v>48</v>
      </c>
      <c r="J191" t="n">
        <v>300.81</v>
      </c>
      <c r="K191" t="n">
        <v>60.56</v>
      </c>
      <c r="L191" t="n">
        <v>14.25</v>
      </c>
      <c r="M191" t="n">
        <v>46</v>
      </c>
      <c r="N191" t="n">
        <v>86</v>
      </c>
      <c r="O191" t="n">
        <v>37333.9</v>
      </c>
      <c r="P191" t="n">
        <v>931.5</v>
      </c>
      <c r="Q191" t="n">
        <v>1367.44</v>
      </c>
      <c r="R191" t="n">
        <v>150.26</v>
      </c>
      <c r="S191" t="n">
        <v>104.26</v>
      </c>
      <c r="T191" t="n">
        <v>21945.82</v>
      </c>
      <c r="U191" t="n">
        <v>0.6899999999999999</v>
      </c>
      <c r="V191" t="n">
        <v>0.89</v>
      </c>
      <c r="W191" t="n">
        <v>20.72</v>
      </c>
      <c r="X191" t="n">
        <v>1.34</v>
      </c>
      <c r="Y191" t="n">
        <v>1</v>
      </c>
      <c r="Z191" t="n">
        <v>10</v>
      </c>
    </row>
    <row r="192">
      <c r="A192" t="n">
        <v>54</v>
      </c>
      <c r="B192" t="n">
        <v>140</v>
      </c>
      <c r="C192" t="inlineStr">
        <is>
          <t xml:space="preserve">CONCLUIDO	</t>
        </is>
      </c>
      <c r="D192" t="n">
        <v>1.6875</v>
      </c>
      <c r="E192" t="n">
        <v>59.26</v>
      </c>
      <c r="F192" t="n">
        <v>53.9</v>
      </c>
      <c r="G192" t="n">
        <v>68.81</v>
      </c>
      <c r="H192" t="n">
        <v>0.86</v>
      </c>
      <c r="I192" t="n">
        <v>47</v>
      </c>
      <c r="J192" t="n">
        <v>301.34</v>
      </c>
      <c r="K192" t="n">
        <v>60.56</v>
      </c>
      <c r="L192" t="n">
        <v>14.5</v>
      </c>
      <c r="M192" t="n">
        <v>45</v>
      </c>
      <c r="N192" t="n">
        <v>86.28</v>
      </c>
      <c r="O192" t="n">
        <v>37399</v>
      </c>
      <c r="P192" t="n">
        <v>930.53</v>
      </c>
      <c r="Q192" t="n">
        <v>1367.25</v>
      </c>
      <c r="R192" t="n">
        <v>149.78</v>
      </c>
      <c r="S192" t="n">
        <v>104.26</v>
      </c>
      <c r="T192" t="n">
        <v>21712.19</v>
      </c>
      <c r="U192" t="n">
        <v>0.7</v>
      </c>
      <c r="V192" t="n">
        <v>0.89</v>
      </c>
      <c r="W192" t="n">
        <v>20.71</v>
      </c>
      <c r="X192" t="n">
        <v>1.33</v>
      </c>
      <c r="Y192" t="n">
        <v>1</v>
      </c>
      <c r="Z192" t="n">
        <v>10</v>
      </c>
    </row>
    <row r="193">
      <c r="A193" t="n">
        <v>55</v>
      </c>
      <c r="B193" t="n">
        <v>140</v>
      </c>
      <c r="C193" t="inlineStr">
        <is>
          <t xml:space="preserve">CONCLUIDO	</t>
        </is>
      </c>
      <c r="D193" t="n">
        <v>1.6874</v>
      </c>
      <c r="E193" t="n">
        <v>59.26</v>
      </c>
      <c r="F193" t="n">
        <v>53.91</v>
      </c>
      <c r="G193" t="n">
        <v>68.81999999999999</v>
      </c>
      <c r="H193" t="n">
        <v>0.87</v>
      </c>
      <c r="I193" t="n">
        <v>47</v>
      </c>
      <c r="J193" t="n">
        <v>301.86</v>
      </c>
      <c r="K193" t="n">
        <v>60.56</v>
      </c>
      <c r="L193" t="n">
        <v>14.75</v>
      </c>
      <c r="M193" t="n">
        <v>45</v>
      </c>
      <c r="N193" t="n">
        <v>86.56</v>
      </c>
      <c r="O193" t="n">
        <v>37464.21</v>
      </c>
      <c r="P193" t="n">
        <v>930.1900000000001</v>
      </c>
      <c r="Q193" t="n">
        <v>1367.28</v>
      </c>
      <c r="R193" t="n">
        <v>149.71</v>
      </c>
      <c r="S193" t="n">
        <v>104.26</v>
      </c>
      <c r="T193" t="n">
        <v>21675.12</v>
      </c>
      <c r="U193" t="n">
        <v>0.7</v>
      </c>
      <c r="V193" t="n">
        <v>0.89</v>
      </c>
      <c r="W193" t="n">
        <v>20.72</v>
      </c>
      <c r="X193" t="n">
        <v>1.33</v>
      </c>
      <c r="Y193" t="n">
        <v>1</v>
      </c>
      <c r="Z193" t="n">
        <v>10</v>
      </c>
    </row>
    <row r="194">
      <c r="A194" t="n">
        <v>56</v>
      </c>
      <c r="B194" t="n">
        <v>140</v>
      </c>
      <c r="C194" t="inlineStr">
        <is>
          <t xml:space="preserve">CONCLUIDO	</t>
        </is>
      </c>
      <c r="D194" t="n">
        <v>1.69</v>
      </c>
      <c r="E194" t="n">
        <v>59.17</v>
      </c>
      <c r="F194" t="n">
        <v>53.87</v>
      </c>
      <c r="G194" t="n">
        <v>70.26000000000001</v>
      </c>
      <c r="H194" t="n">
        <v>0.88</v>
      </c>
      <c r="I194" t="n">
        <v>46</v>
      </c>
      <c r="J194" t="n">
        <v>302.39</v>
      </c>
      <c r="K194" t="n">
        <v>60.56</v>
      </c>
      <c r="L194" t="n">
        <v>15</v>
      </c>
      <c r="M194" t="n">
        <v>44</v>
      </c>
      <c r="N194" t="n">
        <v>86.84</v>
      </c>
      <c r="O194" t="n">
        <v>37529.55</v>
      </c>
      <c r="P194" t="n">
        <v>929.73</v>
      </c>
      <c r="Q194" t="n">
        <v>1367.38</v>
      </c>
      <c r="R194" t="n">
        <v>148.45</v>
      </c>
      <c r="S194" t="n">
        <v>104.26</v>
      </c>
      <c r="T194" t="n">
        <v>21053.41</v>
      </c>
      <c r="U194" t="n">
        <v>0.7</v>
      </c>
      <c r="V194" t="n">
        <v>0.89</v>
      </c>
      <c r="W194" t="n">
        <v>20.72</v>
      </c>
      <c r="X194" t="n">
        <v>1.29</v>
      </c>
      <c r="Y194" t="n">
        <v>1</v>
      </c>
      <c r="Z194" t="n">
        <v>10</v>
      </c>
    </row>
    <row r="195">
      <c r="A195" t="n">
        <v>57</v>
      </c>
      <c r="B195" t="n">
        <v>140</v>
      </c>
      <c r="C195" t="inlineStr">
        <is>
          <t xml:space="preserve">CONCLUIDO	</t>
        </is>
      </c>
      <c r="D195" t="n">
        <v>1.6921</v>
      </c>
      <c r="E195" t="n">
        <v>59.1</v>
      </c>
      <c r="F195" t="n">
        <v>53.85</v>
      </c>
      <c r="G195" t="n">
        <v>71.8</v>
      </c>
      <c r="H195" t="n">
        <v>0.9</v>
      </c>
      <c r="I195" t="n">
        <v>45</v>
      </c>
      <c r="J195" t="n">
        <v>302.92</v>
      </c>
      <c r="K195" t="n">
        <v>60.56</v>
      </c>
      <c r="L195" t="n">
        <v>15.25</v>
      </c>
      <c r="M195" t="n">
        <v>43</v>
      </c>
      <c r="N195" t="n">
        <v>87.12</v>
      </c>
      <c r="O195" t="n">
        <v>37595</v>
      </c>
      <c r="P195" t="n">
        <v>929.13</v>
      </c>
      <c r="Q195" t="n">
        <v>1367.28</v>
      </c>
      <c r="R195" t="n">
        <v>147.86</v>
      </c>
      <c r="S195" t="n">
        <v>104.26</v>
      </c>
      <c r="T195" t="n">
        <v>20762.81</v>
      </c>
      <c r="U195" t="n">
        <v>0.71</v>
      </c>
      <c r="V195" t="n">
        <v>0.89</v>
      </c>
      <c r="W195" t="n">
        <v>20.71</v>
      </c>
      <c r="X195" t="n">
        <v>1.27</v>
      </c>
      <c r="Y195" t="n">
        <v>1</v>
      </c>
      <c r="Z195" t="n">
        <v>10</v>
      </c>
    </row>
    <row r="196">
      <c r="A196" t="n">
        <v>58</v>
      </c>
      <c r="B196" t="n">
        <v>140</v>
      </c>
      <c r="C196" t="inlineStr">
        <is>
          <t xml:space="preserve">CONCLUIDO	</t>
        </is>
      </c>
      <c r="D196" t="n">
        <v>1.6951</v>
      </c>
      <c r="E196" t="n">
        <v>58.99</v>
      </c>
      <c r="F196" t="n">
        <v>53.8</v>
      </c>
      <c r="G196" t="n">
        <v>73.36</v>
      </c>
      <c r="H196" t="n">
        <v>0.91</v>
      </c>
      <c r="I196" t="n">
        <v>44</v>
      </c>
      <c r="J196" t="n">
        <v>303.46</v>
      </c>
      <c r="K196" t="n">
        <v>60.56</v>
      </c>
      <c r="L196" t="n">
        <v>15.5</v>
      </c>
      <c r="M196" t="n">
        <v>42</v>
      </c>
      <c r="N196" t="n">
        <v>87.40000000000001</v>
      </c>
      <c r="O196" t="n">
        <v>37660.57</v>
      </c>
      <c r="P196" t="n">
        <v>927.64</v>
      </c>
      <c r="Q196" t="n">
        <v>1367.3</v>
      </c>
      <c r="R196" t="n">
        <v>146.05</v>
      </c>
      <c r="S196" t="n">
        <v>104.26</v>
      </c>
      <c r="T196" t="n">
        <v>19862.46</v>
      </c>
      <c r="U196" t="n">
        <v>0.71</v>
      </c>
      <c r="V196" t="n">
        <v>0.89</v>
      </c>
      <c r="W196" t="n">
        <v>20.71</v>
      </c>
      <c r="X196" t="n">
        <v>1.22</v>
      </c>
      <c r="Y196" t="n">
        <v>1</v>
      </c>
      <c r="Z196" t="n">
        <v>10</v>
      </c>
    </row>
    <row r="197">
      <c r="A197" t="n">
        <v>59</v>
      </c>
      <c r="B197" t="n">
        <v>140</v>
      </c>
      <c r="C197" t="inlineStr">
        <is>
          <t xml:space="preserve">CONCLUIDO	</t>
        </is>
      </c>
      <c r="D197" t="n">
        <v>1.6937</v>
      </c>
      <c r="E197" t="n">
        <v>59.04</v>
      </c>
      <c r="F197" t="n">
        <v>53.84</v>
      </c>
      <c r="G197" t="n">
        <v>73.42</v>
      </c>
      <c r="H197" t="n">
        <v>0.92</v>
      </c>
      <c r="I197" t="n">
        <v>44</v>
      </c>
      <c r="J197" t="n">
        <v>303.99</v>
      </c>
      <c r="K197" t="n">
        <v>60.56</v>
      </c>
      <c r="L197" t="n">
        <v>15.75</v>
      </c>
      <c r="M197" t="n">
        <v>42</v>
      </c>
      <c r="N197" t="n">
        <v>87.68000000000001</v>
      </c>
      <c r="O197" t="n">
        <v>37726.27</v>
      </c>
      <c r="P197" t="n">
        <v>928.26</v>
      </c>
      <c r="Q197" t="n">
        <v>1367.32</v>
      </c>
      <c r="R197" t="n">
        <v>147.46</v>
      </c>
      <c r="S197" t="n">
        <v>104.26</v>
      </c>
      <c r="T197" t="n">
        <v>20568.29</v>
      </c>
      <c r="U197" t="n">
        <v>0.71</v>
      </c>
      <c r="V197" t="n">
        <v>0.89</v>
      </c>
      <c r="W197" t="n">
        <v>20.72</v>
      </c>
      <c r="X197" t="n">
        <v>1.26</v>
      </c>
      <c r="Y197" t="n">
        <v>1</v>
      </c>
      <c r="Z197" t="n">
        <v>10</v>
      </c>
    </row>
    <row r="198">
      <c r="A198" t="n">
        <v>60</v>
      </c>
      <c r="B198" t="n">
        <v>140</v>
      </c>
      <c r="C198" t="inlineStr">
        <is>
          <t xml:space="preserve">CONCLUIDO	</t>
        </is>
      </c>
      <c r="D198" t="n">
        <v>1.6975</v>
      </c>
      <c r="E198" t="n">
        <v>58.91</v>
      </c>
      <c r="F198" t="n">
        <v>53.76</v>
      </c>
      <c r="G198" t="n">
        <v>75.02</v>
      </c>
      <c r="H198" t="n">
        <v>0.9399999999999999</v>
      </c>
      <c r="I198" t="n">
        <v>43</v>
      </c>
      <c r="J198" t="n">
        <v>304.52</v>
      </c>
      <c r="K198" t="n">
        <v>60.56</v>
      </c>
      <c r="L198" t="n">
        <v>16</v>
      </c>
      <c r="M198" t="n">
        <v>41</v>
      </c>
      <c r="N198" t="n">
        <v>87.97</v>
      </c>
      <c r="O198" t="n">
        <v>37792.08</v>
      </c>
      <c r="P198" t="n">
        <v>927.13</v>
      </c>
      <c r="Q198" t="n">
        <v>1367.39</v>
      </c>
      <c r="R198" t="n">
        <v>145.04</v>
      </c>
      <c r="S198" t="n">
        <v>104.26</v>
      </c>
      <c r="T198" t="n">
        <v>19359.19</v>
      </c>
      <c r="U198" t="n">
        <v>0.72</v>
      </c>
      <c r="V198" t="n">
        <v>0.89</v>
      </c>
      <c r="W198" t="n">
        <v>20.71</v>
      </c>
      <c r="X198" t="n">
        <v>1.18</v>
      </c>
      <c r="Y198" t="n">
        <v>1</v>
      </c>
      <c r="Z198" t="n">
        <v>10</v>
      </c>
    </row>
    <row r="199">
      <c r="A199" t="n">
        <v>61</v>
      </c>
      <c r="B199" t="n">
        <v>140</v>
      </c>
      <c r="C199" t="inlineStr">
        <is>
          <t xml:space="preserve">CONCLUIDO	</t>
        </is>
      </c>
      <c r="D199" t="n">
        <v>1.6993</v>
      </c>
      <c r="E199" t="n">
        <v>58.85</v>
      </c>
      <c r="F199" t="n">
        <v>53.75</v>
      </c>
      <c r="G199" t="n">
        <v>76.79000000000001</v>
      </c>
      <c r="H199" t="n">
        <v>0.95</v>
      </c>
      <c r="I199" t="n">
        <v>42</v>
      </c>
      <c r="J199" t="n">
        <v>305.06</v>
      </c>
      <c r="K199" t="n">
        <v>60.56</v>
      </c>
      <c r="L199" t="n">
        <v>16.25</v>
      </c>
      <c r="M199" t="n">
        <v>40</v>
      </c>
      <c r="N199" t="n">
        <v>88.25</v>
      </c>
      <c r="O199" t="n">
        <v>37858.02</v>
      </c>
      <c r="P199" t="n">
        <v>926.28</v>
      </c>
      <c r="Q199" t="n">
        <v>1367.34</v>
      </c>
      <c r="R199" t="n">
        <v>144.51</v>
      </c>
      <c r="S199" t="n">
        <v>104.26</v>
      </c>
      <c r="T199" t="n">
        <v>19102.73</v>
      </c>
      <c r="U199" t="n">
        <v>0.72</v>
      </c>
      <c r="V199" t="n">
        <v>0.89</v>
      </c>
      <c r="W199" t="n">
        <v>20.72</v>
      </c>
      <c r="X199" t="n">
        <v>1.17</v>
      </c>
      <c r="Y199" t="n">
        <v>1</v>
      </c>
      <c r="Z199" t="n">
        <v>10</v>
      </c>
    </row>
    <row r="200">
      <c r="A200" t="n">
        <v>62</v>
      </c>
      <c r="B200" t="n">
        <v>140</v>
      </c>
      <c r="C200" t="inlineStr">
        <is>
          <t xml:space="preserve">CONCLUIDO	</t>
        </is>
      </c>
      <c r="D200" t="n">
        <v>1.6998</v>
      </c>
      <c r="E200" t="n">
        <v>58.83</v>
      </c>
      <c r="F200" t="n">
        <v>53.74</v>
      </c>
      <c r="G200" t="n">
        <v>76.77</v>
      </c>
      <c r="H200" t="n">
        <v>0.96</v>
      </c>
      <c r="I200" t="n">
        <v>42</v>
      </c>
      <c r="J200" t="n">
        <v>305.59</v>
      </c>
      <c r="K200" t="n">
        <v>60.56</v>
      </c>
      <c r="L200" t="n">
        <v>16.5</v>
      </c>
      <c r="M200" t="n">
        <v>40</v>
      </c>
      <c r="N200" t="n">
        <v>88.54000000000001</v>
      </c>
      <c r="O200" t="n">
        <v>37924.08</v>
      </c>
      <c r="P200" t="n">
        <v>925.63</v>
      </c>
      <c r="Q200" t="n">
        <v>1367.27</v>
      </c>
      <c r="R200" t="n">
        <v>144.58</v>
      </c>
      <c r="S200" t="n">
        <v>104.26</v>
      </c>
      <c r="T200" t="n">
        <v>19133.88</v>
      </c>
      <c r="U200" t="n">
        <v>0.72</v>
      </c>
      <c r="V200" t="n">
        <v>0.89</v>
      </c>
      <c r="W200" t="n">
        <v>20.7</v>
      </c>
      <c r="X200" t="n">
        <v>1.16</v>
      </c>
      <c r="Y200" t="n">
        <v>1</v>
      </c>
      <c r="Z200" t="n">
        <v>10</v>
      </c>
    </row>
    <row r="201">
      <c r="A201" t="n">
        <v>63</v>
      </c>
      <c r="B201" t="n">
        <v>140</v>
      </c>
      <c r="C201" t="inlineStr">
        <is>
          <t xml:space="preserve">CONCLUIDO	</t>
        </is>
      </c>
      <c r="D201" t="n">
        <v>1.7022</v>
      </c>
      <c r="E201" t="n">
        <v>58.75</v>
      </c>
      <c r="F201" t="n">
        <v>53.71</v>
      </c>
      <c r="G201" t="n">
        <v>78.59999999999999</v>
      </c>
      <c r="H201" t="n">
        <v>0.97</v>
      </c>
      <c r="I201" t="n">
        <v>41</v>
      </c>
      <c r="J201" t="n">
        <v>306.13</v>
      </c>
      <c r="K201" t="n">
        <v>60.56</v>
      </c>
      <c r="L201" t="n">
        <v>16.75</v>
      </c>
      <c r="M201" t="n">
        <v>39</v>
      </c>
      <c r="N201" t="n">
        <v>88.83</v>
      </c>
      <c r="O201" t="n">
        <v>37990.27</v>
      </c>
      <c r="P201" t="n">
        <v>925.16</v>
      </c>
      <c r="Q201" t="n">
        <v>1367.37</v>
      </c>
      <c r="R201" t="n">
        <v>143.38</v>
      </c>
      <c r="S201" t="n">
        <v>104.26</v>
      </c>
      <c r="T201" t="n">
        <v>18541.14</v>
      </c>
      <c r="U201" t="n">
        <v>0.73</v>
      </c>
      <c r="V201" t="n">
        <v>0.89</v>
      </c>
      <c r="W201" t="n">
        <v>20.7</v>
      </c>
      <c r="X201" t="n">
        <v>1.13</v>
      </c>
      <c r="Y201" t="n">
        <v>1</v>
      </c>
      <c r="Z201" t="n">
        <v>10</v>
      </c>
    </row>
    <row r="202">
      <c r="A202" t="n">
        <v>64</v>
      </c>
      <c r="B202" t="n">
        <v>140</v>
      </c>
      <c r="C202" t="inlineStr">
        <is>
          <t xml:space="preserve">CONCLUIDO	</t>
        </is>
      </c>
      <c r="D202" t="n">
        <v>1.7049</v>
      </c>
      <c r="E202" t="n">
        <v>58.65</v>
      </c>
      <c r="F202" t="n">
        <v>53.66</v>
      </c>
      <c r="G202" t="n">
        <v>80.5</v>
      </c>
      <c r="H202" t="n">
        <v>0.99</v>
      </c>
      <c r="I202" t="n">
        <v>40</v>
      </c>
      <c r="J202" t="n">
        <v>306.67</v>
      </c>
      <c r="K202" t="n">
        <v>60.56</v>
      </c>
      <c r="L202" t="n">
        <v>17</v>
      </c>
      <c r="M202" t="n">
        <v>38</v>
      </c>
      <c r="N202" t="n">
        <v>89.11</v>
      </c>
      <c r="O202" t="n">
        <v>38056.58</v>
      </c>
      <c r="P202" t="n">
        <v>924.61</v>
      </c>
      <c r="Q202" t="n">
        <v>1367.34</v>
      </c>
      <c r="R202" t="n">
        <v>141.76</v>
      </c>
      <c r="S202" t="n">
        <v>104.26</v>
      </c>
      <c r="T202" t="n">
        <v>17736.58</v>
      </c>
      <c r="U202" t="n">
        <v>0.74</v>
      </c>
      <c r="V202" t="n">
        <v>0.89</v>
      </c>
      <c r="W202" t="n">
        <v>20.71</v>
      </c>
      <c r="X202" t="n">
        <v>1.08</v>
      </c>
      <c r="Y202" t="n">
        <v>1</v>
      </c>
      <c r="Z202" t="n">
        <v>10</v>
      </c>
    </row>
    <row r="203">
      <c r="A203" t="n">
        <v>65</v>
      </c>
      <c r="B203" t="n">
        <v>140</v>
      </c>
      <c r="C203" t="inlineStr">
        <is>
          <t xml:space="preserve">CONCLUIDO	</t>
        </is>
      </c>
      <c r="D203" t="n">
        <v>1.7041</v>
      </c>
      <c r="E203" t="n">
        <v>58.68</v>
      </c>
      <c r="F203" t="n">
        <v>53.69</v>
      </c>
      <c r="G203" t="n">
        <v>80.54000000000001</v>
      </c>
      <c r="H203" t="n">
        <v>1</v>
      </c>
      <c r="I203" t="n">
        <v>40</v>
      </c>
      <c r="J203" t="n">
        <v>307.21</v>
      </c>
      <c r="K203" t="n">
        <v>60.56</v>
      </c>
      <c r="L203" t="n">
        <v>17.25</v>
      </c>
      <c r="M203" t="n">
        <v>38</v>
      </c>
      <c r="N203" t="n">
        <v>89.40000000000001</v>
      </c>
      <c r="O203" t="n">
        <v>38123.01</v>
      </c>
      <c r="P203" t="n">
        <v>925.04</v>
      </c>
      <c r="Q203" t="n">
        <v>1367.23</v>
      </c>
      <c r="R203" t="n">
        <v>142.9</v>
      </c>
      <c r="S203" t="n">
        <v>104.26</v>
      </c>
      <c r="T203" t="n">
        <v>18306.8</v>
      </c>
      <c r="U203" t="n">
        <v>0.73</v>
      </c>
      <c r="V203" t="n">
        <v>0.89</v>
      </c>
      <c r="W203" t="n">
        <v>20.71</v>
      </c>
      <c r="X203" t="n">
        <v>1.11</v>
      </c>
      <c r="Y203" t="n">
        <v>1</v>
      </c>
      <c r="Z203" t="n">
        <v>10</v>
      </c>
    </row>
    <row r="204">
      <c r="A204" t="n">
        <v>66</v>
      </c>
      <c r="B204" t="n">
        <v>140</v>
      </c>
      <c r="C204" t="inlineStr">
        <is>
          <t xml:space="preserve">CONCLUIDO	</t>
        </is>
      </c>
      <c r="D204" t="n">
        <v>1.7069</v>
      </c>
      <c r="E204" t="n">
        <v>58.59</v>
      </c>
      <c r="F204" t="n">
        <v>53.65</v>
      </c>
      <c r="G204" t="n">
        <v>82.54000000000001</v>
      </c>
      <c r="H204" t="n">
        <v>1.01</v>
      </c>
      <c r="I204" t="n">
        <v>39</v>
      </c>
      <c r="J204" t="n">
        <v>307.75</v>
      </c>
      <c r="K204" t="n">
        <v>60.56</v>
      </c>
      <c r="L204" t="n">
        <v>17.5</v>
      </c>
      <c r="M204" t="n">
        <v>37</v>
      </c>
      <c r="N204" t="n">
        <v>89.69</v>
      </c>
      <c r="O204" t="n">
        <v>38189.58</v>
      </c>
      <c r="P204" t="n">
        <v>923.92</v>
      </c>
      <c r="Q204" t="n">
        <v>1367.24</v>
      </c>
      <c r="R204" t="n">
        <v>141.09</v>
      </c>
      <c r="S204" t="n">
        <v>104.26</v>
      </c>
      <c r="T204" t="n">
        <v>17405.45</v>
      </c>
      <c r="U204" t="n">
        <v>0.74</v>
      </c>
      <c r="V204" t="n">
        <v>0.89</v>
      </c>
      <c r="W204" t="n">
        <v>20.71</v>
      </c>
      <c r="X204" t="n">
        <v>1.07</v>
      </c>
      <c r="Y204" t="n">
        <v>1</v>
      </c>
      <c r="Z204" t="n">
        <v>10</v>
      </c>
    </row>
    <row r="205">
      <c r="A205" t="n">
        <v>67</v>
      </c>
      <c r="B205" t="n">
        <v>140</v>
      </c>
      <c r="C205" t="inlineStr">
        <is>
          <t xml:space="preserve">CONCLUIDO	</t>
        </is>
      </c>
      <c r="D205" t="n">
        <v>1.7067</v>
      </c>
      <c r="E205" t="n">
        <v>58.59</v>
      </c>
      <c r="F205" t="n">
        <v>53.66</v>
      </c>
      <c r="G205" t="n">
        <v>82.55</v>
      </c>
      <c r="H205" t="n">
        <v>1.03</v>
      </c>
      <c r="I205" t="n">
        <v>39</v>
      </c>
      <c r="J205" t="n">
        <v>308.29</v>
      </c>
      <c r="K205" t="n">
        <v>60.56</v>
      </c>
      <c r="L205" t="n">
        <v>17.75</v>
      </c>
      <c r="M205" t="n">
        <v>37</v>
      </c>
      <c r="N205" t="n">
        <v>89.98</v>
      </c>
      <c r="O205" t="n">
        <v>38256.26</v>
      </c>
      <c r="P205" t="n">
        <v>923.92</v>
      </c>
      <c r="Q205" t="n">
        <v>1367.28</v>
      </c>
      <c r="R205" t="n">
        <v>141.95</v>
      </c>
      <c r="S205" t="n">
        <v>104.26</v>
      </c>
      <c r="T205" t="n">
        <v>17836.43</v>
      </c>
      <c r="U205" t="n">
        <v>0.73</v>
      </c>
      <c r="V205" t="n">
        <v>0.89</v>
      </c>
      <c r="W205" t="n">
        <v>20.7</v>
      </c>
      <c r="X205" t="n">
        <v>1.08</v>
      </c>
      <c r="Y205" t="n">
        <v>1</v>
      </c>
      <c r="Z205" t="n">
        <v>10</v>
      </c>
    </row>
    <row r="206">
      <c r="A206" t="n">
        <v>68</v>
      </c>
      <c r="B206" t="n">
        <v>140</v>
      </c>
      <c r="C206" t="inlineStr">
        <is>
          <t xml:space="preserve">CONCLUIDO	</t>
        </is>
      </c>
      <c r="D206" t="n">
        <v>1.7094</v>
      </c>
      <c r="E206" t="n">
        <v>58.5</v>
      </c>
      <c r="F206" t="n">
        <v>53.61</v>
      </c>
      <c r="G206" t="n">
        <v>84.65000000000001</v>
      </c>
      <c r="H206" t="n">
        <v>1.04</v>
      </c>
      <c r="I206" t="n">
        <v>38</v>
      </c>
      <c r="J206" t="n">
        <v>308.83</v>
      </c>
      <c r="K206" t="n">
        <v>60.56</v>
      </c>
      <c r="L206" t="n">
        <v>18</v>
      </c>
      <c r="M206" t="n">
        <v>36</v>
      </c>
      <c r="N206" t="n">
        <v>90.27</v>
      </c>
      <c r="O206" t="n">
        <v>38323.08</v>
      </c>
      <c r="P206" t="n">
        <v>922.8</v>
      </c>
      <c r="Q206" t="n">
        <v>1367.2</v>
      </c>
      <c r="R206" t="n">
        <v>140.39</v>
      </c>
      <c r="S206" t="n">
        <v>104.26</v>
      </c>
      <c r="T206" t="n">
        <v>17059.28</v>
      </c>
      <c r="U206" t="n">
        <v>0.74</v>
      </c>
      <c r="V206" t="n">
        <v>0.89</v>
      </c>
      <c r="W206" t="n">
        <v>20.7</v>
      </c>
      <c r="X206" t="n">
        <v>1.04</v>
      </c>
      <c r="Y206" t="n">
        <v>1</v>
      </c>
      <c r="Z206" t="n">
        <v>10</v>
      </c>
    </row>
    <row r="207">
      <c r="A207" t="n">
        <v>69</v>
      </c>
      <c r="B207" t="n">
        <v>140</v>
      </c>
      <c r="C207" t="inlineStr">
        <is>
          <t xml:space="preserve">CONCLUIDO	</t>
        </is>
      </c>
      <c r="D207" t="n">
        <v>1.7091</v>
      </c>
      <c r="E207" t="n">
        <v>58.51</v>
      </c>
      <c r="F207" t="n">
        <v>53.63</v>
      </c>
      <c r="G207" t="n">
        <v>84.67</v>
      </c>
      <c r="H207" t="n">
        <v>1.05</v>
      </c>
      <c r="I207" t="n">
        <v>38</v>
      </c>
      <c r="J207" t="n">
        <v>309.37</v>
      </c>
      <c r="K207" t="n">
        <v>60.56</v>
      </c>
      <c r="L207" t="n">
        <v>18.25</v>
      </c>
      <c r="M207" t="n">
        <v>36</v>
      </c>
      <c r="N207" t="n">
        <v>90.56999999999999</v>
      </c>
      <c r="O207" t="n">
        <v>38390.02</v>
      </c>
      <c r="P207" t="n">
        <v>922.1799999999999</v>
      </c>
      <c r="Q207" t="n">
        <v>1367.35</v>
      </c>
      <c r="R207" t="n">
        <v>140.53</v>
      </c>
      <c r="S207" t="n">
        <v>104.26</v>
      </c>
      <c r="T207" t="n">
        <v>17132.04</v>
      </c>
      <c r="U207" t="n">
        <v>0.74</v>
      </c>
      <c r="V207" t="n">
        <v>0.89</v>
      </c>
      <c r="W207" t="n">
        <v>20.7</v>
      </c>
      <c r="X207" t="n">
        <v>1.05</v>
      </c>
      <c r="Y207" t="n">
        <v>1</v>
      </c>
      <c r="Z207" t="n">
        <v>10</v>
      </c>
    </row>
    <row r="208">
      <c r="A208" t="n">
        <v>70</v>
      </c>
      <c r="B208" t="n">
        <v>140</v>
      </c>
      <c r="C208" t="inlineStr">
        <is>
          <t xml:space="preserve">CONCLUIDO	</t>
        </is>
      </c>
      <c r="D208" t="n">
        <v>1.7117</v>
      </c>
      <c r="E208" t="n">
        <v>58.42</v>
      </c>
      <c r="F208" t="n">
        <v>53.59</v>
      </c>
      <c r="G208" t="n">
        <v>86.90000000000001</v>
      </c>
      <c r="H208" t="n">
        <v>1.06</v>
      </c>
      <c r="I208" t="n">
        <v>37</v>
      </c>
      <c r="J208" t="n">
        <v>309.91</v>
      </c>
      <c r="K208" t="n">
        <v>60.56</v>
      </c>
      <c r="L208" t="n">
        <v>18.5</v>
      </c>
      <c r="M208" t="n">
        <v>35</v>
      </c>
      <c r="N208" t="n">
        <v>90.86</v>
      </c>
      <c r="O208" t="n">
        <v>38457.09</v>
      </c>
      <c r="P208" t="n">
        <v>922.09</v>
      </c>
      <c r="Q208" t="n">
        <v>1367.33</v>
      </c>
      <c r="R208" t="n">
        <v>139.66</v>
      </c>
      <c r="S208" t="n">
        <v>104.26</v>
      </c>
      <c r="T208" t="n">
        <v>16699.89</v>
      </c>
      <c r="U208" t="n">
        <v>0.75</v>
      </c>
      <c r="V208" t="n">
        <v>0.89</v>
      </c>
      <c r="W208" t="n">
        <v>20.7</v>
      </c>
      <c r="X208" t="n">
        <v>1.01</v>
      </c>
      <c r="Y208" t="n">
        <v>1</v>
      </c>
      <c r="Z208" t="n">
        <v>10</v>
      </c>
    </row>
    <row r="209">
      <c r="A209" t="n">
        <v>71</v>
      </c>
      <c r="B209" t="n">
        <v>140</v>
      </c>
      <c r="C209" t="inlineStr">
        <is>
          <t xml:space="preserve">CONCLUIDO	</t>
        </is>
      </c>
      <c r="D209" t="n">
        <v>1.7108</v>
      </c>
      <c r="E209" t="n">
        <v>58.45</v>
      </c>
      <c r="F209" t="n">
        <v>53.62</v>
      </c>
      <c r="G209" t="n">
        <v>86.95</v>
      </c>
      <c r="H209" t="n">
        <v>1.08</v>
      </c>
      <c r="I209" t="n">
        <v>37</v>
      </c>
      <c r="J209" t="n">
        <v>310.46</v>
      </c>
      <c r="K209" t="n">
        <v>60.56</v>
      </c>
      <c r="L209" t="n">
        <v>18.75</v>
      </c>
      <c r="M209" t="n">
        <v>35</v>
      </c>
      <c r="N209" t="n">
        <v>91.16</v>
      </c>
      <c r="O209" t="n">
        <v>38524.29</v>
      </c>
      <c r="P209" t="n">
        <v>922.38</v>
      </c>
      <c r="Q209" t="n">
        <v>1367.27</v>
      </c>
      <c r="R209" t="n">
        <v>140.36</v>
      </c>
      <c r="S209" t="n">
        <v>104.26</v>
      </c>
      <c r="T209" t="n">
        <v>17051.67</v>
      </c>
      <c r="U209" t="n">
        <v>0.74</v>
      </c>
      <c r="V209" t="n">
        <v>0.89</v>
      </c>
      <c r="W209" t="n">
        <v>20.7</v>
      </c>
      <c r="X209" t="n">
        <v>1.04</v>
      </c>
      <c r="Y209" t="n">
        <v>1</v>
      </c>
      <c r="Z209" t="n">
        <v>10</v>
      </c>
    </row>
    <row r="210">
      <c r="A210" t="n">
        <v>72</v>
      </c>
      <c r="B210" t="n">
        <v>140</v>
      </c>
      <c r="C210" t="inlineStr">
        <is>
          <t xml:space="preserve">CONCLUIDO	</t>
        </is>
      </c>
      <c r="D210" t="n">
        <v>1.7136</v>
      </c>
      <c r="E210" t="n">
        <v>58.36</v>
      </c>
      <c r="F210" t="n">
        <v>53.58</v>
      </c>
      <c r="G210" t="n">
        <v>89.3</v>
      </c>
      <c r="H210" t="n">
        <v>1.09</v>
      </c>
      <c r="I210" t="n">
        <v>36</v>
      </c>
      <c r="J210" t="n">
        <v>311.01</v>
      </c>
      <c r="K210" t="n">
        <v>60.56</v>
      </c>
      <c r="L210" t="n">
        <v>19</v>
      </c>
      <c r="M210" t="n">
        <v>34</v>
      </c>
      <c r="N210" t="n">
        <v>91.45</v>
      </c>
      <c r="O210" t="n">
        <v>38591.62</v>
      </c>
      <c r="P210" t="n">
        <v>921.0599999999999</v>
      </c>
      <c r="Q210" t="n">
        <v>1367.29</v>
      </c>
      <c r="R210" t="n">
        <v>139</v>
      </c>
      <c r="S210" t="n">
        <v>104.26</v>
      </c>
      <c r="T210" t="n">
        <v>16375.5</v>
      </c>
      <c r="U210" t="n">
        <v>0.75</v>
      </c>
      <c r="V210" t="n">
        <v>0.89</v>
      </c>
      <c r="W210" t="n">
        <v>20.7</v>
      </c>
      <c r="X210" t="n">
        <v>1</v>
      </c>
      <c r="Y210" t="n">
        <v>1</v>
      </c>
      <c r="Z210" t="n">
        <v>10</v>
      </c>
    </row>
    <row r="211">
      <c r="A211" t="n">
        <v>73</v>
      </c>
      <c r="B211" t="n">
        <v>140</v>
      </c>
      <c r="C211" t="inlineStr">
        <is>
          <t xml:space="preserve">CONCLUIDO	</t>
        </is>
      </c>
      <c r="D211" t="n">
        <v>1.7133</v>
      </c>
      <c r="E211" t="n">
        <v>58.37</v>
      </c>
      <c r="F211" t="n">
        <v>53.59</v>
      </c>
      <c r="G211" t="n">
        <v>89.31</v>
      </c>
      <c r="H211" t="n">
        <v>1.1</v>
      </c>
      <c r="I211" t="n">
        <v>36</v>
      </c>
      <c r="J211" t="n">
        <v>311.55</v>
      </c>
      <c r="K211" t="n">
        <v>60.56</v>
      </c>
      <c r="L211" t="n">
        <v>19.25</v>
      </c>
      <c r="M211" t="n">
        <v>34</v>
      </c>
      <c r="N211" t="n">
        <v>91.75</v>
      </c>
      <c r="O211" t="n">
        <v>38659.08</v>
      </c>
      <c r="P211" t="n">
        <v>920.95</v>
      </c>
      <c r="Q211" t="n">
        <v>1367.27</v>
      </c>
      <c r="R211" t="n">
        <v>139.31</v>
      </c>
      <c r="S211" t="n">
        <v>104.26</v>
      </c>
      <c r="T211" t="n">
        <v>16530.67</v>
      </c>
      <c r="U211" t="n">
        <v>0.75</v>
      </c>
      <c r="V211" t="n">
        <v>0.89</v>
      </c>
      <c r="W211" t="n">
        <v>20.7</v>
      </c>
      <c r="X211" t="n">
        <v>1.01</v>
      </c>
      <c r="Y211" t="n">
        <v>1</v>
      </c>
      <c r="Z211" t="n">
        <v>10</v>
      </c>
    </row>
    <row r="212">
      <c r="A212" t="n">
        <v>74</v>
      </c>
      <c r="B212" t="n">
        <v>140</v>
      </c>
      <c r="C212" t="inlineStr">
        <is>
          <t xml:space="preserve">CONCLUIDO	</t>
        </is>
      </c>
      <c r="D212" t="n">
        <v>1.7158</v>
      </c>
      <c r="E212" t="n">
        <v>58.28</v>
      </c>
      <c r="F212" t="n">
        <v>53.55</v>
      </c>
      <c r="G212" t="n">
        <v>91.81</v>
      </c>
      <c r="H212" t="n">
        <v>1.11</v>
      </c>
      <c r="I212" t="n">
        <v>35</v>
      </c>
      <c r="J212" t="n">
        <v>312.1</v>
      </c>
      <c r="K212" t="n">
        <v>60.56</v>
      </c>
      <c r="L212" t="n">
        <v>19.5</v>
      </c>
      <c r="M212" t="n">
        <v>33</v>
      </c>
      <c r="N212" t="n">
        <v>92.05</v>
      </c>
      <c r="O212" t="n">
        <v>38726.8</v>
      </c>
      <c r="P212" t="n">
        <v>919.77</v>
      </c>
      <c r="Q212" t="n">
        <v>1367.3</v>
      </c>
      <c r="R212" t="n">
        <v>138.42</v>
      </c>
      <c r="S212" t="n">
        <v>104.26</v>
      </c>
      <c r="T212" t="n">
        <v>16092.31</v>
      </c>
      <c r="U212" t="n">
        <v>0.75</v>
      </c>
      <c r="V212" t="n">
        <v>0.89</v>
      </c>
      <c r="W212" t="n">
        <v>20.7</v>
      </c>
      <c r="X212" t="n">
        <v>0.98</v>
      </c>
      <c r="Y212" t="n">
        <v>1</v>
      </c>
      <c r="Z212" t="n">
        <v>10</v>
      </c>
    </row>
    <row r="213">
      <c r="A213" t="n">
        <v>75</v>
      </c>
      <c r="B213" t="n">
        <v>140</v>
      </c>
      <c r="C213" t="inlineStr">
        <is>
          <t xml:space="preserve">CONCLUIDO	</t>
        </is>
      </c>
      <c r="D213" t="n">
        <v>1.7149</v>
      </c>
      <c r="E213" t="n">
        <v>58.31</v>
      </c>
      <c r="F213" t="n">
        <v>53.58</v>
      </c>
      <c r="G213" t="n">
        <v>91.86</v>
      </c>
      <c r="H213" t="n">
        <v>1.13</v>
      </c>
      <c r="I213" t="n">
        <v>35</v>
      </c>
      <c r="J213" t="n">
        <v>312.65</v>
      </c>
      <c r="K213" t="n">
        <v>60.56</v>
      </c>
      <c r="L213" t="n">
        <v>19.75</v>
      </c>
      <c r="M213" t="n">
        <v>33</v>
      </c>
      <c r="N213" t="n">
        <v>92.34999999999999</v>
      </c>
      <c r="O213" t="n">
        <v>38794.53</v>
      </c>
      <c r="P213" t="n">
        <v>920.77</v>
      </c>
      <c r="Q213" t="n">
        <v>1367.27</v>
      </c>
      <c r="R213" t="n">
        <v>139.39</v>
      </c>
      <c r="S213" t="n">
        <v>104.26</v>
      </c>
      <c r="T213" t="n">
        <v>16576.44</v>
      </c>
      <c r="U213" t="n">
        <v>0.75</v>
      </c>
      <c r="V213" t="n">
        <v>0.89</v>
      </c>
      <c r="W213" t="n">
        <v>20.7</v>
      </c>
      <c r="X213" t="n">
        <v>1.01</v>
      </c>
      <c r="Y213" t="n">
        <v>1</v>
      </c>
      <c r="Z213" t="n">
        <v>10</v>
      </c>
    </row>
    <row r="214">
      <c r="A214" t="n">
        <v>76</v>
      </c>
      <c r="B214" t="n">
        <v>140</v>
      </c>
      <c r="C214" t="inlineStr">
        <is>
          <t xml:space="preserve">CONCLUIDO	</t>
        </is>
      </c>
      <c r="D214" t="n">
        <v>1.7183</v>
      </c>
      <c r="E214" t="n">
        <v>58.2</v>
      </c>
      <c r="F214" t="n">
        <v>53.52</v>
      </c>
      <c r="G214" t="n">
        <v>94.45</v>
      </c>
      <c r="H214" t="n">
        <v>1.14</v>
      </c>
      <c r="I214" t="n">
        <v>34</v>
      </c>
      <c r="J214" t="n">
        <v>313.2</v>
      </c>
      <c r="K214" t="n">
        <v>60.56</v>
      </c>
      <c r="L214" t="n">
        <v>20</v>
      </c>
      <c r="M214" t="n">
        <v>32</v>
      </c>
      <c r="N214" t="n">
        <v>92.65000000000001</v>
      </c>
      <c r="O214" t="n">
        <v>38862.4</v>
      </c>
      <c r="P214" t="n">
        <v>918.73</v>
      </c>
      <c r="Q214" t="n">
        <v>1367.41</v>
      </c>
      <c r="R214" t="n">
        <v>136.93</v>
      </c>
      <c r="S214" t="n">
        <v>104.26</v>
      </c>
      <c r="T214" t="n">
        <v>15351.57</v>
      </c>
      <c r="U214" t="n">
        <v>0.76</v>
      </c>
      <c r="V214" t="n">
        <v>0.9</v>
      </c>
      <c r="W214" t="n">
        <v>20.7</v>
      </c>
      <c r="X214" t="n">
        <v>0.9399999999999999</v>
      </c>
      <c r="Y214" t="n">
        <v>1</v>
      </c>
      <c r="Z214" t="n">
        <v>10</v>
      </c>
    </row>
    <row r="215">
      <c r="A215" t="n">
        <v>77</v>
      </c>
      <c r="B215" t="n">
        <v>140</v>
      </c>
      <c r="C215" t="inlineStr">
        <is>
          <t xml:space="preserve">CONCLUIDO	</t>
        </is>
      </c>
      <c r="D215" t="n">
        <v>1.7181</v>
      </c>
      <c r="E215" t="n">
        <v>58.2</v>
      </c>
      <c r="F215" t="n">
        <v>53.53</v>
      </c>
      <c r="G215" t="n">
        <v>94.45999999999999</v>
      </c>
      <c r="H215" t="n">
        <v>1.15</v>
      </c>
      <c r="I215" t="n">
        <v>34</v>
      </c>
      <c r="J215" t="n">
        <v>313.75</v>
      </c>
      <c r="K215" t="n">
        <v>60.56</v>
      </c>
      <c r="L215" t="n">
        <v>20.25</v>
      </c>
      <c r="M215" t="n">
        <v>32</v>
      </c>
      <c r="N215" t="n">
        <v>92.95</v>
      </c>
      <c r="O215" t="n">
        <v>38930.39</v>
      </c>
      <c r="P215" t="n">
        <v>919.04</v>
      </c>
      <c r="Q215" t="n">
        <v>1367.26</v>
      </c>
      <c r="R215" t="n">
        <v>137.44</v>
      </c>
      <c r="S215" t="n">
        <v>104.26</v>
      </c>
      <c r="T215" t="n">
        <v>15607.78</v>
      </c>
      <c r="U215" t="n">
        <v>0.76</v>
      </c>
      <c r="V215" t="n">
        <v>0.9</v>
      </c>
      <c r="W215" t="n">
        <v>20.7</v>
      </c>
      <c r="X215" t="n">
        <v>0.95</v>
      </c>
      <c r="Y215" t="n">
        <v>1</v>
      </c>
      <c r="Z215" t="n">
        <v>10</v>
      </c>
    </row>
    <row r="216">
      <c r="A216" t="n">
        <v>78</v>
      </c>
      <c r="B216" t="n">
        <v>140</v>
      </c>
      <c r="C216" t="inlineStr">
        <is>
          <t xml:space="preserve">CONCLUIDO	</t>
        </is>
      </c>
      <c r="D216" t="n">
        <v>1.718</v>
      </c>
      <c r="E216" t="n">
        <v>58.21</v>
      </c>
      <c r="F216" t="n">
        <v>53.53</v>
      </c>
      <c r="G216" t="n">
        <v>94.47</v>
      </c>
      <c r="H216" t="n">
        <v>1.16</v>
      </c>
      <c r="I216" t="n">
        <v>34</v>
      </c>
      <c r="J216" t="n">
        <v>314.3</v>
      </c>
      <c r="K216" t="n">
        <v>60.56</v>
      </c>
      <c r="L216" t="n">
        <v>20.5</v>
      </c>
      <c r="M216" t="n">
        <v>32</v>
      </c>
      <c r="N216" t="n">
        <v>93.25</v>
      </c>
      <c r="O216" t="n">
        <v>38998.53</v>
      </c>
      <c r="P216" t="n">
        <v>919.13</v>
      </c>
      <c r="Q216" t="n">
        <v>1367.34</v>
      </c>
      <c r="R216" t="n">
        <v>137.71</v>
      </c>
      <c r="S216" t="n">
        <v>104.26</v>
      </c>
      <c r="T216" t="n">
        <v>15739.79</v>
      </c>
      <c r="U216" t="n">
        <v>0.76</v>
      </c>
      <c r="V216" t="n">
        <v>0.9</v>
      </c>
      <c r="W216" t="n">
        <v>20.69</v>
      </c>
      <c r="X216" t="n">
        <v>0.95</v>
      </c>
      <c r="Y216" t="n">
        <v>1</v>
      </c>
      <c r="Z216" t="n">
        <v>10</v>
      </c>
    </row>
    <row r="217">
      <c r="A217" t="n">
        <v>79</v>
      </c>
      <c r="B217" t="n">
        <v>140</v>
      </c>
      <c r="C217" t="inlineStr">
        <is>
          <t xml:space="preserve">CONCLUIDO	</t>
        </is>
      </c>
      <c r="D217" t="n">
        <v>1.7208</v>
      </c>
      <c r="E217" t="n">
        <v>58.11</v>
      </c>
      <c r="F217" t="n">
        <v>53.49</v>
      </c>
      <c r="G217" t="n">
        <v>97.25</v>
      </c>
      <c r="H217" t="n">
        <v>1.17</v>
      </c>
      <c r="I217" t="n">
        <v>33</v>
      </c>
      <c r="J217" t="n">
        <v>314.86</v>
      </c>
      <c r="K217" t="n">
        <v>60.56</v>
      </c>
      <c r="L217" t="n">
        <v>20.75</v>
      </c>
      <c r="M217" t="n">
        <v>31</v>
      </c>
      <c r="N217" t="n">
        <v>93.55</v>
      </c>
      <c r="O217" t="n">
        <v>39066.8</v>
      </c>
      <c r="P217" t="n">
        <v>918.3099999999999</v>
      </c>
      <c r="Q217" t="n">
        <v>1367.21</v>
      </c>
      <c r="R217" t="n">
        <v>136.1</v>
      </c>
      <c r="S217" t="n">
        <v>104.26</v>
      </c>
      <c r="T217" t="n">
        <v>14941.79</v>
      </c>
      <c r="U217" t="n">
        <v>0.77</v>
      </c>
      <c r="V217" t="n">
        <v>0.9</v>
      </c>
      <c r="W217" t="n">
        <v>20.7</v>
      </c>
      <c r="X217" t="n">
        <v>0.91</v>
      </c>
      <c r="Y217" t="n">
        <v>1</v>
      </c>
      <c r="Z217" t="n">
        <v>10</v>
      </c>
    </row>
    <row r="218">
      <c r="A218" t="n">
        <v>80</v>
      </c>
      <c r="B218" t="n">
        <v>140</v>
      </c>
      <c r="C218" t="inlineStr">
        <is>
          <t xml:space="preserve">CONCLUIDO	</t>
        </is>
      </c>
      <c r="D218" t="n">
        <v>1.7211</v>
      </c>
      <c r="E218" t="n">
        <v>58.1</v>
      </c>
      <c r="F218" t="n">
        <v>53.48</v>
      </c>
      <c r="G218" t="n">
        <v>97.23</v>
      </c>
      <c r="H218" t="n">
        <v>1.19</v>
      </c>
      <c r="I218" t="n">
        <v>33</v>
      </c>
      <c r="J218" t="n">
        <v>315.41</v>
      </c>
      <c r="K218" t="n">
        <v>60.56</v>
      </c>
      <c r="L218" t="n">
        <v>21</v>
      </c>
      <c r="M218" t="n">
        <v>31</v>
      </c>
      <c r="N218" t="n">
        <v>93.86</v>
      </c>
      <c r="O218" t="n">
        <v>39135.2</v>
      </c>
      <c r="P218" t="n">
        <v>918.24</v>
      </c>
      <c r="Q218" t="n">
        <v>1367.2</v>
      </c>
      <c r="R218" t="n">
        <v>135.72</v>
      </c>
      <c r="S218" t="n">
        <v>104.26</v>
      </c>
      <c r="T218" t="n">
        <v>14750.02</v>
      </c>
      <c r="U218" t="n">
        <v>0.77</v>
      </c>
      <c r="V218" t="n">
        <v>0.9</v>
      </c>
      <c r="W218" t="n">
        <v>20.7</v>
      </c>
      <c r="X218" t="n">
        <v>0.9</v>
      </c>
      <c r="Y218" t="n">
        <v>1</v>
      </c>
      <c r="Z218" t="n">
        <v>10</v>
      </c>
    </row>
    <row r="219">
      <c r="A219" t="n">
        <v>81</v>
      </c>
      <c r="B219" t="n">
        <v>140</v>
      </c>
      <c r="C219" t="inlineStr">
        <is>
          <t xml:space="preserve">CONCLUIDO	</t>
        </is>
      </c>
      <c r="D219" t="n">
        <v>1.7225</v>
      </c>
      <c r="E219" t="n">
        <v>58.06</v>
      </c>
      <c r="F219" t="n">
        <v>53.48</v>
      </c>
      <c r="G219" t="n">
        <v>100.28</v>
      </c>
      <c r="H219" t="n">
        <v>1.2</v>
      </c>
      <c r="I219" t="n">
        <v>32</v>
      </c>
      <c r="J219" t="n">
        <v>315.97</v>
      </c>
      <c r="K219" t="n">
        <v>60.56</v>
      </c>
      <c r="L219" t="n">
        <v>21.25</v>
      </c>
      <c r="M219" t="n">
        <v>30</v>
      </c>
      <c r="N219" t="n">
        <v>94.16</v>
      </c>
      <c r="O219" t="n">
        <v>39203.74</v>
      </c>
      <c r="P219" t="n">
        <v>918.16</v>
      </c>
      <c r="Q219" t="n">
        <v>1367.28</v>
      </c>
      <c r="R219" t="n">
        <v>135.97</v>
      </c>
      <c r="S219" t="n">
        <v>104.26</v>
      </c>
      <c r="T219" t="n">
        <v>14881.74</v>
      </c>
      <c r="U219" t="n">
        <v>0.77</v>
      </c>
      <c r="V219" t="n">
        <v>0.9</v>
      </c>
      <c r="W219" t="n">
        <v>20.7</v>
      </c>
      <c r="X219" t="n">
        <v>0.91</v>
      </c>
      <c r="Y219" t="n">
        <v>1</v>
      </c>
      <c r="Z219" t="n">
        <v>10</v>
      </c>
    </row>
    <row r="220">
      <c r="A220" t="n">
        <v>82</v>
      </c>
      <c r="B220" t="n">
        <v>140</v>
      </c>
      <c r="C220" t="inlineStr">
        <is>
          <t xml:space="preserve">CONCLUIDO	</t>
        </is>
      </c>
      <c r="D220" t="n">
        <v>1.7232</v>
      </c>
      <c r="E220" t="n">
        <v>58.03</v>
      </c>
      <c r="F220" t="n">
        <v>53.46</v>
      </c>
      <c r="G220" t="n">
        <v>100.24</v>
      </c>
      <c r="H220" t="n">
        <v>1.21</v>
      </c>
      <c r="I220" t="n">
        <v>32</v>
      </c>
      <c r="J220" t="n">
        <v>316.53</v>
      </c>
      <c r="K220" t="n">
        <v>60.56</v>
      </c>
      <c r="L220" t="n">
        <v>21.5</v>
      </c>
      <c r="M220" t="n">
        <v>30</v>
      </c>
      <c r="N220" t="n">
        <v>94.47</v>
      </c>
      <c r="O220" t="n">
        <v>39272.42</v>
      </c>
      <c r="P220" t="n">
        <v>917.67</v>
      </c>
      <c r="Q220" t="n">
        <v>1367.23</v>
      </c>
      <c r="R220" t="n">
        <v>135.28</v>
      </c>
      <c r="S220" t="n">
        <v>104.26</v>
      </c>
      <c r="T220" t="n">
        <v>14534.3</v>
      </c>
      <c r="U220" t="n">
        <v>0.77</v>
      </c>
      <c r="V220" t="n">
        <v>0.9</v>
      </c>
      <c r="W220" t="n">
        <v>20.69</v>
      </c>
      <c r="X220" t="n">
        <v>0.88</v>
      </c>
      <c r="Y220" t="n">
        <v>1</v>
      </c>
      <c r="Z220" t="n">
        <v>10</v>
      </c>
    </row>
    <row r="221">
      <c r="A221" t="n">
        <v>83</v>
      </c>
      <c r="B221" t="n">
        <v>140</v>
      </c>
      <c r="C221" t="inlineStr">
        <is>
          <t xml:space="preserve">CONCLUIDO	</t>
        </is>
      </c>
      <c r="D221" t="n">
        <v>1.723</v>
      </c>
      <c r="E221" t="n">
        <v>58.04</v>
      </c>
      <c r="F221" t="n">
        <v>53.47</v>
      </c>
      <c r="G221" t="n">
        <v>100.25</v>
      </c>
      <c r="H221" t="n">
        <v>1.22</v>
      </c>
      <c r="I221" t="n">
        <v>32</v>
      </c>
      <c r="J221" t="n">
        <v>317.08</v>
      </c>
      <c r="K221" t="n">
        <v>60.56</v>
      </c>
      <c r="L221" t="n">
        <v>21.75</v>
      </c>
      <c r="M221" t="n">
        <v>30</v>
      </c>
      <c r="N221" t="n">
        <v>94.78</v>
      </c>
      <c r="O221" t="n">
        <v>39341.24</v>
      </c>
      <c r="P221" t="n">
        <v>916.71</v>
      </c>
      <c r="Q221" t="n">
        <v>1367.26</v>
      </c>
      <c r="R221" t="n">
        <v>135.62</v>
      </c>
      <c r="S221" t="n">
        <v>104.26</v>
      </c>
      <c r="T221" t="n">
        <v>14705.87</v>
      </c>
      <c r="U221" t="n">
        <v>0.77</v>
      </c>
      <c r="V221" t="n">
        <v>0.9</v>
      </c>
      <c r="W221" t="n">
        <v>20.69</v>
      </c>
      <c r="X221" t="n">
        <v>0.89</v>
      </c>
      <c r="Y221" t="n">
        <v>1</v>
      </c>
      <c r="Z221" t="n">
        <v>10</v>
      </c>
    </row>
    <row r="222">
      <c r="A222" t="n">
        <v>84</v>
      </c>
      <c r="B222" t="n">
        <v>140</v>
      </c>
      <c r="C222" t="inlineStr">
        <is>
          <t xml:space="preserve">CONCLUIDO	</t>
        </is>
      </c>
      <c r="D222" t="n">
        <v>1.7253</v>
      </c>
      <c r="E222" t="n">
        <v>57.96</v>
      </c>
      <c r="F222" t="n">
        <v>53.44</v>
      </c>
      <c r="G222" t="n">
        <v>103.43</v>
      </c>
      <c r="H222" t="n">
        <v>1.23</v>
      </c>
      <c r="I222" t="n">
        <v>31</v>
      </c>
      <c r="J222" t="n">
        <v>317.64</v>
      </c>
      <c r="K222" t="n">
        <v>60.56</v>
      </c>
      <c r="L222" t="n">
        <v>22</v>
      </c>
      <c r="M222" t="n">
        <v>29</v>
      </c>
      <c r="N222" t="n">
        <v>95.09</v>
      </c>
      <c r="O222" t="n">
        <v>39410.2</v>
      </c>
      <c r="P222" t="n">
        <v>917.04</v>
      </c>
      <c r="Q222" t="n">
        <v>1367.26</v>
      </c>
      <c r="R222" t="n">
        <v>134.66</v>
      </c>
      <c r="S222" t="n">
        <v>104.26</v>
      </c>
      <c r="T222" t="n">
        <v>14229.84</v>
      </c>
      <c r="U222" t="n">
        <v>0.77</v>
      </c>
      <c r="V222" t="n">
        <v>0.9</v>
      </c>
      <c r="W222" t="n">
        <v>20.69</v>
      </c>
      <c r="X222" t="n">
        <v>0.86</v>
      </c>
      <c r="Y222" t="n">
        <v>1</v>
      </c>
      <c r="Z222" t="n">
        <v>10</v>
      </c>
    </row>
    <row r="223">
      <c r="A223" t="n">
        <v>85</v>
      </c>
      <c r="B223" t="n">
        <v>140</v>
      </c>
      <c r="C223" t="inlineStr">
        <is>
          <t xml:space="preserve">CONCLUIDO	</t>
        </is>
      </c>
      <c r="D223" t="n">
        <v>1.7255</v>
      </c>
      <c r="E223" t="n">
        <v>57.95</v>
      </c>
      <c r="F223" t="n">
        <v>53.43</v>
      </c>
      <c r="G223" t="n">
        <v>103.42</v>
      </c>
      <c r="H223" t="n">
        <v>1.25</v>
      </c>
      <c r="I223" t="n">
        <v>31</v>
      </c>
      <c r="J223" t="n">
        <v>318.2</v>
      </c>
      <c r="K223" t="n">
        <v>60.56</v>
      </c>
      <c r="L223" t="n">
        <v>22.25</v>
      </c>
      <c r="M223" t="n">
        <v>29</v>
      </c>
      <c r="N223" t="n">
        <v>95.40000000000001</v>
      </c>
      <c r="O223" t="n">
        <v>39479.3</v>
      </c>
      <c r="P223" t="n">
        <v>917</v>
      </c>
      <c r="Q223" t="n">
        <v>1367.28</v>
      </c>
      <c r="R223" t="n">
        <v>134.27</v>
      </c>
      <c r="S223" t="n">
        <v>104.26</v>
      </c>
      <c r="T223" t="n">
        <v>14035.21</v>
      </c>
      <c r="U223" t="n">
        <v>0.78</v>
      </c>
      <c r="V223" t="n">
        <v>0.9</v>
      </c>
      <c r="W223" t="n">
        <v>20.7</v>
      </c>
      <c r="X223" t="n">
        <v>0.86</v>
      </c>
      <c r="Y223" t="n">
        <v>1</v>
      </c>
      <c r="Z223" t="n">
        <v>10</v>
      </c>
    </row>
    <row r="224">
      <c r="A224" t="n">
        <v>86</v>
      </c>
      <c r="B224" t="n">
        <v>140</v>
      </c>
      <c r="C224" t="inlineStr">
        <is>
          <t xml:space="preserve">CONCLUIDO	</t>
        </is>
      </c>
      <c r="D224" t="n">
        <v>1.7255</v>
      </c>
      <c r="E224" t="n">
        <v>57.95</v>
      </c>
      <c r="F224" t="n">
        <v>53.43</v>
      </c>
      <c r="G224" t="n">
        <v>103.42</v>
      </c>
      <c r="H224" t="n">
        <v>1.26</v>
      </c>
      <c r="I224" t="n">
        <v>31</v>
      </c>
      <c r="J224" t="n">
        <v>318.76</v>
      </c>
      <c r="K224" t="n">
        <v>60.56</v>
      </c>
      <c r="L224" t="n">
        <v>22.5</v>
      </c>
      <c r="M224" t="n">
        <v>29</v>
      </c>
      <c r="N224" t="n">
        <v>95.70999999999999</v>
      </c>
      <c r="O224" t="n">
        <v>39548.54</v>
      </c>
      <c r="P224" t="n">
        <v>916.17</v>
      </c>
      <c r="Q224" t="n">
        <v>1367.23</v>
      </c>
      <c r="R224" t="n">
        <v>134.46</v>
      </c>
      <c r="S224" t="n">
        <v>104.26</v>
      </c>
      <c r="T224" t="n">
        <v>14131.82</v>
      </c>
      <c r="U224" t="n">
        <v>0.78</v>
      </c>
      <c r="V224" t="n">
        <v>0.9</v>
      </c>
      <c r="W224" t="n">
        <v>20.69</v>
      </c>
      <c r="X224" t="n">
        <v>0.86</v>
      </c>
      <c r="Y224" t="n">
        <v>1</v>
      </c>
      <c r="Z224" t="n">
        <v>10</v>
      </c>
    </row>
    <row r="225">
      <c r="A225" t="n">
        <v>87</v>
      </c>
      <c r="B225" t="n">
        <v>140</v>
      </c>
      <c r="C225" t="inlineStr">
        <is>
          <t xml:space="preserve">CONCLUIDO	</t>
        </is>
      </c>
      <c r="D225" t="n">
        <v>1.7282</v>
      </c>
      <c r="E225" t="n">
        <v>57.86</v>
      </c>
      <c r="F225" t="n">
        <v>53.4</v>
      </c>
      <c r="G225" t="n">
        <v>106.79</v>
      </c>
      <c r="H225" t="n">
        <v>1.27</v>
      </c>
      <c r="I225" t="n">
        <v>30</v>
      </c>
      <c r="J225" t="n">
        <v>319.33</v>
      </c>
      <c r="K225" t="n">
        <v>60.56</v>
      </c>
      <c r="L225" t="n">
        <v>22.75</v>
      </c>
      <c r="M225" t="n">
        <v>28</v>
      </c>
      <c r="N225" t="n">
        <v>96.02</v>
      </c>
      <c r="O225" t="n">
        <v>39617.93</v>
      </c>
      <c r="P225" t="n">
        <v>915.48</v>
      </c>
      <c r="Q225" t="n">
        <v>1367.2</v>
      </c>
      <c r="R225" t="n">
        <v>133.31</v>
      </c>
      <c r="S225" t="n">
        <v>104.26</v>
      </c>
      <c r="T225" t="n">
        <v>13559.95</v>
      </c>
      <c r="U225" t="n">
        <v>0.78</v>
      </c>
      <c r="V225" t="n">
        <v>0.9</v>
      </c>
      <c r="W225" t="n">
        <v>20.69</v>
      </c>
      <c r="X225" t="n">
        <v>0.82</v>
      </c>
      <c r="Y225" t="n">
        <v>1</v>
      </c>
      <c r="Z225" t="n">
        <v>10</v>
      </c>
    </row>
    <row r="226">
      <c r="A226" t="n">
        <v>88</v>
      </c>
      <c r="B226" t="n">
        <v>140</v>
      </c>
      <c r="C226" t="inlineStr">
        <is>
          <t xml:space="preserve">CONCLUIDO	</t>
        </is>
      </c>
      <c r="D226" t="n">
        <v>1.7284</v>
      </c>
      <c r="E226" t="n">
        <v>57.86</v>
      </c>
      <c r="F226" t="n">
        <v>53.39</v>
      </c>
      <c r="G226" t="n">
        <v>106.78</v>
      </c>
      <c r="H226" t="n">
        <v>1.28</v>
      </c>
      <c r="I226" t="n">
        <v>30</v>
      </c>
      <c r="J226" t="n">
        <v>319.89</v>
      </c>
      <c r="K226" t="n">
        <v>60.56</v>
      </c>
      <c r="L226" t="n">
        <v>23</v>
      </c>
      <c r="M226" t="n">
        <v>28</v>
      </c>
      <c r="N226" t="n">
        <v>96.34</v>
      </c>
      <c r="O226" t="n">
        <v>39687.46</v>
      </c>
      <c r="P226" t="n">
        <v>915.73</v>
      </c>
      <c r="Q226" t="n">
        <v>1367.19</v>
      </c>
      <c r="R226" t="n">
        <v>132.94</v>
      </c>
      <c r="S226" t="n">
        <v>104.26</v>
      </c>
      <c r="T226" t="n">
        <v>13376.34</v>
      </c>
      <c r="U226" t="n">
        <v>0.78</v>
      </c>
      <c r="V226" t="n">
        <v>0.9</v>
      </c>
      <c r="W226" t="n">
        <v>20.69</v>
      </c>
      <c r="X226" t="n">
        <v>0.8100000000000001</v>
      </c>
      <c r="Y226" t="n">
        <v>1</v>
      </c>
      <c r="Z226" t="n">
        <v>10</v>
      </c>
    </row>
    <row r="227">
      <c r="A227" t="n">
        <v>89</v>
      </c>
      <c r="B227" t="n">
        <v>140</v>
      </c>
      <c r="C227" t="inlineStr">
        <is>
          <t xml:space="preserve">CONCLUIDO	</t>
        </is>
      </c>
      <c r="D227" t="n">
        <v>1.7276</v>
      </c>
      <c r="E227" t="n">
        <v>57.88</v>
      </c>
      <c r="F227" t="n">
        <v>53.42</v>
      </c>
      <c r="G227" t="n">
        <v>106.83</v>
      </c>
      <c r="H227" t="n">
        <v>1.29</v>
      </c>
      <c r="I227" t="n">
        <v>30</v>
      </c>
      <c r="J227" t="n">
        <v>320.46</v>
      </c>
      <c r="K227" t="n">
        <v>60.56</v>
      </c>
      <c r="L227" t="n">
        <v>23.25</v>
      </c>
      <c r="M227" t="n">
        <v>28</v>
      </c>
      <c r="N227" t="n">
        <v>96.65000000000001</v>
      </c>
      <c r="O227" t="n">
        <v>39757.13</v>
      </c>
      <c r="P227" t="n">
        <v>915.23</v>
      </c>
      <c r="Q227" t="n">
        <v>1367.29</v>
      </c>
      <c r="R227" t="n">
        <v>133.73</v>
      </c>
      <c r="S227" t="n">
        <v>104.26</v>
      </c>
      <c r="T227" t="n">
        <v>13771.86</v>
      </c>
      <c r="U227" t="n">
        <v>0.78</v>
      </c>
      <c r="V227" t="n">
        <v>0.9</v>
      </c>
      <c r="W227" t="n">
        <v>20.7</v>
      </c>
      <c r="X227" t="n">
        <v>0.84</v>
      </c>
      <c r="Y227" t="n">
        <v>1</v>
      </c>
      <c r="Z227" t="n">
        <v>10</v>
      </c>
    </row>
    <row r="228">
      <c r="A228" t="n">
        <v>90</v>
      </c>
      <c r="B228" t="n">
        <v>140</v>
      </c>
      <c r="C228" t="inlineStr">
        <is>
          <t xml:space="preserve">CONCLUIDO	</t>
        </is>
      </c>
      <c r="D228" t="n">
        <v>1.7302</v>
      </c>
      <c r="E228" t="n">
        <v>57.8</v>
      </c>
      <c r="F228" t="n">
        <v>53.38</v>
      </c>
      <c r="G228" t="n">
        <v>110.44</v>
      </c>
      <c r="H228" t="n">
        <v>1.3</v>
      </c>
      <c r="I228" t="n">
        <v>29</v>
      </c>
      <c r="J228" t="n">
        <v>321.02</v>
      </c>
      <c r="K228" t="n">
        <v>60.56</v>
      </c>
      <c r="L228" t="n">
        <v>23.5</v>
      </c>
      <c r="M228" t="n">
        <v>27</v>
      </c>
      <c r="N228" t="n">
        <v>96.97</v>
      </c>
      <c r="O228" t="n">
        <v>39826.95</v>
      </c>
      <c r="P228" t="n">
        <v>914.75</v>
      </c>
      <c r="Q228" t="n">
        <v>1367.31</v>
      </c>
      <c r="R228" t="n">
        <v>132.65</v>
      </c>
      <c r="S228" t="n">
        <v>104.26</v>
      </c>
      <c r="T228" t="n">
        <v>13236.27</v>
      </c>
      <c r="U228" t="n">
        <v>0.79</v>
      </c>
      <c r="V228" t="n">
        <v>0.9</v>
      </c>
      <c r="W228" t="n">
        <v>20.69</v>
      </c>
      <c r="X228" t="n">
        <v>0.8</v>
      </c>
      <c r="Y228" t="n">
        <v>1</v>
      </c>
      <c r="Z228" t="n">
        <v>10</v>
      </c>
    </row>
    <row r="229">
      <c r="A229" t="n">
        <v>91</v>
      </c>
      <c r="B229" t="n">
        <v>140</v>
      </c>
      <c r="C229" t="inlineStr">
        <is>
          <t xml:space="preserve">CONCLUIDO	</t>
        </is>
      </c>
      <c r="D229" t="n">
        <v>1.7304</v>
      </c>
      <c r="E229" t="n">
        <v>57.79</v>
      </c>
      <c r="F229" t="n">
        <v>53.37</v>
      </c>
      <c r="G229" t="n">
        <v>110.43</v>
      </c>
      <c r="H229" t="n">
        <v>1.32</v>
      </c>
      <c r="I229" t="n">
        <v>29</v>
      </c>
      <c r="J229" t="n">
        <v>321.59</v>
      </c>
      <c r="K229" t="n">
        <v>60.56</v>
      </c>
      <c r="L229" t="n">
        <v>23.75</v>
      </c>
      <c r="M229" t="n">
        <v>27</v>
      </c>
      <c r="N229" t="n">
        <v>97.28</v>
      </c>
      <c r="O229" t="n">
        <v>39896.91</v>
      </c>
      <c r="P229" t="n">
        <v>914.99</v>
      </c>
      <c r="Q229" t="n">
        <v>1367.19</v>
      </c>
      <c r="R229" t="n">
        <v>132.4</v>
      </c>
      <c r="S229" t="n">
        <v>104.26</v>
      </c>
      <c r="T229" t="n">
        <v>13113.14</v>
      </c>
      <c r="U229" t="n">
        <v>0.79</v>
      </c>
      <c r="V229" t="n">
        <v>0.9</v>
      </c>
      <c r="W229" t="n">
        <v>20.69</v>
      </c>
      <c r="X229" t="n">
        <v>0.8</v>
      </c>
      <c r="Y229" t="n">
        <v>1</v>
      </c>
      <c r="Z229" t="n">
        <v>10</v>
      </c>
    </row>
    <row r="230">
      <c r="A230" t="n">
        <v>92</v>
      </c>
      <c r="B230" t="n">
        <v>140</v>
      </c>
      <c r="C230" t="inlineStr">
        <is>
          <t xml:space="preserve">CONCLUIDO	</t>
        </is>
      </c>
      <c r="D230" t="n">
        <v>1.7301</v>
      </c>
      <c r="E230" t="n">
        <v>57.8</v>
      </c>
      <c r="F230" t="n">
        <v>53.39</v>
      </c>
      <c r="G230" t="n">
        <v>110.45</v>
      </c>
      <c r="H230" t="n">
        <v>1.33</v>
      </c>
      <c r="I230" t="n">
        <v>29</v>
      </c>
      <c r="J230" t="n">
        <v>322.16</v>
      </c>
      <c r="K230" t="n">
        <v>60.56</v>
      </c>
      <c r="L230" t="n">
        <v>24</v>
      </c>
      <c r="M230" t="n">
        <v>27</v>
      </c>
      <c r="N230" t="n">
        <v>97.59999999999999</v>
      </c>
      <c r="O230" t="n">
        <v>39967.02</v>
      </c>
      <c r="P230" t="n">
        <v>915.24</v>
      </c>
      <c r="Q230" t="n">
        <v>1367.3</v>
      </c>
      <c r="R230" t="n">
        <v>132.84</v>
      </c>
      <c r="S230" t="n">
        <v>104.26</v>
      </c>
      <c r="T230" t="n">
        <v>13331.32</v>
      </c>
      <c r="U230" t="n">
        <v>0.78</v>
      </c>
      <c r="V230" t="n">
        <v>0.9</v>
      </c>
      <c r="W230" t="n">
        <v>20.69</v>
      </c>
      <c r="X230" t="n">
        <v>0.8100000000000001</v>
      </c>
      <c r="Y230" t="n">
        <v>1</v>
      </c>
      <c r="Z230" t="n">
        <v>10</v>
      </c>
    </row>
    <row r="231">
      <c r="A231" t="n">
        <v>93</v>
      </c>
      <c r="B231" t="n">
        <v>140</v>
      </c>
      <c r="C231" t="inlineStr">
        <is>
          <t xml:space="preserve">CONCLUIDO	</t>
        </is>
      </c>
      <c r="D231" t="n">
        <v>1.7321</v>
      </c>
      <c r="E231" t="n">
        <v>57.73</v>
      </c>
      <c r="F231" t="n">
        <v>53.37</v>
      </c>
      <c r="G231" t="n">
        <v>114.36</v>
      </c>
      <c r="H231" t="n">
        <v>1.34</v>
      </c>
      <c r="I231" t="n">
        <v>28</v>
      </c>
      <c r="J231" t="n">
        <v>322.73</v>
      </c>
      <c r="K231" t="n">
        <v>60.56</v>
      </c>
      <c r="L231" t="n">
        <v>24.25</v>
      </c>
      <c r="M231" t="n">
        <v>26</v>
      </c>
      <c r="N231" t="n">
        <v>97.92</v>
      </c>
      <c r="O231" t="n">
        <v>40037.28</v>
      </c>
      <c r="P231" t="n">
        <v>913.9</v>
      </c>
      <c r="Q231" t="n">
        <v>1367.14</v>
      </c>
      <c r="R231" t="n">
        <v>132.08</v>
      </c>
      <c r="S231" t="n">
        <v>104.26</v>
      </c>
      <c r="T231" t="n">
        <v>12955.23</v>
      </c>
      <c r="U231" t="n">
        <v>0.79</v>
      </c>
      <c r="V231" t="n">
        <v>0.9</v>
      </c>
      <c r="W231" t="n">
        <v>20.7</v>
      </c>
      <c r="X231" t="n">
        <v>0.79</v>
      </c>
      <c r="Y231" t="n">
        <v>1</v>
      </c>
      <c r="Z231" t="n">
        <v>10</v>
      </c>
    </row>
    <row r="232">
      <c r="A232" t="n">
        <v>94</v>
      </c>
      <c r="B232" t="n">
        <v>140</v>
      </c>
      <c r="C232" t="inlineStr">
        <is>
          <t xml:space="preserve">CONCLUIDO	</t>
        </is>
      </c>
      <c r="D232" t="n">
        <v>1.7328</v>
      </c>
      <c r="E232" t="n">
        <v>57.71</v>
      </c>
      <c r="F232" t="n">
        <v>53.35</v>
      </c>
      <c r="G232" t="n">
        <v>114.32</v>
      </c>
      <c r="H232" t="n">
        <v>1.35</v>
      </c>
      <c r="I232" t="n">
        <v>28</v>
      </c>
      <c r="J232" t="n">
        <v>323.3</v>
      </c>
      <c r="K232" t="n">
        <v>60.56</v>
      </c>
      <c r="L232" t="n">
        <v>24.5</v>
      </c>
      <c r="M232" t="n">
        <v>26</v>
      </c>
      <c r="N232" t="n">
        <v>98.23999999999999</v>
      </c>
      <c r="O232" t="n">
        <v>40107.81</v>
      </c>
      <c r="P232" t="n">
        <v>913.74</v>
      </c>
      <c r="Q232" t="n">
        <v>1367.23</v>
      </c>
      <c r="R232" t="n">
        <v>131.65</v>
      </c>
      <c r="S232" t="n">
        <v>104.26</v>
      </c>
      <c r="T232" t="n">
        <v>12743.71</v>
      </c>
      <c r="U232" t="n">
        <v>0.79</v>
      </c>
      <c r="V232" t="n">
        <v>0.9</v>
      </c>
      <c r="W232" t="n">
        <v>20.69</v>
      </c>
      <c r="X232" t="n">
        <v>0.77</v>
      </c>
      <c r="Y232" t="n">
        <v>1</v>
      </c>
      <c r="Z232" t="n">
        <v>10</v>
      </c>
    </row>
    <row r="233">
      <c r="A233" t="n">
        <v>95</v>
      </c>
      <c r="B233" t="n">
        <v>140</v>
      </c>
      <c r="C233" t="inlineStr">
        <is>
          <t xml:space="preserve">CONCLUIDO	</t>
        </is>
      </c>
      <c r="D233" t="n">
        <v>1.7331</v>
      </c>
      <c r="E233" t="n">
        <v>57.7</v>
      </c>
      <c r="F233" t="n">
        <v>53.34</v>
      </c>
      <c r="G233" t="n">
        <v>114.29</v>
      </c>
      <c r="H233" t="n">
        <v>1.36</v>
      </c>
      <c r="I233" t="n">
        <v>28</v>
      </c>
      <c r="J233" t="n">
        <v>323.87</v>
      </c>
      <c r="K233" t="n">
        <v>60.56</v>
      </c>
      <c r="L233" t="n">
        <v>24.75</v>
      </c>
      <c r="M233" t="n">
        <v>26</v>
      </c>
      <c r="N233" t="n">
        <v>98.56999999999999</v>
      </c>
      <c r="O233" t="n">
        <v>40178.37</v>
      </c>
      <c r="P233" t="n">
        <v>913.54</v>
      </c>
      <c r="Q233" t="n">
        <v>1367.18</v>
      </c>
      <c r="R233" t="n">
        <v>131.3</v>
      </c>
      <c r="S233" t="n">
        <v>104.26</v>
      </c>
      <c r="T233" t="n">
        <v>12567.55</v>
      </c>
      <c r="U233" t="n">
        <v>0.79</v>
      </c>
      <c r="V233" t="n">
        <v>0.9</v>
      </c>
      <c r="W233" t="n">
        <v>20.68</v>
      </c>
      <c r="X233" t="n">
        <v>0.76</v>
      </c>
      <c r="Y233" t="n">
        <v>1</v>
      </c>
      <c r="Z233" t="n">
        <v>10</v>
      </c>
    </row>
    <row r="234">
      <c r="A234" t="n">
        <v>96</v>
      </c>
      <c r="B234" t="n">
        <v>140</v>
      </c>
      <c r="C234" t="inlineStr">
        <is>
          <t xml:space="preserve">CONCLUIDO	</t>
        </is>
      </c>
      <c r="D234" t="n">
        <v>1.7327</v>
      </c>
      <c r="E234" t="n">
        <v>57.71</v>
      </c>
      <c r="F234" t="n">
        <v>53.35</v>
      </c>
      <c r="G234" t="n">
        <v>114.32</v>
      </c>
      <c r="H234" t="n">
        <v>1.37</v>
      </c>
      <c r="I234" t="n">
        <v>28</v>
      </c>
      <c r="J234" t="n">
        <v>324.44</v>
      </c>
      <c r="K234" t="n">
        <v>60.56</v>
      </c>
      <c r="L234" t="n">
        <v>25</v>
      </c>
      <c r="M234" t="n">
        <v>26</v>
      </c>
      <c r="N234" t="n">
        <v>98.89</v>
      </c>
      <c r="O234" t="n">
        <v>40249.08</v>
      </c>
      <c r="P234" t="n">
        <v>913.0599999999999</v>
      </c>
      <c r="Q234" t="n">
        <v>1367.25</v>
      </c>
      <c r="R234" t="n">
        <v>131.49</v>
      </c>
      <c r="S234" t="n">
        <v>104.26</v>
      </c>
      <c r="T234" t="n">
        <v>12662.47</v>
      </c>
      <c r="U234" t="n">
        <v>0.79</v>
      </c>
      <c r="V234" t="n">
        <v>0.9</v>
      </c>
      <c r="W234" t="n">
        <v>20.69</v>
      </c>
      <c r="X234" t="n">
        <v>0.77</v>
      </c>
      <c r="Y234" t="n">
        <v>1</v>
      </c>
      <c r="Z234" t="n">
        <v>10</v>
      </c>
    </row>
    <row r="235">
      <c r="A235" t="n">
        <v>97</v>
      </c>
      <c r="B235" t="n">
        <v>140</v>
      </c>
      <c r="C235" t="inlineStr">
        <is>
          <t xml:space="preserve">CONCLUIDO	</t>
        </is>
      </c>
      <c r="D235" t="n">
        <v>1.7351</v>
      </c>
      <c r="E235" t="n">
        <v>57.63</v>
      </c>
      <c r="F235" t="n">
        <v>53.32</v>
      </c>
      <c r="G235" t="n">
        <v>118.5</v>
      </c>
      <c r="H235" t="n">
        <v>1.38</v>
      </c>
      <c r="I235" t="n">
        <v>27</v>
      </c>
      <c r="J235" t="n">
        <v>325.02</v>
      </c>
      <c r="K235" t="n">
        <v>60.56</v>
      </c>
      <c r="L235" t="n">
        <v>25.25</v>
      </c>
      <c r="M235" t="n">
        <v>25</v>
      </c>
      <c r="N235" t="n">
        <v>99.20999999999999</v>
      </c>
      <c r="O235" t="n">
        <v>40319.95</v>
      </c>
      <c r="P235" t="n">
        <v>913.0700000000001</v>
      </c>
      <c r="Q235" t="n">
        <v>1367.21</v>
      </c>
      <c r="R235" t="n">
        <v>130.78</v>
      </c>
      <c r="S235" t="n">
        <v>104.26</v>
      </c>
      <c r="T235" t="n">
        <v>12312.72</v>
      </c>
      <c r="U235" t="n">
        <v>0.8</v>
      </c>
      <c r="V235" t="n">
        <v>0.9</v>
      </c>
      <c r="W235" t="n">
        <v>20.69</v>
      </c>
      <c r="X235" t="n">
        <v>0.75</v>
      </c>
      <c r="Y235" t="n">
        <v>1</v>
      </c>
      <c r="Z235" t="n">
        <v>10</v>
      </c>
    </row>
    <row r="236">
      <c r="A236" t="n">
        <v>98</v>
      </c>
      <c r="B236" t="n">
        <v>140</v>
      </c>
      <c r="C236" t="inlineStr">
        <is>
          <t xml:space="preserve">CONCLUIDO	</t>
        </is>
      </c>
      <c r="D236" t="n">
        <v>1.7353</v>
      </c>
      <c r="E236" t="n">
        <v>57.63</v>
      </c>
      <c r="F236" t="n">
        <v>53.32</v>
      </c>
      <c r="G236" t="n">
        <v>118.48</v>
      </c>
      <c r="H236" t="n">
        <v>1.4</v>
      </c>
      <c r="I236" t="n">
        <v>27</v>
      </c>
      <c r="J236" t="n">
        <v>325.59</v>
      </c>
      <c r="K236" t="n">
        <v>60.56</v>
      </c>
      <c r="L236" t="n">
        <v>25.5</v>
      </c>
      <c r="M236" t="n">
        <v>25</v>
      </c>
      <c r="N236" t="n">
        <v>99.54000000000001</v>
      </c>
      <c r="O236" t="n">
        <v>40390.96</v>
      </c>
      <c r="P236" t="n">
        <v>912.45</v>
      </c>
      <c r="Q236" t="n">
        <v>1367.22</v>
      </c>
      <c r="R236" t="n">
        <v>130.61</v>
      </c>
      <c r="S236" t="n">
        <v>104.26</v>
      </c>
      <c r="T236" t="n">
        <v>12224.26</v>
      </c>
      <c r="U236" t="n">
        <v>0.8</v>
      </c>
      <c r="V236" t="n">
        <v>0.9</v>
      </c>
      <c r="W236" t="n">
        <v>20.69</v>
      </c>
      <c r="X236" t="n">
        <v>0.74</v>
      </c>
      <c r="Y236" t="n">
        <v>1</v>
      </c>
      <c r="Z236" t="n">
        <v>10</v>
      </c>
    </row>
    <row r="237">
      <c r="A237" t="n">
        <v>99</v>
      </c>
      <c r="B237" t="n">
        <v>140</v>
      </c>
      <c r="C237" t="inlineStr">
        <is>
          <t xml:space="preserve">CONCLUIDO	</t>
        </is>
      </c>
      <c r="D237" t="n">
        <v>1.7349</v>
      </c>
      <c r="E237" t="n">
        <v>57.64</v>
      </c>
      <c r="F237" t="n">
        <v>53.33</v>
      </c>
      <c r="G237" t="n">
        <v>118.51</v>
      </c>
      <c r="H237" t="n">
        <v>1.41</v>
      </c>
      <c r="I237" t="n">
        <v>27</v>
      </c>
      <c r="J237" t="n">
        <v>326.17</v>
      </c>
      <c r="K237" t="n">
        <v>60.56</v>
      </c>
      <c r="L237" t="n">
        <v>25.75</v>
      </c>
      <c r="M237" t="n">
        <v>25</v>
      </c>
      <c r="N237" t="n">
        <v>99.87</v>
      </c>
      <c r="O237" t="n">
        <v>40462.13</v>
      </c>
      <c r="P237" t="n">
        <v>911.83</v>
      </c>
      <c r="Q237" t="n">
        <v>1367.2</v>
      </c>
      <c r="R237" t="n">
        <v>130.84</v>
      </c>
      <c r="S237" t="n">
        <v>104.26</v>
      </c>
      <c r="T237" t="n">
        <v>12343.65</v>
      </c>
      <c r="U237" t="n">
        <v>0.8</v>
      </c>
      <c r="V237" t="n">
        <v>0.9</v>
      </c>
      <c r="W237" t="n">
        <v>20.69</v>
      </c>
      <c r="X237" t="n">
        <v>0.75</v>
      </c>
      <c r="Y237" t="n">
        <v>1</v>
      </c>
      <c r="Z237" t="n">
        <v>10</v>
      </c>
    </row>
    <row r="238">
      <c r="A238" t="n">
        <v>100</v>
      </c>
      <c r="B238" t="n">
        <v>140</v>
      </c>
      <c r="C238" t="inlineStr">
        <is>
          <t xml:space="preserve">CONCLUIDO	</t>
        </is>
      </c>
      <c r="D238" t="n">
        <v>1.7352</v>
      </c>
      <c r="E238" t="n">
        <v>57.63</v>
      </c>
      <c r="F238" t="n">
        <v>53.32</v>
      </c>
      <c r="G238" t="n">
        <v>118.49</v>
      </c>
      <c r="H238" t="n">
        <v>1.42</v>
      </c>
      <c r="I238" t="n">
        <v>27</v>
      </c>
      <c r="J238" t="n">
        <v>326.75</v>
      </c>
      <c r="K238" t="n">
        <v>60.56</v>
      </c>
      <c r="L238" t="n">
        <v>26</v>
      </c>
      <c r="M238" t="n">
        <v>25</v>
      </c>
      <c r="N238" t="n">
        <v>100.2</v>
      </c>
      <c r="O238" t="n">
        <v>40533.46</v>
      </c>
      <c r="P238" t="n">
        <v>910.98</v>
      </c>
      <c r="Q238" t="n">
        <v>1367.21</v>
      </c>
      <c r="R238" t="n">
        <v>130.62</v>
      </c>
      <c r="S238" t="n">
        <v>104.26</v>
      </c>
      <c r="T238" t="n">
        <v>12230.38</v>
      </c>
      <c r="U238" t="n">
        <v>0.8</v>
      </c>
      <c r="V238" t="n">
        <v>0.9</v>
      </c>
      <c r="W238" t="n">
        <v>20.69</v>
      </c>
      <c r="X238" t="n">
        <v>0.74</v>
      </c>
      <c r="Y238" t="n">
        <v>1</v>
      </c>
      <c r="Z238" t="n">
        <v>10</v>
      </c>
    </row>
    <row r="239">
      <c r="A239" t="n">
        <v>101</v>
      </c>
      <c r="B239" t="n">
        <v>140</v>
      </c>
      <c r="C239" t="inlineStr">
        <is>
          <t xml:space="preserve">CONCLUIDO	</t>
        </is>
      </c>
      <c r="D239" t="n">
        <v>1.7379</v>
      </c>
      <c r="E239" t="n">
        <v>57.54</v>
      </c>
      <c r="F239" t="n">
        <v>53.28</v>
      </c>
      <c r="G239" t="n">
        <v>122.96</v>
      </c>
      <c r="H239" t="n">
        <v>1.43</v>
      </c>
      <c r="I239" t="n">
        <v>26</v>
      </c>
      <c r="J239" t="n">
        <v>327.33</v>
      </c>
      <c r="K239" t="n">
        <v>60.56</v>
      </c>
      <c r="L239" t="n">
        <v>26.25</v>
      </c>
      <c r="M239" t="n">
        <v>24</v>
      </c>
      <c r="N239" t="n">
        <v>100.52</v>
      </c>
      <c r="O239" t="n">
        <v>40604.94</v>
      </c>
      <c r="P239" t="n">
        <v>911.2</v>
      </c>
      <c r="Q239" t="n">
        <v>1367.2</v>
      </c>
      <c r="R239" t="n">
        <v>129.54</v>
      </c>
      <c r="S239" t="n">
        <v>104.26</v>
      </c>
      <c r="T239" t="n">
        <v>11697.51</v>
      </c>
      <c r="U239" t="n">
        <v>0.8</v>
      </c>
      <c r="V239" t="n">
        <v>0.9</v>
      </c>
      <c r="W239" t="n">
        <v>20.68</v>
      </c>
      <c r="X239" t="n">
        <v>0.71</v>
      </c>
      <c r="Y239" t="n">
        <v>1</v>
      </c>
      <c r="Z239" t="n">
        <v>10</v>
      </c>
    </row>
    <row r="240">
      <c r="A240" t="n">
        <v>102</v>
      </c>
      <c r="B240" t="n">
        <v>140</v>
      </c>
      <c r="C240" t="inlineStr">
        <is>
          <t xml:space="preserve">CONCLUIDO	</t>
        </is>
      </c>
      <c r="D240" t="n">
        <v>1.7376</v>
      </c>
      <c r="E240" t="n">
        <v>57.55</v>
      </c>
      <c r="F240" t="n">
        <v>53.29</v>
      </c>
      <c r="G240" t="n">
        <v>122.98</v>
      </c>
      <c r="H240" t="n">
        <v>1.44</v>
      </c>
      <c r="I240" t="n">
        <v>26</v>
      </c>
      <c r="J240" t="n">
        <v>327.91</v>
      </c>
      <c r="K240" t="n">
        <v>60.56</v>
      </c>
      <c r="L240" t="n">
        <v>26.5</v>
      </c>
      <c r="M240" t="n">
        <v>24</v>
      </c>
      <c r="N240" t="n">
        <v>100.86</v>
      </c>
      <c r="O240" t="n">
        <v>40676.58</v>
      </c>
      <c r="P240" t="n">
        <v>912.0700000000001</v>
      </c>
      <c r="Q240" t="n">
        <v>1367.23</v>
      </c>
      <c r="R240" t="n">
        <v>129.79</v>
      </c>
      <c r="S240" t="n">
        <v>104.26</v>
      </c>
      <c r="T240" t="n">
        <v>11819.24</v>
      </c>
      <c r="U240" t="n">
        <v>0.8</v>
      </c>
      <c r="V240" t="n">
        <v>0.9</v>
      </c>
      <c r="W240" t="n">
        <v>20.68</v>
      </c>
      <c r="X240" t="n">
        <v>0.71</v>
      </c>
      <c r="Y240" t="n">
        <v>1</v>
      </c>
      <c r="Z240" t="n">
        <v>10</v>
      </c>
    </row>
    <row r="241">
      <c r="A241" t="n">
        <v>103</v>
      </c>
      <c r="B241" t="n">
        <v>140</v>
      </c>
      <c r="C241" t="inlineStr">
        <is>
          <t xml:space="preserve">CONCLUIDO	</t>
        </is>
      </c>
      <c r="D241" t="n">
        <v>1.7378</v>
      </c>
      <c r="E241" t="n">
        <v>57.54</v>
      </c>
      <c r="F241" t="n">
        <v>53.29</v>
      </c>
      <c r="G241" t="n">
        <v>122.97</v>
      </c>
      <c r="H241" t="n">
        <v>1.45</v>
      </c>
      <c r="I241" t="n">
        <v>26</v>
      </c>
      <c r="J241" t="n">
        <v>328.49</v>
      </c>
      <c r="K241" t="n">
        <v>60.56</v>
      </c>
      <c r="L241" t="n">
        <v>26.75</v>
      </c>
      <c r="M241" t="n">
        <v>24</v>
      </c>
      <c r="N241" t="n">
        <v>101.19</v>
      </c>
      <c r="O241" t="n">
        <v>40748.37</v>
      </c>
      <c r="P241" t="n">
        <v>911.51</v>
      </c>
      <c r="Q241" t="n">
        <v>1367.34</v>
      </c>
      <c r="R241" t="n">
        <v>129.44</v>
      </c>
      <c r="S241" t="n">
        <v>104.26</v>
      </c>
      <c r="T241" t="n">
        <v>11644.35</v>
      </c>
      <c r="U241" t="n">
        <v>0.8100000000000001</v>
      </c>
      <c r="V241" t="n">
        <v>0.9</v>
      </c>
      <c r="W241" t="n">
        <v>20.69</v>
      </c>
      <c r="X241" t="n">
        <v>0.71</v>
      </c>
      <c r="Y241" t="n">
        <v>1</v>
      </c>
      <c r="Z241" t="n">
        <v>10</v>
      </c>
    </row>
    <row r="242">
      <c r="A242" t="n">
        <v>104</v>
      </c>
      <c r="B242" t="n">
        <v>140</v>
      </c>
      <c r="C242" t="inlineStr">
        <is>
          <t xml:space="preserve">CONCLUIDO	</t>
        </is>
      </c>
      <c r="D242" t="n">
        <v>1.7369</v>
      </c>
      <c r="E242" t="n">
        <v>57.57</v>
      </c>
      <c r="F242" t="n">
        <v>53.31</v>
      </c>
      <c r="G242" t="n">
        <v>123.03</v>
      </c>
      <c r="H242" t="n">
        <v>1.46</v>
      </c>
      <c r="I242" t="n">
        <v>26</v>
      </c>
      <c r="J242" t="n">
        <v>329.08</v>
      </c>
      <c r="K242" t="n">
        <v>60.56</v>
      </c>
      <c r="L242" t="n">
        <v>27</v>
      </c>
      <c r="M242" t="n">
        <v>24</v>
      </c>
      <c r="N242" t="n">
        <v>101.52</v>
      </c>
      <c r="O242" t="n">
        <v>40820.32</v>
      </c>
      <c r="P242" t="n">
        <v>911.25</v>
      </c>
      <c r="Q242" t="n">
        <v>1367.17</v>
      </c>
      <c r="R242" t="n">
        <v>130.22</v>
      </c>
      <c r="S242" t="n">
        <v>104.26</v>
      </c>
      <c r="T242" t="n">
        <v>12037.24</v>
      </c>
      <c r="U242" t="n">
        <v>0.8</v>
      </c>
      <c r="V242" t="n">
        <v>0.9</v>
      </c>
      <c r="W242" t="n">
        <v>20.7</v>
      </c>
      <c r="X242" t="n">
        <v>0.74</v>
      </c>
      <c r="Y242" t="n">
        <v>1</v>
      </c>
      <c r="Z242" t="n">
        <v>10</v>
      </c>
    </row>
    <row r="243">
      <c r="A243" t="n">
        <v>105</v>
      </c>
      <c r="B243" t="n">
        <v>140</v>
      </c>
      <c r="C243" t="inlineStr">
        <is>
          <t xml:space="preserve">CONCLUIDO	</t>
        </is>
      </c>
      <c r="D243" t="n">
        <v>1.7398</v>
      </c>
      <c r="E243" t="n">
        <v>57.48</v>
      </c>
      <c r="F243" t="n">
        <v>53.27</v>
      </c>
      <c r="G243" t="n">
        <v>127.85</v>
      </c>
      <c r="H243" t="n">
        <v>1.47</v>
      </c>
      <c r="I243" t="n">
        <v>25</v>
      </c>
      <c r="J243" t="n">
        <v>329.66</v>
      </c>
      <c r="K243" t="n">
        <v>60.56</v>
      </c>
      <c r="L243" t="n">
        <v>27.25</v>
      </c>
      <c r="M243" t="n">
        <v>23</v>
      </c>
      <c r="N243" t="n">
        <v>101.86</v>
      </c>
      <c r="O243" t="n">
        <v>40892.44</v>
      </c>
      <c r="P243" t="n">
        <v>910.45</v>
      </c>
      <c r="Q243" t="n">
        <v>1367.27</v>
      </c>
      <c r="R243" t="n">
        <v>128.99</v>
      </c>
      <c r="S243" t="n">
        <v>104.26</v>
      </c>
      <c r="T243" t="n">
        <v>11424.5</v>
      </c>
      <c r="U243" t="n">
        <v>0.8100000000000001</v>
      </c>
      <c r="V243" t="n">
        <v>0.9</v>
      </c>
      <c r="W243" t="n">
        <v>20.69</v>
      </c>
      <c r="X243" t="n">
        <v>0.6899999999999999</v>
      </c>
      <c r="Y243" t="n">
        <v>1</v>
      </c>
      <c r="Z243" t="n">
        <v>10</v>
      </c>
    </row>
    <row r="244">
      <c r="A244" t="n">
        <v>106</v>
      </c>
      <c r="B244" t="n">
        <v>140</v>
      </c>
      <c r="C244" t="inlineStr">
        <is>
          <t xml:space="preserve">CONCLUIDO	</t>
        </is>
      </c>
      <c r="D244" t="n">
        <v>1.7404</v>
      </c>
      <c r="E244" t="n">
        <v>57.46</v>
      </c>
      <c r="F244" t="n">
        <v>53.25</v>
      </c>
      <c r="G244" t="n">
        <v>127.81</v>
      </c>
      <c r="H244" t="n">
        <v>1.48</v>
      </c>
      <c r="I244" t="n">
        <v>25</v>
      </c>
      <c r="J244" t="n">
        <v>330.25</v>
      </c>
      <c r="K244" t="n">
        <v>60.56</v>
      </c>
      <c r="L244" t="n">
        <v>27.5</v>
      </c>
      <c r="M244" t="n">
        <v>23</v>
      </c>
      <c r="N244" t="n">
        <v>102.19</v>
      </c>
      <c r="O244" t="n">
        <v>40964.71</v>
      </c>
      <c r="P244" t="n">
        <v>910.97</v>
      </c>
      <c r="Q244" t="n">
        <v>1367.18</v>
      </c>
      <c r="R244" t="n">
        <v>128.79</v>
      </c>
      <c r="S244" t="n">
        <v>104.26</v>
      </c>
      <c r="T244" t="n">
        <v>11327.33</v>
      </c>
      <c r="U244" t="n">
        <v>0.8100000000000001</v>
      </c>
      <c r="V244" t="n">
        <v>0.9</v>
      </c>
      <c r="W244" t="n">
        <v>20.68</v>
      </c>
      <c r="X244" t="n">
        <v>0.68</v>
      </c>
      <c r="Y244" t="n">
        <v>1</v>
      </c>
      <c r="Z244" t="n">
        <v>10</v>
      </c>
    </row>
    <row r="245">
      <c r="A245" t="n">
        <v>107</v>
      </c>
      <c r="B245" t="n">
        <v>140</v>
      </c>
      <c r="C245" t="inlineStr">
        <is>
          <t xml:space="preserve">CONCLUIDO	</t>
        </is>
      </c>
      <c r="D245" t="n">
        <v>1.7399</v>
      </c>
      <c r="E245" t="n">
        <v>57.47</v>
      </c>
      <c r="F245" t="n">
        <v>53.27</v>
      </c>
      <c r="G245" t="n">
        <v>127.84</v>
      </c>
      <c r="H245" t="n">
        <v>1.49</v>
      </c>
      <c r="I245" t="n">
        <v>25</v>
      </c>
      <c r="J245" t="n">
        <v>330.83</v>
      </c>
      <c r="K245" t="n">
        <v>60.56</v>
      </c>
      <c r="L245" t="n">
        <v>27.75</v>
      </c>
      <c r="M245" t="n">
        <v>23</v>
      </c>
      <c r="N245" t="n">
        <v>102.53</v>
      </c>
      <c r="O245" t="n">
        <v>41037.15</v>
      </c>
      <c r="P245" t="n">
        <v>911.76</v>
      </c>
      <c r="Q245" t="n">
        <v>1367.22</v>
      </c>
      <c r="R245" t="n">
        <v>128.98</v>
      </c>
      <c r="S245" t="n">
        <v>104.26</v>
      </c>
      <c r="T245" t="n">
        <v>11421.4</v>
      </c>
      <c r="U245" t="n">
        <v>0.8100000000000001</v>
      </c>
      <c r="V245" t="n">
        <v>0.9</v>
      </c>
      <c r="W245" t="n">
        <v>20.68</v>
      </c>
      <c r="X245" t="n">
        <v>0.6899999999999999</v>
      </c>
      <c r="Y245" t="n">
        <v>1</v>
      </c>
      <c r="Z245" t="n">
        <v>10</v>
      </c>
    </row>
    <row r="246">
      <c r="A246" t="n">
        <v>108</v>
      </c>
      <c r="B246" t="n">
        <v>140</v>
      </c>
      <c r="C246" t="inlineStr">
        <is>
          <t xml:space="preserve">CONCLUIDO	</t>
        </is>
      </c>
      <c r="D246" t="n">
        <v>1.74</v>
      </c>
      <c r="E246" t="n">
        <v>57.47</v>
      </c>
      <c r="F246" t="n">
        <v>53.27</v>
      </c>
      <c r="G246" t="n">
        <v>127.84</v>
      </c>
      <c r="H246" t="n">
        <v>1.51</v>
      </c>
      <c r="I246" t="n">
        <v>25</v>
      </c>
      <c r="J246" t="n">
        <v>331.42</v>
      </c>
      <c r="K246" t="n">
        <v>60.56</v>
      </c>
      <c r="L246" t="n">
        <v>28</v>
      </c>
      <c r="M246" t="n">
        <v>23</v>
      </c>
      <c r="N246" t="n">
        <v>102.87</v>
      </c>
      <c r="O246" t="n">
        <v>41109.75</v>
      </c>
      <c r="P246" t="n">
        <v>909.97</v>
      </c>
      <c r="Q246" t="n">
        <v>1367.2</v>
      </c>
      <c r="R246" t="n">
        <v>128.91</v>
      </c>
      <c r="S246" t="n">
        <v>104.26</v>
      </c>
      <c r="T246" t="n">
        <v>11387.51</v>
      </c>
      <c r="U246" t="n">
        <v>0.8100000000000001</v>
      </c>
      <c r="V246" t="n">
        <v>0.9</v>
      </c>
      <c r="W246" t="n">
        <v>20.68</v>
      </c>
      <c r="X246" t="n">
        <v>0.6899999999999999</v>
      </c>
      <c r="Y246" t="n">
        <v>1</v>
      </c>
      <c r="Z246" t="n">
        <v>10</v>
      </c>
    </row>
    <row r="247">
      <c r="A247" t="n">
        <v>109</v>
      </c>
      <c r="B247" t="n">
        <v>140</v>
      </c>
      <c r="C247" t="inlineStr">
        <is>
          <t xml:space="preserve">CONCLUIDO	</t>
        </is>
      </c>
      <c r="D247" t="n">
        <v>1.7427</v>
      </c>
      <c r="E247" t="n">
        <v>57.38</v>
      </c>
      <c r="F247" t="n">
        <v>53.23</v>
      </c>
      <c r="G247" t="n">
        <v>133.07</v>
      </c>
      <c r="H247" t="n">
        <v>1.52</v>
      </c>
      <c r="I247" t="n">
        <v>24</v>
      </c>
      <c r="J247" t="n">
        <v>332.01</v>
      </c>
      <c r="K247" t="n">
        <v>60.56</v>
      </c>
      <c r="L247" t="n">
        <v>28.25</v>
      </c>
      <c r="M247" t="n">
        <v>22</v>
      </c>
      <c r="N247" t="n">
        <v>103.21</v>
      </c>
      <c r="O247" t="n">
        <v>41182.52</v>
      </c>
      <c r="P247" t="n">
        <v>908.01</v>
      </c>
      <c r="Q247" t="n">
        <v>1367.2</v>
      </c>
      <c r="R247" t="n">
        <v>127.83</v>
      </c>
      <c r="S247" t="n">
        <v>104.26</v>
      </c>
      <c r="T247" t="n">
        <v>10849.45</v>
      </c>
      <c r="U247" t="n">
        <v>0.82</v>
      </c>
      <c r="V247" t="n">
        <v>0.9</v>
      </c>
      <c r="W247" t="n">
        <v>20.68</v>
      </c>
      <c r="X247" t="n">
        <v>0.65</v>
      </c>
      <c r="Y247" t="n">
        <v>1</v>
      </c>
      <c r="Z247" t="n">
        <v>10</v>
      </c>
    </row>
    <row r="248">
      <c r="A248" t="n">
        <v>110</v>
      </c>
      <c r="B248" t="n">
        <v>140</v>
      </c>
      <c r="C248" t="inlineStr">
        <is>
          <t xml:space="preserve">CONCLUIDO	</t>
        </is>
      </c>
      <c r="D248" t="n">
        <v>1.7429</v>
      </c>
      <c r="E248" t="n">
        <v>57.38</v>
      </c>
      <c r="F248" t="n">
        <v>53.22</v>
      </c>
      <c r="G248" t="n">
        <v>133.05</v>
      </c>
      <c r="H248" t="n">
        <v>1.53</v>
      </c>
      <c r="I248" t="n">
        <v>24</v>
      </c>
      <c r="J248" t="n">
        <v>332.6</v>
      </c>
      <c r="K248" t="n">
        <v>60.56</v>
      </c>
      <c r="L248" t="n">
        <v>28.5</v>
      </c>
      <c r="M248" t="n">
        <v>22</v>
      </c>
      <c r="N248" t="n">
        <v>103.55</v>
      </c>
      <c r="O248" t="n">
        <v>41255.45</v>
      </c>
      <c r="P248" t="n">
        <v>909.41</v>
      </c>
      <c r="Q248" t="n">
        <v>1367.22</v>
      </c>
      <c r="R248" t="n">
        <v>127.53</v>
      </c>
      <c r="S248" t="n">
        <v>104.26</v>
      </c>
      <c r="T248" t="n">
        <v>10702.38</v>
      </c>
      <c r="U248" t="n">
        <v>0.82</v>
      </c>
      <c r="V248" t="n">
        <v>0.9</v>
      </c>
      <c r="W248" t="n">
        <v>20.68</v>
      </c>
      <c r="X248" t="n">
        <v>0.64</v>
      </c>
      <c r="Y248" t="n">
        <v>1</v>
      </c>
      <c r="Z248" t="n">
        <v>10</v>
      </c>
    </row>
    <row r="249">
      <c r="A249" t="n">
        <v>111</v>
      </c>
      <c r="B249" t="n">
        <v>140</v>
      </c>
      <c r="C249" t="inlineStr">
        <is>
          <t xml:space="preserve">CONCLUIDO	</t>
        </is>
      </c>
      <c r="D249" t="n">
        <v>1.7429</v>
      </c>
      <c r="E249" t="n">
        <v>57.38</v>
      </c>
      <c r="F249" t="n">
        <v>53.22</v>
      </c>
      <c r="G249" t="n">
        <v>133.05</v>
      </c>
      <c r="H249" t="n">
        <v>1.54</v>
      </c>
      <c r="I249" t="n">
        <v>24</v>
      </c>
      <c r="J249" t="n">
        <v>333.2</v>
      </c>
      <c r="K249" t="n">
        <v>60.56</v>
      </c>
      <c r="L249" t="n">
        <v>28.75</v>
      </c>
      <c r="M249" t="n">
        <v>22</v>
      </c>
      <c r="N249" t="n">
        <v>103.89</v>
      </c>
      <c r="O249" t="n">
        <v>41328.54</v>
      </c>
      <c r="P249" t="n">
        <v>909.6799999999999</v>
      </c>
      <c r="Q249" t="n">
        <v>1367.19</v>
      </c>
      <c r="R249" t="n">
        <v>127.58</v>
      </c>
      <c r="S249" t="n">
        <v>104.26</v>
      </c>
      <c r="T249" t="n">
        <v>10727.78</v>
      </c>
      <c r="U249" t="n">
        <v>0.82</v>
      </c>
      <c r="V249" t="n">
        <v>0.9</v>
      </c>
      <c r="W249" t="n">
        <v>20.68</v>
      </c>
      <c r="X249" t="n">
        <v>0.65</v>
      </c>
      <c r="Y249" t="n">
        <v>1</v>
      </c>
      <c r="Z249" t="n">
        <v>10</v>
      </c>
    </row>
    <row r="250">
      <c r="A250" t="n">
        <v>112</v>
      </c>
      <c r="B250" t="n">
        <v>140</v>
      </c>
      <c r="C250" t="inlineStr">
        <is>
          <t xml:space="preserve">CONCLUIDO	</t>
        </is>
      </c>
      <c r="D250" t="n">
        <v>1.7421</v>
      </c>
      <c r="E250" t="n">
        <v>57.4</v>
      </c>
      <c r="F250" t="n">
        <v>53.25</v>
      </c>
      <c r="G250" t="n">
        <v>133.12</v>
      </c>
      <c r="H250" t="n">
        <v>1.55</v>
      </c>
      <c r="I250" t="n">
        <v>24</v>
      </c>
      <c r="J250" t="n">
        <v>333.79</v>
      </c>
      <c r="K250" t="n">
        <v>60.56</v>
      </c>
      <c r="L250" t="n">
        <v>29</v>
      </c>
      <c r="M250" t="n">
        <v>22</v>
      </c>
      <c r="N250" t="n">
        <v>104.24</v>
      </c>
      <c r="O250" t="n">
        <v>41401.93</v>
      </c>
      <c r="P250" t="n">
        <v>910.63</v>
      </c>
      <c r="Q250" t="n">
        <v>1367.3</v>
      </c>
      <c r="R250" t="n">
        <v>128.26</v>
      </c>
      <c r="S250" t="n">
        <v>104.26</v>
      </c>
      <c r="T250" t="n">
        <v>11065.3</v>
      </c>
      <c r="U250" t="n">
        <v>0.8100000000000001</v>
      </c>
      <c r="V250" t="n">
        <v>0.9</v>
      </c>
      <c r="W250" t="n">
        <v>20.69</v>
      </c>
      <c r="X250" t="n">
        <v>0.67</v>
      </c>
      <c r="Y250" t="n">
        <v>1</v>
      </c>
      <c r="Z250" t="n">
        <v>10</v>
      </c>
    </row>
    <row r="251">
      <c r="A251" t="n">
        <v>113</v>
      </c>
      <c r="B251" t="n">
        <v>140</v>
      </c>
      <c r="C251" t="inlineStr">
        <is>
          <t xml:space="preserve">CONCLUIDO	</t>
        </is>
      </c>
      <c r="D251" t="n">
        <v>1.7419</v>
      </c>
      <c r="E251" t="n">
        <v>57.41</v>
      </c>
      <c r="F251" t="n">
        <v>53.25</v>
      </c>
      <c r="G251" t="n">
        <v>133.14</v>
      </c>
      <c r="H251" t="n">
        <v>1.56</v>
      </c>
      <c r="I251" t="n">
        <v>24</v>
      </c>
      <c r="J251" t="n">
        <v>334.39</v>
      </c>
      <c r="K251" t="n">
        <v>60.56</v>
      </c>
      <c r="L251" t="n">
        <v>29.25</v>
      </c>
      <c r="M251" t="n">
        <v>22</v>
      </c>
      <c r="N251" t="n">
        <v>104.58</v>
      </c>
      <c r="O251" t="n">
        <v>41475.37</v>
      </c>
      <c r="P251" t="n">
        <v>911.16</v>
      </c>
      <c r="Q251" t="n">
        <v>1367.22</v>
      </c>
      <c r="R251" t="n">
        <v>128.46</v>
      </c>
      <c r="S251" t="n">
        <v>104.26</v>
      </c>
      <c r="T251" t="n">
        <v>11164.99</v>
      </c>
      <c r="U251" t="n">
        <v>0.8100000000000001</v>
      </c>
      <c r="V251" t="n">
        <v>0.9</v>
      </c>
      <c r="W251" t="n">
        <v>20.69</v>
      </c>
      <c r="X251" t="n">
        <v>0.68</v>
      </c>
      <c r="Y251" t="n">
        <v>1</v>
      </c>
      <c r="Z251" t="n">
        <v>10</v>
      </c>
    </row>
    <row r="252">
      <c r="A252" t="n">
        <v>114</v>
      </c>
      <c r="B252" t="n">
        <v>140</v>
      </c>
      <c r="C252" t="inlineStr">
        <is>
          <t xml:space="preserve">CONCLUIDO	</t>
        </is>
      </c>
      <c r="D252" t="n">
        <v>1.7424</v>
      </c>
      <c r="E252" t="n">
        <v>57.39</v>
      </c>
      <c r="F252" t="n">
        <v>53.24</v>
      </c>
      <c r="G252" t="n">
        <v>133.1</v>
      </c>
      <c r="H252" t="n">
        <v>1.57</v>
      </c>
      <c r="I252" t="n">
        <v>24</v>
      </c>
      <c r="J252" t="n">
        <v>334.98</v>
      </c>
      <c r="K252" t="n">
        <v>60.56</v>
      </c>
      <c r="L252" t="n">
        <v>29.5</v>
      </c>
      <c r="M252" t="n">
        <v>22</v>
      </c>
      <c r="N252" t="n">
        <v>104.93</v>
      </c>
      <c r="O252" t="n">
        <v>41548.98</v>
      </c>
      <c r="P252" t="n">
        <v>909.39</v>
      </c>
      <c r="Q252" t="n">
        <v>1367.22</v>
      </c>
      <c r="R252" t="n">
        <v>128.06</v>
      </c>
      <c r="S252" t="n">
        <v>104.26</v>
      </c>
      <c r="T252" t="n">
        <v>10968.19</v>
      </c>
      <c r="U252" t="n">
        <v>0.8100000000000001</v>
      </c>
      <c r="V252" t="n">
        <v>0.9</v>
      </c>
      <c r="W252" t="n">
        <v>20.68</v>
      </c>
      <c r="X252" t="n">
        <v>0.66</v>
      </c>
      <c r="Y252" t="n">
        <v>1</v>
      </c>
      <c r="Z252" t="n">
        <v>10</v>
      </c>
    </row>
    <row r="253">
      <c r="A253" t="n">
        <v>115</v>
      </c>
      <c r="B253" t="n">
        <v>140</v>
      </c>
      <c r="C253" t="inlineStr">
        <is>
          <t xml:space="preserve">CONCLUIDO	</t>
        </is>
      </c>
      <c r="D253" t="n">
        <v>1.7451</v>
      </c>
      <c r="E253" t="n">
        <v>57.3</v>
      </c>
      <c r="F253" t="n">
        <v>53.2</v>
      </c>
      <c r="G253" t="n">
        <v>138.79</v>
      </c>
      <c r="H253" t="n">
        <v>1.58</v>
      </c>
      <c r="I253" t="n">
        <v>23</v>
      </c>
      <c r="J253" t="n">
        <v>335.58</v>
      </c>
      <c r="K253" t="n">
        <v>60.56</v>
      </c>
      <c r="L253" t="n">
        <v>29.75</v>
      </c>
      <c r="M253" t="n">
        <v>21</v>
      </c>
      <c r="N253" t="n">
        <v>105.28</v>
      </c>
      <c r="O253" t="n">
        <v>41622.76</v>
      </c>
      <c r="P253" t="n">
        <v>909.8</v>
      </c>
      <c r="Q253" t="n">
        <v>1367.29</v>
      </c>
      <c r="R253" t="n">
        <v>126.86</v>
      </c>
      <c r="S253" t="n">
        <v>104.26</v>
      </c>
      <c r="T253" t="n">
        <v>10371.83</v>
      </c>
      <c r="U253" t="n">
        <v>0.82</v>
      </c>
      <c r="V253" t="n">
        <v>0.9</v>
      </c>
      <c r="W253" t="n">
        <v>20.68</v>
      </c>
      <c r="X253" t="n">
        <v>0.62</v>
      </c>
      <c r="Y253" t="n">
        <v>1</v>
      </c>
      <c r="Z253" t="n">
        <v>10</v>
      </c>
    </row>
    <row r="254">
      <c r="A254" t="n">
        <v>116</v>
      </c>
      <c r="B254" t="n">
        <v>140</v>
      </c>
      <c r="C254" t="inlineStr">
        <is>
          <t xml:space="preserve">CONCLUIDO	</t>
        </is>
      </c>
      <c r="D254" t="n">
        <v>1.7446</v>
      </c>
      <c r="E254" t="n">
        <v>57.32</v>
      </c>
      <c r="F254" t="n">
        <v>53.22</v>
      </c>
      <c r="G254" t="n">
        <v>138.83</v>
      </c>
      <c r="H254" t="n">
        <v>1.59</v>
      </c>
      <c r="I254" t="n">
        <v>23</v>
      </c>
      <c r="J254" t="n">
        <v>336.18</v>
      </c>
      <c r="K254" t="n">
        <v>60.56</v>
      </c>
      <c r="L254" t="n">
        <v>30</v>
      </c>
      <c r="M254" t="n">
        <v>21</v>
      </c>
      <c r="N254" t="n">
        <v>105.63</v>
      </c>
      <c r="O254" t="n">
        <v>41696.71</v>
      </c>
      <c r="P254" t="n">
        <v>910.11</v>
      </c>
      <c r="Q254" t="n">
        <v>1367.17</v>
      </c>
      <c r="R254" t="n">
        <v>127.44</v>
      </c>
      <c r="S254" t="n">
        <v>104.26</v>
      </c>
      <c r="T254" t="n">
        <v>10658.79</v>
      </c>
      <c r="U254" t="n">
        <v>0.82</v>
      </c>
      <c r="V254" t="n">
        <v>0.9</v>
      </c>
      <c r="W254" t="n">
        <v>20.68</v>
      </c>
      <c r="X254" t="n">
        <v>0.64</v>
      </c>
      <c r="Y254" t="n">
        <v>1</v>
      </c>
      <c r="Z254" t="n">
        <v>10</v>
      </c>
    </row>
    <row r="255">
      <c r="A255" t="n">
        <v>117</v>
      </c>
      <c r="B255" t="n">
        <v>140</v>
      </c>
      <c r="C255" t="inlineStr">
        <is>
          <t xml:space="preserve">CONCLUIDO	</t>
        </is>
      </c>
      <c r="D255" t="n">
        <v>1.745</v>
      </c>
      <c r="E255" t="n">
        <v>57.31</v>
      </c>
      <c r="F255" t="n">
        <v>53.2</v>
      </c>
      <c r="G255" t="n">
        <v>138.8</v>
      </c>
      <c r="H255" t="n">
        <v>1.6</v>
      </c>
      <c r="I255" t="n">
        <v>23</v>
      </c>
      <c r="J255" t="n">
        <v>336.78</v>
      </c>
      <c r="K255" t="n">
        <v>60.56</v>
      </c>
      <c r="L255" t="n">
        <v>30.25</v>
      </c>
      <c r="M255" t="n">
        <v>21</v>
      </c>
      <c r="N255" t="n">
        <v>105.98</v>
      </c>
      <c r="O255" t="n">
        <v>41770.83</v>
      </c>
      <c r="P255" t="n">
        <v>909.74</v>
      </c>
      <c r="Q255" t="n">
        <v>1367.23</v>
      </c>
      <c r="R255" t="n">
        <v>127.1</v>
      </c>
      <c r="S255" t="n">
        <v>104.26</v>
      </c>
      <c r="T255" t="n">
        <v>10491.17</v>
      </c>
      <c r="U255" t="n">
        <v>0.82</v>
      </c>
      <c r="V255" t="n">
        <v>0.9</v>
      </c>
      <c r="W255" t="n">
        <v>20.68</v>
      </c>
      <c r="X255" t="n">
        <v>0.63</v>
      </c>
      <c r="Y255" t="n">
        <v>1</v>
      </c>
      <c r="Z255" t="n">
        <v>10</v>
      </c>
    </row>
    <row r="256">
      <c r="A256" t="n">
        <v>118</v>
      </c>
      <c r="B256" t="n">
        <v>140</v>
      </c>
      <c r="C256" t="inlineStr">
        <is>
          <t xml:space="preserve">CONCLUIDO	</t>
        </is>
      </c>
      <c r="D256" t="n">
        <v>1.7444</v>
      </c>
      <c r="E256" t="n">
        <v>57.33</v>
      </c>
      <c r="F256" t="n">
        <v>53.23</v>
      </c>
      <c r="G256" t="n">
        <v>138.85</v>
      </c>
      <c r="H256" t="n">
        <v>1.61</v>
      </c>
      <c r="I256" t="n">
        <v>23</v>
      </c>
      <c r="J256" t="n">
        <v>337.39</v>
      </c>
      <c r="K256" t="n">
        <v>60.56</v>
      </c>
      <c r="L256" t="n">
        <v>30.5</v>
      </c>
      <c r="M256" t="n">
        <v>21</v>
      </c>
      <c r="N256" t="n">
        <v>106.33</v>
      </c>
      <c r="O256" t="n">
        <v>41845.13</v>
      </c>
      <c r="P256" t="n">
        <v>910.04</v>
      </c>
      <c r="Q256" t="n">
        <v>1367.17</v>
      </c>
      <c r="R256" t="n">
        <v>127.65</v>
      </c>
      <c r="S256" t="n">
        <v>104.26</v>
      </c>
      <c r="T256" t="n">
        <v>10765.37</v>
      </c>
      <c r="U256" t="n">
        <v>0.82</v>
      </c>
      <c r="V256" t="n">
        <v>0.9</v>
      </c>
      <c r="W256" t="n">
        <v>20.68</v>
      </c>
      <c r="X256" t="n">
        <v>0.65</v>
      </c>
      <c r="Y256" t="n">
        <v>1</v>
      </c>
      <c r="Z256" t="n">
        <v>10</v>
      </c>
    </row>
    <row r="257">
      <c r="A257" t="n">
        <v>119</v>
      </c>
      <c r="B257" t="n">
        <v>140</v>
      </c>
      <c r="C257" t="inlineStr">
        <is>
          <t xml:space="preserve">CONCLUIDO	</t>
        </is>
      </c>
      <c r="D257" t="n">
        <v>1.7441</v>
      </c>
      <c r="E257" t="n">
        <v>57.34</v>
      </c>
      <c r="F257" t="n">
        <v>53.23</v>
      </c>
      <c r="G257" t="n">
        <v>138.87</v>
      </c>
      <c r="H257" t="n">
        <v>1.62</v>
      </c>
      <c r="I257" t="n">
        <v>23</v>
      </c>
      <c r="J257" t="n">
        <v>337.99</v>
      </c>
      <c r="K257" t="n">
        <v>60.56</v>
      </c>
      <c r="L257" t="n">
        <v>30.75</v>
      </c>
      <c r="M257" t="n">
        <v>21</v>
      </c>
      <c r="N257" t="n">
        <v>106.68</v>
      </c>
      <c r="O257" t="n">
        <v>41919.61</v>
      </c>
      <c r="P257" t="n">
        <v>909.13</v>
      </c>
      <c r="Q257" t="n">
        <v>1367.2</v>
      </c>
      <c r="R257" t="n">
        <v>127.97</v>
      </c>
      <c r="S257" t="n">
        <v>104.26</v>
      </c>
      <c r="T257" t="n">
        <v>10925.2</v>
      </c>
      <c r="U257" t="n">
        <v>0.8100000000000001</v>
      </c>
      <c r="V257" t="n">
        <v>0.9</v>
      </c>
      <c r="W257" t="n">
        <v>20.68</v>
      </c>
      <c r="X257" t="n">
        <v>0.66</v>
      </c>
      <c r="Y257" t="n">
        <v>1</v>
      </c>
      <c r="Z257" t="n">
        <v>10</v>
      </c>
    </row>
    <row r="258">
      <c r="A258" t="n">
        <v>120</v>
      </c>
      <c r="B258" t="n">
        <v>140</v>
      </c>
      <c r="C258" t="inlineStr">
        <is>
          <t xml:space="preserve">CONCLUIDO	</t>
        </is>
      </c>
      <c r="D258" t="n">
        <v>1.7475</v>
      </c>
      <c r="E258" t="n">
        <v>57.22</v>
      </c>
      <c r="F258" t="n">
        <v>53.17</v>
      </c>
      <c r="G258" t="n">
        <v>145.02</v>
      </c>
      <c r="H258" t="n">
        <v>1.63</v>
      </c>
      <c r="I258" t="n">
        <v>22</v>
      </c>
      <c r="J258" t="n">
        <v>338.59</v>
      </c>
      <c r="K258" t="n">
        <v>60.56</v>
      </c>
      <c r="L258" t="n">
        <v>31</v>
      </c>
      <c r="M258" t="n">
        <v>20</v>
      </c>
      <c r="N258" t="n">
        <v>107.04</v>
      </c>
      <c r="O258" t="n">
        <v>41994.26</v>
      </c>
      <c r="P258" t="n">
        <v>907.87</v>
      </c>
      <c r="Q258" t="n">
        <v>1367.21</v>
      </c>
      <c r="R258" t="n">
        <v>125.92</v>
      </c>
      <c r="S258" t="n">
        <v>104.26</v>
      </c>
      <c r="T258" t="n">
        <v>9908.360000000001</v>
      </c>
      <c r="U258" t="n">
        <v>0.83</v>
      </c>
      <c r="V258" t="n">
        <v>0.9</v>
      </c>
      <c r="W258" t="n">
        <v>20.68</v>
      </c>
      <c r="X258" t="n">
        <v>0.6</v>
      </c>
      <c r="Y258" t="n">
        <v>1</v>
      </c>
      <c r="Z258" t="n">
        <v>10</v>
      </c>
    </row>
    <row r="259">
      <c r="A259" t="n">
        <v>121</v>
      </c>
      <c r="B259" t="n">
        <v>140</v>
      </c>
      <c r="C259" t="inlineStr">
        <is>
          <t xml:space="preserve">CONCLUIDO	</t>
        </is>
      </c>
      <c r="D259" t="n">
        <v>1.7479</v>
      </c>
      <c r="E259" t="n">
        <v>57.21</v>
      </c>
      <c r="F259" t="n">
        <v>53.16</v>
      </c>
      <c r="G259" t="n">
        <v>144.98</v>
      </c>
      <c r="H259" t="n">
        <v>1.64</v>
      </c>
      <c r="I259" t="n">
        <v>22</v>
      </c>
      <c r="J259" t="n">
        <v>339.2</v>
      </c>
      <c r="K259" t="n">
        <v>60.56</v>
      </c>
      <c r="L259" t="n">
        <v>31.25</v>
      </c>
      <c r="M259" t="n">
        <v>20</v>
      </c>
      <c r="N259" t="n">
        <v>107.4</v>
      </c>
      <c r="O259" t="n">
        <v>42069.09</v>
      </c>
      <c r="P259" t="n">
        <v>908.67</v>
      </c>
      <c r="Q259" t="n">
        <v>1367.21</v>
      </c>
      <c r="R259" t="n">
        <v>125.37</v>
      </c>
      <c r="S259" t="n">
        <v>104.26</v>
      </c>
      <c r="T259" t="n">
        <v>9629.68</v>
      </c>
      <c r="U259" t="n">
        <v>0.83</v>
      </c>
      <c r="V259" t="n">
        <v>0.9</v>
      </c>
      <c r="W259" t="n">
        <v>20.68</v>
      </c>
      <c r="X259" t="n">
        <v>0.58</v>
      </c>
      <c r="Y259" t="n">
        <v>1</v>
      </c>
      <c r="Z259" t="n">
        <v>10</v>
      </c>
    </row>
    <row r="260">
      <c r="A260" t="n">
        <v>122</v>
      </c>
      <c r="B260" t="n">
        <v>140</v>
      </c>
      <c r="C260" t="inlineStr">
        <is>
          <t xml:space="preserve">CONCLUIDO	</t>
        </is>
      </c>
      <c r="D260" t="n">
        <v>1.7478</v>
      </c>
      <c r="E260" t="n">
        <v>57.21</v>
      </c>
      <c r="F260" t="n">
        <v>53.16</v>
      </c>
      <c r="G260" t="n">
        <v>144.99</v>
      </c>
      <c r="H260" t="n">
        <v>1.65</v>
      </c>
      <c r="I260" t="n">
        <v>22</v>
      </c>
      <c r="J260" t="n">
        <v>339.81</v>
      </c>
      <c r="K260" t="n">
        <v>60.56</v>
      </c>
      <c r="L260" t="n">
        <v>31.5</v>
      </c>
      <c r="M260" t="n">
        <v>20</v>
      </c>
      <c r="N260" t="n">
        <v>107.75</v>
      </c>
      <c r="O260" t="n">
        <v>42144.11</v>
      </c>
      <c r="P260" t="n">
        <v>909.24</v>
      </c>
      <c r="Q260" t="n">
        <v>1367.23</v>
      </c>
      <c r="R260" t="n">
        <v>125.52</v>
      </c>
      <c r="S260" t="n">
        <v>104.26</v>
      </c>
      <c r="T260" t="n">
        <v>9707.209999999999</v>
      </c>
      <c r="U260" t="n">
        <v>0.83</v>
      </c>
      <c r="V260" t="n">
        <v>0.9</v>
      </c>
      <c r="W260" t="n">
        <v>20.68</v>
      </c>
      <c r="X260" t="n">
        <v>0.59</v>
      </c>
      <c r="Y260" t="n">
        <v>1</v>
      </c>
      <c r="Z260" t="n">
        <v>10</v>
      </c>
    </row>
    <row r="261">
      <c r="A261" t="n">
        <v>123</v>
      </c>
      <c r="B261" t="n">
        <v>140</v>
      </c>
      <c r="C261" t="inlineStr">
        <is>
          <t xml:space="preserve">CONCLUIDO	</t>
        </is>
      </c>
      <c r="D261" t="n">
        <v>1.7476</v>
      </c>
      <c r="E261" t="n">
        <v>57.22</v>
      </c>
      <c r="F261" t="n">
        <v>53.17</v>
      </c>
      <c r="G261" t="n">
        <v>145.01</v>
      </c>
      <c r="H261" t="n">
        <v>1.66</v>
      </c>
      <c r="I261" t="n">
        <v>22</v>
      </c>
      <c r="J261" t="n">
        <v>340.42</v>
      </c>
      <c r="K261" t="n">
        <v>60.56</v>
      </c>
      <c r="L261" t="n">
        <v>31.75</v>
      </c>
      <c r="M261" t="n">
        <v>20</v>
      </c>
      <c r="N261" t="n">
        <v>108.11</v>
      </c>
      <c r="O261" t="n">
        <v>42219.3</v>
      </c>
      <c r="P261" t="n">
        <v>908.74</v>
      </c>
      <c r="Q261" t="n">
        <v>1367.31</v>
      </c>
      <c r="R261" t="n">
        <v>125.91</v>
      </c>
      <c r="S261" t="n">
        <v>104.26</v>
      </c>
      <c r="T261" t="n">
        <v>9899.059999999999</v>
      </c>
      <c r="U261" t="n">
        <v>0.83</v>
      </c>
      <c r="V261" t="n">
        <v>0.9</v>
      </c>
      <c r="W261" t="n">
        <v>20.68</v>
      </c>
      <c r="X261" t="n">
        <v>0.59</v>
      </c>
      <c r="Y261" t="n">
        <v>1</v>
      </c>
      <c r="Z261" t="n">
        <v>10</v>
      </c>
    </row>
    <row r="262">
      <c r="A262" t="n">
        <v>124</v>
      </c>
      <c r="B262" t="n">
        <v>140</v>
      </c>
      <c r="C262" t="inlineStr">
        <is>
          <t xml:space="preserve">CONCLUIDO	</t>
        </is>
      </c>
      <c r="D262" t="n">
        <v>1.7475</v>
      </c>
      <c r="E262" t="n">
        <v>57.22</v>
      </c>
      <c r="F262" t="n">
        <v>53.17</v>
      </c>
      <c r="G262" t="n">
        <v>145.02</v>
      </c>
      <c r="H262" t="n">
        <v>1.67</v>
      </c>
      <c r="I262" t="n">
        <v>22</v>
      </c>
      <c r="J262" t="n">
        <v>341.03</v>
      </c>
      <c r="K262" t="n">
        <v>60.56</v>
      </c>
      <c r="L262" t="n">
        <v>32</v>
      </c>
      <c r="M262" t="n">
        <v>20</v>
      </c>
      <c r="N262" t="n">
        <v>108.48</v>
      </c>
      <c r="O262" t="n">
        <v>42294.68</v>
      </c>
      <c r="P262" t="n">
        <v>909.03</v>
      </c>
      <c r="Q262" t="n">
        <v>1367.2</v>
      </c>
      <c r="R262" t="n">
        <v>125.88</v>
      </c>
      <c r="S262" t="n">
        <v>104.26</v>
      </c>
      <c r="T262" t="n">
        <v>9887.450000000001</v>
      </c>
      <c r="U262" t="n">
        <v>0.83</v>
      </c>
      <c r="V262" t="n">
        <v>0.9</v>
      </c>
      <c r="W262" t="n">
        <v>20.68</v>
      </c>
      <c r="X262" t="n">
        <v>0.6</v>
      </c>
      <c r="Y262" t="n">
        <v>1</v>
      </c>
      <c r="Z262" t="n">
        <v>10</v>
      </c>
    </row>
    <row r="263">
      <c r="A263" t="n">
        <v>125</v>
      </c>
      <c r="B263" t="n">
        <v>140</v>
      </c>
      <c r="C263" t="inlineStr">
        <is>
          <t xml:space="preserve">CONCLUIDO	</t>
        </is>
      </c>
      <c r="D263" t="n">
        <v>1.7476</v>
      </c>
      <c r="E263" t="n">
        <v>57.22</v>
      </c>
      <c r="F263" t="n">
        <v>53.17</v>
      </c>
      <c r="G263" t="n">
        <v>145.02</v>
      </c>
      <c r="H263" t="n">
        <v>1.68</v>
      </c>
      <c r="I263" t="n">
        <v>22</v>
      </c>
      <c r="J263" t="n">
        <v>341.64</v>
      </c>
      <c r="K263" t="n">
        <v>60.56</v>
      </c>
      <c r="L263" t="n">
        <v>32.25</v>
      </c>
      <c r="M263" t="n">
        <v>20</v>
      </c>
      <c r="N263" t="n">
        <v>108.84</v>
      </c>
      <c r="O263" t="n">
        <v>42370.23</v>
      </c>
      <c r="P263" t="n">
        <v>908.0599999999999</v>
      </c>
      <c r="Q263" t="n">
        <v>1367.2</v>
      </c>
      <c r="R263" t="n">
        <v>125.99</v>
      </c>
      <c r="S263" t="n">
        <v>104.26</v>
      </c>
      <c r="T263" t="n">
        <v>9939.07</v>
      </c>
      <c r="U263" t="n">
        <v>0.83</v>
      </c>
      <c r="V263" t="n">
        <v>0.9</v>
      </c>
      <c r="W263" t="n">
        <v>20.68</v>
      </c>
      <c r="X263" t="n">
        <v>0.6</v>
      </c>
      <c r="Y263" t="n">
        <v>1</v>
      </c>
      <c r="Z263" t="n">
        <v>10</v>
      </c>
    </row>
    <row r="264">
      <c r="A264" t="n">
        <v>126</v>
      </c>
      <c r="B264" t="n">
        <v>140</v>
      </c>
      <c r="C264" t="inlineStr">
        <is>
          <t xml:space="preserve">CONCLUIDO	</t>
        </is>
      </c>
      <c r="D264" t="n">
        <v>1.7498</v>
      </c>
      <c r="E264" t="n">
        <v>57.15</v>
      </c>
      <c r="F264" t="n">
        <v>53.15</v>
      </c>
      <c r="G264" t="n">
        <v>151.86</v>
      </c>
      <c r="H264" t="n">
        <v>1.69</v>
      </c>
      <c r="I264" t="n">
        <v>21</v>
      </c>
      <c r="J264" t="n">
        <v>342.26</v>
      </c>
      <c r="K264" t="n">
        <v>60.56</v>
      </c>
      <c r="L264" t="n">
        <v>32.5</v>
      </c>
      <c r="M264" t="n">
        <v>19</v>
      </c>
      <c r="N264" t="n">
        <v>109.2</v>
      </c>
      <c r="O264" t="n">
        <v>42445.98</v>
      </c>
      <c r="P264" t="n">
        <v>906.9</v>
      </c>
      <c r="Q264" t="n">
        <v>1367.23</v>
      </c>
      <c r="R264" t="n">
        <v>125.24</v>
      </c>
      <c r="S264" t="n">
        <v>104.26</v>
      </c>
      <c r="T264" t="n">
        <v>9571.25</v>
      </c>
      <c r="U264" t="n">
        <v>0.83</v>
      </c>
      <c r="V264" t="n">
        <v>0.9</v>
      </c>
      <c r="W264" t="n">
        <v>20.68</v>
      </c>
      <c r="X264" t="n">
        <v>0.58</v>
      </c>
      <c r="Y264" t="n">
        <v>1</v>
      </c>
      <c r="Z264" t="n">
        <v>10</v>
      </c>
    </row>
    <row r="265">
      <c r="A265" t="n">
        <v>127</v>
      </c>
      <c r="B265" t="n">
        <v>140</v>
      </c>
      <c r="C265" t="inlineStr">
        <is>
          <t xml:space="preserve">CONCLUIDO	</t>
        </is>
      </c>
      <c r="D265" t="n">
        <v>1.7504</v>
      </c>
      <c r="E265" t="n">
        <v>57.13</v>
      </c>
      <c r="F265" t="n">
        <v>53.13</v>
      </c>
      <c r="G265" t="n">
        <v>151.81</v>
      </c>
      <c r="H265" t="n">
        <v>1.7</v>
      </c>
      <c r="I265" t="n">
        <v>21</v>
      </c>
      <c r="J265" t="n">
        <v>342.87</v>
      </c>
      <c r="K265" t="n">
        <v>60.56</v>
      </c>
      <c r="L265" t="n">
        <v>32.75</v>
      </c>
      <c r="M265" t="n">
        <v>19</v>
      </c>
      <c r="N265" t="n">
        <v>109.57</v>
      </c>
      <c r="O265" t="n">
        <v>42521.91</v>
      </c>
      <c r="P265" t="n">
        <v>907.15</v>
      </c>
      <c r="Q265" t="n">
        <v>1367.17</v>
      </c>
      <c r="R265" t="n">
        <v>124.69</v>
      </c>
      <c r="S265" t="n">
        <v>104.26</v>
      </c>
      <c r="T265" t="n">
        <v>9298.049999999999</v>
      </c>
      <c r="U265" t="n">
        <v>0.84</v>
      </c>
      <c r="V265" t="n">
        <v>0.9</v>
      </c>
      <c r="W265" t="n">
        <v>20.68</v>
      </c>
      <c r="X265" t="n">
        <v>0.5600000000000001</v>
      </c>
      <c r="Y265" t="n">
        <v>1</v>
      </c>
      <c r="Z265" t="n">
        <v>10</v>
      </c>
    </row>
    <row r="266">
      <c r="A266" t="n">
        <v>128</v>
      </c>
      <c r="B266" t="n">
        <v>140</v>
      </c>
      <c r="C266" t="inlineStr">
        <is>
          <t xml:space="preserve">CONCLUIDO	</t>
        </is>
      </c>
      <c r="D266" t="n">
        <v>1.7502</v>
      </c>
      <c r="E266" t="n">
        <v>57.14</v>
      </c>
      <c r="F266" t="n">
        <v>53.14</v>
      </c>
      <c r="G266" t="n">
        <v>151.83</v>
      </c>
      <c r="H266" t="n">
        <v>1.71</v>
      </c>
      <c r="I266" t="n">
        <v>21</v>
      </c>
      <c r="J266" t="n">
        <v>343.49</v>
      </c>
      <c r="K266" t="n">
        <v>60.56</v>
      </c>
      <c r="L266" t="n">
        <v>33</v>
      </c>
      <c r="M266" t="n">
        <v>19</v>
      </c>
      <c r="N266" t="n">
        <v>109.94</v>
      </c>
      <c r="O266" t="n">
        <v>42598.03</v>
      </c>
      <c r="P266" t="n">
        <v>907.92</v>
      </c>
      <c r="Q266" t="n">
        <v>1367.21</v>
      </c>
      <c r="R266" t="n">
        <v>124.71</v>
      </c>
      <c r="S266" t="n">
        <v>104.26</v>
      </c>
      <c r="T266" t="n">
        <v>9303.799999999999</v>
      </c>
      <c r="U266" t="n">
        <v>0.84</v>
      </c>
      <c r="V266" t="n">
        <v>0.9</v>
      </c>
      <c r="W266" t="n">
        <v>20.68</v>
      </c>
      <c r="X266" t="n">
        <v>0.5600000000000001</v>
      </c>
      <c r="Y266" t="n">
        <v>1</v>
      </c>
      <c r="Z266" t="n">
        <v>10</v>
      </c>
    </row>
    <row r="267">
      <c r="A267" t="n">
        <v>129</v>
      </c>
      <c r="B267" t="n">
        <v>140</v>
      </c>
      <c r="C267" t="inlineStr">
        <is>
          <t xml:space="preserve">CONCLUIDO	</t>
        </is>
      </c>
      <c r="D267" t="n">
        <v>1.7502</v>
      </c>
      <c r="E267" t="n">
        <v>57.14</v>
      </c>
      <c r="F267" t="n">
        <v>53.14</v>
      </c>
      <c r="G267" t="n">
        <v>151.82</v>
      </c>
      <c r="H267" t="n">
        <v>1.72</v>
      </c>
      <c r="I267" t="n">
        <v>21</v>
      </c>
      <c r="J267" t="n">
        <v>344.11</v>
      </c>
      <c r="K267" t="n">
        <v>60.56</v>
      </c>
      <c r="L267" t="n">
        <v>33.25</v>
      </c>
      <c r="M267" t="n">
        <v>19</v>
      </c>
      <c r="N267" t="n">
        <v>110.3</v>
      </c>
      <c r="O267" t="n">
        <v>42674.47</v>
      </c>
      <c r="P267" t="n">
        <v>908.47</v>
      </c>
      <c r="Q267" t="n">
        <v>1367.24</v>
      </c>
      <c r="R267" t="n">
        <v>124.72</v>
      </c>
      <c r="S267" t="n">
        <v>104.26</v>
      </c>
      <c r="T267" t="n">
        <v>9310.440000000001</v>
      </c>
      <c r="U267" t="n">
        <v>0.84</v>
      </c>
      <c r="V267" t="n">
        <v>0.9</v>
      </c>
      <c r="W267" t="n">
        <v>20.68</v>
      </c>
      <c r="X267" t="n">
        <v>0.5600000000000001</v>
      </c>
      <c r="Y267" t="n">
        <v>1</v>
      </c>
      <c r="Z267" t="n">
        <v>10</v>
      </c>
    </row>
    <row r="268">
      <c r="A268" t="n">
        <v>130</v>
      </c>
      <c r="B268" t="n">
        <v>140</v>
      </c>
      <c r="C268" t="inlineStr">
        <is>
          <t xml:space="preserve">CONCLUIDO	</t>
        </is>
      </c>
      <c r="D268" t="n">
        <v>1.75</v>
      </c>
      <c r="E268" t="n">
        <v>57.14</v>
      </c>
      <c r="F268" t="n">
        <v>53.14</v>
      </c>
      <c r="G268" t="n">
        <v>151.84</v>
      </c>
      <c r="H268" t="n">
        <v>1.73</v>
      </c>
      <c r="I268" t="n">
        <v>21</v>
      </c>
      <c r="J268" t="n">
        <v>344.73</v>
      </c>
      <c r="K268" t="n">
        <v>60.56</v>
      </c>
      <c r="L268" t="n">
        <v>33.5</v>
      </c>
      <c r="M268" t="n">
        <v>19</v>
      </c>
      <c r="N268" t="n">
        <v>110.67</v>
      </c>
      <c r="O268" t="n">
        <v>42750.97</v>
      </c>
      <c r="P268" t="n">
        <v>908.03</v>
      </c>
      <c r="Q268" t="n">
        <v>1367.32</v>
      </c>
      <c r="R268" t="n">
        <v>125.04</v>
      </c>
      <c r="S268" t="n">
        <v>104.26</v>
      </c>
      <c r="T268" t="n">
        <v>9469.629999999999</v>
      </c>
      <c r="U268" t="n">
        <v>0.83</v>
      </c>
      <c r="V268" t="n">
        <v>0.9</v>
      </c>
      <c r="W268" t="n">
        <v>20.67</v>
      </c>
      <c r="X268" t="n">
        <v>0.57</v>
      </c>
      <c r="Y268" t="n">
        <v>1</v>
      </c>
      <c r="Z268" t="n">
        <v>10</v>
      </c>
    </row>
    <row r="269">
      <c r="A269" t="n">
        <v>131</v>
      </c>
      <c r="B269" t="n">
        <v>140</v>
      </c>
      <c r="C269" t="inlineStr">
        <is>
          <t xml:space="preserve">CONCLUIDO	</t>
        </is>
      </c>
      <c r="D269" t="n">
        <v>1.7498</v>
      </c>
      <c r="E269" t="n">
        <v>57.15</v>
      </c>
      <c r="F269" t="n">
        <v>53.15</v>
      </c>
      <c r="G269" t="n">
        <v>151.86</v>
      </c>
      <c r="H269" t="n">
        <v>1.74</v>
      </c>
      <c r="I269" t="n">
        <v>21</v>
      </c>
      <c r="J269" t="n">
        <v>345.35</v>
      </c>
      <c r="K269" t="n">
        <v>60.56</v>
      </c>
      <c r="L269" t="n">
        <v>33.75</v>
      </c>
      <c r="M269" t="n">
        <v>19</v>
      </c>
      <c r="N269" t="n">
        <v>111.05</v>
      </c>
      <c r="O269" t="n">
        <v>42827.67</v>
      </c>
      <c r="P269" t="n">
        <v>907.51</v>
      </c>
      <c r="Q269" t="n">
        <v>1367.18</v>
      </c>
      <c r="R269" t="n">
        <v>125.19</v>
      </c>
      <c r="S269" t="n">
        <v>104.26</v>
      </c>
      <c r="T269" t="n">
        <v>9547.879999999999</v>
      </c>
      <c r="U269" t="n">
        <v>0.83</v>
      </c>
      <c r="V269" t="n">
        <v>0.9</v>
      </c>
      <c r="W269" t="n">
        <v>20.68</v>
      </c>
      <c r="X269" t="n">
        <v>0.58</v>
      </c>
      <c r="Y269" t="n">
        <v>1</v>
      </c>
      <c r="Z269" t="n">
        <v>10</v>
      </c>
    </row>
    <row r="270">
      <c r="A270" t="n">
        <v>132</v>
      </c>
      <c r="B270" t="n">
        <v>140</v>
      </c>
      <c r="C270" t="inlineStr">
        <is>
          <t xml:space="preserve">CONCLUIDO	</t>
        </is>
      </c>
      <c r="D270" t="n">
        <v>1.7503</v>
      </c>
      <c r="E270" t="n">
        <v>57.13</v>
      </c>
      <c r="F270" t="n">
        <v>53.14</v>
      </c>
      <c r="G270" t="n">
        <v>151.82</v>
      </c>
      <c r="H270" t="n">
        <v>1.75</v>
      </c>
      <c r="I270" t="n">
        <v>21</v>
      </c>
      <c r="J270" t="n">
        <v>345.97</v>
      </c>
      <c r="K270" t="n">
        <v>60.56</v>
      </c>
      <c r="L270" t="n">
        <v>34</v>
      </c>
      <c r="M270" t="n">
        <v>19</v>
      </c>
      <c r="N270" t="n">
        <v>111.42</v>
      </c>
      <c r="O270" t="n">
        <v>42904.56</v>
      </c>
      <c r="P270" t="n">
        <v>905.96</v>
      </c>
      <c r="Q270" t="n">
        <v>1367.21</v>
      </c>
      <c r="R270" t="n">
        <v>124.82</v>
      </c>
      <c r="S270" t="n">
        <v>104.26</v>
      </c>
      <c r="T270" t="n">
        <v>9363.4</v>
      </c>
      <c r="U270" t="n">
        <v>0.84</v>
      </c>
      <c r="V270" t="n">
        <v>0.9</v>
      </c>
      <c r="W270" t="n">
        <v>20.67</v>
      </c>
      <c r="X270" t="n">
        <v>0.5600000000000001</v>
      </c>
      <c r="Y270" t="n">
        <v>1</v>
      </c>
      <c r="Z270" t="n">
        <v>10</v>
      </c>
    </row>
    <row r="271">
      <c r="A271" t="n">
        <v>133</v>
      </c>
      <c r="B271" t="n">
        <v>140</v>
      </c>
      <c r="C271" t="inlineStr">
        <is>
          <t xml:space="preserve">CONCLUIDO	</t>
        </is>
      </c>
      <c r="D271" t="n">
        <v>1.7527</v>
      </c>
      <c r="E271" t="n">
        <v>57.05</v>
      </c>
      <c r="F271" t="n">
        <v>53.11</v>
      </c>
      <c r="G271" t="n">
        <v>159.32</v>
      </c>
      <c r="H271" t="n">
        <v>1.76</v>
      </c>
      <c r="I271" t="n">
        <v>20</v>
      </c>
      <c r="J271" t="n">
        <v>346.6</v>
      </c>
      <c r="K271" t="n">
        <v>60.56</v>
      </c>
      <c r="L271" t="n">
        <v>34.25</v>
      </c>
      <c r="M271" t="n">
        <v>18</v>
      </c>
      <c r="N271" t="n">
        <v>111.8</v>
      </c>
      <c r="O271" t="n">
        <v>42981.64</v>
      </c>
      <c r="P271" t="n">
        <v>906.5700000000001</v>
      </c>
      <c r="Q271" t="n">
        <v>1367.2</v>
      </c>
      <c r="R271" t="n">
        <v>123.75</v>
      </c>
      <c r="S271" t="n">
        <v>104.26</v>
      </c>
      <c r="T271" t="n">
        <v>8829.51</v>
      </c>
      <c r="U271" t="n">
        <v>0.84</v>
      </c>
      <c r="V271" t="n">
        <v>0.9</v>
      </c>
      <c r="W271" t="n">
        <v>20.68</v>
      </c>
      <c r="X271" t="n">
        <v>0.53</v>
      </c>
      <c r="Y271" t="n">
        <v>1</v>
      </c>
      <c r="Z271" t="n">
        <v>10</v>
      </c>
    </row>
    <row r="272">
      <c r="A272" t="n">
        <v>134</v>
      </c>
      <c r="B272" t="n">
        <v>140</v>
      </c>
      <c r="C272" t="inlineStr">
        <is>
          <t xml:space="preserve">CONCLUIDO	</t>
        </is>
      </c>
      <c r="D272" t="n">
        <v>1.7528</v>
      </c>
      <c r="E272" t="n">
        <v>57.05</v>
      </c>
      <c r="F272" t="n">
        <v>53.11</v>
      </c>
      <c r="G272" t="n">
        <v>159.32</v>
      </c>
      <c r="H272" t="n">
        <v>1.77</v>
      </c>
      <c r="I272" t="n">
        <v>20</v>
      </c>
      <c r="J272" t="n">
        <v>347.23</v>
      </c>
      <c r="K272" t="n">
        <v>60.56</v>
      </c>
      <c r="L272" t="n">
        <v>34.5</v>
      </c>
      <c r="M272" t="n">
        <v>18</v>
      </c>
      <c r="N272" t="n">
        <v>112.17</v>
      </c>
      <c r="O272" t="n">
        <v>43058.93</v>
      </c>
      <c r="P272" t="n">
        <v>907.84</v>
      </c>
      <c r="Q272" t="n">
        <v>1367.23</v>
      </c>
      <c r="R272" t="n">
        <v>123.74</v>
      </c>
      <c r="S272" t="n">
        <v>104.26</v>
      </c>
      <c r="T272" t="n">
        <v>8828.530000000001</v>
      </c>
      <c r="U272" t="n">
        <v>0.84</v>
      </c>
      <c r="V272" t="n">
        <v>0.9</v>
      </c>
      <c r="W272" t="n">
        <v>20.67</v>
      </c>
      <c r="X272" t="n">
        <v>0.53</v>
      </c>
      <c r="Y272" t="n">
        <v>1</v>
      </c>
      <c r="Z272" t="n">
        <v>10</v>
      </c>
    </row>
    <row r="273">
      <c r="A273" t="n">
        <v>135</v>
      </c>
      <c r="B273" t="n">
        <v>140</v>
      </c>
      <c r="C273" t="inlineStr">
        <is>
          <t xml:space="preserve">CONCLUIDO	</t>
        </is>
      </c>
      <c r="D273" t="n">
        <v>1.7529</v>
      </c>
      <c r="E273" t="n">
        <v>57.05</v>
      </c>
      <c r="F273" t="n">
        <v>53.1</v>
      </c>
      <c r="G273" t="n">
        <v>159.31</v>
      </c>
      <c r="H273" t="n">
        <v>1.78</v>
      </c>
      <c r="I273" t="n">
        <v>20</v>
      </c>
      <c r="J273" t="n">
        <v>347.85</v>
      </c>
      <c r="K273" t="n">
        <v>60.56</v>
      </c>
      <c r="L273" t="n">
        <v>34.75</v>
      </c>
      <c r="M273" t="n">
        <v>18</v>
      </c>
      <c r="N273" t="n">
        <v>112.55</v>
      </c>
      <c r="O273" t="n">
        <v>43136.41</v>
      </c>
      <c r="P273" t="n">
        <v>909.1</v>
      </c>
      <c r="Q273" t="n">
        <v>1367.19</v>
      </c>
      <c r="R273" t="n">
        <v>123.78</v>
      </c>
      <c r="S273" t="n">
        <v>104.26</v>
      </c>
      <c r="T273" t="n">
        <v>8846.02</v>
      </c>
      <c r="U273" t="n">
        <v>0.84</v>
      </c>
      <c r="V273" t="n">
        <v>0.9</v>
      </c>
      <c r="W273" t="n">
        <v>20.67</v>
      </c>
      <c r="X273" t="n">
        <v>0.53</v>
      </c>
      <c r="Y273" t="n">
        <v>1</v>
      </c>
      <c r="Z273" t="n">
        <v>10</v>
      </c>
    </row>
    <row r="274">
      <c r="A274" t="n">
        <v>136</v>
      </c>
      <c r="B274" t="n">
        <v>140</v>
      </c>
      <c r="C274" t="inlineStr">
        <is>
          <t xml:space="preserve">CONCLUIDO	</t>
        </is>
      </c>
      <c r="D274" t="n">
        <v>1.7526</v>
      </c>
      <c r="E274" t="n">
        <v>57.06</v>
      </c>
      <c r="F274" t="n">
        <v>53.11</v>
      </c>
      <c r="G274" t="n">
        <v>159.34</v>
      </c>
      <c r="H274" t="n">
        <v>1.79</v>
      </c>
      <c r="I274" t="n">
        <v>20</v>
      </c>
      <c r="J274" t="n">
        <v>348.48</v>
      </c>
      <c r="K274" t="n">
        <v>60.56</v>
      </c>
      <c r="L274" t="n">
        <v>35</v>
      </c>
      <c r="M274" t="n">
        <v>18</v>
      </c>
      <c r="N274" t="n">
        <v>112.93</v>
      </c>
      <c r="O274" t="n">
        <v>43214.09</v>
      </c>
      <c r="P274" t="n">
        <v>909.8</v>
      </c>
      <c r="Q274" t="n">
        <v>1367.19</v>
      </c>
      <c r="R274" t="n">
        <v>123.88</v>
      </c>
      <c r="S274" t="n">
        <v>104.26</v>
      </c>
      <c r="T274" t="n">
        <v>8894.879999999999</v>
      </c>
      <c r="U274" t="n">
        <v>0.84</v>
      </c>
      <c r="V274" t="n">
        <v>0.9</v>
      </c>
      <c r="W274" t="n">
        <v>20.68</v>
      </c>
      <c r="X274" t="n">
        <v>0.54</v>
      </c>
      <c r="Y274" t="n">
        <v>1</v>
      </c>
      <c r="Z274" t="n">
        <v>10</v>
      </c>
    </row>
    <row r="275">
      <c r="A275" t="n">
        <v>137</v>
      </c>
      <c r="B275" t="n">
        <v>140</v>
      </c>
      <c r="C275" t="inlineStr">
        <is>
          <t xml:space="preserve">CONCLUIDO	</t>
        </is>
      </c>
      <c r="D275" t="n">
        <v>1.7523</v>
      </c>
      <c r="E275" t="n">
        <v>57.07</v>
      </c>
      <c r="F275" t="n">
        <v>53.12</v>
      </c>
      <c r="G275" t="n">
        <v>159.37</v>
      </c>
      <c r="H275" t="n">
        <v>1.8</v>
      </c>
      <c r="I275" t="n">
        <v>20</v>
      </c>
      <c r="J275" t="n">
        <v>349.12</v>
      </c>
      <c r="K275" t="n">
        <v>60.56</v>
      </c>
      <c r="L275" t="n">
        <v>35.25</v>
      </c>
      <c r="M275" t="n">
        <v>18</v>
      </c>
      <c r="N275" t="n">
        <v>113.31</v>
      </c>
      <c r="O275" t="n">
        <v>43291.97</v>
      </c>
      <c r="P275" t="n">
        <v>909.45</v>
      </c>
      <c r="Q275" t="n">
        <v>1367.22</v>
      </c>
      <c r="R275" t="n">
        <v>124.19</v>
      </c>
      <c r="S275" t="n">
        <v>104.26</v>
      </c>
      <c r="T275" t="n">
        <v>9050.969999999999</v>
      </c>
      <c r="U275" t="n">
        <v>0.84</v>
      </c>
      <c r="V275" t="n">
        <v>0.9</v>
      </c>
      <c r="W275" t="n">
        <v>20.68</v>
      </c>
      <c r="X275" t="n">
        <v>0.55</v>
      </c>
      <c r="Y275" t="n">
        <v>1</v>
      </c>
      <c r="Z275" t="n">
        <v>10</v>
      </c>
    </row>
    <row r="276">
      <c r="A276" t="n">
        <v>138</v>
      </c>
      <c r="B276" t="n">
        <v>140</v>
      </c>
      <c r="C276" t="inlineStr">
        <is>
          <t xml:space="preserve">CONCLUIDO	</t>
        </is>
      </c>
      <c r="D276" t="n">
        <v>1.7525</v>
      </c>
      <c r="E276" t="n">
        <v>57.06</v>
      </c>
      <c r="F276" t="n">
        <v>53.11</v>
      </c>
      <c r="G276" t="n">
        <v>159.34</v>
      </c>
      <c r="H276" t="n">
        <v>1.81</v>
      </c>
      <c r="I276" t="n">
        <v>20</v>
      </c>
      <c r="J276" t="n">
        <v>349.75</v>
      </c>
      <c r="K276" t="n">
        <v>60.56</v>
      </c>
      <c r="L276" t="n">
        <v>35.5</v>
      </c>
      <c r="M276" t="n">
        <v>18</v>
      </c>
      <c r="N276" t="n">
        <v>113.69</v>
      </c>
      <c r="O276" t="n">
        <v>43370.05</v>
      </c>
      <c r="P276" t="n">
        <v>909.08</v>
      </c>
      <c r="Q276" t="n">
        <v>1367.25</v>
      </c>
      <c r="R276" t="n">
        <v>124.08</v>
      </c>
      <c r="S276" t="n">
        <v>104.26</v>
      </c>
      <c r="T276" t="n">
        <v>8995.76</v>
      </c>
      <c r="U276" t="n">
        <v>0.84</v>
      </c>
      <c r="V276" t="n">
        <v>0.9</v>
      </c>
      <c r="W276" t="n">
        <v>20.67</v>
      </c>
      <c r="X276" t="n">
        <v>0.54</v>
      </c>
      <c r="Y276" t="n">
        <v>1</v>
      </c>
      <c r="Z276" t="n">
        <v>10</v>
      </c>
    </row>
    <row r="277">
      <c r="A277" t="n">
        <v>139</v>
      </c>
      <c r="B277" t="n">
        <v>140</v>
      </c>
      <c r="C277" t="inlineStr">
        <is>
          <t xml:space="preserve">CONCLUIDO	</t>
        </is>
      </c>
      <c r="D277" t="n">
        <v>1.7524</v>
      </c>
      <c r="E277" t="n">
        <v>57.07</v>
      </c>
      <c r="F277" t="n">
        <v>53.12</v>
      </c>
      <c r="G277" t="n">
        <v>159.36</v>
      </c>
      <c r="H277" t="n">
        <v>1.82</v>
      </c>
      <c r="I277" t="n">
        <v>20</v>
      </c>
      <c r="J277" t="n">
        <v>350.38</v>
      </c>
      <c r="K277" t="n">
        <v>60.56</v>
      </c>
      <c r="L277" t="n">
        <v>35.75</v>
      </c>
      <c r="M277" t="n">
        <v>18</v>
      </c>
      <c r="N277" t="n">
        <v>114.08</v>
      </c>
      <c r="O277" t="n">
        <v>43448.34</v>
      </c>
      <c r="P277" t="n">
        <v>907.66</v>
      </c>
      <c r="Q277" t="n">
        <v>1367.22</v>
      </c>
      <c r="R277" t="n">
        <v>124.06</v>
      </c>
      <c r="S277" t="n">
        <v>104.26</v>
      </c>
      <c r="T277" t="n">
        <v>8984.98</v>
      </c>
      <c r="U277" t="n">
        <v>0.84</v>
      </c>
      <c r="V277" t="n">
        <v>0.9</v>
      </c>
      <c r="W277" t="n">
        <v>20.68</v>
      </c>
      <c r="X277" t="n">
        <v>0.54</v>
      </c>
      <c r="Y277" t="n">
        <v>1</v>
      </c>
      <c r="Z277" t="n">
        <v>10</v>
      </c>
    </row>
    <row r="278">
      <c r="A278" t="n">
        <v>140</v>
      </c>
      <c r="B278" t="n">
        <v>140</v>
      </c>
      <c r="C278" t="inlineStr">
        <is>
          <t xml:space="preserve">CONCLUIDO	</t>
        </is>
      </c>
      <c r="D278" t="n">
        <v>1.7549</v>
      </c>
      <c r="E278" t="n">
        <v>56.98</v>
      </c>
      <c r="F278" t="n">
        <v>53.09</v>
      </c>
      <c r="G278" t="n">
        <v>167.65</v>
      </c>
      <c r="H278" t="n">
        <v>1.83</v>
      </c>
      <c r="I278" t="n">
        <v>19</v>
      </c>
      <c r="J278" t="n">
        <v>351.02</v>
      </c>
      <c r="K278" t="n">
        <v>60.56</v>
      </c>
      <c r="L278" t="n">
        <v>36</v>
      </c>
      <c r="M278" t="n">
        <v>17</v>
      </c>
      <c r="N278" t="n">
        <v>114.47</v>
      </c>
      <c r="O278" t="n">
        <v>43526.84</v>
      </c>
      <c r="P278" t="n">
        <v>905.25</v>
      </c>
      <c r="Q278" t="n">
        <v>1367.23</v>
      </c>
      <c r="R278" t="n">
        <v>123.08</v>
      </c>
      <c r="S278" t="n">
        <v>104.26</v>
      </c>
      <c r="T278" t="n">
        <v>8501.32</v>
      </c>
      <c r="U278" t="n">
        <v>0.85</v>
      </c>
      <c r="V278" t="n">
        <v>0.9</v>
      </c>
      <c r="W278" t="n">
        <v>20.68</v>
      </c>
      <c r="X278" t="n">
        <v>0.51</v>
      </c>
      <c r="Y278" t="n">
        <v>1</v>
      </c>
      <c r="Z278" t="n">
        <v>10</v>
      </c>
    </row>
    <row r="279">
      <c r="A279" t="n">
        <v>141</v>
      </c>
      <c r="B279" t="n">
        <v>140</v>
      </c>
      <c r="C279" t="inlineStr">
        <is>
          <t xml:space="preserve">CONCLUIDO	</t>
        </is>
      </c>
      <c r="D279" t="n">
        <v>1.7547</v>
      </c>
      <c r="E279" t="n">
        <v>56.99</v>
      </c>
      <c r="F279" t="n">
        <v>53.1</v>
      </c>
      <c r="G279" t="n">
        <v>167.67</v>
      </c>
      <c r="H279" t="n">
        <v>1.84</v>
      </c>
      <c r="I279" t="n">
        <v>19</v>
      </c>
      <c r="J279" t="n">
        <v>351.66</v>
      </c>
      <c r="K279" t="n">
        <v>60.56</v>
      </c>
      <c r="L279" t="n">
        <v>36.25</v>
      </c>
      <c r="M279" t="n">
        <v>17</v>
      </c>
      <c r="N279" t="n">
        <v>114.85</v>
      </c>
      <c r="O279" t="n">
        <v>43605.54</v>
      </c>
      <c r="P279" t="n">
        <v>906.59</v>
      </c>
      <c r="Q279" t="n">
        <v>1367.19</v>
      </c>
      <c r="R279" t="n">
        <v>123.24</v>
      </c>
      <c r="S279" t="n">
        <v>104.26</v>
      </c>
      <c r="T279" t="n">
        <v>8581.98</v>
      </c>
      <c r="U279" t="n">
        <v>0.85</v>
      </c>
      <c r="V279" t="n">
        <v>0.9</v>
      </c>
      <c r="W279" t="n">
        <v>20.68</v>
      </c>
      <c r="X279" t="n">
        <v>0.52</v>
      </c>
      <c r="Y279" t="n">
        <v>1</v>
      </c>
      <c r="Z279" t="n">
        <v>10</v>
      </c>
    </row>
    <row r="280">
      <c r="A280" t="n">
        <v>142</v>
      </c>
      <c r="B280" t="n">
        <v>140</v>
      </c>
      <c r="C280" t="inlineStr">
        <is>
          <t xml:space="preserve">CONCLUIDO	</t>
        </is>
      </c>
      <c r="D280" t="n">
        <v>1.755</v>
      </c>
      <c r="E280" t="n">
        <v>56.98</v>
      </c>
      <c r="F280" t="n">
        <v>53.09</v>
      </c>
      <c r="G280" t="n">
        <v>167.65</v>
      </c>
      <c r="H280" t="n">
        <v>1.85</v>
      </c>
      <c r="I280" t="n">
        <v>19</v>
      </c>
      <c r="J280" t="n">
        <v>352.3</v>
      </c>
      <c r="K280" t="n">
        <v>60.56</v>
      </c>
      <c r="L280" t="n">
        <v>36.5</v>
      </c>
      <c r="M280" t="n">
        <v>17</v>
      </c>
      <c r="N280" t="n">
        <v>115.24</v>
      </c>
      <c r="O280" t="n">
        <v>43684.46</v>
      </c>
      <c r="P280" t="n">
        <v>907</v>
      </c>
      <c r="Q280" t="n">
        <v>1367.17</v>
      </c>
      <c r="R280" t="n">
        <v>123.3</v>
      </c>
      <c r="S280" t="n">
        <v>104.26</v>
      </c>
      <c r="T280" t="n">
        <v>8609.280000000001</v>
      </c>
      <c r="U280" t="n">
        <v>0.85</v>
      </c>
      <c r="V280" t="n">
        <v>0.9</v>
      </c>
      <c r="W280" t="n">
        <v>20.67</v>
      </c>
      <c r="X280" t="n">
        <v>0.51</v>
      </c>
      <c r="Y280" t="n">
        <v>1</v>
      </c>
      <c r="Z280" t="n">
        <v>10</v>
      </c>
    </row>
    <row r="281">
      <c r="A281" t="n">
        <v>143</v>
      </c>
      <c r="B281" t="n">
        <v>140</v>
      </c>
      <c r="C281" t="inlineStr">
        <is>
          <t xml:space="preserve">CONCLUIDO	</t>
        </is>
      </c>
      <c r="D281" t="n">
        <v>1.7546</v>
      </c>
      <c r="E281" t="n">
        <v>56.99</v>
      </c>
      <c r="F281" t="n">
        <v>53.1</v>
      </c>
      <c r="G281" t="n">
        <v>167.68</v>
      </c>
      <c r="H281" t="n">
        <v>1.86</v>
      </c>
      <c r="I281" t="n">
        <v>19</v>
      </c>
      <c r="J281" t="n">
        <v>352.94</v>
      </c>
      <c r="K281" t="n">
        <v>60.56</v>
      </c>
      <c r="L281" t="n">
        <v>36.75</v>
      </c>
      <c r="M281" t="n">
        <v>17</v>
      </c>
      <c r="N281" t="n">
        <v>115.64</v>
      </c>
      <c r="O281" t="n">
        <v>43763.7</v>
      </c>
      <c r="P281" t="n">
        <v>907.74</v>
      </c>
      <c r="Q281" t="n">
        <v>1367.17</v>
      </c>
      <c r="R281" t="n">
        <v>123.68</v>
      </c>
      <c r="S281" t="n">
        <v>104.26</v>
      </c>
      <c r="T281" t="n">
        <v>8803.370000000001</v>
      </c>
      <c r="U281" t="n">
        <v>0.84</v>
      </c>
      <c r="V281" t="n">
        <v>0.9</v>
      </c>
      <c r="W281" t="n">
        <v>20.67</v>
      </c>
      <c r="X281" t="n">
        <v>0.52</v>
      </c>
      <c r="Y281" t="n">
        <v>1</v>
      </c>
      <c r="Z281" t="n">
        <v>10</v>
      </c>
    </row>
    <row r="282">
      <c r="A282" t="n">
        <v>144</v>
      </c>
      <c r="B282" t="n">
        <v>140</v>
      </c>
      <c r="C282" t="inlineStr">
        <is>
          <t xml:space="preserve">CONCLUIDO	</t>
        </is>
      </c>
      <c r="D282" t="n">
        <v>1.7547</v>
      </c>
      <c r="E282" t="n">
        <v>56.99</v>
      </c>
      <c r="F282" t="n">
        <v>53.1</v>
      </c>
      <c r="G282" t="n">
        <v>167.67</v>
      </c>
      <c r="H282" t="n">
        <v>1.87</v>
      </c>
      <c r="I282" t="n">
        <v>19</v>
      </c>
      <c r="J282" t="n">
        <v>353.58</v>
      </c>
      <c r="K282" t="n">
        <v>60.56</v>
      </c>
      <c r="L282" t="n">
        <v>37</v>
      </c>
      <c r="M282" t="n">
        <v>17</v>
      </c>
      <c r="N282" t="n">
        <v>116.03</v>
      </c>
      <c r="O282" t="n">
        <v>43843.04</v>
      </c>
      <c r="P282" t="n">
        <v>908.28</v>
      </c>
      <c r="Q282" t="n">
        <v>1367.23</v>
      </c>
      <c r="R282" t="n">
        <v>123.21</v>
      </c>
      <c r="S282" t="n">
        <v>104.26</v>
      </c>
      <c r="T282" t="n">
        <v>8563.9</v>
      </c>
      <c r="U282" t="n">
        <v>0.85</v>
      </c>
      <c r="V282" t="n">
        <v>0.9</v>
      </c>
      <c r="W282" t="n">
        <v>20.68</v>
      </c>
      <c r="X282" t="n">
        <v>0.52</v>
      </c>
      <c r="Y282" t="n">
        <v>1</v>
      </c>
      <c r="Z282" t="n">
        <v>10</v>
      </c>
    </row>
    <row r="283">
      <c r="A283" t="n">
        <v>145</v>
      </c>
      <c r="B283" t="n">
        <v>140</v>
      </c>
      <c r="C283" t="inlineStr">
        <is>
          <t xml:space="preserve">CONCLUIDO	</t>
        </is>
      </c>
      <c r="D283" t="n">
        <v>1.7548</v>
      </c>
      <c r="E283" t="n">
        <v>56.99</v>
      </c>
      <c r="F283" t="n">
        <v>53.09</v>
      </c>
      <c r="G283" t="n">
        <v>167.66</v>
      </c>
      <c r="H283" t="n">
        <v>1.87</v>
      </c>
      <c r="I283" t="n">
        <v>19</v>
      </c>
      <c r="J283" t="n">
        <v>354.23</v>
      </c>
      <c r="K283" t="n">
        <v>60.56</v>
      </c>
      <c r="L283" t="n">
        <v>37.25</v>
      </c>
      <c r="M283" t="n">
        <v>17</v>
      </c>
      <c r="N283" t="n">
        <v>116.42</v>
      </c>
      <c r="O283" t="n">
        <v>43922.6</v>
      </c>
      <c r="P283" t="n">
        <v>908.11</v>
      </c>
      <c r="Q283" t="n">
        <v>1367.21</v>
      </c>
      <c r="R283" t="n">
        <v>123.18</v>
      </c>
      <c r="S283" t="n">
        <v>104.26</v>
      </c>
      <c r="T283" t="n">
        <v>8553.290000000001</v>
      </c>
      <c r="U283" t="n">
        <v>0.85</v>
      </c>
      <c r="V283" t="n">
        <v>0.9</v>
      </c>
      <c r="W283" t="n">
        <v>20.68</v>
      </c>
      <c r="X283" t="n">
        <v>0.52</v>
      </c>
      <c r="Y283" t="n">
        <v>1</v>
      </c>
      <c r="Z283" t="n">
        <v>10</v>
      </c>
    </row>
    <row r="284">
      <c r="A284" t="n">
        <v>146</v>
      </c>
      <c r="B284" t="n">
        <v>140</v>
      </c>
      <c r="C284" t="inlineStr">
        <is>
          <t xml:space="preserve">CONCLUIDO	</t>
        </is>
      </c>
      <c r="D284" t="n">
        <v>1.7548</v>
      </c>
      <c r="E284" t="n">
        <v>56.99</v>
      </c>
      <c r="F284" t="n">
        <v>53.09</v>
      </c>
      <c r="G284" t="n">
        <v>167.66</v>
      </c>
      <c r="H284" t="n">
        <v>1.88</v>
      </c>
      <c r="I284" t="n">
        <v>19</v>
      </c>
      <c r="J284" t="n">
        <v>354.88</v>
      </c>
      <c r="K284" t="n">
        <v>60.56</v>
      </c>
      <c r="L284" t="n">
        <v>37.5</v>
      </c>
      <c r="M284" t="n">
        <v>17</v>
      </c>
      <c r="N284" t="n">
        <v>116.82</v>
      </c>
      <c r="O284" t="n">
        <v>44002.37</v>
      </c>
      <c r="P284" t="n">
        <v>907.67</v>
      </c>
      <c r="Q284" t="n">
        <v>1367.29</v>
      </c>
      <c r="R284" t="n">
        <v>123.47</v>
      </c>
      <c r="S284" t="n">
        <v>104.26</v>
      </c>
      <c r="T284" t="n">
        <v>8698.120000000001</v>
      </c>
      <c r="U284" t="n">
        <v>0.84</v>
      </c>
      <c r="V284" t="n">
        <v>0.9</v>
      </c>
      <c r="W284" t="n">
        <v>20.67</v>
      </c>
      <c r="X284" t="n">
        <v>0.52</v>
      </c>
      <c r="Y284" t="n">
        <v>1</v>
      </c>
      <c r="Z284" t="n">
        <v>10</v>
      </c>
    </row>
    <row r="285">
      <c r="A285" t="n">
        <v>147</v>
      </c>
      <c r="B285" t="n">
        <v>140</v>
      </c>
      <c r="C285" t="inlineStr">
        <is>
          <t xml:space="preserve">CONCLUIDO	</t>
        </is>
      </c>
      <c r="D285" t="n">
        <v>1.7547</v>
      </c>
      <c r="E285" t="n">
        <v>56.99</v>
      </c>
      <c r="F285" t="n">
        <v>53.1</v>
      </c>
      <c r="G285" t="n">
        <v>167.67</v>
      </c>
      <c r="H285" t="n">
        <v>1.89</v>
      </c>
      <c r="I285" t="n">
        <v>19</v>
      </c>
      <c r="J285" t="n">
        <v>355.52</v>
      </c>
      <c r="K285" t="n">
        <v>60.56</v>
      </c>
      <c r="L285" t="n">
        <v>37.75</v>
      </c>
      <c r="M285" t="n">
        <v>17</v>
      </c>
      <c r="N285" t="n">
        <v>117.22</v>
      </c>
      <c r="O285" t="n">
        <v>44082.36</v>
      </c>
      <c r="P285" t="n">
        <v>907.13</v>
      </c>
      <c r="Q285" t="n">
        <v>1367.23</v>
      </c>
      <c r="R285" t="n">
        <v>123.24</v>
      </c>
      <c r="S285" t="n">
        <v>104.26</v>
      </c>
      <c r="T285" t="n">
        <v>8580.360000000001</v>
      </c>
      <c r="U285" t="n">
        <v>0.85</v>
      </c>
      <c r="V285" t="n">
        <v>0.9</v>
      </c>
      <c r="W285" t="n">
        <v>20.68</v>
      </c>
      <c r="X285" t="n">
        <v>0.52</v>
      </c>
      <c r="Y285" t="n">
        <v>1</v>
      </c>
      <c r="Z285" t="n">
        <v>10</v>
      </c>
    </row>
    <row r="286">
      <c r="A286" t="n">
        <v>148</v>
      </c>
      <c r="B286" t="n">
        <v>140</v>
      </c>
      <c r="C286" t="inlineStr">
        <is>
          <t xml:space="preserve">CONCLUIDO	</t>
        </is>
      </c>
      <c r="D286" t="n">
        <v>1.7547</v>
      </c>
      <c r="E286" t="n">
        <v>56.99</v>
      </c>
      <c r="F286" t="n">
        <v>53.1</v>
      </c>
      <c r="G286" t="n">
        <v>167.67</v>
      </c>
      <c r="H286" t="n">
        <v>1.9</v>
      </c>
      <c r="I286" t="n">
        <v>19</v>
      </c>
      <c r="J286" t="n">
        <v>356.17</v>
      </c>
      <c r="K286" t="n">
        <v>60.56</v>
      </c>
      <c r="L286" t="n">
        <v>38</v>
      </c>
      <c r="M286" t="n">
        <v>17</v>
      </c>
      <c r="N286" t="n">
        <v>117.62</v>
      </c>
      <c r="O286" t="n">
        <v>44162.57</v>
      </c>
      <c r="P286" t="n">
        <v>906.62</v>
      </c>
      <c r="Q286" t="n">
        <v>1367.17</v>
      </c>
      <c r="R286" t="n">
        <v>123.33</v>
      </c>
      <c r="S286" t="n">
        <v>104.26</v>
      </c>
      <c r="T286" t="n">
        <v>8626.66</v>
      </c>
      <c r="U286" t="n">
        <v>0.85</v>
      </c>
      <c r="V286" t="n">
        <v>0.9</v>
      </c>
      <c r="W286" t="n">
        <v>20.68</v>
      </c>
      <c r="X286" t="n">
        <v>0.52</v>
      </c>
      <c r="Y286" t="n">
        <v>1</v>
      </c>
      <c r="Z286" t="n">
        <v>10</v>
      </c>
    </row>
    <row r="287">
      <c r="A287" t="n">
        <v>149</v>
      </c>
      <c r="B287" t="n">
        <v>140</v>
      </c>
      <c r="C287" t="inlineStr">
        <is>
          <t xml:space="preserve">CONCLUIDO	</t>
        </is>
      </c>
      <c r="D287" t="n">
        <v>1.7578</v>
      </c>
      <c r="E287" t="n">
        <v>56.89</v>
      </c>
      <c r="F287" t="n">
        <v>53.05</v>
      </c>
      <c r="G287" t="n">
        <v>176.82</v>
      </c>
      <c r="H287" t="n">
        <v>1.91</v>
      </c>
      <c r="I287" t="n">
        <v>18</v>
      </c>
      <c r="J287" t="n">
        <v>356.83</v>
      </c>
      <c r="K287" t="n">
        <v>60.56</v>
      </c>
      <c r="L287" t="n">
        <v>38.25</v>
      </c>
      <c r="M287" t="n">
        <v>16</v>
      </c>
      <c r="N287" t="n">
        <v>118.02</v>
      </c>
      <c r="O287" t="n">
        <v>44243</v>
      </c>
      <c r="P287" t="n">
        <v>906</v>
      </c>
      <c r="Q287" t="n">
        <v>1367.16</v>
      </c>
      <c r="R287" t="n">
        <v>121.78</v>
      </c>
      <c r="S287" t="n">
        <v>104.26</v>
      </c>
      <c r="T287" t="n">
        <v>7858.48</v>
      </c>
      <c r="U287" t="n">
        <v>0.86</v>
      </c>
      <c r="V287" t="n">
        <v>0.9</v>
      </c>
      <c r="W287" t="n">
        <v>20.67</v>
      </c>
      <c r="X287" t="n">
        <v>0.47</v>
      </c>
      <c r="Y287" t="n">
        <v>1</v>
      </c>
      <c r="Z287" t="n">
        <v>10</v>
      </c>
    </row>
    <row r="288">
      <c r="A288" t="n">
        <v>150</v>
      </c>
      <c r="B288" t="n">
        <v>140</v>
      </c>
      <c r="C288" t="inlineStr">
        <is>
          <t xml:space="preserve">CONCLUIDO	</t>
        </is>
      </c>
      <c r="D288" t="n">
        <v>1.7574</v>
      </c>
      <c r="E288" t="n">
        <v>56.9</v>
      </c>
      <c r="F288" t="n">
        <v>53.06</v>
      </c>
      <c r="G288" t="n">
        <v>176.87</v>
      </c>
      <c r="H288" t="n">
        <v>1.92</v>
      </c>
      <c r="I288" t="n">
        <v>18</v>
      </c>
      <c r="J288" t="n">
        <v>357.48</v>
      </c>
      <c r="K288" t="n">
        <v>60.56</v>
      </c>
      <c r="L288" t="n">
        <v>38.5</v>
      </c>
      <c r="M288" t="n">
        <v>16</v>
      </c>
      <c r="N288" t="n">
        <v>118.43</v>
      </c>
      <c r="O288" t="n">
        <v>44323.66</v>
      </c>
      <c r="P288" t="n">
        <v>907.1799999999999</v>
      </c>
      <c r="Q288" t="n">
        <v>1367.16</v>
      </c>
      <c r="R288" t="n">
        <v>122.32</v>
      </c>
      <c r="S288" t="n">
        <v>104.26</v>
      </c>
      <c r="T288" t="n">
        <v>8126.96</v>
      </c>
      <c r="U288" t="n">
        <v>0.85</v>
      </c>
      <c r="V288" t="n">
        <v>0.9</v>
      </c>
      <c r="W288" t="n">
        <v>20.67</v>
      </c>
      <c r="X288" t="n">
        <v>0.49</v>
      </c>
      <c r="Y288" t="n">
        <v>1</v>
      </c>
      <c r="Z288" t="n">
        <v>10</v>
      </c>
    </row>
    <row r="289">
      <c r="A289" t="n">
        <v>151</v>
      </c>
      <c r="B289" t="n">
        <v>140</v>
      </c>
      <c r="C289" t="inlineStr">
        <is>
          <t xml:space="preserve">CONCLUIDO	</t>
        </is>
      </c>
      <c r="D289" t="n">
        <v>1.7568</v>
      </c>
      <c r="E289" t="n">
        <v>56.92</v>
      </c>
      <c r="F289" t="n">
        <v>53.08</v>
      </c>
      <c r="G289" t="n">
        <v>176.94</v>
      </c>
      <c r="H289" t="n">
        <v>1.93</v>
      </c>
      <c r="I289" t="n">
        <v>18</v>
      </c>
      <c r="J289" t="n">
        <v>358.14</v>
      </c>
      <c r="K289" t="n">
        <v>60.56</v>
      </c>
      <c r="L289" t="n">
        <v>38.75</v>
      </c>
      <c r="M289" t="n">
        <v>16</v>
      </c>
      <c r="N289" t="n">
        <v>118.83</v>
      </c>
      <c r="O289" t="n">
        <v>44404.54</v>
      </c>
      <c r="P289" t="n">
        <v>908.62</v>
      </c>
      <c r="Q289" t="n">
        <v>1367.16</v>
      </c>
      <c r="R289" t="n">
        <v>122.82</v>
      </c>
      <c r="S289" t="n">
        <v>104.26</v>
      </c>
      <c r="T289" t="n">
        <v>8374.75</v>
      </c>
      <c r="U289" t="n">
        <v>0.85</v>
      </c>
      <c r="V289" t="n">
        <v>0.9</v>
      </c>
      <c r="W289" t="n">
        <v>20.68</v>
      </c>
      <c r="X289" t="n">
        <v>0.51</v>
      </c>
      <c r="Y289" t="n">
        <v>1</v>
      </c>
      <c r="Z289" t="n">
        <v>10</v>
      </c>
    </row>
    <row r="290">
      <c r="A290" t="n">
        <v>152</v>
      </c>
      <c r="B290" t="n">
        <v>140</v>
      </c>
      <c r="C290" t="inlineStr">
        <is>
          <t xml:space="preserve">CONCLUIDO	</t>
        </is>
      </c>
      <c r="D290" t="n">
        <v>1.7566</v>
      </c>
      <c r="E290" t="n">
        <v>56.93</v>
      </c>
      <c r="F290" t="n">
        <v>53.09</v>
      </c>
      <c r="G290" t="n">
        <v>176.95</v>
      </c>
      <c r="H290" t="n">
        <v>1.94</v>
      </c>
      <c r="I290" t="n">
        <v>18</v>
      </c>
      <c r="J290" t="n">
        <v>358.79</v>
      </c>
      <c r="K290" t="n">
        <v>60.56</v>
      </c>
      <c r="L290" t="n">
        <v>39</v>
      </c>
      <c r="M290" t="n">
        <v>16</v>
      </c>
      <c r="N290" t="n">
        <v>119.24</v>
      </c>
      <c r="O290" t="n">
        <v>44485.65</v>
      </c>
      <c r="P290" t="n">
        <v>908.89</v>
      </c>
      <c r="Q290" t="n">
        <v>1367.24</v>
      </c>
      <c r="R290" t="n">
        <v>122.92</v>
      </c>
      <c r="S290" t="n">
        <v>104.26</v>
      </c>
      <c r="T290" t="n">
        <v>8427.02</v>
      </c>
      <c r="U290" t="n">
        <v>0.85</v>
      </c>
      <c r="V290" t="n">
        <v>0.9</v>
      </c>
      <c r="W290" t="n">
        <v>20.68</v>
      </c>
      <c r="X290" t="n">
        <v>0.51</v>
      </c>
      <c r="Y290" t="n">
        <v>1</v>
      </c>
      <c r="Z290" t="n">
        <v>10</v>
      </c>
    </row>
    <row r="291">
      <c r="A291" t="n">
        <v>153</v>
      </c>
      <c r="B291" t="n">
        <v>140</v>
      </c>
      <c r="C291" t="inlineStr">
        <is>
          <t xml:space="preserve">CONCLUIDO	</t>
        </is>
      </c>
      <c r="D291" t="n">
        <v>1.7572</v>
      </c>
      <c r="E291" t="n">
        <v>56.91</v>
      </c>
      <c r="F291" t="n">
        <v>53.07</v>
      </c>
      <c r="G291" t="n">
        <v>176.89</v>
      </c>
      <c r="H291" t="n">
        <v>1.95</v>
      </c>
      <c r="I291" t="n">
        <v>18</v>
      </c>
      <c r="J291" t="n">
        <v>359.45</v>
      </c>
      <c r="K291" t="n">
        <v>60.56</v>
      </c>
      <c r="L291" t="n">
        <v>39.25</v>
      </c>
      <c r="M291" t="n">
        <v>16</v>
      </c>
      <c r="N291" t="n">
        <v>119.65</v>
      </c>
      <c r="O291" t="n">
        <v>44566.98</v>
      </c>
      <c r="P291" t="n">
        <v>908.86</v>
      </c>
      <c r="Q291" t="n">
        <v>1367.31</v>
      </c>
      <c r="R291" t="n">
        <v>122.65</v>
      </c>
      <c r="S291" t="n">
        <v>104.26</v>
      </c>
      <c r="T291" t="n">
        <v>8293.26</v>
      </c>
      <c r="U291" t="n">
        <v>0.85</v>
      </c>
      <c r="V291" t="n">
        <v>0.9</v>
      </c>
      <c r="W291" t="n">
        <v>20.67</v>
      </c>
      <c r="X291" t="n">
        <v>0.49</v>
      </c>
      <c r="Y291" t="n">
        <v>1</v>
      </c>
      <c r="Z291" t="n">
        <v>10</v>
      </c>
    </row>
    <row r="292">
      <c r="A292" t="n">
        <v>154</v>
      </c>
      <c r="B292" t="n">
        <v>140</v>
      </c>
      <c r="C292" t="inlineStr">
        <is>
          <t xml:space="preserve">CONCLUIDO	</t>
        </is>
      </c>
      <c r="D292" t="n">
        <v>1.7574</v>
      </c>
      <c r="E292" t="n">
        <v>56.9</v>
      </c>
      <c r="F292" t="n">
        <v>53.06</v>
      </c>
      <c r="G292" t="n">
        <v>176.87</v>
      </c>
      <c r="H292" t="n">
        <v>1.96</v>
      </c>
      <c r="I292" t="n">
        <v>18</v>
      </c>
      <c r="J292" t="n">
        <v>360.12</v>
      </c>
      <c r="K292" t="n">
        <v>60.56</v>
      </c>
      <c r="L292" t="n">
        <v>39.5</v>
      </c>
      <c r="M292" t="n">
        <v>16</v>
      </c>
      <c r="N292" t="n">
        <v>120.06</v>
      </c>
      <c r="O292" t="n">
        <v>44648.55</v>
      </c>
      <c r="P292" t="n">
        <v>909.25</v>
      </c>
      <c r="Q292" t="n">
        <v>1367.2</v>
      </c>
      <c r="R292" t="n">
        <v>122.43</v>
      </c>
      <c r="S292" t="n">
        <v>104.26</v>
      </c>
      <c r="T292" t="n">
        <v>8179.87</v>
      </c>
      <c r="U292" t="n">
        <v>0.85</v>
      </c>
      <c r="V292" t="n">
        <v>0.9</v>
      </c>
      <c r="W292" t="n">
        <v>20.67</v>
      </c>
      <c r="X292" t="n">
        <v>0.49</v>
      </c>
      <c r="Y292" t="n">
        <v>1</v>
      </c>
      <c r="Z292" t="n">
        <v>10</v>
      </c>
    </row>
    <row r="293">
      <c r="A293" t="n">
        <v>155</v>
      </c>
      <c r="B293" t="n">
        <v>140</v>
      </c>
      <c r="C293" t="inlineStr">
        <is>
          <t xml:space="preserve">CONCLUIDO	</t>
        </is>
      </c>
      <c r="D293" t="n">
        <v>1.7579</v>
      </c>
      <c r="E293" t="n">
        <v>56.89</v>
      </c>
      <c r="F293" t="n">
        <v>53.05</v>
      </c>
      <c r="G293" t="n">
        <v>176.82</v>
      </c>
      <c r="H293" t="n">
        <v>1.96</v>
      </c>
      <c r="I293" t="n">
        <v>18</v>
      </c>
      <c r="J293" t="n">
        <v>360.78</v>
      </c>
      <c r="K293" t="n">
        <v>60.56</v>
      </c>
      <c r="L293" t="n">
        <v>39.75</v>
      </c>
      <c r="M293" t="n">
        <v>16</v>
      </c>
      <c r="N293" t="n">
        <v>120.47</v>
      </c>
      <c r="O293" t="n">
        <v>44730.35</v>
      </c>
      <c r="P293" t="n">
        <v>908.49</v>
      </c>
      <c r="Q293" t="n">
        <v>1367.18</v>
      </c>
      <c r="R293" t="n">
        <v>121.99</v>
      </c>
      <c r="S293" t="n">
        <v>104.26</v>
      </c>
      <c r="T293" t="n">
        <v>7960.15</v>
      </c>
      <c r="U293" t="n">
        <v>0.85</v>
      </c>
      <c r="V293" t="n">
        <v>0.9</v>
      </c>
      <c r="W293" t="n">
        <v>20.67</v>
      </c>
      <c r="X293" t="n">
        <v>0.47</v>
      </c>
      <c r="Y293" t="n">
        <v>1</v>
      </c>
      <c r="Z293" t="n">
        <v>10</v>
      </c>
    </row>
    <row r="294">
      <c r="A294" t="n">
        <v>156</v>
      </c>
      <c r="B294" t="n">
        <v>140</v>
      </c>
      <c r="C294" t="inlineStr">
        <is>
          <t xml:space="preserve">CONCLUIDO	</t>
        </is>
      </c>
      <c r="D294" t="n">
        <v>1.7574</v>
      </c>
      <c r="E294" t="n">
        <v>56.9</v>
      </c>
      <c r="F294" t="n">
        <v>53.06</v>
      </c>
      <c r="G294" t="n">
        <v>176.87</v>
      </c>
      <c r="H294" t="n">
        <v>1.97</v>
      </c>
      <c r="I294" t="n">
        <v>18</v>
      </c>
      <c r="J294" t="n">
        <v>361.44</v>
      </c>
      <c r="K294" t="n">
        <v>60.56</v>
      </c>
      <c r="L294" t="n">
        <v>40</v>
      </c>
      <c r="M294" t="n">
        <v>16</v>
      </c>
      <c r="N294" t="n">
        <v>120.89</v>
      </c>
      <c r="O294" t="n">
        <v>44812.39</v>
      </c>
      <c r="P294" t="n">
        <v>908.46</v>
      </c>
      <c r="Q294" t="n">
        <v>1367.19</v>
      </c>
      <c r="R294" t="n">
        <v>122.16</v>
      </c>
      <c r="S294" t="n">
        <v>104.26</v>
      </c>
      <c r="T294" t="n">
        <v>8045.21</v>
      </c>
      <c r="U294" t="n">
        <v>0.85</v>
      </c>
      <c r="V294" t="n">
        <v>0.9</v>
      </c>
      <c r="W294" t="n">
        <v>20.68</v>
      </c>
      <c r="X294" t="n">
        <v>0.49</v>
      </c>
      <c r="Y294" t="n">
        <v>1</v>
      </c>
      <c r="Z294" t="n">
        <v>10</v>
      </c>
    </row>
    <row r="295">
      <c r="A295" t="n">
        <v>0</v>
      </c>
      <c r="B295" t="n">
        <v>40</v>
      </c>
      <c r="C295" t="inlineStr">
        <is>
          <t xml:space="preserve">CONCLUIDO	</t>
        </is>
      </c>
      <c r="D295" t="n">
        <v>1.3637</v>
      </c>
      <c r="E295" t="n">
        <v>73.33</v>
      </c>
      <c r="F295" t="n">
        <v>64</v>
      </c>
      <c r="G295" t="n">
        <v>9.82</v>
      </c>
      <c r="H295" t="n">
        <v>0.2</v>
      </c>
      <c r="I295" t="n">
        <v>391</v>
      </c>
      <c r="J295" t="n">
        <v>89.87</v>
      </c>
      <c r="K295" t="n">
        <v>37.55</v>
      </c>
      <c r="L295" t="n">
        <v>1</v>
      </c>
      <c r="M295" t="n">
        <v>389</v>
      </c>
      <c r="N295" t="n">
        <v>11.32</v>
      </c>
      <c r="O295" t="n">
        <v>11317.98</v>
      </c>
      <c r="P295" t="n">
        <v>542.24</v>
      </c>
      <c r="Q295" t="n">
        <v>1368.85</v>
      </c>
      <c r="R295" t="n">
        <v>478.35</v>
      </c>
      <c r="S295" t="n">
        <v>104.26</v>
      </c>
      <c r="T295" t="n">
        <v>184277.45</v>
      </c>
      <c r="U295" t="n">
        <v>0.22</v>
      </c>
      <c r="V295" t="n">
        <v>0.75</v>
      </c>
      <c r="W295" t="n">
        <v>21.27</v>
      </c>
      <c r="X295" t="n">
        <v>11.39</v>
      </c>
      <c r="Y295" t="n">
        <v>1</v>
      </c>
      <c r="Z295" t="n">
        <v>10</v>
      </c>
    </row>
    <row r="296">
      <c r="A296" t="n">
        <v>1</v>
      </c>
      <c r="B296" t="n">
        <v>40</v>
      </c>
      <c r="C296" t="inlineStr">
        <is>
          <t xml:space="preserve">CONCLUIDO	</t>
        </is>
      </c>
      <c r="D296" t="n">
        <v>1.454</v>
      </c>
      <c r="E296" t="n">
        <v>68.78</v>
      </c>
      <c r="F296" t="n">
        <v>61.21</v>
      </c>
      <c r="G296" t="n">
        <v>12.32</v>
      </c>
      <c r="H296" t="n">
        <v>0.24</v>
      </c>
      <c r="I296" t="n">
        <v>298</v>
      </c>
      <c r="J296" t="n">
        <v>90.18000000000001</v>
      </c>
      <c r="K296" t="n">
        <v>37.55</v>
      </c>
      <c r="L296" t="n">
        <v>1.25</v>
      </c>
      <c r="M296" t="n">
        <v>296</v>
      </c>
      <c r="N296" t="n">
        <v>11.37</v>
      </c>
      <c r="O296" t="n">
        <v>11355.7</v>
      </c>
      <c r="P296" t="n">
        <v>516.25</v>
      </c>
      <c r="Q296" t="n">
        <v>1368.54</v>
      </c>
      <c r="R296" t="n">
        <v>387.47</v>
      </c>
      <c r="S296" t="n">
        <v>104.26</v>
      </c>
      <c r="T296" t="n">
        <v>139302.41</v>
      </c>
      <c r="U296" t="n">
        <v>0.27</v>
      </c>
      <c r="V296" t="n">
        <v>0.78</v>
      </c>
      <c r="W296" t="n">
        <v>21.12</v>
      </c>
      <c r="X296" t="n">
        <v>8.6</v>
      </c>
      <c r="Y296" t="n">
        <v>1</v>
      </c>
      <c r="Z296" t="n">
        <v>10</v>
      </c>
    </row>
    <row r="297">
      <c r="A297" t="n">
        <v>2</v>
      </c>
      <c r="B297" t="n">
        <v>40</v>
      </c>
      <c r="C297" t="inlineStr">
        <is>
          <t xml:space="preserve">CONCLUIDO	</t>
        </is>
      </c>
      <c r="D297" t="n">
        <v>1.5135</v>
      </c>
      <c r="E297" t="n">
        <v>66.06999999999999</v>
      </c>
      <c r="F297" t="n">
        <v>59.58</v>
      </c>
      <c r="G297" t="n">
        <v>14.83</v>
      </c>
      <c r="H297" t="n">
        <v>0.29</v>
      </c>
      <c r="I297" t="n">
        <v>241</v>
      </c>
      <c r="J297" t="n">
        <v>90.48</v>
      </c>
      <c r="K297" t="n">
        <v>37.55</v>
      </c>
      <c r="L297" t="n">
        <v>1.5</v>
      </c>
      <c r="M297" t="n">
        <v>239</v>
      </c>
      <c r="N297" t="n">
        <v>11.43</v>
      </c>
      <c r="O297" t="n">
        <v>11393.43</v>
      </c>
      <c r="P297" t="n">
        <v>500.12</v>
      </c>
      <c r="Q297" t="n">
        <v>1368.44</v>
      </c>
      <c r="R297" t="n">
        <v>334</v>
      </c>
      <c r="S297" t="n">
        <v>104.26</v>
      </c>
      <c r="T297" t="n">
        <v>112851.78</v>
      </c>
      <c r="U297" t="n">
        <v>0.31</v>
      </c>
      <c r="V297" t="n">
        <v>0.8</v>
      </c>
      <c r="W297" t="n">
        <v>21.04</v>
      </c>
      <c r="X297" t="n">
        <v>6.98</v>
      </c>
      <c r="Y297" t="n">
        <v>1</v>
      </c>
      <c r="Z297" t="n">
        <v>10</v>
      </c>
    </row>
    <row r="298">
      <c r="A298" t="n">
        <v>3</v>
      </c>
      <c r="B298" t="n">
        <v>40</v>
      </c>
      <c r="C298" t="inlineStr">
        <is>
          <t xml:space="preserve">CONCLUIDO	</t>
        </is>
      </c>
      <c r="D298" t="n">
        <v>1.5591</v>
      </c>
      <c r="E298" t="n">
        <v>64.14</v>
      </c>
      <c r="F298" t="n">
        <v>58.4</v>
      </c>
      <c r="G298" t="n">
        <v>17.43</v>
      </c>
      <c r="H298" t="n">
        <v>0.34</v>
      </c>
      <c r="I298" t="n">
        <v>201</v>
      </c>
      <c r="J298" t="n">
        <v>90.79000000000001</v>
      </c>
      <c r="K298" t="n">
        <v>37.55</v>
      </c>
      <c r="L298" t="n">
        <v>1.75</v>
      </c>
      <c r="M298" t="n">
        <v>199</v>
      </c>
      <c r="N298" t="n">
        <v>11.49</v>
      </c>
      <c r="O298" t="n">
        <v>11431.19</v>
      </c>
      <c r="P298" t="n">
        <v>487.5</v>
      </c>
      <c r="Q298" t="n">
        <v>1367.97</v>
      </c>
      <c r="R298" t="n">
        <v>295.25</v>
      </c>
      <c r="S298" t="n">
        <v>104.26</v>
      </c>
      <c r="T298" t="n">
        <v>93675.96000000001</v>
      </c>
      <c r="U298" t="n">
        <v>0.35</v>
      </c>
      <c r="V298" t="n">
        <v>0.82</v>
      </c>
      <c r="W298" t="n">
        <v>20.98</v>
      </c>
      <c r="X298" t="n">
        <v>5.81</v>
      </c>
      <c r="Y298" t="n">
        <v>1</v>
      </c>
      <c r="Z298" t="n">
        <v>10</v>
      </c>
    </row>
    <row r="299">
      <c r="A299" t="n">
        <v>4</v>
      </c>
      <c r="B299" t="n">
        <v>40</v>
      </c>
      <c r="C299" t="inlineStr">
        <is>
          <t xml:space="preserve">CONCLUIDO	</t>
        </is>
      </c>
      <c r="D299" t="n">
        <v>1.5929</v>
      </c>
      <c r="E299" t="n">
        <v>62.78</v>
      </c>
      <c r="F299" t="n">
        <v>57.57</v>
      </c>
      <c r="G299" t="n">
        <v>19.97</v>
      </c>
      <c r="H299" t="n">
        <v>0.39</v>
      </c>
      <c r="I299" t="n">
        <v>173</v>
      </c>
      <c r="J299" t="n">
        <v>91.09999999999999</v>
      </c>
      <c r="K299" t="n">
        <v>37.55</v>
      </c>
      <c r="L299" t="n">
        <v>2</v>
      </c>
      <c r="M299" t="n">
        <v>171</v>
      </c>
      <c r="N299" t="n">
        <v>11.54</v>
      </c>
      <c r="O299" t="n">
        <v>11468.97</v>
      </c>
      <c r="P299" t="n">
        <v>477.9</v>
      </c>
      <c r="Q299" t="n">
        <v>1368.02</v>
      </c>
      <c r="R299" t="n">
        <v>268.19</v>
      </c>
      <c r="S299" t="n">
        <v>104.26</v>
      </c>
      <c r="T299" t="n">
        <v>80283.77</v>
      </c>
      <c r="U299" t="n">
        <v>0.39</v>
      </c>
      <c r="V299" t="n">
        <v>0.83</v>
      </c>
      <c r="W299" t="n">
        <v>20.94</v>
      </c>
      <c r="X299" t="n">
        <v>4.98</v>
      </c>
      <c r="Y299" t="n">
        <v>1</v>
      </c>
      <c r="Z299" t="n">
        <v>10</v>
      </c>
    </row>
    <row r="300">
      <c r="A300" t="n">
        <v>5</v>
      </c>
      <c r="B300" t="n">
        <v>40</v>
      </c>
      <c r="C300" t="inlineStr">
        <is>
          <t xml:space="preserve">CONCLUIDO	</t>
        </is>
      </c>
      <c r="D300" t="n">
        <v>1.6208</v>
      </c>
      <c r="E300" t="n">
        <v>61.7</v>
      </c>
      <c r="F300" t="n">
        <v>56.9</v>
      </c>
      <c r="G300" t="n">
        <v>22.61</v>
      </c>
      <c r="H300" t="n">
        <v>0.43</v>
      </c>
      <c r="I300" t="n">
        <v>151</v>
      </c>
      <c r="J300" t="n">
        <v>91.40000000000001</v>
      </c>
      <c r="K300" t="n">
        <v>37.55</v>
      </c>
      <c r="L300" t="n">
        <v>2.25</v>
      </c>
      <c r="M300" t="n">
        <v>149</v>
      </c>
      <c r="N300" t="n">
        <v>11.6</v>
      </c>
      <c r="O300" t="n">
        <v>11506.78</v>
      </c>
      <c r="P300" t="n">
        <v>469.75</v>
      </c>
      <c r="Q300" t="n">
        <v>1367.93</v>
      </c>
      <c r="R300" t="n">
        <v>247.69</v>
      </c>
      <c r="S300" t="n">
        <v>104.26</v>
      </c>
      <c r="T300" t="n">
        <v>70147.75</v>
      </c>
      <c r="U300" t="n">
        <v>0.42</v>
      </c>
      <c r="V300" t="n">
        <v>0.84</v>
      </c>
      <c r="W300" t="n">
        <v>20.88</v>
      </c>
      <c r="X300" t="n">
        <v>4.32</v>
      </c>
      <c r="Y300" t="n">
        <v>1</v>
      </c>
      <c r="Z300" t="n">
        <v>10</v>
      </c>
    </row>
    <row r="301">
      <c r="A301" t="n">
        <v>6</v>
      </c>
      <c r="B301" t="n">
        <v>40</v>
      </c>
      <c r="C301" t="inlineStr">
        <is>
          <t xml:space="preserve">CONCLUIDO	</t>
        </is>
      </c>
      <c r="D301" t="n">
        <v>1.642</v>
      </c>
      <c r="E301" t="n">
        <v>60.9</v>
      </c>
      <c r="F301" t="n">
        <v>56.43</v>
      </c>
      <c r="G301" t="n">
        <v>25.27</v>
      </c>
      <c r="H301" t="n">
        <v>0.48</v>
      </c>
      <c r="I301" t="n">
        <v>134</v>
      </c>
      <c r="J301" t="n">
        <v>91.70999999999999</v>
      </c>
      <c r="K301" t="n">
        <v>37.55</v>
      </c>
      <c r="L301" t="n">
        <v>2.5</v>
      </c>
      <c r="M301" t="n">
        <v>132</v>
      </c>
      <c r="N301" t="n">
        <v>11.66</v>
      </c>
      <c r="O301" t="n">
        <v>11544.61</v>
      </c>
      <c r="P301" t="n">
        <v>463.2</v>
      </c>
      <c r="Q301" t="n">
        <v>1367.66</v>
      </c>
      <c r="R301" t="n">
        <v>231.29</v>
      </c>
      <c r="S301" t="n">
        <v>104.26</v>
      </c>
      <c r="T301" t="n">
        <v>62030.26</v>
      </c>
      <c r="U301" t="n">
        <v>0.45</v>
      </c>
      <c r="V301" t="n">
        <v>0.85</v>
      </c>
      <c r="W301" t="n">
        <v>20.87</v>
      </c>
      <c r="X301" t="n">
        <v>3.84</v>
      </c>
      <c r="Y301" t="n">
        <v>1</v>
      </c>
      <c r="Z301" t="n">
        <v>10</v>
      </c>
    </row>
    <row r="302">
      <c r="A302" t="n">
        <v>7</v>
      </c>
      <c r="B302" t="n">
        <v>40</v>
      </c>
      <c r="C302" t="inlineStr">
        <is>
          <t xml:space="preserve">CONCLUIDO	</t>
        </is>
      </c>
      <c r="D302" t="n">
        <v>1.6613</v>
      </c>
      <c r="E302" t="n">
        <v>60.19</v>
      </c>
      <c r="F302" t="n">
        <v>55.99</v>
      </c>
      <c r="G302" t="n">
        <v>27.99</v>
      </c>
      <c r="H302" t="n">
        <v>0.52</v>
      </c>
      <c r="I302" t="n">
        <v>120</v>
      </c>
      <c r="J302" t="n">
        <v>92.02</v>
      </c>
      <c r="K302" t="n">
        <v>37.55</v>
      </c>
      <c r="L302" t="n">
        <v>2.75</v>
      </c>
      <c r="M302" t="n">
        <v>118</v>
      </c>
      <c r="N302" t="n">
        <v>11.71</v>
      </c>
      <c r="O302" t="n">
        <v>11582.46</v>
      </c>
      <c r="P302" t="n">
        <v>456.94</v>
      </c>
      <c r="Q302" t="n">
        <v>1367.68</v>
      </c>
      <c r="R302" t="n">
        <v>217.66</v>
      </c>
      <c r="S302" t="n">
        <v>104.26</v>
      </c>
      <c r="T302" t="n">
        <v>55286.24</v>
      </c>
      <c r="U302" t="n">
        <v>0.48</v>
      </c>
      <c r="V302" t="n">
        <v>0.86</v>
      </c>
      <c r="W302" t="n">
        <v>20.83</v>
      </c>
      <c r="X302" t="n">
        <v>3.4</v>
      </c>
      <c r="Y302" t="n">
        <v>1</v>
      </c>
      <c r="Z302" t="n">
        <v>10</v>
      </c>
    </row>
    <row r="303">
      <c r="A303" t="n">
        <v>8</v>
      </c>
      <c r="B303" t="n">
        <v>40</v>
      </c>
      <c r="C303" t="inlineStr">
        <is>
          <t xml:space="preserve">CONCLUIDO	</t>
        </is>
      </c>
      <c r="D303" t="n">
        <v>1.6754</v>
      </c>
      <c r="E303" t="n">
        <v>59.69</v>
      </c>
      <c r="F303" t="n">
        <v>55.69</v>
      </c>
      <c r="G303" t="n">
        <v>30.65</v>
      </c>
      <c r="H303" t="n">
        <v>0.57</v>
      </c>
      <c r="I303" t="n">
        <v>109</v>
      </c>
      <c r="J303" t="n">
        <v>92.31999999999999</v>
      </c>
      <c r="K303" t="n">
        <v>37.55</v>
      </c>
      <c r="L303" t="n">
        <v>3</v>
      </c>
      <c r="M303" t="n">
        <v>107</v>
      </c>
      <c r="N303" t="n">
        <v>11.77</v>
      </c>
      <c r="O303" t="n">
        <v>11620.34</v>
      </c>
      <c r="P303" t="n">
        <v>451.97</v>
      </c>
      <c r="Q303" t="n">
        <v>1367.69</v>
      </c>
      <c r="R303" t="n">
        <v>207.23</v>
      </c>
      <c r="S303" t="n">
        <v>104.26</v>
      </c>
      <c r="T303" t="n">
        <v>50126.25</v>
      </c>
      <c r="U303" t="n">
        <v>0.5</v>
      </c>
      <c r="V303" t="n">
        <v>0.86</v>
      </c>
      <c r="W303" t="n">
        <v>20.83</v>
      </c>
      <c r="X303" t="n">
        <v>3.1</v>
      </c>
      <c r="Y303" t="n">
        <v>1</v>
      </c>
      <c r="Z303" t="n">
        <v>10</v>
      </c>
    </row>
    <row r="304">
      <c r="A304" t="n">
        <v>9</v>
      </c>
      <c r="B304" t="n">
        <v>40</v>
      </c>
      <c r="C304" t="inlineStr">
        <is>
          <t xml:space="preserve">CONCLUIDO	</t>
        </is>
      </c>
      <c r="D304" t="n">
        <v>1.6871</v>
      </c>
      <c r="E304" t="n">
        <v>59.27</v>
      </c>
      <c r="F304" t="n">
        <v>55.44</v>
      </c>
      <c r="G304" t="n">
        <v>33.27</v>
      </c>
      <c r="H304" t="n">
        <v>0.62</v>
      </c>
      <c r="I304" t="n">
        <v>100</v>
      </c>
      <c r="J304" t="n">
        <v>92.63</v>
      </c>
      <c r="K304" t="n">
        <v>37.55</v>
      </c>
      <c r="L304" t="n">
        <v>3.25</v>
      </c>
      <c r="M304" t="n">
        <v>98</v>
      </c>
      <c r="N304" t="n">
        <v>11.83</v>
      </c>
      <c r="O304" t="n">
        <v>11658.24</v>
      </c>
      <c r="P304" t="n">
        <v>447.22</v>
      </c>
      <c r="Q304" t="n">
        <v>1367.63</v>
      </c>
      <c r="R304" t="n">
        <v>199.4</v>
      </c>
      <c r="S304" t="n">
        <v>104.26</v>
      </c>
      <c r="T304" t="n">
        <v>46256.24</v>
      </c>
      <c r="U304" t="n">
        <v>0.52</v>
      </c>
      <c r="V304" t="n">
        <v>0.86</v>
      </c>
      <c r="W304" t="n">
        <v>20.81</v>
      </c>
      <c r="X304" t="n">
        <v>2.86</v>
      </c>
      <c r="Y304" t="n">
        <v>1</v>
      </c>
      <c r="Z304" t="n">
        <v>10</v>
      </c>
    </row>
    <row r="305">
      <c r="A305" t="n">
        <v>10</v>
      </c>
      <c r="B305" t="n">
        <v>40</v>
      </c>
      <c r="C305" t="inlineStr">
        <is>
          <t xml:space="preserve">CONCLUIDO	</t>
        </is>
      </c>
      <c r="D305" t="n">
        <v>1.6981</v>
      </c>
      <c r="E305" t="n">
        <v>58.89</v>
      </c>
      <c r="F305" t="n">
        <v>55.21</v>
      </c>
      <c r="G305" t="n">
        <v>36.01</v>
      </c>
      <c r="H305" t="n">
        <v>0.66</v>
      </c>
      <c r="I305" t="n">
        <v>92</v>
      </c>
      <c r="J305" t="n">
        <v>92.94</v>
      </c>
      <c r="K305" t="n">
        <v>37.55</v>
      </c>
      <c r="L305" t="n">
        <v>3.5</v>
      </c>
      <c r="M305" t="n">
        <v>90</v>
      </c>
      <c r="N305" t="n">
        <v>11.88</v>
      </c>
      <c r="O305" t="n">
        <v>11696.16</v>
      </c>
      <c r="P305" t="n">
        <v>442.42</v>
      </c>
      <c r="Q305" t="n">
        <v>1367.56</v>
      </c>
      <c r="R305" t="n">
        <v>191.88</v>
      </c>
      <c r="S305" t="n">
        <v>104.26</v>
      </c>
      <c r="T305" t="n">
        <v>42537.96</v>
      </c>
      <c r="U305" t="n">
        <v>0.54</v>
      </c>
      <c r="V305" t="n">
        <v>0.87</v>
      </c>
      <c r="W305" t="n">
        <v>20.8</v>
      </c>
      <c r="X305" t="n">
        <v>2.63</v>
      </c>
      <c r="Y305" t="n">
        <v>1</v>
      </c>
      <c r="Z305" t="n">
        <v>10</v>
      </c>
    </row>
    <row r="306">
      <c r="A306" t="n">
        <v>11</v>
      </c>
      <c r="B306" t="n">
        <v>40</v>
      </c>
      <c r="C306" t="inlineStr">
        <is>
          <t xml:space="preserve">CONCLUIDO	</t>
        </is>
      </c>
      <c r="D306" t="n">
        <v>1.708</v>
      </c>
      <c r="E306" t="n">
        <v>58.55</v>
      </c>
      <c r="F306" t="n">
        <v>55</v>
      </c>
      <c r="G306" t="n">
        <v>38.82</v>
      </c>
      <c r="H306" t="n">
        <v>0.71</v>
      </c>
      <c r="I306" t="n">
        <v>85</v>
      </c>
      <c r="J306" t="n">
        <v>93.23999999999999</v>
      </c>
      <c r="K306" t="n">
        <v>37.55</v>
      </c>
      <c r="L306" t="n">
        <v>3.75</v>
      </c>
      <c r="M306" t="n">
        <v>83</v>
      </c>
      <c r="N306" t="n">
        <v>11.94</v>
      </c>
      <c r="O306" t="n">
        <v>11734.1</v>
      </c>
      <c r="P306" t="n">
        <v>438.08</v>
      </c>
      <c r="Q306" t="n">
        <v>1367.4</v>
      </c>
      <c r="R306" t="n">
        <v>185.33</v>
      </c>
      <c r="S306" t="n">
        <v>104.26</v>
      </c>
      <c r="T306" t="n">
        <v>39294.42</v>
      </c>
      <c r="U306" t="n">
        <v>0.5600000000000001</v>
      </c>
      <c r="V306" t="n">
        <v>0.87</v>
      </c>
      <c r="W306" t="n">
        <v>20.78</v>
      </c>
      <c r="X306" t="n">
        <v>2.42</v>
      </c>
      <c r="Y306" t="n">
        <v>1</v>
      </c>
      <c r="Z306" t="n">
        <v>10</v>
      </c>
    </row>
    <row r="307">
      <c r="A307" t="n">
        <v>12</v>
      </c>
      <c r="B307" t="n">
        <v>40</v>
      </c>
      <c r="C307" t="inlineStr">
        <is>
          <t xml:space="preserve">CONCLUIDO	</t>
        </is>
      </c>
      <c r="D307" t="n">
        <v>1.7167</v>
      </c>
      <c r="E307" t="n">
        <v>58.25</v>
      </c>
      <c r="F307" t="n">
        <v>54.82</v>
      </c>
      <c r="G307" t="n">
        <v>41.64</v>
      </c>
      <c r="H307" t="n">
        <v>0.75</v>
      </c>
      <c r="I307" t="n">
        <v>79</v>
      </c>
      <c r="J307" t="n">
        <v>93.55</v>
      </c>
      <c r="K307" t="n">
        <v>37.55</v>
      </c>
      <c r="L307" t="n">
        <v>4</v>
      </c>
      <c r="M307" t="n">
        <v>77</v>
      </c>
      <c r="N307" t="n">
        <v>12</v>
      </c>
      <c r="O307" t="n">
        <v>11772.07</v>
      </c>
      <c r="P307" t="n">
        <v>433.81</v>
      </c>
      <c r="Q307" t="n">
        <v>1367.35</v>
      </c>
      <c r="R307" t="n">
        <v>179.21</v>
      </c>
      <c r="S307" t="n">
        <v>104.26</v>
      </c>
      <c r="T307" t="n">
        <v>36265.1</v>
      </c>
      <c r="U307" t="n">
        <v>0.58</v>
      </c>
      <c r="V307" t="n">
        <v>0.87</v>
      </c>
      <c r="W307" t="n">
        <v>20.78</v>
      </c>
      <c r="X307" t="n">
        <v>2.24</v>
      </c>
      <c r="Y307" t="n">
        <v>1</v>
      </c>
      <c r="Z307" t="n">
        <v>10</v>
      </c>
    </row>
    <row r="308">
      <c r="A308" t="n">
        <v>13</v>
      </c>
      <c r="B308" t="n">
        <v>40</v>
      </c>
      <c r="C308" t="inlineStr">
        <is>
          <t xml:space="preserve">CONCLUIDO	</t>
        </is>
      </c>
      <c r="D308" t="n">
        <v>1.7233</v>
      </c>
      <c r="E308" t="n">
        <v>58.03</v>
      </c>
      <c r="F308" t="n">
        <v>54.69</v>
      </c>
      <c r="G308" t="n">
        <v>44.34</v>
      </c>
      <c r="H308" t="n">
        <v>0.8</v>
      </c>
      <c r="I308" t="n">
        <v>74</v>
      </c>
      <c r="J308" t="n">
        <v>93.86</v>
      </c>
      <c r="K308" t="n">
        <v>37.55</v>
      </c>
      <c r="L308" t="n">
        <v>4.25</v>
      </c>
      <c r="M308" t="n">
        <v>72</v>
      </c>
      <c r="N308" t="n">
        <v>12.06</v>
      </c>
      <c r="O308" t="n">
        <v>11810.06</v>
      </c>
      <c r="P308" t="n">
        <v>429.55</v>
      </c>
      <c r="Q308" t="n">
        <v>1367.44</v>
      </c>
      <c r="R308" t="n">
        <v>174.84</v>
      </c>
      <c r="S308" t="n">
        <v>104.26</v>
      </c>
      <c r="T308" t="n">
        <v>34108.7</v>
      </c>
      <c r="U308" t="n">
        <v>0.6</v>
      </c>
      <c r="V308" t="n">
        <v>0.88</v>
      </c>
      <c r="W308" t="n">
        <v>20.77</v>
      </c>
      <c r="X308" t="n">
        <v>2.11</v>
      </c>
      <c r="Y308" t="n">
        <v>1</v>
      </c>
      <c r="Z308" t="n">
        <v>10</v>
      </c>
    </row>
    <row r="309">
      <c r="A309" t="n">
        <v>14</v>
      </c>
      <c r="B309" t="n">
        <v>40</v>
      </c>
      <c r="C309" t="inlineStr">
        <is>
          <t xml:space="preserve">CONCLUIDO	</t>
        </is>
      </c>
      <c r="D309" t="n">
        <v>1.7306</v>
      </c>
      <c r="E309" t="n">
        <v>57.78</v>
      </c>
      <c r="F309" t="n">
        <v>54.54</v>
      </c>
      <c r="G309" t="n">
        <v>47.43</v>
      </c>
      <c r="H309" t="n">
        <v>0.84</v>
      </c>
      <c r="I309" t="n">
        <v>69</v>
      </c>
      <c r="J309" t="n">
        <v>94.17</v>
      </c>
      <c r="K309" t="n">
        <v>37.55</v>
      </c>
      <c r="L309" t="n">
        <v>4.5</v>
      </c>
      <c r="M309" t="n">
        <v>67</v>
      </c>
      <c r="N309" t="n">
        <v>12.12</v>
      </c>
      <c r="O309" t="n">
        <v>11848.08</v>
      </c>
      <c r="P309" t="n">
        <v>425.46</v>
      </c>
      <c r="Q309" t="n">
        <v>1367.57</v>
      </c>
      <c r="R309" t="n">
        <v>169.92</v>
      </c>
      <c r="S309" t="n">
        <v>104.26</v>
      </c>
      <c r="T309" t="n">
        <v>31668.76</v>
      </c>
      <c r="U309" t="n">
        <v>0.61</v>
      </c>
      <c r="V309" t="n">
        <v>0.88</v>
      </c>
      <c r="W309" t="n">
        <v>20.77</v>
      </c>
      <c r="X309" t="n">
        <v>1.96</v>
      </c>
      <c r="Y309" t="n">
        <v>1</v>
      </c>
      <c r="Z309" t="n">
        <v>10</v>
      </c>
    </row>
    <row r="310">
      <c r="A310" t="n">
        <v>15</v>
      </c>
      <c r="B310" t="n">
        <v>40</v>
      </c>
      <c r="C310" t="inlineStr">
        <is>
          <t xml:space="preserve">CONCLUIDO	</t>
        </is>
      </c>
      <c r="D310" t="n">
        <v>1.7368</v>
      </c>
      <c r="E310" t="n">
        <v>57.58</v>
      </c>
      <c r="F310" t="n">
        <v>54.41</v>
      </c>
      <c r="G310" t="n">
        <v>50.22</v>
      </c>
      <c r="H310" t="n">
        <v>0.88</v>
      </c>
      <c r="I310" t="n">
        <v>65</v>
      </c>
      <c r="J310" t="n">
        <v>94.48</v>
      </c>
      <c r="K310" t="n">
        <v>37.55</v>
      </c>
      <c r="L310" t="n">
        <v>4.75</v>
      </c>
      <c r="M310" t="n">
        <v>63</v>
      </c>
      <c r="N310" t="n">
        <v>12.17</v>
      </c>
      <c r="O310" t="n">
        <v>11886.12</v>
      </c>
      <c r="P310" t="n">
        <v>421.72</v>
      </c>
      <c r="Q310" t="n">
        <v>1367.44</v>
      </c>
      <c r="R310" t="n">
        <v>166.14</v>
      </c>
      <c r="S310" t="n">
        <v>104.26</v>
      </c>
      <c r="T310" t="n">
        <v>29799.93</v>
      </c>
      <c r="U310" t="n">
        <v>0.63</v>
      </c>
      <c r="V310" t="n">
        <v>0.88</v>
      </c>
      <c r="W310" t="n">
        <v>20.75</v>
      </c>
      <c r="X310" t="n">
        <v>1.83</v>
      </c>
      <c r="Y310" t="n">
        <v>1</v>
      </c>
      <c r="Z310" t="n">
        <v>10</v>
      </c>
    </row>
    <row r="311">
      <c r="A311" t="n">
        <v>16</v>
      </c>
      <c r="B311" t="n">
        <v>40</v>
      </c>
      <c r="C311" t="inlineStr">
        <is>
          <t xml:space="preserve">CONCLUIDO	</t>
        </is>
      </c>
      <c r="D311" t="n">
        <v>1.742</v>
      </c>
      <c r="E311" t="n">
        <v>57.41</v>
      </c>
      <c r="F311" t="n">
        <v>54.31</v>
      </c>
      <c r="G311" t="n">
        <v>53.42</v>
      </c>
      <c r="H311" t="n">
        <v>0.93</v>
      </c>
      <c r="I311" t="n">
        <v>61</v>
      </c>
      <c r="J311" t="n">
        <v>94.79000000000001</v>
      </c>
      <c r="K311" t="n">
        <v>37.55</v>
      </c>
      <c r="L311" t="n">
        <v>5</v>
      </c>
      <c r="M311" t="n">
        <v>59</v>
      </c>
      <c r="N311" t="n">
        <v>12.23</v>
      </c>
      <c r="O311" t="n">
        <v>11924.18</v>
      </c>
      <c r="P311" t="n">
        <v>418.59</v>
      </c>
      <c r="Q311" t="n">
        <v>1367.41</v>
      </c>
      <c r="R311" t="n">
        <v>162.57</v>
      </c>
      <c r="S311" t="n">
        <v>104.26</v>
      </c>
      <c r="T311" t="n">
        <v>28037.62</v>
      </c>
      <c r="U311" t="n">
        <v>0.64</v>
      </c>
      <c r="V311" t="n">
        <v>0.88</v>
      </c>
      <c r="W311" t="n">
        <v>20.75</v>
      </c>
      <c r="X311" t="n">
        <v>1.73</v>
      </c>
      <c r="Y311" t="n">
        <v>1</v>
      </c>
      <c r="Z311" t="n">
        <v>10</v>
      </c>
    </row>
    <row r="312">
      <c r="A312" t="n">
        <v>17</v>
      </c>
      <c r="B312" t="n">
        <v>40</v>
      </c>
      <c r="C312" t="inlineStr">
        <is>
          <t xml:space="preserve">CONCLUIDO	</t>
        </is>
      </c>
      <c r="D312" t="n">
        <v>1.7465</v>
      </c>
      <c r="E312" t="n">
        <v>57.26</v>
      </c>
      <c r="F312" t="n">
        <v>54.22</v>
      </c>
      <c r="G312" t="n">
        <v>56.09</v>
      </c>
      <c r="H312" t="n">
        <v>0.97</v>
      </c>
      <c r="I312" t="n">
        <v>58</v>
      </c>
      <c r="J312" t="n">
        <v>95.09</v>
      </c>
      <c r="K312" t="n">
        <v>37.55</v>
      </c>
      <c r="L312" t="n">
        <v>5.25</v>
      </c>
      <c r="M312" t="n">
        <v>56</v>
      </c>
      <c r="N312" t="n">
        <v>12.29</v>
      </c>
      <c r="O312" t="n">
        <v>11962.27</v>
      </c>
      <c r="P312" t="n">
        <v>415.24</v>
      </c>
      <c r="Q312" t="n">
        <v>1367.31</v>
      </c>
      <c r="R312" t="n">
        <v>159.85</v>
      </c>
      <c r="S312" t="n">
        <v>104.26</v>
      </c>
      <c r="T312" t="n">
        <v>26690.03</v>
      </c>
      <c r="U312" t="n">
        <v>0.65</v>
      </c>
      <c r="V312" t="n">
        <v>0.88</v>
      </c>
      <c r="W312" t="n">
        <v>20.74</v>
      </c>
      <c r="X312" t="n">
        <v>1.64</v>
      </c>
      <c r="Y312" t="n">
        <v>1</v>
      </c>
      <c r="Z312" t="n">
        <v>10</v>
      </c>
    </row>
    <row r="313">
      <c r="A313" t="n">
        <v>18</v>
      </c>
      <c r="B313" t="n">
        <v>40</v>
      </c>
      <c r="C313" t="inlineStr">
        <is>
          <t xml:space="preserve">CONCLUIDO	</t>
        </is>
      </c>
      <c r="D313" t="n">
        <v>1.7516</v>
      </c>
      <c r="E313" t="n">
        <v>57.09</v>
      </c>
      <c r="F313" t="n">
        <v>54.11</v>
      </c>
      <c r="G313" t="n">
        <v>59.03</v>
      </c>
      <c r="H313" t="n">
        <v>1.01</v>
      </c>
      <c r="I313" t="n">
        <v>55</v>
      </c>
      <c r="J313" t="n">
        <v>95.40000000000001</v>
      </c>
      <c r="K313" t="n">
        <v>37.55</v>
      </c>
      <c r="L313" t="n">
        <v>5.5</v>
      </c>
      <c r="M313" t="n">
        <v>53</v>
      </c>
      <c r="N313" t="n">
        <v>12.35</v>
      </c>
      <c r="O313" t="n">
        <v>12000.38</v>
      </c>
      <c r="P313" t="n">
        <v>410.93</v>
      </c>
      <c r="Q313" t="n">
        <v>1367.32</v>
      </c>
      <c r="R313" t="n">
        <v>156.48</v>
      </c>
      <c r="S313" t="n">
        <v>104.26</v>
      </c>
      <c r="T313" t="n">
        <v>25019.8</v>
      </c>
      <c r="U313" t="n">
        <v>0.67</v>
      </c>
      <c r="V313" t="n">
        <v>0.89</v>
      </c>
      <c r="W313" t="n">
        <v>20.73</v>
      </c>
      <c r="X313" t="n">
        <v>1.53</v>
      </c>
      <c r="Y313" t="n">
        <v>1</v>
      </c>
      <c r="Z313" t="n">
        <v>10</v>
      </c>
    </row>
    <row r="314">
      <c r="A314" t="n">
        <v>19</v>
      </c>
      <c r="B314" t="n">
        <v>40</v>
      </c>
      <c r="C314" t="inlineStr">
        <is>
          <t xml:space="preserve">CONCLUIDO	</t>
        </is>
      </c>
      <c r="D314" t="n">
        <v>1.7554</v>
      </c>
      <c r="E314" t="n">
        <v>56.97</v>
      </c>
      <c r="F314" t="n">
        <v>54.05</v>
      </c>
      <c r="G314" t="n">
        <v>62.36</v>
      </c>
      <c r="H314" t="n">
        <v>1.06</v>
      </c>
      <c r="I314" t="n">
        <v>52</v>
      </c>
      <c r="J314" t="n">
        <v>95.70999999999999</v>
      </c>
      <c r="K314" t="n">
        <v>37.55</v>
      </c>
      <c r="L314" t="n">
        <v>5.75</v>
      </c>
      <c r="M314" t="n">
        <v>50</v>
      </c>
      <c r="N314" t="n">
        <v>12.41</v>
      </c>
      <c r="O314" t="n">
        <v>12038.51</v>
      </c>
      <c r="P314" t="n">
        <v>407.53</v>
      </c>
      <c r="Q314" t="n">
        <v>1367.36</v>
      </c>
      <c r="R314" t="n">
        <v>154.08</v>
      </c>
      <c r="S314" t="n">
        <v>104.26</v>
      </c>
      <c r="T314" t="n">
        <v>23837.36</v>
      </c>
      <c r="U314" t="n">
        <v>0.68</v>
      </c>
      <c r="V314" t="n">
        <v>0.89</v>
      </c>
      <c r="W314" t="n">
        <v>20.73</v>
      </c>
      <c r="X314" t="n">
        <v>1.47</v>
      </c>
      <c r="Y314" t="n">
        <v>1</v>
      </c>
      <c r="Z314" t="n">
        <v>10</v>
      </c>
    </row>
    <row r="315">
      <c r="A315" t="n">
        <v>20</v>
      </c>
      <c r="B315" t="n">
        <v>40</v>
      </c>
      <c r="C315" t="inlineStr">
        <is>
          <t xml:space="preserve">CONCLUIDO	</t>
        </is>
      </c>
      <c r="D315" t="n">
        <v>1.7576</v>
      </c>
      <c r="E315" t="n">
        <v>56.89</v>
      </c>
      <c r="F315" t="n">
        <v>54.01</v>
      </c>
      <c r="G315" t="n">
        <v>64.81</v>
      </c>
      <c r="H315" t="n">
        <v>1.1</v>
      </c>
      <c r="I315" t="n">
        <v>50</v>
      </c>
      <c r="J315" t="n">
        <v>96.02</v>
      </c>
      <c r="K315" t="n">
        <v>37.55</v>
      </c>
      <c r="L315" t="n">
        <v>6</v>
      </c>
      <c r="M315" t="n">
        <v>48</v>
      </c>
      <c r="N315" t="n">
        <v>12.47</v>
      </c>
      <c r="O315" t="n">
        <v>12076.67</v>
      </c>
      <c r="P315" t="n">
        <v>404.29</v>
      </c>
      <c r="Q315" t="n">
        <v>1367.3</v>
      </c>
      <c r="R315" t="n">
        <v>153.21</v>
      </c>
      <c r="S315" t="n">
        <v>104.26</v>
      </c>
      <c r="T315" t="n">
        <v>23410.63</v>
      </c>
      <c r="U315" t="n">
        <v>0.68</v>
      </c>
      <c r="V315" t="n">
        <v>0.89</v>
      </c>
      <c r="W315" t="n">
        <v>20.73</v>
      </c>
      <c r="X315" t="n">
        <v>1.43</v>
      </c>
      <c r="Y315" t="n">
        <v>1</v>
      </c>
      <c r="Z315" t="n">
        <v>10</v>
      </c>
    </row>
    <row r="316">
      <c r="A316" t="n">
        <v>21</v>
      </c>
      <c r="B316" t="n">
        <v>40</v>
      </c>
      <c r="C316" t="inlineStr">
        <is>
          <t xml:space="preserve">CONCLUIDO	</t>
        </is>
      </c>
      <c r="D316" t="n">
        <v>1.7624</v>
      </c>
      <c r="E316" t="n">
        <v>56.74</v>
      </c>
      <c r="F316" t="n">
        <v>53.91</v>
      </c>
      <c r="G316" t="n">
        <v>68.81999999999999</v>
      </c>
      <c r="H316" t="n">
        <v>1.14</v>
      </c>
      <c r="I316" t="n">
        <v>47</v>
      </c>
      <c r="J316" t="n">
        <v>96.33</v>
      </c>
      <c r="K316" t="n">
        <v>37.55</v>
      </c>
      <c r="L316" t="n">
        <v>6.25</v>
      </c>
      <c r="M316" t="n">
        <v>45</v>
      </c>
      <c r="N316" t="n">
        <v>12.53</v>
      </c>
      <c r="O316" t="n">
        <v>12114.85</v>
      </c>
      <c r="P316" t="n">
        <v>400.08</v>
      </c>
      <c r="Q316" t="n">
        <v>1367.25</v>
      </c>
      <c r="R316" t="n">
        <v>149.78</v>
      </c>
      <c r="S316" t="n">
        <v>104.26</v>
      </c>
      <c r="T316" t="n">
        <v>21710.17</v>
      </c>
      <c r="U316" t="n">
        <v>0.7</v>
      </c>
      <c r="V316" t="n">
        <v>0.89</v>
      </c>
      <c r="W316" t="n">
        <v>20.73</v>
      </c>
      <c r="X316" t="n">
        <v>1.33</v>
      </c>
      <c r="Y316" t="n">
        <v>1</v>
      </c>
      <c r="Z316" t="n">
        <v>10</v>
      </c>
    </row>
    <row r="317">
      <c r="A317" t="n">
        <v>22</v>
      </c>
      <c r="B317" t="n">
        <v>40</v>
      </c>
      <c r="C317" t="inlineStr">
        <is>
          <t xml:space="preserve">CONCLUIDO	</t>
        </is>
      </c>
      <c r="D317" t="n">
        <v>1.7654</v>
      </c>
      <c r="E317" t="n">
        <v>56.65</v>
      </c>
      <c r="F317" t="n">
        <v>53.86</v>
      </c>
      <c r="G317" t="n">
        <v>71.81</v>
      </c>
      <c r="H317" t="n">
        <v>1.18</v>
      </c>
      <c r="I317" t="n">
        <v>45</v>
      </c>
      <c r="J317" t="n">
        <v>96.64</v>
      </c>
      <c r="K317" t="n">
        <v>37.55</v>
      </c>
      <c r="L317" t="n">
        <v>6.5</v>
      </c>
      <c r="M317" t="n">
        <v>43</v>
      </c>
      <c r="N317" t="n">
        <v>12.59</v>
      </c>
      <c r="O317" t="n">
        <v>12153.06</v>
      </c>
      <c r="P317" t="n">
        <v>396.67</v>
      </c>
      <c r="Q317" t="n">
        <v>1367.33</v>
      </c>
      <c r="R317" t="n">
        <v>147.83</v>
      </c>
      <c r="S317" t="n">
        <v>104.26</v>
      </c>
      <c r="T317" t="n">
        <v>20747.16</v>
      </c>
      <c r="U317" t="n">
        <v>0.71</v>
      </c>
      <c r="V317" t="n">
        <v>0.89</v>
      </c>
      <c r="W317" t="n">
        <v>20.72</v>
      </c>
      <c r="X317" t="n">
        <v>1.28</v>
      </c>
      <c r="Y317" t="n">
        <v>1</v>
      </c>
      <c r="Z317" t="n">
        <v>10</v>
      </c>
    </row>
    <row r="318">
      <c r="A318" t="n">
        <v>23</v>
      </c>
      <c r="B318" t="n">
        <v>40</v>
      </c>
      <c r="C318" t="inlineStr">
        <is>
          <t xml:space="preserve">CONCLUIDO	</t>
        </is>
      </c>
      <c r="D318" t="n">
        <v>1.7695</v>
      </c>
      <c r="E318" t="n">
        <v>56.51</v>
      </c>
      <c r="F318" t="n">
        <v>53.76</v>
      </c>
      <c r="G318" t="n">
        <v>75.02</v>
      </c>
      <c r="H318" t="n">
        <v>1.22</v>
      </c>
      <c r="I318" t="n">
        <v>43</v>
      </c>
      <c r="J318" t="n">
        <v>96.95</v>
      </c>
      <c r="K318" t="n">
        <v>37.55</v>
      </c>
      <c r="L318" t="n">
        <v>6.75</v>
      </c>
      <c r="M318" t="n">
        <v>41</v>
      </c>
      <c r="N318" t="n">
        <v>12.65</v>
      </c>
      <c r="O318" t="n">
        <v>12191.28</v>
      </c>
      <c r="P318" t="n">
        <v>392.83</v>
      </c>
      <c r="Q318" t="n">
        <v>1367.22</v>
      </c>
      <c r="R318" t="n">
        <v>144.99</v>
      </c>
      <c r="S318" t="n">
        <v>104.26</v>
      </c>
      <c r="T318" t="n">
        <v>19334</v>
      </c>
      <c r="U318" t="n">
        <v>0.72</v>
      </c>
      <c r="V318" t="n">
        <v>0.89</v>
      </c>
      <c r="W318" t="n">
        <v>20.71</v>
      </c>
      <c r="X318" t="n">
        <v>1.18</v>
      </c>
      <c r="Y318" t="n">
        <v>1</v>
      </c>
      <c r="Z318" t="n">
        <v>10</v>
      </c>
    </row>
    <row r="319">
      <c r="A319" t="n">
        <v>24</v>
      </c>
      <c r="B319" t="n">
        <v>40</v>
      </c>
      <c r="C319" t="inlineStr">
        <is>
          <t xml:space="preserve">CONCLUIDO	</t>
        </is>
      </c>
      <c r="D319" t="n">
        <v>1.7723</v>
      </c>
      <c r="E319" t="n">
        <v>56.42</v>
      </c>
      <c r="F319" t="n">
        <v>53.71</v>
      </c>
      <c r="G319" t="n">
        <v>78.59999999999999</v>
      </c>
      <c r="H319" t="n">
        <v>1.27</v>
      </c>
      <c r="I319" t="n">
        <v>41</v>
      </c>
      <c r="J319" t="n">
        <v>97.26000000000001</v>
      </c>
      <c r="K319" t="n">
        <v>37.55</v>
      </c>
      <c r="L319" t="n">
        <v>7</v>
      </c>
      <c r="M319" t="n">
        <v>38</v>
      </c>
      <c r="N319" t="n">
        <v>12.71</v>
      </c>
      <c r="O319" t="n">
        <v>12229.54</v>
      </c>
      <c r="P319" t="n">
        <v>388.41</v>
      </c>
      <c r="Q319" t="n">
        <v>1367.21</v>
      </c>
      <c r="R319" t="n">
        <v>143.31</v>
      </c>
      <c r="S319" t="n">
        <v>104.26</v>
      </c>
      <c r="T319" t="n">
        <v>18503.83</v>
      </c>
      <c r="U319" t="n">
        <v>0.73</v>
      </c>
      <c r="V319" t="n">
        <v>0.89</v>
      </c>
      <c r="W319" t="n">
        <v>20.71</v>
      </c>
      <c r="X319" t="n">
        <v>1.13</v>
      </c>
      <c r="Y319" t="n">
        <v>1</v>
      </c>
      <c r="Z319" t="n">
        <v>10</v>
      </c>
    </row>
    <row r="320">
      <c r="A320" t="n">
        <v>25</v>
      </c>
      <c r="B320" t="n">
        <v>40</v>
      </c>
      <c r="C320" t="inlineStr">
        <is>
          <t xml:space="preserve">CONCLUIDO	</t>
        </is>
      </c>
      <c r="D320" t="n">
        <v>1.775</v>
      </c>
      <c r="E320" t="n">
        <v>56.34</v>
      </c>
      <c r="F320" t="n">
        <v>53.66</v>
      </c>
      <c r="G320" t="n">
        <v>82.55</v>
      </c>
      <c r="H320" t="n">
        <v>1.31</v>
      </c>
      <c r="I320" t="n">
        <v>39</v>
      </c>
      <c r="J320" t="n">
        <v>97.56999999999999</v>
      </c>
      <c r="K320" t="n">
        <v>37.55</v>
      </c>
      <c r="L320" t="n">
        <v>7.25</v>
      </c>
      <c r="M320" t="n">
        <v>36</v>
      </c>
      <c r="N320" t="n">
        <v>12.77</v>
      </c>
      <c r="O320" t="n">
        <v>12267.81</v>
      </c>
      <c r="P320" t="n">
        <v>384.81</v>
      </c>
      <c r="Q320" t="n">
        <v>1367.39</v>
      </c>
      <c r="R320" t="n">
        <v>141.34</v>
      </c>
      <c r="S320" t="n">
        <v>104.26</v>
      </c>
      <c r="T320" t="n">
        <v>17529.56</v>
      </c>
      <c r="U320" t="n">
        <v>0.74</v>
      </c>
      <c r="V320" t="n">
        <v>0.89</v>
      </c>
      <c r="W320" t="n">
        <v>20.72</v>
      </c>
      <c r="X320" t="n">
        <v>1.08</v>
      </c>
      <c r="Y320" t="n">
        <v>1</v>
      </c>
      <c r="Z320" t="n">
        <v>10</v>
      </c>
    </row>
    <row r="321">
      <c r="A321" t="n">
        <v>26</v>
      </c>
      <c r="B321" t="n">
        <v>40</v>
      </c>
      <c r="C321" t="inlineStr">
        <is>
          <t xml:space="preserve">CONCLUIDO	</t>
        </is>
      </c>
      <c r="D321" t="n">
        <v>1.7767</v>
      </c>
      <c r="E321" t="n">
        <v>56.28</v>
      </c>
      <c r="F321" t="n">
        <v>53.63</v>
      </c>
      <c r="G321" t="n">
        <v>84.67</v>
      </c>
      <c r="H321" t="n">
        <v>1.35</v>
      </c>
      <c r="I321" t="n">
        <v>38</v>
      </c>
      <c r="J321" t="n">
        <v>97.88</v>
      </c>
      <c r="K321" t="n">
        <v>37.55</v>
      </c>
      <c r="L321" t="n">
        <v>7.5</v>
      </c>
      <c r="M321" t="n">
        <v>31</v>
      </c>
      <c r="N321" t="n">
        <v>12.83</v>
      </c>
      <c r="O321" t="n">
        <v>12306.12</v>
      </c>
      <c r="P321" t="n">
        <v>381.98</v>
      </c>
      <c r="Q321" t="n">
        <v>1367.35</v>
      </c>
      <c r="R321" t="n">
        <v>140.64</v>
      </c>
      <c r="S321" t="n">
        <v>104.26</v>
      </c>
      <c r="T321" t="n">
        <v>17188.13</v>
      </c>
      <c r="U321" t="n">
        <v>0.74</v>
      </c>
      <c r="V321" t="n">
        <v>0.89</v>
      </c>
      <c r="W321" t="n">
        <v>20.7</v>
      </c>
      <c r="X321" t="n">
        <v>1.05</v>
      </c>
      <c r="Y321" t="n">
        <v>1</v>
      </c>
      <c r="Z321" t="n">
        <v>10</v>
      </c>
    </row>
    <row r="322">
      <c r="A322" t="n">
        <v>27</v>
      </c>
      <c r="B322" t="n">
        <v>40</v>
      </c>
      <c r="C322" t="inlineStr">
        <is>
          <t xml:space="preserve">CONCLUIDO	</t>
        </is>
      </c>
      <c r="D322" t="n">
        <v>1.7769</v>
      </c>
      <c r="E322" t="n">
        <v>56.28</v>
      </c>
      <c r="F322" t="n">
        <v>53.64</v>
      </c>
      <c r="G322" t="n">
        <v>86.98</v>
      </c>
      <c r="H322" t="n">
        <v>1.39</v>
      </c>
      <c r="I322" t="n">
        <v>37</v>
      </c>
      <c r="J322" t="n">
        <v>98.19</v>
      </c>
      <c r="K322" t="n">
        <v>37.55</v>
      </c>
      <c r="L322" t="n">
        <v>7.75</v>
      </c>
      <c r="M322" t="n">
        <v>20</v>
      </c>
      <c r="N322" t="n">
        <v>12.89</v>
      </c>
      <c r="O322" t="n">
        <v>12344.44</v>
      </c>
      <c r="P322" t="n">
        <v>380.59</v>
      </c>
      <c r="Q322" t="n">
        <v>1367.34</v>
      </c>
      <c r="R322" t="n">
        <v>140.4</v>
      </c>
      <c r="S322" t="n">
        <v>104.26</v>
      </c>
      <c r="T322" t="n">
        <v>17069.08</v>
      </c>
      <c r="U322" t="n">
        <v>0.74</v>
      </c>
      <c r="V322" t="n">
        <v>0.89</v>
      </c>
      <c r="W322" t="n">
        <v>20.73</v>
      </c>
      <c r="X322" t="n">
        <v>1.06</v>
      </c>
      <c r="Y322" t="n">
        <v>1</v>
      </c>
      <c r="Z322" t="n">
        <v>10</v>
      </c>
    </row>
    <row r="323">
      <c r="A323" t="n">
        <v>28</v>
      </c>
      <c r="B323" t="n">
        <v>40</v>
      </c>
      <c r="C323" t="inlineStr">
        <is>
          <t xml:space="preserve">CONCLUIDO	</t>
        </is>
      </c>
      <c r="D323" t="n">
        <v>1.7782</v>
      </c>
      <c r="E323" t="n">
        <v>56.24</v>
      </c>
      <c r="F323" t="n">
        <v>53.62</v>
      </c>
      <c r="G323" t="n">
        <v>89.36</v>
      </c>
      <c r="H323" t="n">
        <v>1.43</v>
      </c>
      <c r="I323" t="n">
        <v>36</v>
      </c>
      <c r="J323" t="n">
        <v>98.5</v>
      </c>
      <c r="K323" t="n">
        <v>37.55</v>
      </c>
      <c r="L323" t="n">
        <v>8</v>
      </c>
      <c r="M323" t="n">
        <v>13</v>
      </c>
      <c r="N323" t="n">
        <v>12.95</v>
      </c>
      <c r="O323" t="n">
        <v>12382.79</v>
      </c>
      <c r="P323" t="n">
        <v>379.29</v>
      </c>
      <c r="Q323" t="n">
        <v>1367.29</v>
      </c>
      <c r="R323" t="n">
        <v>139.05</v>
      </c>
      <c r="S323" t="n">
        <v>104.26</v>
      </c>
      <c r="T323" t="n">
        <v>16402.49</v>
      </c>
      <c r="U323" t="n">
        <v>0.75</v>
      </c>
      <c r="V323" t="n">
        <v>0.89</v>
      </c>
      <c r="W323" t="n">
        <v>20.74</v>
      </c>
      <c r="X323" t="n">
        <v>1.04</v>
      </c>
      <c r="Y323" t="n">
        <v>1</v>
      </c>
      <c r="Z323" t="n">
        <v>10</v>
      </c>
    </row>
    <row r="324">
      <c r="A324" t="n">
        <v>29</v>
      </c>
      <c r="B324" t="n">
        <v>40</v>
      </c>
      <c r="C324" t="inlineStr">
        <is>
          <t xml:space="preserve">CONCLUIDO	</t>
        </is>
      </c>
      <c r="D324" t="n">
        <v>1.7783</v>
      </c>
      <c r="E324" t="n">
        <v>56.23</v>
      </c>
      <c r="F324" t="n">
        <v>53.61</v>
      </c>
      <c r="G324" t="n">
        <v>89.36</v>
      </c>
      <c r="H324" t="n">
        <v>1.47</v>
      </c>
      <c r="I324" t="n">
        <v>36</v>
      </c>
      <c r="J324" t="n">
        <v>98.81999999999999</v>
      </c>
      <c r="K324" t="n">
        <v>37.55</v>
      </c>
      <c r="L324" t="n">
        <v>8.25</v>
      </c>
      <c r="M324" t="n">
        <v>5</v>
      </c>
      <c r="N324" t="n">
        <v>13.01</v>
      </c>
      <c r="O324" t="n">
        <v>12421.16</v>
      </c>
      <c r="P324" t="n">
        <v>379.12</v>
      </c>
      <c r="Q324" t="n">
        <v>1367.34</v>
      </c>
      <c r="R324" t="n">
        <v>139.15</v>
      </c>
      <c r="S324" t="n">
        <v>104.26</v>
      </c>
      <c r="T324" t="n">
        <v>16451.09</v>
      </c>
      <c r="U324" t="n">
        <v>0.75</v>
      </c>
      <c r="V324" t="n">
        <v>0.89</v>
      </c>
      <c r="W324" t="n">
        <v>20.73</v>
      </c>
      <c r="X324" t="n">
        <v>1.04</v>
      </c>
      <c r="Y324" t="n">
        <v>1</v>
      </c>
      <c r="Z324" t="n">
        <v>10</v>
      </c>
    </row>
    <row r="325">
      <c r="A325" t="n">
        <v>30</v>
      </c>
      <c r="B325" t="n">
        <v>40</v>
      </c>
      <c r="C325" t="inlineStr">
        <is>
          <t xml:space="preserve">CONCLUIDO	</t>
        </is>
      </c>
      <c r="D325" t="n">
        <v>1.7782</v>
      </c>
      <c r="E325" t="n">
        <v>56.24</v>
      </c>
      <c r="F325" t="n">
        <v>53.62</v>
      </c>
      <c r="G325" t="n">
        <v>89.36</v>
      </c>
      <c r="H325" t="n">
        <v>1.51</v>
      </c>
      <c r="I325" t="n">
        <v>36</v>
      </c>
      <c r="J325" t="n">
        <v>99.13</v>
      </c>
      <c r="K325" t="n">
        <v>37.55</v>
      </c>
      <c r="L325" t="n">
        <v>8.5</v>
      </c>
      <c r="M325" t="n">
        <v>2</v>
      </c>
      <c r="N325" t="n">
        <v>13.07</v>
      </c>
      <c r="O325" t="n">
        <v>12459.56</v>
      </c>
      <c r="P325" t="n">
        <v>379.75</v>
      </c>
      <c r="Q325" t="n">
        <v>1367.52</v>
      </c>
      <c r="R325" t="n">
        <v>138.74</v>
      </c>
      <c r="S325" t="n">
        <v>104.26</v>
      </c>
      <c r="T325" t="n">
        <v>16248</v>
      </c>
      <c r="U325" t="n">
        <v>0.75</v>
      </c>
      <c r="V325" t="n">
        <v>0.89</v>
      </c>
      <c r="W325" t="n">
        <v>20.75</v>
      </c>
      <c r="X325" t="n">
        <v>1.04</v>
      </c>
      <c r="Y325" t="n">
        <v>1</v>
      </c>
      <c r="Z325" t="n">
        <v>10</v>
      </c>
    </row>
    <row r="326">
      <c r="A326" t="n">
        <v>31</v>
      </c>
      <c r="B326" t="n">
        <v>40</v>
      </c>
      <c r="C326" t="inlineStr">
        <is>
          <t xml:space="preserve">CONCLUIDO	</t>
        </is>
      </c>
      <c r="D326" t="n">
        <v>1.778</v>
      </c>
      <c r="E326" t="n">
        <v>56.24</v>
      </c>
      <c r="F326" t="n">
        <v>53.62</v>
      </c>
      <c r="G326" t="n">
        <v>89.37</v>
      </c>
      <c r="H326" t="n">
        <v>1.55</v>
      </c>
      <c r="I326" t="n">
        <v>36</v>
      </c>
      <c r="J326" t="n">
        <v>99.44</v>
      </c>
      <c r="K326" t="n">
        <v>37.55</v>
      </c>
      <c r="L326" t="n">
        <v>8.75</v>
      </c>
      <c r="M326" t="n">
        <v>0</v>
      </c>
      <c r="N326" t="n">
        <v>13.14</v>
      </c>
      <c r="O326" t="n">
        <v>12497.98</v>
      </c>
      <c r="P326" t="n">
        <v>380.72</v>
      </c>
      <c r="Q326" t="n">
        <v>1367.41</v>
      </c>
      <c r="R326" t="n">
        <v>139.05</v>
      </c>
      <c r="S326" t="n">
        <v>104.26</v>
      </c>
      <c r="T326" t="n">
        <v>16402.68</v>
      </c>
      <c r="U326" t="n">
        <v>0.75</v>
      </c>
      <c r="V326" t="n">
        <v>0.89</v>
      </c>
      <c r="W326" t="n">
        <v>20.75</v>
      </c>
      <c r="X326" t="n">
        <v>1.05</v>
      </c>
      <c r="Y326" t="n">
        <v>1</v>
      </c>
      <c r="Z326" t="n">
        <v>10</v>
      </c>
    </row>
    <row r="327">
      <c r="A327" t="n">
        <v>0</v>
      </c>
      <c r="B327" t="n">
        <v>125</v>
      </c>
      <c r="C327" t="inlineStr">
        <is>
          <t xml:space="preserve">CONCLUIDO	</t>
        </is>
      </c>
      <c r="D327" t="n">
        <v>0.7709</v>
      </c>
      <c r="E327" t="n">
        <v>129.71</v>
      </c>
      <c r="F327" t="n">
        <v>81.67</v>
      </c>
      <c r="G327" t="n">
        <v>5.11</v>
      </c>
      <c r="H327" t="n">
        <v>0.07000000000000001</v>
      </c>
      <c r="I327" t="n">
        <v>959</v>
      </c>
      <c r="J327" t="n">
        <v>242.64</v>
      </c>
      <c r="K327" t="n">
        <v>58.47</v>
      </c>
      <c r="L327" t="n">
        <v>1</v>
      </c>
      <c r="M327" t="n">
        <v>957</v>
      </c>
      <c r="N327" t="n">
        <v>58.17</v>
      </c>
      <c r="O327" t="n">
        <v>30160.1</v>
      </c>
      <c r="P327" t="n">
        <v>1324.98</v>
      </c>
      <c r="Q327" t="n">
        <v>1371.36</v>
      </c>
      <c r="R327" t="n">
        <v>1054.25</v>
      </c>
      <c r="S327" t="n">
        <v>104.26</v>
      </c>
      <c r="T327" t="n">
        <v>469385.57</v>
      </c>
      <c r="U327" t="n">
        <v>0.1</v>
      </c>
      <c r="V327" t="n">
        <v>0.59</v>
      </c>
      <c r="W327" t="n">
        <v>22.25</v>
      </c>
      <c r="X327" t="n">
        <v>29</v>
      </c>
      <c r="Y327" t="n">
        <v>1</v>
      </c>
      <c r="Z327" t="n">
        <v>10</v>
      </c>
    </row>
    <row r="328">
      <c r="A328" t="n">
        <v>1</v>
      </c>
      <c r="B328" t="n">
        <v>125</v>
      </c>
      <c r="C328" t="inlineStr">
        <is>
          <t xml:space="preserve">CONCLUIDO	</t>
        </is>
      </c>
      <c r="D328" t="n">
        <v>0.9247</v>
      </c>
      <c r="E328" t="n">
        <v>108.14</v>
      </c>
      <c r="F328" t="n">
        <v>73.04000000000001</v>
      </c>
      <c r="G328" t="n">
        <v>6.4</v>
      </c>
      <c r="H328" t="n">
        <v>0.09</v>
      </c>
      <c r="I328" t="n">
        <v>685</v>
      </c>
      <c r="J328" t="n">
        <v>243.08</v>
      </c>
      <c r="K328" t="n">
        <v>58.47</v>
      </c>
      <c r="L328" t="n">
        <v>1.25</v>
      </c>
      <c r="M328" t="n">
        <v>683</v>
      </c>
      <c r="N328" t="n">
        <v>58.36</v>
      </c>
      <c r="O328" t="n">
        <v>30214.33</v>
      </c>
      <c r="P328" t="n">
        <v>1185.49</v>
      </c>
      <c r="Q328" t="n">
        <v>1370.24</v>
      </c>
      <c r="R328" t="n">
        <v>771.6799999999999</v>
      </c>
      <c r="S328" t="n">
        <v>104.26</v>
      </c>
      <c r="T328" t="n">
        <v>329473.61</v>
      </c>
      <c r="U328" t="n">
        <v>0.14</v>
      </c>
      <c r="V328" t="n">
        <v>0.66</v>
      </c>
      <c r="W328" t="n">
        <v>21.81</v>
      </c>
      <c r="X328" t="n">
        <v>20.4</v>
      </c>
      <c r="Y328" t="n">
        <v>1</v>
      </c>
      <c r="Z328" t="n">
        <v>10</v>
      </c>
    </row>
    <row r="329">
      <c r="A329" t="n">
        <v>2</v>
      </c>
      <c r="B329" t="n">
        <v>125</v>
      </c>
      <c r="C329" t="inlineStr">
        <is>
          <t xml:space="preserve">CONCLUIDO	</t>
        </is>
      </c>
      <c r="D329" t="n">
        <v>1.0393</v>
      </c>
      <c r="E329" t="n">
        <v>96.22</v>
      </c>
      <c r="F329" t="n">
        <v>68.29000000000001</v>
      </c>
      <c r="G329" t="n">
        <v>7.69</v>
      </c>
      <c r="H329" t="n">
        <v>0.11</v>
      </c>
      <c r="I329" t="n">
        <v>533</v>
      </c>
      <c r="J329" t="n">
        <v>243.52</v>
      </c>
      <c r="K329" t="n">
        <v>58.47</v>
      </c>
      <c r="L329" t="n">
        <v>1.5</v>
      </c>
      <c r="M329" t="n">
        <v>531</v>
      </c>
      <c r="N329" t="n">
        <v>58.55</v>
      </c>
      <c r="O329" t="n">
        <v>30268.64</v>
      </c>
      <c r="P329" t="n">
        <v>1108.51</v>
      </c>
      <c r="Q329" t="n">
        <v>1369.63</v>
      </c>
      <c r="R329" t="n">
        <v>617.73</v>
      </c>
      <c r="S329" t="n">
        <v>104.26</v>
      </c>
      <c r="T329" t="n">
        <v>253257.67</v>
      </c>
      <c r="U329" t="n">
        <v>0.17</v>
      </c>
      <c r="V329" t="n">
        <v>0.7</v>
      </c>
      <c r="W329" t="n">
        <v>21.52</v>
      </c>
      <c r="X329" t="n">
        <v>15.67</v>
      </c>
      <c r="Y329" t="n">
        <v>1</v>
      </c>
      <c r="Z329" t="n">
        <v>10</v>
      </c>
    </row>
    <row r="330">
      <c r="A330" t="n">
        <v>3</v>
      </c>
      <c r="B330" t="n">
        <v>125</v>
      </c>
      <c r="C330" t="inlineStr">
        <is>
          <t xml:space="preserve">CONCLUIDO	</t>
        </is>
      </c>
      <c r="D330" t="n">
        <v>1.1251</v>
      </c>
      <c r="E330" t="n">
        <v>88.88</v>
      </c>
      <c r="F330" t="n">
        <v>65.44</v>
      </c>
      <c r="G330" t="n">
        <v>8.960000000000001</v>
      </c>
      <c r="H330" t="n">
        <v>0.13</v>
      </c>
      <c r="I330" t="n">
        <v>438</v>
      </c>
      <c r="J330" t="n">
        <v>243.96</v>
      </c>
      <c r="K330" t="n">
        <v>58.47</v>
      </c>
      <c r="L330" t="n">
        <v>1.75</v>
      </c>
      <c r="M330" t="n">
        <v>436</v>
      </c>
      <c r="N330" t="n">
        <v>58.74</v>
      </c>
      <c r="O330" t="n">
        <v>30323.01</v>
      </c>
      <c r="P330" t="n">
        <v>1061.99</v>
      </c>
      <c r="Q330" t="n">
        <v>1369.01</v>
      </c>
      <c r="R330" t="n">
        <v>524.92</v>
      </c>
      <c r="S330" t="n">
        <v>104.26</v>
      </c>
      <c r="T330" t="n">
        <v>207328.26</v>
      </c>
      <c r="U330" t="n">
        <v>0.2</v>
      </c>
      <c r="V330" t="n">
        <v>0.73</v>
      </c>
      <c r="W330" t="n">
        <v>21.36</v>
      </c>
      <c r="X330" t="n">
        <v>12.82</v>
      </c>
      <c r="Y330" t="n">
        <v>1</v>
      </c>
      <c r="Z330" t="n">
        <v>10</v>
      </c>
    </row>
    <row r="331">
      <c r="A331" t="n">
        <v>4</v>
      </c>
      <c r="B331" t="n">
        <v>125</v>
      </c>
      <c r="C331" t="inlineStr">
        <is>
          <t xml:space="preserve">CONCLUIDO	</t>
        </is>
      </c>
      <c r="D331" t="n">
        <v>1.1949</v>
      </c>
      <c r="E331" t="n">
        <v>83.69</v>
      </c>
      <c r="F331" t="n">
        <v>63.41</v>
      </c>
      <c r="G331" t="n">
        <v>10.26</v>
      </c>
      <c r="H331" t="n">
        <v>0.15</v>
      </c>
      <c r="I331" t="n">
        <v>371</v>
      </c>
      <c r="J331" t="n">
        <v>244.41</v>
      </c>
      <c r="K331" t="n">
        <v>58.47</v>
      </c>
      <c r="L331" t="n">
        <v>2</v>
      </c>
      <c r="M331" t="n">
        <v>369</v>
      </c>
      <c r="N331" t="n">
        <v>58.93</v>
      </c>
      <c r="O331" t="n">
        <v>30377.45</v>
      </c>
      <c r="P331" t="n">
        <v>1028.78</v>
      </c>
      <c r="Q331" t="n">
        <v>1368.97</v>
      </c>
      <c r="R331" t="n">
        <v>458.81</v>
      </c>
      <c r="S331" t="n">
        <v>104.26</v>
      </c>
      <c r="T331" t="n">
        <v>174606.65</v>
      </c>
      <c r="U331" t="n">
        <v>0.23</v>
      </c>
      <c r="V331" t="n">
        <v>0.76</v>
      </c>
      <c r="W331" t="n">
        <v>21.24</v>
      </c>
      <c r="X331" t="n">
        <v>10.8</v>
      </c>
      <c r="Y331" t="n">
        <v>1</v>
      </c>
      <c r="Z331" t="n">
        <v>10</v>
      </c>
    </row>
    <row r="332">
      <c r="A332" t="n">
        <v>5</v>
      </c>
      <c r="B332" t="n">
        <v>125</v>
      </c>
      <c r="C332" t="inlineStr">
        <is>
          <t xml:space="preserve">CONCLUIDO	</t>
        </is>
      </c>
      <c r="D332" t="n">
        <v>1.2515</v>
      </c>
      <c r="E332" t="n">
        <v>79.90000000000001</v>
      </c>
      <c r="F332" t="n">
        <v>61.94</v>
      </c>
      <c r="G332" t="n">
        <v>11.54</v>
      </c>
      <c r="H332" t="n">
        <v>0.16</v>
      </c>
      <c r="I332" t="n">
        <v>322</v>
      </c>
      <c r="J332" t="n">
        <v>244.85</v>
      </c>
      <c r="K332" t="n">
        <v>58.47</v>
      </c>
      <c r="L332" t="n">
        <v>2.25</v>
      </c>
      <c r="M332" t="n">
        <v>320</v>
      </c>
      <c r="N332" t="n">
        <v>59.12</v>
      </c>
      <c r="O332" t="n">
        <v>30431.96</v>
      </c>
      <c r="P332" t="n">
        <v>1004.59</v>
      </c>
      <c r="Q332" t="n">
        <v>1368.85</v>
      </c>
      <c r="R332" t="n">
        <v>410.79</v>
      </c>
      <c r="S332" t="n">
        <v>104.26</v>
      </c>
      <c r="T332" t="n">
        <v>150842</v>
      </c>
      <c r="U332" t="n">
        <v>0.25</v>
      </c>
      <c r="V332" t="n">
        <v>0.77</v>
      </c>
      <c r="W332" t="n">
        <v>21.17</v>
      </c>
      <c r="X332" t="n">
        <v>9.33</v>
      </c>
      <c r="Y332" t="n">
        <v>1</v>
      </c>
      <c r="Z332" t="n">
        <v>10</v>
      </c>
    </row>
    <row r="333">
      <c r="A333" t="n">
        <v>6</v>
      </c>
      <c r="B333" t="n">
        <v>125</v>
      </c>
      <c r="C333" t="inlineStr">
        <is>
          <t xml:space="preserve">CONCLUIDO	</t>
        </is>
      </c>
      <c r="D333" t="n">
        <v>1.2977</v>
      </c>
      <c r="E333" t="n">
        <v>77.06</v>
      </c>
      <c r="F333" t="n">
        <v>60.85</v>
      </c>
      <c r="G333" t="n">
        <v>12.81</v>
      </c>
      <c r="H333" t="n">
        <v>0.18</v>
      </c>
      <c r="I333" t="n">
        <v>285</v>
      </c>
      <c r="J333" t="n">
        <v>245.29</v>
      </c>
      <c r="K333" t="n">
        <v>58.47</v>
      </c>
      <c r="L333" t="n">
        <v>2.5</v>
      </c>
      <c r="M333" t="n">
        <v>283</v>
      </c>
      <c r="N333" t="n">
        <v>59.32</v>
      </c>
      <c r="O333" t="n">
        <v>30486.54</v>
      </c>
      <c r="P333" t="n">
        <v>986.46</v>
      </c>
      <c r="Q333" t="n">
        <v>1368.38</v>
      </c>
      <c r="R333" t="n">
        <v>375.38</v>
      </c>
      <c r="S333" t="n">
        <v>104.26</v>
      </c>
      <c r="T333" t="n">
        <v>133320.41</v>
      </c>
      <c r="U333" t="n">
        <v>0.28</v>
      </c>
      <c r="V333" t="n">
        <v>0.79</v>
      </c>
      <c r="W333" t="n">
        <v>21.11</v>
      </c>
      <c r="X333" t="n">
        <v>8.25</v>
      </c>
      <c r="Y333" t="n">
        <v>1</v>
      </c>
      <c r="Z333" t="n">
        <v>10</v>
      </c>
    </row>
    <row r="334">
      <c r="A334" t="n">
        <v>7</v>
      </c>
      <c r="B334" t="n">
        <v>125</v>
      </c>
      <c r="C334" t="inlineStr">
        <is>
          <t xml:space="preserve">CONCLUIDO	</t>
        </is>
      </c>
      <c r="D334" t="n">
        <v>1.3374</v>
      </c>
      <c r="E334" t="n">
        <v>74.77</v>
      </c>
      <c r="F334" t="n">
        <v>59.97</v>
      </c>
      <c r="G334" t="n">
        <v>14.11</v>
      </c>
      <c r="H334" t="n">
        <v>0.2</v>
      </c>
      <c r="I334" t="n">
        <v>255</v>
      </c>
      <c r="J334" t="n">
        <v>245.73</v>
      </c>
      <c r="K334" t="n">
        <v>58.47</v>
      </c>
      <c r="L334" t="n">
        <v>2.75</v>
      </c>
      <c r="M334" t="n">
        <v>253</v>
      </c>
      <c r="N334" t="n">
        <v>59.51</v>
      </c>
      <c r="O334" t="n">
        <v>30541.19</v>
      </c>
      <c r="P334" t="n">
        <v>971.87</v>
      </c>
      <c r="Q334" t="n">
        <v>1368.27</v>
      </c>
      <c r="R334" t="n">
        <v>346.21</v>
      </c>
      <c r="S334" t="n">
        <v>104.26</v>
      </c>
      <c r="T334" t="n">
        <v>118886.19</v>
      </c>
      <c r="U334" t="n">
        <v>0.3</v>
      </c>
      <c r="V334" t="n">
        <v>0.8</v>
      </c>
      <c r="W334" t="n">
        <v>21.08</v>
      </c>
      <c r="X334" t="n">
        <v>7.37</v>
      </c>
      <c r="Y334" t="n">
        <v>1</v>
      </c>
      <c r="Z334" t="n">
        <v>10</v>
      </c>
    </row>
    <row r="335">
      <c r="A335" t="n">
        <v>8</v>
      </c>
      <c r="B335" t="n">
        <v>125</v>
      </c>
      <c r="C335" t="inlineStr">
        <is>
          <t xml:space="preserve">CONCLUIDO	</t>
        </is>
      </c>
      <c r="D335" t="n">
        <v>1.3713</v>
      </c>
      <c r="E335" t="n">
        <v>72.93000000000001</v>
      </c>
      <c r="F335" t="n">
        <v>59.26</v>
      </c>
      <c r="G335" t="n">
        <v>15.39</v>
      </c>
      <c r="H335" t="n">
        <v>0.22</v>
      </c>
      <c r="I335" t="n">
        <v>231</v>
      </c>
      <c r="J335" t="n">
        <v>246.18</v>
      </c>
      <c r="K335" t="n">
        <v>58.47</v>
      </c>
      <c r="L335" t="n">
        <v>3</v>
      </c>
      <c r="M335" t="n">
        <v>229</v>
      </c>
      <c r="N335" t="n">
        <v>59.7</v>
      </c>
      <c r="O335" t="n">
        <v>30595.91</v>
      </c>
      <c r="P335" t="n">
        <v>959.85</v>
      </c>
      <c r="Q335" t="n">
        <v>1368.05</v>
      </c>
      <c r="R335" t="n">
        <v>323.47</v>
      </c>
      <c r="S335" t="n">
        <v>104.26</v>
      </c>
      <c r="T335" t="n">
        <v>107638.38</v>
      </c>
      <c r="U335" t="n">
        <v>0.32</v>
      </c>
      <c r="V335" t="n">
        <v>0.8100000000000001</v>
      </c>
      <c r="W335" t="n">
        <v>21.02</v>
      </c>
      <c r="X335" t="n">
        <v>6.66</v>
      </c>
      <c r="Y335" t="n">
        <v>1</v>
      </c>
      <c r="Z335" t="n">
        <v>10</v>
      </c>
    </row>
    <row r="336">
      <c r="A336" t="n">
        <v>9</v>
      </c>
      <c r="B336" t="n">
        <v>125</v>
      </c>
      <c r="C336" t="inlineStr">
        <is>
          <t xml:space="preserve">CONCLUIDO	</t>
        </is>
      </c>
      <c r="D336" t="n">
        <v>1.4009</v>
      </c>
      <c r="E336" t="n">
        <v>71.38</v>
      </c>
      <c r="F336" t="n">
        <v>58.66</v>
      </c>
      <c r="G336" t="n">
        <v>16.68</v>
      </c>
      <c r="H336" t="n">
        <v>0.23</v>
      </c>
      <c r="I336" t="n">
        <v>211</v>
      </c>
      <c r="J336" t="n">
        <v>246.62</v>
      </c>
      <c r="K336" t="n">
        <v>58.47</v>
      </c>
      <c r="L336" t="n">
        <v>3.25</v>
      </c>
      <c r="M336" t="n">
        <v>209</v>
      </c>
      <c r="N336" t="n">
        <v>59.9</v>
      </c>
      <c r="O336" t="n">
        <v>30650.7</v>
      </c>
      <c r="P336" t="n">
        <v>949.59</v>
      </c>
      <c r="Q336" t="n">
        <v>1368.05</v>
      </c>
      <c r="R336" t="n">
        <v>303.95</v>
      </c>
      <c r="S336" t="n">
        <v>104.26</v>
      </c>
      <c r="T336" t="n">
        <v>97975.10000000001</v>
      </c>
      <c r="U336" t="n">
        <v>0.34</v>
      </c>
      <c r="V336" t="n">
        <v>0.82</v>
      </c>
      <c r="W336" t="n">
        <v>20.99</v>
      </c>
      <c r="X336" t="n">
        <v>6.07</v>
      </c>
      <c r="Y336" t="n">
        <v>1</v>
      </c>
      <c r="Z336" t="n">
        <v>10</v>
      </c>
    </row>
    <row r="337">
      <c r="A337" t="n">
        <v>10</v>
      </c>
      <c r="B337" t="n">
        <v>125</v>
      </c>
      <c r="C337" t="inlineStr">
        <is>
          <t xml:space="preserve">CONCLUIDO	</t>
        </is>
      </c>
      <c r="D337" t="n">
        <v>1.4263</v>
      </c>
      <c r="E337" t="n">
        <v>70.11</v>
      </c>
      <c r="F337" t="n">
        <v>58.19</v>
      </c>
      <c r="G337" t="n">
        <v>18</v>
      </c>
      <c r="H337" t="n">
        <v>0.25</v>
      </c>
      <c r="I337" t="n">
        <v>194</v>
      </c>
      <c r="J337" t="n">
        <v>247.07</v>
      </c>
      <c r="K337" t="n">
        <v>58.47</v>
      </c>
      <c r="L337" t="n">
        <v>3.5</v>
      </c>
      <c r="M337" t="n">
        <v>192</v>
      </c>
      <c r="N337" t="n">
        <v>60.09</v>
      </c>
      <c r="O337" t="n">
        <v>30705.56</v>
      </c>
      <c r="P337" t="n">
        <v>941.5</v>
      </c>
      <c r="Q337" t="n">
        <v>1367.8</v>
      </c>
      <c r="R337" t="n">
        <v>288.38</v>
      </c>
      <c r="S337" t="n">
        <v>104.26</v>
      </c>
      <c r="T337" t="n">
        <v>90277.91</v>
      </c>
      <c r="U337" t="n">
        <v>0.36</v>
      </c>
      <c r="V337" t="n">
        <v>0.82</v>
      </c>
      <c r="W337" t="n">
        <v>20.98</v>
      </c>
      <c r="X337" t="n">
        <v>5.6</v>
      </c>
      <c r="Y337" t="n">
        <v>1</v>
      </c>
      <c r="Z337" t="n">
        <v>10</v>
      </c>
    </row>
    <row r="338">
      <c r="A338" t="n">
        <v>11</v>
      </c>
      <c r="B338" t="n">
        <v>125</v>
      </c>
      <c r="C338" t="inlineStr">
        <is>
          <t xml:space="preserve">CONCLUIDO	</t>
        </is>
      </c>
      <c r="D338" t="n">
        <v>1.4492</v>
      </c>
      <c r="E338" t="n">
        <v>69</v>
      </c>
      <c r="F338" t="n">
        <v>57.75</v>
      </c>
      <c r="G338" t="n">
        <v>19.25</v>
      </c>
      <c r="H338" t="n">
        <v>0.27</v>
      </c>
      <c r="I338" t="n">
        <v>180</v>
      </c>
      <c r="J338" t="n">
        <v>247.51</v>
      </c>
      <c r="K338" t="n">
        <v>58.47</v>
      </c>
      <c r="L338" t="n">
        <v>3.75</v>
      </c>
      <c r="M338" t="n">
        <v>178</v>
      </c>
      <c r="N338" t="n">
        <v>60.29</v>
      </c>
      <c r="O338" t="n">
        <v>30760.49</v>
      </c>
      <c r="P338" t="n">
        <v>933.96</v>
      </c>
      <c r="Q338" t="n">
        <v>1367.87</v>
      </c>
      <c r="R338" t="n">
        <v>274.46</v>
      </c>
      <c r="S338" t="n">
        <v>104.26</v>
      </c>
      <c r="T338" t="n">
        <v>83387.99000000001</v>
      </c>
      <c r="U338" t="n">
        <v>0.38</v>
      </c>
      <c r="V338" t="n">
        <v>0.83</v>
      </c>
      <c r="W338" t="n">
        <v>20.94</v>
      </c>
      <c r="X338" t="n">
        <v>5.16</v>
      </c>
      <c r="Y338" t="n">
        <v>1</v>
      </c>
      <c r="Z338" t="n">
        <v>10</v>
      </c>
    </row>
    <row r="339">
      <c r="A339" t="n">
        <v>12</v>
      </c>
      <c r="B339" t="n">
        <v>125</v>
      </c>
      <c r="C339" t="inlineStr">
        <is>
          <t xml:space="preserve">CONCLUIDO	</t>
        </is>
      </c>
      <c r="D339" t="n">
        <v>1.469</v>
      </c>
      <c r="E339" t="n">
        <v>68.06999999999999</v>
      </c>
      <c r="F339" t="n">
        <v>57.38</v>
      </c>
      <c r="G339" t="n">
        <v>20.49</v>
      </c>
      <c r="H339" t="n">
        <v>0.29</v>
      </c>
      <c r="I339" t="n">
        <v>168</v>
      </c>
      <c r="J339" t="n">
        <v>247.96</v>
      </c>
      <c r="K339" t="n">
        <v>58.47</v>
      </c>
      <c r="L339" t="n">
        <v>4</v>
      </c>
      <c r="M339" t="n">
        <v>166</v>
      </c>
      <c r="N339" t="n">
        <v>60.48</v>
      </c>
      <c r="O339" t="n">
        <v>30815.5</v>
      </c>
      <c r="P339" t="n">
        <v>927.46</v>
      </c>
      <c r="Q339" t="n">
        <v>1367.82</v>
      </c>
      <c r="R339" t="n">
        <v>262.47</v>
      </c>
      <c r="S339" t="n">
        <v>104.26</v>
      </c>
      <c r="T339" t="n">
        <v>77451.75</v>
      </c>
      <c r="U339" t="n">
        <v>0.4</v>
      </c>
      <c r="V339" t="n">
        <v>0.84</v>
      </c>
      <c r="W339" t="n">
        <v>20.92</v>
      </c>
      <c r="X339" t="n">
        <v>4.79</v>
      </c>
      <c r="Y339" t="n">
        <v>1</v>
      </c>
      <c r="Z339" t="n">
        <v>10</v>
      </c>
    </row>
    <row r="340">
      <c r="A340" t="n">
        <v>13</v>
      </c>
      <c r="B340" t="n">
        <v>125</v>
      </c>
      <c r="C340" t="inlineStr">
        <is>
          <t xml:space="preserve">CONCLUIDO	</t>
        </is>
      </c>
      <c r="D340" t="n">
        <v>1.4872</v>
      </c>
      <c r="E340" t="n">
        <v>67.23999999999999</v>
      </c>
      <c r="F340" t="n">
        <v>57.07</v>
      </c>
      <c r="G340" t="n">
        <v>21.81</v>
      </c>
      <c r="H340" t="n">
        <v>0.3</v>
      </c>
      <c r="I340" t="n">
        <v>157</v>
      </c>
      <c r="J340" t="n">
        <v>248.4</v>
      </c>
      <c r="K340" t="n">
        <v>58.47</v>
      </c>
      <c r="L340" t="n">
        <v>4.25</v>
      </c>
      <c r="M340" t="n">
        <v>155</v>
      </c>
      <c r="N340" t="n">
        <v>60.68</v>
      </c>
      <c r="O340" t="n">
        <v>30870.57</v>
      </c>
      <c r="P340" t="n">
        <v>921.91</v>
      </c>
      <c r="Q340" t="n">
        <v>1367.81</v>
      </c>
      <c r="R340" t="n">
        <v>252.69</v>
      </c>
      <c r="S340" t="n">
        <v>104.26</v>
      </c>
      <c r="T340" t="n">
        <v>72615.56</v>
      </c>
      <c r="U340" t="n">
        <v>0.41</v>
      </c>
      <c r="V340" t="n">
        <v>0.84</v>
      </c>
      <c r="W340" t="n">
        <v>20.89</v>
      </c>
      <c r="X340" t="n">
        <v>4.48</v>
      </c>
      <c r="Y340" t="n">
        <v>1</v>
      </c>
      <c r="Z340" t="n">
        <v>10</v>
      </c>
    </row>
    <row r="341">
      <c r="A341" t="n">
        <v>14</v>
      </c>
      <c r="B341" t="n">
        <v>125</v>
      </c>
      <c r="C341" t="inlineStr">
        <is>
          <t xml:space="preserve">CONCLUIDO	</t>
        </is>
      </c>
      <c r="D341" t="n">
        <v>1.5038</v>
      </c>
      <c r="E341" t="n">
        <v>66.5</v>
      </c>
      <c r="F341" t="n">
        <v>56.8</v>
      </c>
      <c r="G341" t="n">
        <v>23.18</v>
      </c>
      <c r="H341" t="n">
        <v>0.32</v>
      </c>
      <c r="I341" t="n">
        <v>147</v>
      </c>
      <c r="J341" t="n">
        <v>248.85</v>
      </c>
      <c r="K341" t="n">
        <v>58.47</v>
      </c>
      <c r="L341" t="n">
        <v>4.5</v>
      </c>
      <c r="M341" t="n">
        <v>145</v>
      </c>
      <c r="N341" t="n">
        <v>60.88</v>
      </c>
      <c r="O341" t="n">
        <v>30925.72</v>
      </c>
      <c r="P341" t="n">
        <v>917.0700000000001</v>
      </c>
      <c r="Q341" t="n">
        <v>1367.93</v>
      </c>
      <c r="R341" t="n">
        <v>243.13</v>
      </c>
      <c r="S341" t="n">
        <v>104.26</v>
      </c>
      <c r="T341" t="n">
        <v>67887.53</v>
      </c>
      <c r="U341" t="n">
        <v>0.43</v>
      </c>
      <c r="V341" t="n">
        <v>0.84</v>
      </c>
      <c r="W341" t="n">
        <v>20.9</v>
      </c>
      <c r="X341" t="n">
        <v>4.21</v>
      </c>
      <c r="Y341" t="n">
        <v>1</v>
      </c>
      <c r="Z341" t="n">
        <v>10</v>
      </c>
    </row>
    <row r="342">
      <c r="A342" t="n">
        <v>15</v>
      </c>
      <c r="B342" t="n">
        <v>125</v>
      </c>
      <c r="C342" t="inlineStr">
        <is>
          <t xml:space="preserve">CONCLUIDO	</t>
        </is>
      </c>
      <c r="D342" t="n">
        <v>1.5176</v>
      </c>
      <c r="E342" t="n">
        <v>65.89</v>
      </c>
      <c r="F342" t="n">
        <v>56.57</v>
      </c>
      <c r="G342" t="n">
        <v>24.42</v>
      </c>
      <c r="H342" t="n">
        <v>0.34</v>
      </c>
      <c r="I342" t="n">
        <v>139</v>
      </c>
      <c r="J342" t="n">
        <v>249.3</v>
      </c>
      <c r="K342" t="n">
        <v>58.47</v>
      </c>
      <c r="L342" t="n">
        <v>4.75</v>
      </c>
      <c r="M342" t="n">
        <v>137</v>
      </c>
      <c r="N342" t="n">
        <v>61.07</v>
      </c>
      <c r="O342" t="n">
        <v>30980.93</v>
      </c>
      <c r="P342" t="n">
        <v>912.9400000000001</v>
      </c>
      <c r="Q342" t="n">
        <v>1367.65</v>
      </c>
      <c r="R342" t="n">
        <v>235.83</v>
      </c>
      <c r="S342" t="n">
        <v>104.26</v>
      </c>
      <c r="T342" t="n">
        <v>64276.81</v>
      </c>
      <c r="U342" t="n">
        <v>0.44</v>
      </c>
      <c r="V342" t="n">
        <v>0.85</v>
      </c>
      <c r="W342" t="n">
        <v>20.88</v>
      </c>
      <c r="X342" t="n">
        <v>3.98</v>
      </c>
      <c r="Y342" t="n">
        <v>1</v>
      </c>
      <c r="Z342" t="n">
        <v>10</v>
      </c>
    </row>
    <row r="343">
      <c r="A343" t="n">
        <v>16</v>
      </c>
      <c r="B343" t="n">
        <v>125</v>
      </c>
      <c r="C343" t="inlineStr">
        <is>
          <t xml:space="preserve">CONCLUIDO	</t>
        </is>
      </c>
      <c r="D343" t="n">
        <v>1.5309</v>
      </c>
      <c r="E343" t="n">
        <v>65.31999999999999</v>
      </c>
      <c r="F343" t="n">
        <v>56.33</v>
      </c>
      <c r="G343" t="n">
        <v>25.61</v>
      </c>
      <c r="H343" t="n">
        <v>0.36</v>
      </c>
      <c r="I343" t="n">
        <v>132</v>
      </c>
      <c r="J343" t="n">
        <v>249.75</v>
      </c>
      <c r="K343" t="n">
        <v>58.47</v>
      </c>
      <c r="L343" t="n">
        <v>5</v>
      </c>
      <c r="M343" t="n">
        <v>130</v>
      </c>
      <c r="N343" t="n">
        <v>61.27</v>
      </c>
      <c r="O343" t="n">
        <v>31036.22</v>
      </c>
      <c r="P343" t="n">
        <v>908.47</v>
      </c>
      <c r="Q343" t="n">
        <v>1367.69</v>
      </c>
      <c r="R343" t="n">
        <v>228.9</v>
      </c>
      <c r="S343" t="n">
        <v>104.26</v>
      </c>
      <c r="T343" t="n">
        <v>60848.08</v>
      </c>
      <c r="U343" t="n">
        <v>0.46</v>
      </c>
      <c r="V343" t="n">
        <v>0.85</v>
      </c>
      <c r="W343" t="n">
        <v>20.84</v>
      </c>
      <c r="X343" t="n">
        <v>3.75</v>
      </c>
      <c r="Y343" t="n">
        <v>1</v>
      </c>
      <c r="Z343" t="n">
        <v>10</v>
      </c>
    </row>
    <row r="344">
      <c r="A344" t="n">
        <v>17</v>
      </c>
      <c r="B344" t="n">
        <v>125</v>
      </c>
      <c r="C344" t="inlineStr">
        <is>
          <t xml:space="preserve">CONCLUIDO	</t>
        </is>
      </c>
      <c r="D344" t="n">
        <v>1.5431</v>
      </c>
      <c r="E344" t="n">
        <v>64.81</v>
      </c>
      <c r="F344" t="n">
        <v>56.15</v>
      </c>
      <c r="G344" t="n">
        <v>26.95</v>
      </c>
      <c r="H344" t="n">
        <v>0.37</v>
      </c>
      <c r="I344" t="n">
        <v>125</v>
      </c>
      <c r="J344" t="n">
        <v>250.2</v>
      </c>
      <c r="K344" t="n">
        <v>58.47</v>
      </c>
      <c r="L344" t="n">
        <v>5.25</v>
      </c>
      <c r="M344" t="n">
        <v>123</v>
      </c>
      <c r="N344" t="n">
        <v>61.47</v>
      </c>
      <c r="O344" t="n">
        <v>31091.59</v>
      </c>
      <c r="P344" t="n">
        <v>905.05</v>
      </c>
      <c r="Q344" t="n">
        <v>1367.73</v>
      </c>
      <c r="R344" t="n">
        <v>222</v>
      </c>
      <c r="S344" t="n">
        <v>104.26</v>
      </c>
      <c r="T344" t="n">
        <v>57432.34</v>
      </c>
      <c r="U344" t="n">
        <v>0.47</v>
      </c>
      <c r="V344" t="n">
        <v>0.85</v>
      </c>
      <c r="W344" t="n">
        <v>20.86</v>
      </c>
      <c r="X344" t="n">
        <v>3.56</v>
      </c>
      <c r="Y344" t="n">
        <v>1</v>
      </c>
      <c r="Z344" t="n">
        <v>10</v>
      </c>
    </row>
    <row r="345">
      <c r="A345" t="n">
        <v>18</v>
      </c>
      <c r="B345" t="n">
        <v>125</v>
      </c>
      <c r="C345" t="inlineStr">
        <is>
          <t xml:space="preserve">CONCLUIDO	</t>
        </is>
      </c>
      <c r="D345" t="n">
        <v>1.5541</v>
      </c>
      <c r="E345" t="n">
        <v>64.34</v>
      </c>
      <c r="F345" t="n">
        <v>55.97</v>
      </c>
      <c r="G345" t="n">
        <v>28.22</v>
      </c>
      <c r="H345" t="n">
        <v>0.39</v>
      </c>
      <c r="I345" t="n">
        <v>119</v>
      </c>
      <c r="J345" t="n">
        <v>250.64</v>
      </c>
      <c r="K345" t="n">
        <v>58.47</v>
      </c>
      <c r="L345" t="n">
        <v>5.5</v>
      </c>
      <c r="M345" t="n">
        <v>117</v>
      </c>
      <c r="N345" t="n">
        <v>61.67</v>
      </c>
      <c r="O345" t="n">
        <v>31147.02</v>
      </c>
      <c r="P345" t="n">
        <v>901.5700000000001</v>
      </c>
      <c r="Q345" t="n">
        <v>1367.51</v>
      </c>
      <c r="R345" t="n">
        <v>216.52</v>
      </c>
      <c r="S345" t="n">
        <v>104.26</v>
      </c>
      <c r="T345" t="n">
        <v>54718.74</v>
      </c>
      <c r="U345" t="n">
        <v>0.48</v>
      </c>
      <c r="V345" t="n">
        <v>0.86</v>
      </c>
      <c r="W345" t="n">
        <v>20.84</v>
      </c>
      <c r="X345" t="n">
        <v>3.38</v>
      </c>
      <c r="Y345" t="n">
        <v>1</v>
      </c>
      <c r="Z345" t="n">
        <v>10</v>
      </c>
    </row>
    <row r="346">
      <c r="A346" t="n">
        <v>19</v>
      </c>
      <c r="B346" t="n">
        <v>125</v>
      </c>
      <c r="C346" t="inlineStr">
        <is>
          <t xml:space="preserve">CONCLUIDO	</t>
        </is>
      </c>
      <c r="D346" t="n">
        <v>1.5648</v>
      </c>
      <c r="E346" t="n">
        <v>63.91</v>
      </c>
      <c r="F346" t="n">
        <v>55.81</v>
      </c>
      <c r="G346" t="n">
        <v>29.64</v>
      </c>
      <c r="H346" t="n">
        <v>0.41</v>
      </c>
      <c r="I346" t="n">
        <v>113</v>
      </c>
      <c r="J346" t="n">
        <v>251.09</v>
      </c>
      <c r="K346" t="n">
        <v>58.47</v>
      </c>
      <c r="L346" t="n">
        <v>5.75</v>
      </c>
      <c r="M346" t="n">
        <v>111</v>
      </c>
      <c r="N346" t="n">
        <v>61.87</v>
      </c>
      <c r="O346" t="n">
        <v>31202.53</v>
      </c>
      <c r="P346" t="n">
        <v>898.77</v>
      </c>
      <c r="Q346" t="n">
        <v>1367.59</v>
      </c>
      <c r="R346" t="n">
        <v>211.54</v>
      </c>
      <c r="S346" t="n">
        <v>104.26</v>
      </c>
      <c r="T346" t="n">
        <v>52263.14</v>
      </c>
      <c r="U346" t="n">
        <v>0.49</v>
      </c>
      <c r="V346" t="n">
        <v>0.86</v>
      </c>
      <c r="W346" t="n">
        <v>20.83</v>
      </c>
      <c r="X346" t="n">
        <v>3.23</v>
      </c>
      <c r="Y346" t="n">
        <v>1</v>
      </c>
      <c r="Z346" t="n">
        <v>10</v>
      </c>
    </row>
    <row r="347">
      <c r="A347" t="n">
        <v>20</v>
      </c>
      <c r="B347" t="n">
        <v>125</v>
      </c>
      <c r="C347" t="inlineStr">
        <is>
          <t xml:space="preserve">CONCLUIDO	</t>
        </is>
      </c>
      <c r="D347" t="n">
        <v>1.5744</v>
      </c>
      <c r="E347" t="n">
        <v>63.52</v>
      </c>
      <c r="F347" t="n">
        <v>55.66</v>
      </c>
      <c r="G347" t="n">
        <v>30.92</v>
      </c>
      <c r="H347" t="n">
        <v>0.42</v>
      </c>
      <c r="I347" t="n">
        <v>108</v>
      </c>
      <c r="J347" t="n">
        <v>251.55</v>
      </c>
      <c r="K347" t="n">
        <v>58.47</v>
      </c>
      <c r="L347" t="n">
        <v>6</v>
      </c>
      <c r="M347" t="n">
        <v>106</v>
      </c>
      <c r="N347" t="n">
        <v>62.07</v>
      </c>
      <c r="O347" t="n">
        <v>31258.11</v>
      </c>
      <c r="P347" t="n">
        <v>895.59</v>
      </c>
      <c r="Q347" t="n">
        <v>1367.6</v>
      </c>
      <c r="R347" t="n">
        <v>206.51</v>
      </c>
      <c r="S347" t="n">
        <v>104.26</v>
      </c>
      <c r="T347" t="n">
        <v>49770.16</v>
      </c>
      <c r="U347" t="n">
        <v>0.5</v>
      </c>
      <c r="V347" t="n">
        <v>0.86</v>
      </c>
      <c r="W347" t="n">
        <v>20.82</v>
      </c>
      <c r="X347" t="n">
        <v>3.07</v>
      </c>
      <c r="Y347" t="n">
        <v>1</v>
      </c>
      <c r="Z347" t="n">
        <v>10</v>
      </c>
    </row>
    <row r="348">
      <c r="A348" t="n">
        <v>21</v>
      </c>
      <c r="B348" t="n">
        <v>125</v>
      </c>
      <c r="C348" t="inlineStr">
        <is>
          <t xml:space="preserve">CONCLUIDO	</t>
        </is>
      </c>
      <c r="D348" t="n">
        <v>1.5819</v>
      </c>
      <c r="E348" t="n">
        <v>63.22</v>
      </c>
      <c r="F348" t="n">
        <v>55.55</v>
      </c>
      <c r="G348" t="n">
        <v>32.05</v>
      </c>
      <c r="H348" t="n">
        <v>0.44</v>
      </c>
      <c r="I348" t="n">
        <v>104</v>
      </c>
      <c r="J348" t="n">
        <v>252</v>
      </c>
      <c r="K348" t="n">
        <v>58.47</v>
      </c>
      <c r="L348" t="n">
        <v>6.25</v>
      </c>
      <c r="M348" t="n">
        <v>102</v>
      </c>
      <c r="N348" t="n">
        <v>62.27</v>
      </c>
      <c r="O348" t="n">
        <v>31313.77</v>
      </c>
      <c r="P348" t="n">
        <v>893.35</v>
      </c>
      <c r="Q348" t="n">
        <v>1367.54</v>
      </c>
      <c r="R348" t="n">
        <v>203.08</v>
      </c>
      <c r="S348" t="n">
        <v>104.26</v>
      </c>
      <c r="T348" t="n">
        <v>48075.76</v>
      </c>
      <c r="U348" t="n">
        <v>0.51</v>
      </c>
      <c r="V348" t="n">
        <v>0.86</v>
      </c>
      <c r="W348" t="n">
        <v>20.81</v>
      </c>
      <c r="X348" t="n">
        <v>2.96</v>
      </c>
      <c r="Y348" t="n">
        <v>1</v>
      </c>
      <c r="Z348" t="n">
        <v>10</v>
      </c>
    </row>
    <row r="349">
      <c r="A349" t="n">
        <v>22</v>
      </c>
      <c r="B349" t="n">
        <v>125</v>
      </c>
      <c r="C349" t="inlineStr">
        <is>
          <t xml:space="preserve">CONCLUIDO	</t>
        </is>
      </c>
      <c r="D349" t="n">
        <v>1.59</v>
      </c>
      <c r="E349" t="n">
        <v>62.89</v>
      </c>
      <c r="F349" t="n">
        <v>55.41</v>
      </c>
      <c r="G349" t="n">
        <v>33.25</v>
      </c>
      <c r="H349" t="n">
        <v>0.46</v>
      </c>
      <c r="I349" t="n">
        <v>100</v>
      </c>
      <c r="J349" t="n">
        <v>252.45</v>
      </c>
      <c r="K349" t="n">
        <v>58.47</v>
      </c>
      <c r="L349" t="n">
        <v>6.5</v>
      </c>
      <c r="M349" t="n">
        <v>98</v>
      </c>
      <c r="N349" t="n">
        <v>62.47</v>
      </c>
      <c r="O349" t="n">
        <v>31369.49</v>
      </c>
      <c r="P349" t="n">
        <v>890.64</v>
      </c>
      <c r="Q349" t="n">
        <v>1367.68</v>
      </c>
      <c r="R349" t="n">
        <v>198.86</v>
      </c>
      <c r="S349" t="n">
        <v>104.26</v>
      </c>
      <c r="T349" t="n">
        <v>45986.49</v>
      </c>
      <c r="U349" t="n">
        <v>0.52</v>
      </c>
      <c r="V349" t="n">
        <v>0.86</v>
      </c>
      <c r="W349" t="n">
        <v>20.8</v>
      </c>
      <c r="X349" t="n">
        <v>2.83</v>
      </c>
      <c r="Y349" t="n">
        <v>1</v>
      </c>
      <c r="Z349" t="n">
        <v>10</v>
      </c>
    </row>
    <row r="350">
      <c r="A350" t="n">
        <v>23</v>
      </c>
      <c r="B350" t="n">
        <v>125</v>
      </c>
      <c r="C350" t="inlineStr">
        <is>
          <t xml:space="preserve">CONCLUIDO	</t>
        </is>
      </c>
      <c r="D350" t="n">
        <v>1.5975</v>
      </c>
      <c r="E350" t="n">
        <v>62.6</v>
      </c>
      <c r="F350" t="n">
        <v>55.31</v>
      </c>
      <c r="G350" t="n">
        <v>34.57</v>
      </c>
      <c r="H350" t="n">
        <v>0.47</v>
      </c>
      <c r="I350" t="n">
        <v>96</v>
      </c>
      <c r="J350" t="n">
        <v>252.9</v>
      </c>
      <c r="K350" t="n">
        <v>58.47</v>
      </c>
      <c r="L350" t="n">
        <v>6.75</v>
      </c>
      <c r="M350" t="n">
        <v>94</v>
      </c>
      <c r="N350" t="n">
        <v>62.68</v>
      </c>
      <c r="O350" t="n">
        <v>31425.3</v>
      </c>
      <c r="P350" t="n">
        <v>888.46</v>
      </c>
      <c r="Q350" t="n">
        <v>1367.47</v>
      </c>
      <c r="R350" t="n">
        <v>195.09</v>
      </c>
      <c r="S350" t="n">
        <v>104.26</v>
      </c>
      <c r="T350" t="n">
        <v>44122.53</v>
      </c>
      <c r="U350" t="n">
        <v>0.53</v>
      </c>
      <c r="V350" t="n">
        <v>0.87</v>
      </c>
      <c r="W350" t="n">
        <v>20.8</v>
      </c>
      <c r="X350" t="n">
        <v>2.73</v>
      </c>
      <c r="Y350" t="n">
        <v>1</v>
      </c>
      <c r="Z350" t="n">
        <v>10</v>
      </c>
    </row>
    <row r="351">
      <c r="A351" t="n">
        <v>24</v>
      </c>
      <c r="B351" t="n">
        <v>125</v>
      </c>
      <c r="C351" t="inlineStr">
        <is>
          <t xml:space="preserve">CONCLUIDO	</t>
        </is>
      </c>
      <c r="D351" t="n">
        <v>1.6049</v>
      </c>
      <c r="E351" t="n">
        <v>62.31</v>
      </c>
      <c r="F351" t="n">
        <v>55.21</v>
      </c>
      <c r="G351" t="n">
        <v>36</v>
      </c>
      <c r="H351" t="n">
        <v>0.49</v>
      </c>
      <c r="I351" t="n">
        <v>92</v>
      </c>
      <c r="J351" t="n">
        <v>253.35</v>
      </c>
      <c r="K351" t="n">
        <v>58.47</v>
      </c>
      <c r="L351" t="n">
        <v>7</v>
      </c>
      <c r="M351" t="n">
        <v>90</v>
      </c>
      <c r="N351" t="n">
        <v>62.88</v>
      </c>
      <c r="O351" t="n">
        <v>31481.17</v>
      </c>
      <c r="P351" t="n">
        <v>886.28</v>
      </c>
      <c r="Q351" t="n">
        <v>1367.61</v>
      </c>
      <c r="R351" t="n">
        <v>192.14</v>
      </c>
      <c r="S351" t="n">
        <v>104.26</v>
      </c>
      <c r="T351" t="n">
        <v>42666.1</v>
      </c>
      <c r="U351" t="n">
        <v>0.54</v>
      </c>
      <c r="V351" t="n">
        <v>0.87</v>
      </c>
      <c r="W351" t="n">
        <v>20.79</v>
      </c>
      <c r="X351" t="n">
        <v>2.62</v>
      </c>
      <c r="Y351" t="n">
        <v>1</v>
      </c>
      <c r="Z351" t="n">
        <v>10</v>
      </c>
    </row>
    <row r="352">
      <c r="A352" t="n">
        <v>25</v>
      </c>
      <c r="B352" t="n">
        <v>125</v>
      </c>
      <c r="C352" t="inlineStr">
        <is>
          <t xml:space="preserve">CONCLUIDO	</t>
        </is>
      </c>
      <c r="D352" t="n">
        <v>1.6109</v>
      </c>
      <c r="E352" t="n">
        <v>62.08</v>
      </c>
      <c r="F352" t="n">
        <v>55.12</v>
      </c>
      <c r="G352" t="n">
        <v>37.16</v>
      </c>
      <c r="H352" t="n">
        <v>0.51</v>
      </c>
      <c r="I352" t="n">
        <v>89</v>
      </c>
      <c r="J352" t="n">
        <v>253.81</v>
      </c>
      <c r="K352" t="n">
        <v>58.47</v>
      </c>
      <c r="L352" t="n">
        <v>7.25</v>
      </c>
      <c r="M352" t="n">
        <v>87</v>
      </c>
      <c r="N352" t="n">
        <v>63.08</v>
      </c>
      <c r="O352" t="n">
        <v>31537.13</v>
      </c>
      <c r="P352" t="n">
        <v>884.29</v>
      </c>
      <c r="Q352" t="n">
        <v>1367.53</v>
      </c>
      <c r="R352" t="n">
        <v>188.75</v>
      </c>
      <c r="S352" t="n">
        <v>104.26</v>
      </c>
      <c r="T352" t="n">
        <v>40985.04</v>
      </c>
      <c r="U352" t="n">
        <v>0.55</v>
      </c>
      <c r="V352" t="n">
        <v>0.87</v>
      </c>
      <c r="W352" t="n">
        <v>20.8</v>
      </c>
      <c r="X352" t="n">
        <v>2.53</v>
      </c>
      <c r="Y352" t="n">
        <v>1</v>
      </c>
      <c r="Z352" t="n">
        <v>10</v>
      </c>
    </row>
    <row r="353">
      <c r="A353" t="n">
        <v>26</v>
      </c>
      <c r="B353" t="n">
        <v>125</v>
      </c>
      <c r="C353" t="inlineStr">
        <is>
          <t xml:space="preserve">CONCLUIDO	</t>
        </is>
      </c>
      <c r="D353" t="n">
        <v>1.6172</v>
      </c>
      <c r="E353" t="n">
        <v>61.83</v>
      </c>
      <c r="F353" t="n">
        <v>55.02</v>
      </c>
      <c r="G353" t="n">
        <v>38.38</v>
      </c>
      <c r="H353" t="n">
        <v>0.52</v>
      </c>
      <c r="I353" t="n">
        <v>86</v>
      </c>
      <c r="J353" t="n">
        <v>254.26</v>
      </c>
      <c r="K353" t="n">
        <v>58.47</v>
      </c>
      <c r="L353" t="n">
        <v>7.5</v>
      </c>
      <c r="M353" t="n">
        <v>84</v>
      </c>
      <c r="N353" t="n">
        <v>63.29</v>
      </c>
      <c r="O353" t="n">
        <v>31593.16</v>
      </c>
      <c r="P353" t="n">
        <v>882.29</v>
      </c>
      <c r="Q353" t="n">
        <v>1367.42</v>
      </c>
      <c r="R353" t="n">
        <v>185.19</v>
      </c>
      <c r="S353" t="n">
        <v>104.26</v>
      </c>
      <c r="T353" t="n">
        <v>39223.15</v>
      </c>
      <c r="U353" t="n">
        <v>0.5600000000000001</v>
      </c>
      <c r="V353" t="n">
        <v>0.87</v>
      </c>
      <c r="W353" t="n">
        <v>20.8</v>
      </c>
      <c r="X353" t="n">
        <v>2.44</v>
      </c>
      <c r="Y353" t="n">
        <v>1</v>
      </c>
      <c r="Z353" t="n">
        <v>10</v>
      </c>
    </row>
    <row r="354">
      <c r="A354" t="n">
        <v>27</v>
      </c>
      <c r="B354" t="n">
        <v>125</v>
      </c>
      <c r="C354" t="inlineStr">
        <is>
          <t xml:space="preserve">CONCLUIDO	</t>
        </is>
      </c>
      <c r="D354" t="n">
        <v>1.6229</v>
      </c>
      <c r="E354" t="n">
        <v>61.62</v>
      </c>
      <c r="F354" t="n">
        <v>54.94</v>
      </c>
      <c r="G354" t="n">
        <v>39.72</v>
      </c>
      <c r="H354" t="n">
        <v>0.54</v>
      </c>
      <c r="I354" t="n">
        <v>83</v>
      </c>
      <c r="J354" t="n">
        <v>254.72</v>
      </c>
      <c r="K354" t="n">
        <v>58.47</v>
      </c>
      <c r="L354" t="n">
        <v>7.75</v>
      </c>
      <c r="M354" t="n">
        <v>81</v>
      </c>
      <c r="N354" t="n">
        <v>63.49</v>
      </c>
      <c r="O354" t="n">
        <v>31649.26</v>
      </c>
      <c r="P354" t="n">
        <v>880.47</v>
      </c>
      <c r="Q354" t="n">
        <v>1367.52</v>
      </c>
      <c r="R354" t="n">
        <v>183.04</v>
      </c>
      <c r="S354" t="n">
        <v>104.26</v>
      </c>
      <c r="T354" t="n">
        <v>38159.92</v>
      </c>
      <c r="U354" t="n">
        <v>0.57</v>
      </c>
      <c r="V354" t="n">
        <v>0.87</v>
      </c>
      <c r="W354" t="n">
        <v>20.79</v>
      </c>
      <c r="X354" t="n">
        <v>2.36</v>
      </c>
      <c r="Y354" t="n">
        <v>1</v>
      </c>
      <c r="Z354" t="n">
        <v>10</v>
      </c>
    </row>
    <row r="355">
      <c r="A355" t="n">
        <v>28</v>
      </c>
      <c r="B355" t="n">
        <v>125</v>
      </c>
      <c r="C355" t="inlineStr">
        <is>
          <t xml:space="preserve">CONCLUIDO	</t>
        </is>
      </c>
      <c r="D355" t="n">
        <v>1.6293</v>
      </c>
      <c r="E355" t="n">
        <v>61.38</v>
      </c>
      <c r="F355" t="n">
        <v>54.84</v>
      </c>
      <c r="G355" t="n">
        <v>41.13</v>
      </c>
      <c r="H355" t="n">
        <v>0.5600000000000001</v>
      </c>
      <c r="I355" t="n">
        <v>80</v>
      </c>
      <c r="J355" t="n">
        <v>255.17</v>
      </c>
      <c r="K355" t="n">
        <v>58.47</v>
      </c>
      <c r="L355" t="n">
        <v>8</v>
      </c>
      <c r="M355" t="n">
        <v>78</v>
      </c>
      <c r="N355" t="n">
        <v>63.7</v>
      </c>
      <c r="O355" t="n">
        <v>31705.44</v>
      </c>
      <c r="P355" t="n">
        <v>878.5700000000001</v>
      </c>
      <c r="Q355" t="n">
        <v>1367.51</v>
      </c>
      <c r="R355" t="n">
        <v>180.38</v>
      </c>
      <c r="S355" t="n">
        <v>104.26</v>
      </c>
      <c r="T355" t="n">
        <v>36848.09</v>
      </c>
      <c r="U355" t="n">
        <v>0.58</v>
      </c>
      <c r="V355" t="n">
        <v>0.87</v>
      </c>
      <c r="W355" t="n">
        <v>20.77</v>
      </c>
      <c r="X355" t="n">
        <v>2.26</v>
      </c>
      <c r="Y355" t="n">
        <v>1</v>
      </c>
      <c r="Z355" t="n">
        <v>10</v>
      </c>
    </row>
    <row r="356">
      <c r="A356" t="n">
        <v>29</v>
      </c>
      <c r="B356" t="n">
        <v>125</v>
      </c>
      <c r="C356" t="inlineStr">
        <is>
          <t xml:space="preserve">CONCLUIDO	</t>
        </is>
      </c>
      <c r="D356" t="n">
        <v>1.6334</v>
      </c>
      <c r="E356" t="n">
        <v>61.22</v>
      </c>
      <c r="F356" t="n">
        <v>54.78</v>
      </c>
      <c r="G356" t="n">
        <v>42.14</v>
      </c>
      <c r="H356" t="n">
        <v>0.57</v>
      </c>
      <c r="I356" t="n">
        <v>78</v>
      </c>
      <c r="J356" t="n">
        <v>255.63</v>
      </c>
      <c r="K356" t="n">
        <v>58.47</v>
      </c>
      <c r="L356" t="n">
        <v>8.25</v>
      </c>
      <c r="M356" t="n">
        <v>76</v>
      </c>
      <c r="N356" t="n">
        <v>63.91</v>
      </c>
      <c r="O356" t="n">
        <v>31761.69</v>
      </c>
      <c r="P356" t="n">
        <v>876.8099999999999</v>
      </c>
      <c r="Q356" t="n">
        <v>1367.58</v>
      </c>
      <c r="R356" t="n">
        <v>178.67</v>
      </c>
      <c r="S356" t="n">
        <v>104.26</v>
      </c>
      <c r="T356" t="n">
        <v>35999.92</v>
      </c>
      <c r="U356" t="n">
        <v>0.58</v>
      </c>
      <c r="V356" t="n">
        <v>0.87</v>
      </c>
      <c r="W356" t="n">
        <v>20.76</v>
      </c>
      <c r="X356" t="n">
        <v>2.2</v>
      </c>
      <c r="Y356" t="n">
        <v>1</v>
      </c>
      <c r="Z356" t="n">
        <v>10</v>
      </c>
    </row>
    <row r="357">
      <c r="A357" t="n">
        <v>30</v>
      </c>
      <c r="B357" t="n">
        <v>125</v>
      </c>
      <c r="C357" t="inlineStr">
        <is>
          <t xml:space="preserve">CONCLUIDO	</t>
        </is>
      </c>
      <c r="D357" t="n">
        <v>1.6392</v>
      </c>
      <c r="E357" t="n">
        <v>61.01</v>
      </c>
      <c r="F357" t="n">
        <v>54.71</v>
      </c>
      <c r="G357" t="n">
        <v>43.77</v>
      </c>
      <c r="H357" t="n">
        <v>0.59</v>
      </c>
      <c r="I357" t="n">
        <v>75</v>
      </c>
      <c r="J357" t="n">
        <v>256.09</v>
      </c>
      <c r="K357" t="n">
        <v>58.47</v>
      </c>
      <c r="L357" t="n">
        <v>8.5</v>
      </c>
      <c r="M357" t="n">
        <v>73</v>
      </c>
      <c r="N357" t="n">
        <v>64.11</v>
      </c>
      <c r="O357" t="n">
        <v>31818.02</v>
      </c>
      <c r="P357" t="n">
        <v>875.1</v>
      </c>
      <c r="Q357" t="n">
        <v>1367.38</v>
      </c>
      <c r="R357" t="n">
        <v>175.73</v>
      </c>
      <c r="S357" t="n">
        <v>104.26</v>
      </c>
      <c r="T357" t="n">
        <v>34548.61</v>
      </c>
      <c r="U357" t="n">
        <v>0.59</v>
      </c>
      <c r="V357" t="n">
        <v>0.88</v>
      </c>
      <c r="W357" t="n">
        <v>20.76</v>
      </c>
      <c r="X357" t="n">
        <v>2.13</v>
      </c>
      <c r="Y357" t="n">
        <v>1</v>
      </c>
      <c r="Z357" t="n">
        <v>10</v>
      </c>
    </row>
    <row r="358">
      <c r="A358" t="n">
        <v>31</v>
      </c>
      <c r="B358" t="n">
        <v>125</v>
      </c>
      <c r="C358" t="inlineStr">
        <is>
          <t xml:space="preserve">CONCLUIDO	</t>
        </is>
      </c>
      <c r="D358" t="n">
        <v>1.6431</v>
      </c>
      <c r="E358" t="n">
        <v>60.86</v>
      </c>
      <c r="F358" t="n">
        <v>54.65</v>
      </c>
      <c r="G358" t="n">
        <v>44.92</v>
      </c>
      <c r="H358" t="n">
        <v>0.61</v>
      </c>
      <c r="I358" t="n">
        <v>73</v>
      </c>
      <c r="J358" t="n">
        <v>256.54</v>
      </c>
      <c r="K358" t="n">
        <v>58.47</v>
      </c>
      <c r="L358" t="n">
        <v>8.75</v>
      </c>
      <c r="M358" t="n">
        <v>71</v>
      </c>
      <c r="N358" t="n">
        <v>64.31999999999999</v>
      </c>
      <c r="O358" t="n">
        <v>31874.43</v>
      </c>
      <c r="P358" t="n">
        <v>874.22</v>
      </c>
      <c r="Q358" t="n">
        <v>1367.43</v>
      </c>
      <c r="R358" t="n">
        <v>174.02</v>
      </c>
      <c r="S358" t="n">
        <v>104.26</v>
      </c>
      <c r="T358" t="n">
        <v>33698.75</v>
      </c>
      <c r="U358" t="n">
        <v>0.6</v>
      </c>
      <c r="V358" t="n">
        <v>0.88</v>
      </c>
      <c r="W358" t="n">
        <v>20.77</v>
      </c>
      <c r="X358" t="n">
        <v>2.07</v>
      </c>
      <c r="Y358" t="n">
        <v>1</v>
      </c>
      <c r="Z358" t="n">
        <v>10</v>
      </c>
    </row>
    <row r="359">
      <c r="A359" t="n">
        <v>32</v>
      </c>
      <c r="B359" t="n">
        <v>125</v>
      </c>
      <c r="C359" t="inlineStr">
        <is>
          <t xml:space="preserve">CONCLUIDO	</t>
        </is>
      </c>
      <c r="D359" t="n">
        <v>1.6478</v>
      </c>
      <c r="E359" t="n">
        <v>60.69</v>
      </c>
      <c r="F359" t="n">
        <v>54.58</v>
      </c>
      <c r="G359" t="n">
        <v>46.12</v>
      </c>
      <c r="H359" t="n">
        <v>0.62</v>
      </c>
      <c r="I359" t="n">
        <v>71</v>
      </c>
      <c r="J359" t="n">
        <v>257</v>
      </c>
      <c r="K359" t="n">
        <v>58.47</v>
      </c>
      <c r="L359" t="n">
        <v>9</v>
      </c>
      <c r="M359" t="n">
        <v>69</v>
      </c>
      <c r="N359" t="n">
        <v>64.53</v>
      </c>
      <c r="O359" t="n">
        <v>31931.04</v>
      </c>
      <c r="P359" t="n">
        <v>872.26</v>
      </c>
      <c r="Q359" t="n">
        <v>1367.52</v>
      </c>
      <c r="R359" t="n">
        <v>171.23</v>
      </c>
      <c r="S359" t="n">
        <v>104.26</v>
      </c>
      <c r="T359" t="n">
        <v>32317.57</v>
      </c>
      <c r="U359" t="n">
        <v>0.61</v>
      </c>
      <c r="V359" t="n">
        <v>0.88</v>
      </c>
      <c r="W359" t="n">
        <v>20.76</v>
      </c>
      <c r="X359" t="n">
        <v>1.99</v>
      </c>
      <c r="Y359" t="n">
        <v>1</v>
      </c>
      <c r="Z359" t="n">
        <v>10</v>
      </c>
    </row>
    <row r="360">
      <c r="A360" t="n">
        <v>33</v>
      </c>
      <c r="B360" t="n">
        <v>125</v>
      </c>
      <c r="C360" t="inlineStr">
        <is>
          <t xml:space="preserve">CONCLUIDO	</t>
        </is>
      </c>
      <c r="D360" t="n">
        <v>1.6514</v>
      </c>
      <c r="E360" t="n">
        <v>60.56</v>
      </c>
      <c r="F360" t="n">
        <v>54.54</v>
      </c>
      <c r="G360" t="n">
        <v>47.43</v>
      </c>
      <c r="H360" t="n">
        <v>0.64</v>
      </c>
      <c r="I360" t="n">
        <v>69</v>
      </c>
      <c r="J360" t="n">
        <v>257.46</v>
      </c>
      <c r="K360" t="n">
        <v>58.47</v>
      </c>
      <c r="L360" t="n">
        <v>9.25</v>
      </c>
      <c r="M360" t="n">
        <v>67</v>
      </c>
      <c r="N360" t="n">
        <v>64.73999999999999</v>
      </c>
      <c r="O360" t="n">
        <v>31987.61</v>
      </c>
      <c r="P360" t="n">
        <v>870.95</v>
      </c>
      <c r="Q360" t="n">
        <v>1367.36</v>
      </c>
      <c r="R360" t="n">
        <v>170.51</v>
      </c>
      <c r="S360" t="n">
        <v>104.26</v>
      </c>
      <c r="T360" t="n">
        <v>31966.2</v>
      </c>
      <c r="U360" t="n">
        <v>0.61</v>
      </c>
      <c r="V360" t="n">
        <v>0.88</v>
      </c>
      <c r="W360" t="n">
        <v>20.75</v>
      </c>
      <c r="X360" t="n">
        <v>1.96</v>
      </c>
      <c r="Y360" t="n">
        <v>1</v>
      </c>
      <c r="Z360" t="n">
        <v>10</v>
      </c>
    </row>
    <row r="361">
      <c r="A361" t="n">
        <v>34</v>
      </c>
      <c r="B361" t="n">
        <v>125</v>
      </c>
      <c r="C361" t="inlineStr">
        <is>
          <t xml:space="preserve">CONCLUIDO	</t>
        </is>
      </c>
      <c r="D361" t="n">
        <v>1.6558</v>
      </c>
      <c r="E361" t="n">
        <v>60.4</v>
      </c>
      <c r="F361" t="n">
        <v>54.47</v>
      </c>
      <c r="G361" t="n">
        <v>48.78</v>
      </c>
      <c r="H361" t="n">
        <v>0.66</v>
      </c>
      <c r="I361" t="n">
        <v>67</v>
      </c>
      <c r="J361" t="n">
        <v>257.92</v>
      </c>
      <c r="K361" t="n">
        <v>58.47</v>
      </c>
      <c r="L361" t="n">
        <v>9.5</v>
      </c>
      <c r="M361" t="n">
        <v>65</v>
      </c>
      <c r="N361" t="n">
        <v>64.95</v>
      </c>
      <c r="O361" t="n">
        <v>32044.25</v>
      </c>
      <c r="P361" t="n">
        <v>869.6</v>
      </c>
      <c r="Q361" t="n">
        <v>1367.41</v>
      </c>
      <c r="R361" t="n">
        <v>167.89</v>
      </c>
      <c r="S361" t="n">
        <v>104.26</v>
      </c>
      <c r="T361" t="n">
        <v>30668.26</v>
      </c>
      <c r="U361" t="n">
        <v>0.62</v>
      </c>
      <c r="V361" t="n">
        <v>0.88</v>
      </c>
      <c r="W361" t="n">
        <v>20.76</v>
      </c>
      <c r="X361" t="n">
        <v>1.89</v>
      </c>
      <c r="Y361" t="n">
        <v>1</v>
      </c>
      <c r="Z361" t="n">
        <v>10</v>
      </c>
    </row>
    <row r="362">
      <c r="A362" t="n">
        <v>35</v>
      </c>
      <c r="B362" t="n">
        <v>125</v>
      </c>
      <c r="C362" t="inlineStr">
        <is>
          <t xml:space="preserve">CONCLUIDO	</t>
        </is>
      </c>
      <c r="D362" t="n">
        <v>1.6593</v>
      </c>
      <c r="E362" t="n">
        <v>60.26</v>
      </c>
      <c r="F362" t="n">
        <v>54.44</v>
      </c>
      <c r="G362" t="n">
        <v>50.25</v>
      </c>
      <c r="H362" t="n">
        <v>0.67</v>
      </c>
      <c r="I362" t="n">
        <v>65</v>
      </c>
      <c r="J362" t="n">
        <v>258.38</v>
      </c>
      <c r="K362" t="n">
        <v>58.47</v>
      </c>
      <c r="L362" t="n">
        <v>9.75</v>
      </c>
      <c r="M362" t="n">
        <v>63</v>
      </c>
      <c r="N362" t="n">
        <v>65.16</v>
      </c>
      <c r="O362" t="n">
        <v>32100.97</v>
      </c>
      <c r="P362" t="n">
        <v>868.48</v>
      </c>
      <c r="Q362" t="n">
        <v>1367.43</v>
      </c>
      <c r="R362" t="n">
        <v>166.72</v>
      </c>
      <c r="S362" t="n">
        <v>104.26</v>
      </c>
      <c r="T362" t="n">
        <v>30088.99</v>
      </c>
      <c r="U362" t="n">
        <v>0.63</v>
      </c>
      <c r="V362" t="n">
        <v>0.88</v>
      </c>
      <c r="W362" t="n">
        <v>20.76</v>
      </c>
      <c r="X362" t="n">
        <v>1.86</v>
      </c>
      <c r="Y362" t="n">
        <v>1</v>
      </c>
      <c r="Z362" t="n">
        <v>10</v>
      </c>
    </row>
    <row r="363">
      <c r="A363" t="n">
        <v>36</v>
      </c>
      <c r="B363" t="n">
        <v>125</v>
      </c>
      <c r="C363" t="inlineStr">
        <is>
          <t xml:space="preserve">CONCLUIDO	</t>
        </is>
      </c>
      <c r="D363" t="n">
        <v>1.662</v>
      </c>
      <c r="E363" t="n">
        <v>60.17</v>
      </c>
      <c r="F363" t="n">
        <v>54.39</v>
      </c>
      <c r="G363" t="n">
        <v>50.99</v>
      </c>
      <c r="H363" t="n">
        <v>0.6899999999999999</v>
      </c>
      <c r="I363" t="n">
        <v>64</v>
      </c>
      <c r="J363" t="n">
        <v>258.84</v>
      </c>
      <c r="K363" t="n">
        <v>58.47</v>
      </c>
      <c r="L363" t="n">
        <v>10</v>
      </c>
      <c r="M363" t="n">
        <v>62</v>
      </c>
      <c r="N363" t="n">
        <v>65.37</v>
      </c>
      <c r="O363" t="n">
        <v>32157.77</v>
      </c>
      <c r="P363" t="n">
        <v>867.17</v>
      </c>
      <c r="Q363" t="n">
        <v>1367.37</v>
      </c>
      <c r="R363" t="n">
        <v>165.54</v>
      </c>
      <c r="S363" t="n">
        <v>104.26</v>
      </c>
      <c r="T363" t="n">
        <v>29508.54</v>
      </c>
      <c r="U363" t="n">
        <v>0.63</v>
      </c>
      <c r="V363" t="n">
        <v>0.88</v>
      </c>
      <c r="W363" t="n">
        <v>20.74</v>
      </c>
      <c r="X363" t="n">
        <v>1.81</v>
      </c>
      <c r="Y363" t="n">
        <v>1</v>
      </c>
      <c r="Z363" t="n">
        <v>10</v>
      </c>
    </row>
    <row r="364">
      <c r="A364" t="n">
        <v>37</v>
      </c>
      <c r="B364" t="n">
        <v>125</v>
      </c>
      <c r="C364" t="inlineStr">
        <is>
          <t xml:space="preserve">CONCLUIDO	</t>
        </is>
      </c>
      <c r="D364" t="n">
        <v>1.6655</v>
      </c>
      <c r="E364" t="n">
        <v>60.04</v>
      </c>
      <c r="F364" t="n">
        <v>54.36</v>
      </c>
      <c r="G364" t="n">
        <v>52.6</v>
      </c>
      <c r="H364" t="n">
        <v>0.7</v>
      </c>
      <c r="I364" t="n">
        <v>62</v>
      </c>
      <c r="J364" t="n">
        <v>259.3</v>
      </c>
      <c r="K364" t="n">
        <v>58.47</v>
      </c>
      <c r="L364" t="n">
        <v>10.25</v>
      </c>
      <c r="M364" t="n">
        <v>60</v>
      </c>
      <c r="N364" t="n">
        <v>65.58</v>
      </c>
      <c r="O364" t="n">
        <v>32214.64</v>
      </c>
      <c r="P364" t="n">
        <v>866.15</v>
      </c>
      <c r="Q364" t="n">
        <v>1367.41</v>
      </c>
      <c r="R364" t="n">
        <v>164.2</v>
      </c>
      <c r="S364" t="n">
        <v>104.26</v>
      </c>
      <c r="T364" t="n">
        <v>28844.59</v>
      </c>
      <c r="U364" t="n">
        <v>0.63</v>
      </c>
      <c r="V364" t="n">
        <v>0.88</v>
      </c>
      <c r="W364" t="n">
        <v>20.75</v>
      </c>
      <c r="X364" t="n">
        <v>1.78</v>
      </c>
      <c r="Y364" t="n">
        <v>1</v>
      </c>
      <c r="Z364" t="n">
        <v>10</v>
      </c>
    </row>
    <row r="365">
      <c r="A365" t="n">
        <v>38</v>
      </c>
      <c r="B365" t="n">
        <v>125</v>
      </c>
      <c r="C365" t="inlineStr">
        <is>
          <t xml:space="preserve">CONCLUIDO	</t>
        </is>
      </c>
      <c r="D365" t="n">
        <v>1.671</v>
      </c>
      <c r="E365" t="n">
        <v>59.84</v>
      </c>
      <c r="F365" t="n">
        <v>54.25</v>
      </c>
      <c r="G365" t="n">
        <v>54.25</v>
      </c>
      <c r="H365" t="n">
        <v>0.72</v>
      </c>
      <c r="I365" t="n">
        <v>60</v>
      </c>
      <c r="J365" t="n">
        <v>259.76</v>
      </c>
      <c r="K365" t="n">
        <v>58.47</v>
      </c>
      <c r="L365" t="n">
        <v>10.5</v>
      </c>
      <c r="M365" t="n">
        <v>58</v>
      </c>
      <c r="N365" t="n">
        <v>65.79000000000001</v>
      </c>
      <c r="O365" t="n">
        <v>32271.6</v>
      </c>
      <c r="P365" t="n">
        <v>863.97</v>
      </c>
      <c r="Q365" t="n">
        <v>1367.36</v>
      </c>
      <c r="R365" t="n">
        <v>161.16</v>
      </c>
      <c r="S365" t="n">
        <v>104.26</v>
      </c>
      <c r="T365" t="n">
        <v>27335.43</v>
      </c>
      <c r="U365" t="n">
        <v>0.65</v>
      </c>
      <c r="V365" t="n">
        <v>0.88</v>
      </c>
      <c r="W365" t="n">
        <v>20.73</v>
      </c>
      <c r="X365" t="n">
        <v>1.67</v>
      </c>
      <c r="Y365" t="n">
        <v>1</v>
      </c>
      <c r="Z365" t="n">
        <v>10</v>
      </c>
    </row>
    <row r="366">
      <c r="A366" t="n">
        <v>39</v>
      </c>
      <c r="B366" t="n">
        <v>125</v>
      </c>
      <c r="C366" t="inlineStr">
        <is>
          <t xml:space="preserve">CONCLUIDO	</t>
        </is>
      </c>
      <c r="D366" t="n">
        <v>1.673</v>
      </c>
      <c r="E366" t="n">
        <v>59.77</v>
      </c>
      <c r="F366" t="n">
        <v>54.23</v>
      </c>
      <c r="G366" t="n">
        <v>55.15</v>
      </c>
      <c r="H366" t="n">
        <v>0.74</v>
      </c>
      <c r="I366" t="n">
        <v>59</v>
      </c>
      <c r="J366" t="n">
        <v>260.23</v>
      </c>
      <c r="K366" t="n">
        <v>58.47</v>
      </c>
      <c r="L366" t="n">
        <v>10.75</v>
      </c>
      <c r="M366" t="n">
        <v>57</v>
      </c>
      <c r="N366" t="n">
        <v>66</v>
      </c>
      <c r="O366" t="n">
        <v>32328.64</v>
      </c>
      <c r="P366" t="n">
        <v>863.35</v>
      </c>
      <c r="Q366" t="n">
        <v>1367.31</v>
      </c>
      <c r="R366" t="n">
        <v>160.29</v>
      </c>
      <c r="S366" t="n">
        <v>104.26</v>
      </c>
      <c r="T366" t="n">
        <v>26908.37</v>
      </c>
      <c r="U366" t="n">
        <v>0.65</v>
      </c>
      <c r="V366" t="n">
        <v>0.88</v>
      </c>
      <c r="W366" t="n">
        <v>20.73</v>
      </c>
      <c r="X366" t="n">
        <v>1.65</v>
      </c>
      <c r="Y366" t="n">
        <v>1</v>
      </c>
      <c r="Z366" t="n">
        <v>10</v>
      </c>
    </row>
    <row r="367">
      <c r="A367" t="n">
        <v>40</v>
      </c>
      <c r="B367" t="n">
        <v>125</v>
      </c>
      <c r="C367" t="inlineStr">
        <is>
          <t xml:space="preserve">CONCLUIDO	</t>
        </is>
      </c>
      <c r="D367" t="n">
        <v>1.6754</v>
      </c>
      <c r="E367" t="n">
        <v>59.69</v>
      </c>
      <c r="F367" t="n">
        <v>54.19</v>
      </c>
      <c r="G367" t="n">
        <v>56.06</v>
      </c>
      <c r="H367" t="n">
        <v>0.75</v>
      </c>
      <c r="I367" t="n">
        <v>58</v>
      </c>
      <c r="J367" t="n">
        <v>260.69</v>
      </c>
      <c r="K367" t="n">
        <v>58.47</v>
      </c>
      <c r="L367" t="n">
        <v>11</v>
      </c>
      <c r="M367" t="n">
        <v>56</v>
      </c>
      <c r="N367" t="n">
        <v>66.20999999999999</v>
      </c>
      <c r="O367" t="n">
        <v>32385.75</v>
      </c>
      <c r="P367" t="n">
        <v>862.1</v>
      </c>
      <c r="Q367" t="n">
        <v>1367.4</v>
      </c>
      <c r="R367" t="n">
        <v>158.86</v>
      </c>
      <c r="S367" t="n">
        <v>104.26</v>
      </c>
      <c r="T367" t="n">
        <v>26194.37</v>
      </c>
      <c r="U367" t="n">
        <v>0.66</v>
      </c>
      <c r="V367" t="n">
        <v>0.88</v>
      </c>
      <c r="W367" t="n">
        <v>20.74</v>
      </c>
      <c r="X367" t="n">
        <v>1.61</v>
      </c>
      <c r="Y367" t="n">
        <v>1</v>
      </c>
      <c r="Z367" t="n">
        <v>10</v>
      </c>
    </row>
    <row r="368">
      <c r="A368" t="n">
        <v>41</v>
      </c>
      <c r="B368" t="n">
        <v>125</v>
      </c>
      <c r="C368" t="inlineStr">
        <is>
          <t xml:space="preserve">CONCLUIDO	</t>
        </is>
      </c>
      <c r="D368" t="n">
        <v>1.6792</v>
      </c>
      <c r="E368" t="n">
        <v>59.55</v>
      </c>
      <c r="F368" t="n">
        <v>54.15</v>
      </c>
      <c r="G368" t="n">
        <v>58.02</v>
      </c>
      <c r="H368" t="n">
        <v>0.77</v>
      </c>
      <c r="I368" t="n">
        <v>56</v>
      </c>
      <c r="J368" t="n">
        <v>261.15</v>
      </c>
      <c r="K368" t="n">
        <v>58.47</v>
      </c>
      <c r="L368" t="n">
        <v>11.25</v>
      </c>
      <c r="M368" t="n">
        <v>54</v>
      </c>
      <c r="N368" t="n">
        <v>66.43000000000001</v>
      </c>
      <c r="O368" t="n">
        <v>32442.95</v>
      </c>
      <c r="P368" t="n">
        <v>860.95</v>
      </c>
      <c r="Q368" t="n">
        <v>1367.42</v>
      </c>
      <c r="R368" t="n">
        <v>157.62</v>
      </c>
      <c r="S368" t="n">
        <v>104.26</v>
      </c>
      <c r="T368" t="n">
        <v>25586.38</v>
      </c>
      <c r="U368" t="n">
        <v>0.66</v>
      </c>
      <c r="V368" t="n">
        <v>0.89</v>
      </c>
      <c r="W368" t="n">
        <v>20.74</v>
      </c>
      <c r="X368" t="n">
        <v>1.57</v>
      </c>
      <c r="Y368" t="n">
        <v>1</v>
      </c>
      <c r="Z368" t="n">
        <v>10</v>
      </c>
    </row>
    <row r="369">
      <c r="A369" t="n">
        <v>42</v>
      </c>
      <c r="B369" t="n">
        <v>125</v>
      </c>
      <c r="C369" t="inlineStr">
        <is>
          <t xml:space="preserve">CONCLUIDO	</t>
        </is>
      </c>
      <c r="D369" t="n">
        <v>1.6819</v>
      </c>
      <c r="E369" t="n">
        <v>59.46</v>
      </c>
      <c r="F369" t="n">
        <v>54.1</v>
      </c>
      <c r="G369" t="n">
        <v>59.02</v>
      </c>
      <c r="H369" t="n">
        <v>0.78</v>
      </c>
      <c r="I369" t="n">
        <v>55</v>
      </c>
      <c r="J369" t="n">
        <v>261.62</v>
      </c>
      <c r="K369" t="n">
        <v>58.47</v>
      </c>
      <c r="L369" t="n">
        <v>11.5</v>
      </c>
      <c r="M369" t="n">
        <v>53</v>
      </c>
      <c r="N369" t="n">
        <v>66.64</v>
      </c>
      <c r="O369" t="n">
        <v>32500.22</v>
      </c>
      <c r="P369" t="n">
        <v>859.86</v>
      </c>
      <c r="Q369" t="n">
        <v>1367.37</v>
      </c>
      <c r="R369" t="n">
        <v>156.08</v>
      </c>
      <c r="S369" t="n">
        <v>104.26</v>
      </c>
      <c r="T369" t="n">
        <v>24819.34</v>
      </c>
      <c r="U369" t="n">
        <v>0.67</v>
      </c>
      <c r="V369" t="n">
        <v>0.89</v>
      </c>
      <c r="W369" t="n">
        <v>20.73</v>
      </c>
      <c r="X369" t="n">
        <v>1.52</v>
      </c>
      <c r="Y369" t="n">
        <v>1</v>
      </c>
      <c r="Z369" t="n">
        <v>10</v>
      </c>
    </row>
    <row r="370">
      <c r="A370" t="n">
        <v>43</v>
      </c>
      <c r="B370" t="n">
        <v>125</v>
      </c>
      <c r="C370" t="inlineStr">
        <is>
          <t xml:space="preserve">CONCLUIDO	</t>
        </is>
      </c>
      <c r="D370" t="n">
        <v>1.6837</v>
      </c>
      <c r="E370" t="n">
        <v>59.39</v>
      </c>
      <c r="F370" t="n">
        <v>54.09</v>
      </c>
      <c r="G370" t="n">
        <v>60.09</v>
      </c>
      <c r="H370" t="n">
        <v>0.8</v>
      </c>
      <c r="I370" t="n">
        <v>54</v>
      </c>
      <c r="J370" t="n">
        <v>262.08</v>
      </c>
      <c r="K370" t="n">
        <v>58.47</v>
      </c>
      <c r="L370" t="n">
        <v>11.75</v>
      </c>
      <c r="M370" t="n">
        <v>52</v>
      </c>
      <c r="N370" t="n">
        <v>66.86</v>
      </c>
      <c r="O370" t="n">
        <v>32557.58</v>
      </c>
      <c r="P370" t="n">
        <v>858.85</v>
      </c>
      <c r="Q370" t="n">
        <v>1367.37</v>
      </c>
      <c r="R370" t="n">
        <v>155.59</v>
      </c>
      <c r="S370" t="n">
        <v>104.26</v>
      </c>
      <c r="T370" t="n">
        <v>24580.25</v>
      </c>
      <c r="U370" t="n">
        <v>0.67</v>
      </c>
      <c r="V370" t="n">
        <v>0.89</v>
      </c>
      <c r="W370" t="n">
        <v>20.73</v>
      </c>
      <c r="X370" t="n">
        <v>1.51</v>
      </c>
      <c r="Y370" t="n">
        <v>1</v>
      </c>
      <c r="Z370" t="n">
        <v>10</v>
      </c>
    </row>
    <row r="371">
      <c r="A371" t="n">
        <v>44</v>
      </c>
      <c r="B371" t="n">
        <v>125</v>
      </c>
      <c r="C371" t="inlineStr">
        <is>
          <t xml:space="preserve">CONCLUIDO	</t>
        </is>
      </c>
      <c r="D371" t="n">
        <v>1.6856</v>
      </c>
      <c r="E371" t="n">
        <v>59.33</v>
      </c>
      <c r="F371" t="n">
        <v>54.07</v>
      </c>
      <c r="G371" t="n">
        <v>61.21</v>
      </c>
      <c r="H371" t="n">
        <v>0.8100000000000001</v>
      </c>
      <c r="I371" t="n">
        <v>53</v>
      </c>
      <c r="J371" t="n">
        <v>262.55</v>
      </c>
      <c r="K371" t="n">
        <v>58.47</v>
      </c>
      <c r="L371" t="n">
        <v>12</v>
      </c>
      <c r="M371" t="n">
        <v>51</v>
      </c>
      <c r="N371" t="n">
        <v>67.06999999999999</v>
      </c>
      <c r="O371" t="n">
        <v>32615.02</v>
      </c>
      <c r="P371" t="n">
        <v>857.79</v>
      </c>
      <c r="Q371" t="n">
        <v>1367.28</v>
      </c>
      <c r="R371" t="n">
        <v>154.85</v>
      </c>
      <c r="S371" t="n">
        <v>104.26</v>
      </c>
      <c r="T371" t="n">
        <v>24215.68</v>
      </c>
      <c r="U371" t="n">
        <v>0.67</v>
      </c>
      <c r="V371" t="n">
        <v>0.89</v>
      </c>
      <c r="W371" t="n">
        <v>20.73</v>
      </c>
      <c r="X371" t="n">
        <v>1.49</v>
      </c>
      <c r="Y371" t="n">
        <v>1</v>
      </c>
      <c r="Z371" t="n">
        <v>10</v>
      </c>
    </row>
    <row r="372">
      <c r="A372" t="n">
        <v>45</v>
      </c>
      <c r="B372" t="n">
        <v>125</v>
      </c>
      <c r="C372" t="inlineStr">
        <is>
          <t xml:space="preserve">CONCLUIDO	</t>
        </is>
      </c>
      <c r="D372" t="n">
        <v>1.6874</v>
      </c>
      <c r="E372" t="n">
        <v>59.26</v>
      </c>
      <c r="F372" t="n">
        <v>54.05</v>
      </c>
      <c r="G372" t="n">
        <v>62.37</v>
      </c>
      <c r="H372" t="n">
        <v>0.83</v>
      </c>
      <c r="I372" t="n">
        <v>52</v>
      </c>
      <c r="J372" t="n">
        <v>263.01</v>
      </c>
      <c r="K372" t="n">
        <v>58.47</v>
      </c>
      <c r="L372" t="n">
        <v>12.25</v>
      </c>
      <c r="M372" t="n">
        <v>50</v>
      </c>
      <c r="N372" t="n">
        <v>67.29000000000001</v>
      </c>
      <c r="O372" t="n">
        <v>32672.53</v>
      </c>
      <c r="P372" t="n">
        <v>856.85</v>
      </c>
      <c r="Q372" t="n">
        <v>1367.34</v>
      </c>
      <c r="R372" t="n">
        <v>154.34</v>
      </c>
      <c r="S372" t="n">
        <v>104.26</v>
      </c>
      <c r="T372" t="n">
        <v>23966.44</v>
      </c>
      <c r="U372" t="n">
        <v>0.68</v>
      </c>
      <c r="V372" t="n">
        <v>0.89</v>
      </c>
      <c r="W372" t="n">
        <v>20.73</v>
      </c>
      <c r="X372" t="n">
        <v>1.47</v>
      </c>
      <c r="Y372" t="n">
        <v>1</v>
      </c>
      <c r="Z372" t="n">
        <v>10</v>
      </c>
    </row>
    <row r="373">
      <c r="A373" t="n">
        <v>46</v>
      </c>
      <c r="B373" t="n">
        <v>125</v>
      </c>
      <c r="C373" t="inlineStr">
        <is>
          <t xml:space="preserve">CONCLUIDO	</t>
        </is>
      </c>
      <c r="D373" t="n">
        <v>1.6925</v>
      </c>
      <c r="E373" t="n">
        <v>59.09</v>
      </c>
      <c r="F373" t="n">
        <v>53.97</v>
      </c>
      <c r="G373" t="n">
        <v>64.76000000000001</v>
      </c>
      <c r="H373" t="n">
        <v>0.84</v>
      </c>
      <c r="I373" t="n">
        <v>50</v>
      </c>
      <c r="J373" t="n">
        <v>263.48</v>
      </c>
      <c r="K373" t="n">
        <v>58.47</v>
      </c>
      <c r="L373" t="n">
        <v>12.5</v>
      </c>
      <c r="M373" t="n">
        <v>48</v>
      </c>
      <c r="N373" t="n">
        <v>67.51000000000001</v>
      </c>
      <c r="O373" t="n">
        <v>32730.13</v>
      </c>
      <c r="P373" t="n">
        <v>855.36</v>
      </c>
      <c r="Q373" t="n">
        <v>1367.38</v>
      </c>
      <c r="R373" t="n">
        <v>151.78</v>
      </c>
      <c r="S373" t="n">
        <v>104.26</v>
      </c>
      <c r="T373" t="n">
        <v>22696.82</v>
      </c>
      <c r="U373" t="n">
        <v>0.6899999999999999</v>
      </c>
      <c r="V373" t="n">
        <v>0.89</v>
      </c>
      <c r="W373" t="n">
        <v>20.72</v>
      </c>
      <c r="X373" t="n">
        <v>1.39</v>
      </c>
      <c r="Y373" t="n">
        <v>1</v>
      </c>
      <c r="Z373" t="n">
        <v>10</v>
      </c>
    </row>
    <row r="374">
      <c r="A374" t="n">
        <v>47</v>
      </c>
      <c r="B374" t="n">
        <v>125</v>
      </c>
      <c r="C374" t="inlineStr">
        <is>
          <t xml:space="preserve">CONCLUIDO	</t>
        </is>
      </c>
      <c r="D374" t="n">
        <v>1.6934</v>
      </c>
      <c r="E374" t="n">
        <v>59.05</v>
      </c>
      <c r="F374" t="n">
        <v>53.98</v>
      </c>
      <c r="G374" t="n">
        <v>66.09999999999999</v>
      </c>
      <c r="H374" t="n">
        <v>0.86</v>
      </c>
      <c r="I374" t="n">
        <v>49</v>
      </c>
      <c r="J374" t="n">
        <v>263.95</v>
      </c>
      <c r="K374" t="n">
        <v>58.47</v>
      </c>
      <c r="L374" t="n">
        <v>12.75</v>
      </c>
      <c r="M374" t="n">
        <v>47</v>
      </c>
      <c r="N374" t="n">
        <v>67.72</v>
      </c>
      <c r="O374" t="n">
        <v>32787.82</v>
      </c>
      <c r="P374" t="n">
        <v>855.02</v>
      </c>
      <c r="Q374" t="n">
        <v>1367.35</v>
      </c>
      <c r="R374" t="n">
        <v>152.03</v>
      </c>
      <c r="S374" t="n">
        <v>104.26</v>
      </c>
      <c r="T374" t="n">
        <v>22826.78</v>
      </c>
      <c r="U374" t="n">
        <v>0.6899999999999999</v>
      </c>
      <c r="V374" t="n">
        <v>0.89</v>
      </c>
      <c r="W374" t="n">
        <v>20.73</v>
      </c>
      <c r="X374" t="n">
        <v>1.4</v>
      </c>
      <c r="Y374" t="n">
        <v>1</v>
      </c>
      <c r="Z374" t="n">
        <v>10</v>
      </c>
    </row>
    <row r="375">
      <c r="A375" t="n">
        <v>48</v>
      </c>
      <c r="B375" t="n">
        <v>125</v>
      </c>
      <c r="C375" t="inlineStr">
        <is>
          <t xml:space="preserve">CONCLUIDO	</t>
        </is>
      </c>
      <c r="D375" t="n">
        <v>1.6964</v>
      </c>
      <c r="E375" t="n">
        <v>58.95</v>
      </c>
      <c r="F375" t="n">
        <v>53.93</v>
      </c>
      <c r="G375" t="n">
        <v>67.41</v>
      </c>
      <c r="H375" t="n">
        <v>0.87</v>
      </c>
      <c r="I375" t="n">
        <v>48</v>
      </c>
      <c r="J375" t="n">
        <v>264.42</v>
      </c>
      <c r="K375" t="n">
        <v>58.47</v>
      </c>
      <c r="L375" t="n">
        <v>13</v>
      </c>
      <c r="M375" t="n">
        <v>46</v>
      </c>
      <c r="N375" t="n">
        <v>67.94</v>
      </c>
      <c r="O375" t="n">
        <v>32845.58</v>
      </c>
      <c r="P375" t="n">
        <v>853.75</v>
      </c>
      <c r="Q375" t="n">
        <v>1367.26</v>
      </c>
      <c r="R375" t="n">
        <v>150.17</v>
      </c>
      <c r="S375" t="n">
        <v>104.26</v>
      </c>
      <c r="T375" t="n">
        <v>21899.89</v>
      </c>
      <c r="U375" t="n">
        <v>0.6899999999999999</v>
      </c>
      <c r="V375" t="n">
        <v>0.89</v>
      </c>
      <c r="W375" t="n">
        <v>20.73</v>
      </c>
      <c r="X375" t="n">
        <v>1.35</v>
      </c>
      <c r="Y375" t="n">
        <v>1</v>
      </c>
      <c r="Z375" t="n">
        <v>10</v>
      </c>
    </row>
    <row r="376">
      <c r="A376" t="n">
        <v>49</v>
      </c>
      <c r="B376" t="n">
        <v>125</v>
      </c>
      <c r="C376" t="inlineStr">
        <is>
          <t xml:space="preserve">CONCLUIDO	</t>
        </is>
      </c>
      <c r="D376" t="n">
        <v>1.6963</v>
      </c>
      <c r="E376" t="n">
        <v>58.95</v>
      </c>
      <c r="F376" t="n">
        <v>53.93</v>
      </c>
      <c r="G376" t="n">
        <v>67.41</v>
      </c>
      <c r="H376" t="n">
        <v>0.89</v>
      </c>
      <c r="I376" t="n">
        <v>48</v>
      </c>
      <c r="J376" t="n">
        <v>264.89</v>
      </c>
      <c r="K376" t="n">
        <v>58.47</v>
      </c>
      <c r="L376" t="n">
        <v>13.25</v>
      </c>
      <c r="M376" t="n">
        <v>46</v>
      </c>
      <c r="N376" t="n">
        <v>68.16</v>
      </c>
      <c r="O376" t="n">
        <v>32903.43</v>
      </c>
      <c r="P376" t="n">
        <v>853.42</v>
      </c>
      <c r="Q376" t="n">
        <v>1367.2</v>
      </c>
      <c r="R376" t="n">
        <v>150.64</v>
      </c>
      <c r="S376" t="n">
        <v>104.26</v>
      </c>
      <c r="T376" t="n">
        <v>22133.87</v>
      </c>
      <c r="U376" t="n">
        <v>0.6899999999999999</v>
      </c>
      <c r="V376" t="n">
        <v>0.89</v>
      </c>
      <c r="W376" t="n">
        <v>20.72</v>
      </c>
      <c r="X376" t="n">
        <v>1.35</v>
      </c>
      <c r="Y376" t="n">
        <v>1</v>
      </c>
      <c r="Z376" t="n">
        <v>10</v>
      </c>
    </row>
    <row r="377">
      <c r="A377" t="n">
        <v>50</v>
      </c>
      <c r="B377" t="n">
        <v>125</v>
      </c>
      <c r="C377" t="inlineStr">
        <is>
          <t xml:space="preserve">CONCLUIDO	</t>
        </is>
      </c>
      <c r="D377" t="n">
        <v>1.6984</v>
      </c>
      <c r="E377" t="n">
        <v>58.88</v>
      </c>
      <c r="F377" t="n">
        <v>53.9</v>
      </c>
      <c r="G377" t="n">
        <v>68.81</v>
      </c>
      <c r="H377" t="n">
        <v>0.91</v>
      </c>
      <c r="I377" t="n">
        <v>47</v>
      </c>
      <c r="J377" t="n">
        <v>265.36</v>
      </c>
      <c r="K377" t="n">
        <v>58.47</v>
      </c>
      <c r="L377" t="n">
        <v>13.5</v>
      </c>
      <c r="M377" t="n">
        <v>45</v>
      </c>
      <c r="N377" t="n">
        <v>68.38</v>
      </c>
      <c r="O377" t="n">
        <v>32961.36</v>
      </c>
      <c r="P377" t="n">
        <v>852.33</v>
      </c>
      <c r="Q377" t="n">
        <v>1367.4</v>
      </c>
      <c r="R377" t="n">
        <v>149.82</v>
      </c>
      <c r="S377" t="n">
        <v>104.26</v>
      </c>
      <c r="T377" t="n">
        <v>21729.12</v>
      </c>
      <c r="U377" t="n">
        <v>0.7</v>
      </c>
      <c r="V377" t="n">
        <v>0.89</v>
      </c>
      <c r="W377" t="n">
        <v>20.71</v>
      </c>
      <c r="X377" t="n">
        <v>1.32</v>
      </c>
      <c r="Y377" t="n">
        <v>1</v>
      </c>
      <c r="Z377" t="n">
        <v>10</v>
      </c>
    </row>
    <row r="378">
      <c r="A378" t="n">
        <v>51</v>
      </c>
      <c r="B378" t="n">
        <v>125</v>
      </c>
      <c r="C378" t="inlineStr">
        <is>
          <t xml:space="preserve">CONCLUIDO	</t>
        </is>
      </c>
      <c r="D378" t="n">
        <v>1.7006</v>
      </c>
      <c r="E378" t="n">
        <v>58.8</v>
      </c>
      <c r="F378" t="n">
        <v>53.87</v>
      </c>
      <c r="G378" t="n">
        <v>70.27</v>
      </c>
      <c r="H378" t="n">
        <v>0.92</v>
      </c>
      <c r="I378" t="n">
        <v>46</v>
      </c>
      <c r="J378" t="n">
        <v>265.83</v>
      </c>
      <c r="K378" t="n">
        <v>58.47</v>
      </c>
      <c r="L378" t="n">
        <v>13.75</v>
      </c>
      <c r="M378" t="n">
        <v>44</v>
      </c>
      <c r="N378" t="n">
        <v>68.59999999999999</v>
      </c>
      <c r="O378" t="n">
        <v>33019.37</v>
      </c>
      <c r="P378" t="n">
        <v>851.86</v>
      </c>
      <c r="Q378" t="n">
        <v>1367.21</v>
      </c>
      <c r="R378" t="n">
        <v>148.37</v>
      </c>
      <c r="S378" t="n">
        <v>104.26</v>
      </c>
      <c r="T378" t="n">
        <v>21011.43</v>
      </c>
      <c r="U378" t="n">
        <v>0.7</v>
      </c>
      <c r="V378" t="n">
        <v>0.89</v>
      </c>
      <c r="W378" t="n">
        <v>20.73</v>
      </c>
      <c r="X378" t="n">
        <v>1.3</v>
      </c>
      <c r="Y378" t="n">
        <v>1</v>
      </c>
      <c r="Z378" t="n">
        <v>10</v>
      </c>
    </row>
    <row r="379">
      <c r="A379" t="n">
        <v>52</v>
      </c>
      <c r="B379" t="n">
        <v>125</v>
      </c>
      <c r="C379" t="inlineStr">
        <is>
          <t xml:space="preserve">CONCLUIDO	</t>
        </is>
      </c>
      <c r="D379" t="n">
        <v>1.7027</v>
      </c>
      <c r="E379" t="n">
        <v>58.73</v>
      </c>
      <c r="F379" t="n">
        <v>53.85</v>
      </c>
      <c r="G379" t="n">
        <v>71.8</v>
      </c>
      <c r="H379" t="n">
        <v>0.9399999999999999</v>
      </c>
      <c r="I379" t="n">
        <v>45</v>
      </c>
      <c r="J379" t="n">
        <v>266.3</v>
      </c>
      <c r="K379" t="n">
        <v>58.47</v>
      </c>
      <c r="L379" t="n">
        <v>14</v>
      </c>
      <c r="M379" t="n">
        <v>43</v>
      </c>
      <c r="N379" t="n">
        <v>68.81999999999999</v>
      </c>
      <c r="O379" t="n">
        <v>33077.47</v>
      </c>
      <c r="P379" t="n">
        <v>850.76</v>
      </c>
      <c r="Q379" t="n">
        <v>1367.33</v>
      </c>
      <c r="R379" t="n">
        <v>147.73</v>
      </c>
      <c r="S379" t="n">
        <v>104.26</v>
      </c>
      <c r="T379" t="n">
        <v>20698.06</v>
      </c>
      <c r="U379" t="n">
        <v>0.71</v>
      </c>
      <c r="V379" t="n">
        <v>0.89</v>
      </c>
      <c r="W379" t="n">
        <v>20.72</v>
      </c>
      <c r="X379" t="n">
        <v>1.27</v>
      </c>
      <c r="Y379" t="n">
        <v>1</v>
      </c>
      <c r="Z379" t="n">
        <v>10</v>
      </c>
    </row>
    <row r="380">
      <c r="A380" t="n">
        <v>53</v>
      </c>
      <c r="B380" t="n">
        <v>125</v>
      </c>
      <c r="C380" t="inlineStr">
        <is>
          <t xml:space="preserve">CONCLUIDO	</t>
        </is>
      </c>
      <c r="D380" t="n">
        <v>1.7045</v>
      </c>
      <c r="E380" t="n">
        <v>58.67</v>
      </c>
      <c r="F380" t="n">
        <v>53.83</v>
      </c>
      <c r="G380" t="n">
        <v>73.41</v>
      </c>
      <c r="H380" t="n">
        <v>0.95</v>
      </c>
      <c r="I380" t="n">
        <v>44</v>
      </c>
      <c r="J380" t="n">
        <v>266.77</v>
      </c>
      <c r="K380" t="n">
        <v>58.47</v>
      </c>
      <c r="L380" t="n">
        <v>14.25</v>
      </c>
      <c r="M380" t="n">
        <v>42</v>
      </c>
      <c r="N380" t="n">
        <v>69.04000000000001</v>
      </c>
      <c r="O380" t="n">
        <v>33135.65</v>
      </c>
      <c r="P380" t="n">
        <v>850.16</v>
      </c>
      <c r="Q380" t="n">
        <v>1367.32</v>
      </c>
      <c r="R380" t="n">
        <v>147.1</v>
      </c>
      <c r="S380" t="n">
        <v>104.26</v>
      </c>
      <c r="T380" t="n">
        <v>20384.65</v>
      </c>
      <c r="U380" t="n">
        <v>0.71</v>
      </c>
      <c r="V380" t="n">
        <v>0.89</v>
      </c>
      <c r="W380" t="n">
        <v>20.73</v>
      </c>
      <c r="X380" t="n">
        <v>1.25</v>
      </c>
      <c r="Y380" t="n">
        <v>1</v>
      </c>
      <c r="Z380" t="n">
        <v>10</v>
      </c>
    </row>
    <row r="381">
      <c r="A381" t="n">
        <v>54</v>
      </c>
      <c r="B381" t="n">
        <v>125</v>
      </c>
      <c r="C381" t="inlineStr">
        <is>
          <t xml:space="preserve">CONCLUIDO	</t>
        </is>
      </c>
      <c r="D381" t="n">
        <v>1.7079</v>
      </c>
      <c r="E381" t="n">
        <v>58.55</v>
      </c>
      <c r="F381" t="n">
        <v>53.76</v>
      </c>
      <c r="G381" t="n">
        <v>75.02</v>
      </c>
      <c r="H381" t="n">
        <v>0.97</v>
      </c>
      <c r="I381" t="n">
        <v>43</v>
      </c>
      <c r="J381" t="n">
        <v>267.24</v>
      </c>
      <c r="K381" t="n">
        <v>58.47</v>
      </c>
      <c r="L381" t="n">
        <v>14.5</v>
      </c>
      <c r="M381" t="n">
        <v>41</v>
      </c>
      <c r="N381" t="n">
        <v>69.27</v>
      </c>
      <c r="O381" t="n">
        <v>33193.92</v>
      </c>
      <c r="P381" t="n">
        <v>848.71</v>
      </c>
      <c r="Q381" t="n">
        <v>1367.34</v>
      </c>
      <c r="R381" t="n">
        <v>145.27</v>
      </c>
      <c r="S381" t="n">
        <v>104.26</v>
      </c>
      <c r="T381" t="n">
        <v>19477.58</v>
      </c>
      <c r="U381" t="n">
        <v>0.72</v>
      </c>
      <c r="V381" t="n">
        <v>0.89</v>
      </c>
      <c r="W381" t="n">
        <v>20.71</v>
      </c>
      <c r="X381" t="n">
        <v>1.19</v>
      </c>
      <c r="Y381" t="n">
        <v>1</v>
      </c>
      <c r="Z381" t="n">
        <v>10</v>
      </c>
    </row>
    <row r="382">
      <c r="A382" t="n">
        <v>55</v>
      </c>
      <c r="B382" t="n">
        <v>125</v>
      </c>
      <c r="C382" t="inlineStr">
        <is>
          <t xml:space="preserve">CONCLUIDO	</t>
        </is>
      </c>
      <c r="D382" t="n">
        <v>1.7078</v>
      </c>
      <c r="E382" t="n">
        <v>58.56</v>
      </c>
      <c r="F382" t="n">
        <v>53.77</v>
      </c>
      <c r="G382" t="n">
        <v>75.03</v>
      </c>
      <c r="H382" t="n">
        <v>0.98</v>
      </c>
      <c r="I382" t="n">
        <v>43</v>
      </c>
      <c r="J382" t="n">
        <v>267.71</v>
      </c>
      <c r="K382" t="n">
        <v>58.47</v>
      </c>
      <c r="L382" t="n">
        <v>14.75</v>
      </c>
      <c r="M382" t="n">
        <v>41</v>
      </c>
      <c r="N382" t="n">
        <v>69.48999999999999</v>
      </c>
      <c r="O382" t="n">
        <v>33252.27</v>
      </c>
      <c r="P382" t="n">
        <v>847.91</v>
      </c>
      <c r="Q382" t="n">
        <v>1367.26</v>
      </c>
      <c r="R382" t="n">
        <v>145.44</v>
      </c>
      <c r="S382" t="n">
        <v>104.26</v>
      </c>
      <c r="T382" t="n">
        <v>19562.79</v>
      </c>
      <c r="U382" t="n">
        <v>0.72</v>
      </c>
      <c r="V382" t="n">
        <v>0.89</v>
      </c>
      <c r="W382" t="n">
        <v>20.71</v>
      </c>
      <c r="X382" t="n">
        <v>1.19</v>
      </c>
      <c r="Y382" t="n">
        <v>1</v>
      </c>
      <c r="Z382" t="n">
        <v>10</v>
      </c>
    </row>
    <row r="383">
      <c r="A383" t="n">
        <v>56</v>
      </c>
      <c r="B383" t="n">
        <v>125</v>
      </c>
      <c r="C383" t="inlineStr">
        <is>
          <t xml:space="preserve">CONCLUIDO	</t>
        </is>
      </c>
      <c r="D383" t="n">
        <v>1.7097</v>
      </c>
      <c r="E383" t="n">
        <v>58.49</v>
      </c>
      <c r="F383" t="n">
        <v>53.75</v>
      </c>
      <c r="G383" t="n">
        <v>76.78</v>
      </c>
      <c r="H383" t="n">
        <v>1</v>
      </c>
      <c r="I383" t="n">
        <v>42</v>
      </c>
      <c r="J383" t="n">
        <v>268.19</v>
      </c>
      <c r="K383" t="n">
        <v>58.47</v>
      </c>
      <c r="L383" t="n">
        <v>15</v>
      </c>
      <c r="M383" t="n">
        <v>40</v>
      </c>
      <c r="N383" t="n">
        <v>69.70999999999999</v>
      </c>
      <c r="O383" t="n">
        <v>33310.7</v>
      </c>
      <c r="P383" t="n">
        <v>847.51</v>
      </c>
      <c r="Q383" t="n">
        <v>1367.3</v>
      </c>
      <c r="R383" t="n">
        <v>144.74</v>
      </c>
      <c r="S383" t="n">
        <v>104.26</v>
      </c>
      <c r="T383" t="n">
        <v>19215.16</v>
      </c>
      <c r="U383" t="n">
        <v>0.72</v>
      </c>
      <c r="V383" t="n">
        <v>0.89</v>
      </c>
      <c r="W383" t="n">
        <v>20.71</v>
      </c>
      <c r="X383" t="n">
        <v>1.17</v>
      </c>
      <c r="Y383" t="n">
        <v>1</v>
      </c>
      <c r="Z383" t="n">
        <v>10</v>
      </c>
    </row>
    <row r="384">
      <c r="A384" t="n">
        <v>57</v>
      </c>
      <c r="B384" t="n">
        <v>125</v>
      </c>
      <c r="C384" t="inlineStr">
        <is>
          <t xml:space="preserve">CONCLUIDO	</t>
        </is>
      </c>
      <c r="D384" t="n">
        <v>1.7123</v>
      </c>
      <c r="E384" t="n">
        <v>58.4</v>
      </c>
      <c r="F384" t="n">
        <v>53.71</v>
      </c>
      <c r="G384" t="n">
        <v>78.59999999999999</v>
      </c>
      <c r="H384" t="n">
        <v>1.01</v>
      </c>
      <c r="I384" t="n">
        <v>41</v>
      </c>
      <c r="J384" t="n">
        <v>268.66</v>
      </c>
      <c r="K384" t="n">
        <v>58.47</v>
      </c>
      <c r="L384" t="n">
        <v>15.25</v>
      </c>
      <c r="M384" t="n">
        <v>39</v>
      </c>
      <c r="N384" t="n">
        <v>69.94</v>
      </c>
      <c r="O384" t="n">
        <v>33369.22</v>
      </c>
      <c r="P384" t="n">
        <v>845.84</v>
      </c>
      <c r="Q384" t="n">
        <v>1367.35</v>
      </c>
      <c r="R384" t="n">
        <v>143.35</v>
      </c>
      <c r="S384" t="n">
        <v>104.26</v>
      </c>
      <c r="T384" t="n">
        <v>18527.38</v>
      </c>
      <c r="U384" t="n">
        <v>0.73</v>
      </c>
      <c r="V384" t="n">
        <v>0.89</v>
      </c>
      <c r="W384" t="n">
        <v>20.7</v>
      </c>
      <c r="X384" t="n">
        <v>1.13</v>
      </c>
      <c r="Y384" t="n">
        <v>1</v>
      </c>
      <c r="Z384" t="n">
        <v>10</v>
      </c>
    </row>
    <row r="385">
      <c r="A385" t="n">
        <v>58</v>
      </c>
      <c r="B385" t="n">
        <v>125</v>
      </c>
      <c r="C385" t="inlineStr">
        <is>
          <t xml:space="preserve">CONCLUIDO	</t>
        </is>
      </c>
      <c r="D385" t="n">
        <v>1.7149</v>
      </c>
      <c r="E385" t="n">
        <v>58.31</v>
      </c>
      <c r="F385" t="n">
        <v>53.66</v>
      </c>
      <c r="G385" t="n">
        <v>80.5</v>
      </c>
      <c r="H385" t="n">
        <v>1.03</v>
      </c>
      <c r="I385" t="n">
        <v>40</v>
      </c>
      <c r="J385" t="n">
        <v>269.14</v>
      </c>
      <c r="K385" t="n">
        <v>58.47</v>
      </c>
      <c r="L385" t="n">
        <v>15.5</v>
      </c>
      <c r="M385" t="n">
        <v>38</v>
      </c>
      <c r="N385" t="n">
        <v>70.16</v>
      </c>
      <c r="O385" t="n">
        <v>33427.83</v>
      </c>
      <c r="P385" t="n">
        <v>844.9</v>
      </c>
      <c r="Q385" t="n">
        <v>1367.42</v>
      </c>
      <c r="R385" t="n">
        <v>141.86</v>
      </c>
      <c r="S385" t="n">
        <v>104.26</v>
      </c>
      <c r="T385" t="n">
        <v>17786.33</v>
      </c>
      <c r="U385" t="n">
        <v>0.73</v>
      </c>
      <c r="V385" t="n">
        <v>0.89</v>
      </c>
      <c r="W385" t="n">
        <v>20.71</v>
      </c>
      <c r="X385" t="n">
        <v>1.09</v>
      </c>
      <c r="Y385" t="n">
        <v>1</v>
      </c>
      <c r="Z385" t="n">
        <v>10</v>
      </c>
    </row>
    <row r="386">
      <c r="A386" t="n">
        <v>59</v>
      </c>
      <c r="B386" t="n">
        <v>125</v>
      </c>
      <c r="C386" t="inlineStr">
        <is>
          <t xml:space="preserve">CONCLUIDO	</t>
        </is>
      </c>
      <c r="D386" t="n">
        <v>1.7138</v>
      </c>
      <c r="E386" t="n">
        <v>58.35</v>
      </c>
      <c r="F386" t="n">
        <v>53.7</v>
      </c>
      <c r="G386" t="n">
        <v>80.56</v>
      </c>
      <c r="H386" t="n">
        <v>1.04</v>
      </c>
      <c r="I386" t="n">
        <v>40</v>
      </c>
      <c r="J386" t="n">
        <v>269.61</v>
      </c>
      <c r="K386" t="n">
        <v>58.47</v>
      </c>
      <c r="L386" t="n">
        <v>15.75</v>
      </c>
      <c r="M386" t="n">
        <v>38</v>
      </c>
      <c r="N386" t="n">
        <v>70.39</v>
      </c>
      <c r="O386" t="n">
        <v>33486.53</v>
      </c>
      <c r="P386" t="n">
        <v>845.9400000000001</v>
      </c>
      <c r="Q386" t="n">
        <v>1367.2</v>
      </c>
      <c r="R386" t="n">
        <v>143.18</v>
      </c>
      <c r="S386" t="n">
        <v>104.26</v>
      </c>
      <c r="T386" t="n">
        <v>18446.39</v>
      </c>
      <c r="U386" t="n">
        <v>0.73</v>
      </c>
      <c r="V386" t="n">
        <v>0.89</v>
      </c>
      <c r="W386" t="n">
        <v>20.71</v>
      </c>
      <c r="X386" t="n">
        <v>1.13</v>
      </c>
      <c r="Y386" t="n">
        <v>1</v>
      </c>
      <c r="Z386" t="n">
        <v>10</v>
      </c>
    </row>
    <row r="387">
      <c r="A387" t="n">
        <v>60</v>
      </c>
      <c r="B387" t="n">
        <v>125</v>
      </c>
      <c r="C387" t="inlineStr">
        <is>
          <t xml:space="preserve">CONCLUIDO	</t>
        </is>
      </c>
      <c r="D387" t="n">
        <v>1.7169</v>
      </c>
      <c r="E387" t="n">
        <v>58.24</v>
      </c>
      <c r="F387" t="n">
        <v>53.64</v>
      </c>
      <c r="G387" t="n">
        <v>82.53</v>
      </c>
      <c r="H387" t="n">
        <v>1.05</v>
      </c>
      <c r="I387" t="n">
        <v>39</v>
      </c>
      <c r="J387" t="n">
        <v>270.09</v>
      </c>
      <c r="K387" t="n">
        <v>58.47</v>
      </c>
      <c r="L387" t="n">
        <v>16</v>
      </c>
      <c r="M387" t="n">
        <v>37</v>
      </c>
      <c r="N387" t="n">
        <v>70.62</v>
      </c>
      <c r="O387" t="n">
        <v>33545.31</v>
      </c>
      <c r="P387" t="n">
        <v>844.3099999999999</v>
      </c>
      <c r="Q387" t="n">
        <v>1367.3</v>
      </c>
      <c r="R387" t="n">
        <v>141.02</v>
      </c>
      <c r="S387" t="n">
        <v>104.26</v>
      </c>
      <c r="T387" t="n">
        <v>17373.14</v>
      </c>
      <c r="U387" t="n">
        <v>0.74</v>
      </c>
      <c r="V387" t="n">
        <v>0.89</v>
      </c>
      <c r="W387" t="n">
        <v>20.71</v>
      </c>
      <c r="X387" t="n">
        <v>1.07</v>
      </c>
      <c r="Y387" t="n">
        <v>1</v>
      </c>
      <c r="Z387" t="n">
        <v>10</v>
      </c>
    </row>
    <row r="388">
      <c r="A388" t="n">
        <v>61</v>
      </c>
      <c r="B388" t="n">
        <v>125</v>
      </c>
      <c r="C388" t="inlineStr">
        <is>
          <t xml:space="preserve">CONCLUIDO	</t>
        </is>
      </c>
      <c r="D388" t="n">
        <v>1.7161</v>
      </c>
      <c r="E388" t="n">
        <v>58.27</v>
      </c>
      <c r="F388" t="n">
        <v>53.67</v>
      </c>
      <c r="G388" t="n">
        <v>82.56999999999999</v>
      </c>
      <c r="H388" t="n">
        <v>1.07</v>
      </c>
      <c r="I388" t="n">
        <v>39</v>
      </c>
      <c r="J388" t="n">
        <v>270.57</v>
      </c>
      <c r="K388" t="n">
        <v>58.47</v>
      </c>
      <c r="L388" t="n">
        <v>16.25</v>
      </c>
      <c r="M388" t="n">
        <v>37</v>
      </c>
      <c r="N388" t="n">
        <v>70.84</v>
      </c>
      <c r="O388" t="n">
        <v>33604.17</v>
      </c>
      <c r="P388" t="n">
        <v>844.08</v>
      </c>
      <c r="Q388" t="n">
        <v>1367.35</v>
      </c>
      <c r="R388" t="n">
        <v>142.19</v>
      </c>
      <c r="S388" t="n">
        <v>104.26</v>
      </c>
      <c r="T388" t="n">
        <v>17956.44</v>
      </c>
      <c r="U388" t="n">
        <v>0.73</v>
      </c>
      <c r="V388" t="n">
        <v>0.89</v>
      </c>
      <c r="W388" t="n">
        <v>20.7</v>
      </c>
      <c r="X388" t="n">
        <v>1.09</v>
      </c>
      <c r="Y388" t="n">
        <v>1</v>
      </c>
      <c r="Z388" t="n">
        <v>10</v>
      </c>
    </row>
    <row r="389">
      <c r="A389" t="n">
        <v>62</v>
      </c>
      <c r="B389" t="n">
        <v>125</v>
      </c>
      <c r="C389" t="inlineStr">
        <is>
          <t xml:space="preserve">CONCLUIDO	</t>
        </is>
      </c>
      <c r="D389" t="n">
        <v>1.719</v>
      </c>
      <c r="E389" t="n">
        <v>58.17</v>
      </c>
      <c r="F389" t="n">
        <v>53.62</v>
      </c>
      <c r="G389" t="n">
        <v>84.66</v>
      </c>
      <c r="H389" t="n">
        <v>1.08</v>
      </c>
      <c r="I389" t="n">
        <v>38</v>
      </c>
      <c r="J389" t="n">
        <v>271.05</v>
      </c>
      <c r="K389" t="n">
        <v>58.47</v>
      </c>
      <c r="L389" t="n">
        <v>16.5</v>
      </c>
      <c r="M389" t="n">
        <v>36</v>
      </c>
      <c r="N389" t="n">
        <v>71.06999999999999</v>
      </c>
      <c r="O389" t="n">
        <v>33663.13</v>
      </c>
      <c r="P389" t="n">
        <v>842.77</v>
      </c>
      <c r="Q389" t="n">
        <v>1367.37</v>
      </c>
      <c r="R389" t="n">
        <v>140.4</v>
      </c>
      <c r="S389" t="n">
        <v>104.26</v>
      </c>
      <c r="T389" t="n">
        <v>17066.25</v>
      </c>
      <c r="U389" t="n">
        <v>0.74</v>
      </c>
      <c r="V389" t="n">
        <v>0.89</v>
      </c>
      <c r="W389" t="n">
        <v>20.7</v>
      </c>
      <c r="X389" t="n">
        <v>1.04</v>
      </c>
      <c r="Y389" t="n">
        <v>1</v>
      </c>
      <c r="Z389" t="n">
        <v>10</v>
      </c>
    </row>
    <row r="390">
      <c r="A390" t="n">
        <v>63</v>
      </c>
      <c r="B390" t="n">
        <v>125</v>
      </c>
      <c r="C390" t="inlineStr">
        <is>
          <t xml:space="preserve">CONCLUIDO	</t>
        </is>
      </c>
      <c r="D390" t="n">
        <v>1.7212</v>
      </c>
      <c r="E390" t="n">
        <v>58.1</v>
      </c>
      <c r="F390" t="n">
        <v>53.59</v>
      </c>
      <c r="G390" t="n">
        <v>86.91</v>
      </c>
      <c r="H390" t="n">
        <v>1.1</v>
      </c>
      <c r="I390" t="n">
        <v>37</v>
      </c>
      <c r="J390" t="n">
        <v>271.52</v>
      </c>
      <c r="K390" t="n">
        <v>58.47</v>
      </c>
      <c r="L390" t="n">
        <v>16.75</v>
      </c>
      <c r="M390" t="n">
        <v>35</v>
      </c>
      <c r="N390" t="n">
        <v>71.3</v>
      </c>
      <c r="O390" t="n">
        <v>33722.17</v>
      </c>
      <c r="P390" t="n">
        <v>840.9400000000001</v>
      </c>
      <c r="Q390" t="n">
        <v>1367.32</v>
      </c>
      <c r="R390" t="n">
        <v>139.52</v>
      </c>
      <c r="S390" t="n">
        <v>104.26</v>
      </c>
      <c r="T390" t="n">
        <v>16630.86</v>
      </c>
      <c r="U390" t="n">
        <v>0.75</v>
      </c>
      <c r="V390" t="n">
        <v>0.89</v>
      </c>
      <c r="W390" t="n">
        <v>20.7</v>
      </c>
      <c r="X390" t="n">
        <v>1.02</v>
      </c>
      <c r="Y390" t="n">
        <v>1</v>
      </c>
      <c r="Z390" t="n">
        <v>10</v>
      </c>
    </row>
    <row r="391">
      <c r="A391" t="n">
        <v>64</v>
      </c>
      <c r="B391" t="n">
        <v>125</v>
      </c>
      <c r="C391" t="inlineStr">
        <is>
          <t xml:space="preserve">CONCLUIDO	</t>
        </is>
      </c>
      <c r="D391" t="n">
        <v>1.7207</v>
      </c>
      <c r="E391" t="n">
        <v>58.12</v>
      </c>
      <c r="F391" t="n">
        <v>53.61</v>
      </c>
      <c r="G391" t="n">
        <v>86.94</v>
      </c>
      <c r="H391" t="n">
        <v>1.11</v>
      </c>
      <c r="I391" t="n">
        <v>37</v>
      </c>
      <c r="J391" t="n">
        <v>272</v>
      </c>
      <c r="K391" t="n">
        <v>58.47</v>
      </c>
      <c r="L391" t="n">
        <v>17</v>
      </c>
      <c r="M391" t="n">
        <v>35</v>
      </c>
      <c r="N391" t="n">
        <v>71.53</v>
      </c>
      <c r="O391" t="n">
        <v>33781.3</v>
      </c>
      <c r="P391" t="n">
        <v>841.8099999999999</v>
      </c>
      <c r="Q391" t="n">
        <v>1367.3</v>
      </c>
      <c r="R391" t="n">
        <v>140.34</v>
      </c>
      <c r="S391" t="n">
        <v>104.26</v>
      </c>
      <c r="T391" t="n">
        <v>17042.27</v>
      </c>
      <c r="U391" t="n">
        <v>0.74</v>
      </c>
      <c r="V391" t="n">
        <v>0.89</v>
      </c>
      <c r="W391" t="n">
        <v>20.7</v>
      </c>
      <c r="X391" t="n">
        <v>1.03</v>
      </c>
      <c r="Y391" t="n">
        <v>1</v>
      </c>
      <c r="Z391" t="n">
        <v>10</v>
      </c>
    </row>
    <row r="392">
      <c r="A392" t="n">
        <v>65</v>
      </c>
      <c r="B392" t="n">
        <v>125</v>
      </c>
      <c r="C392" t="inlineStr">
        <is>
          <t xml:space="preserve">CONCLUIDO	</t>
        </is>
      </c>
      <c r="D392" t="n">
        <v>1.723</v>
      </c>
      <c r="E392" t="n">
        <v>58.04</v>
      </c>
      <c r="F392" t="n">
        <v>53.58</v>
      </c>
      <c r="G392" t="n">
        <v>89.3</v>
      </c>
      <c r="H392" t="n">
        <v>1.13</v>
      </c>
      <c r="I392" t="n">
        <v>36</v>
      </c>
      <c r="J392" t="n">
        <v>272.48</v>
      </c>
      <c r="K392" t="n">
        <v>58.47</v>
      </c>
      <c r="L392" t="n">
        <v>17.25</v>
      </c>
      <c r="M392" t="n">
        <v>34</v>
      </c>
      <c r="N392" t="n">
        <v>71.76000000000001</v>
      </c>
      <c r="O392" t="n">
        <v>33840.65</v>
      </c>
      <c r="P392" t="n">
        <v>840.35</v>
      </c>
      <c r="Q392" t="n">
        <v>1367.26</v>
      </c>
      <c r="R392" t="n">
        <v>138.95</v>
      </c>
      <c r="S392" t="n">
        <v>104.26</v>
      </c>
      <c r="T392" t="n">
        <v>16352.17</v>
      </c>
      <c r="U392" t="n">
        <v>0.75</v>
      </c>
      <c r="V392" t="n">
        <v>0.89</v>
      </c>
      <c r="W392" t="n">
        <v>20.71</v>
      </c>
      <c r="X392" t="n">
        <v>1</v>
      </c>
      <c r="Y392" t="n">
        <v>1</v>
      </c>
      <c r="Z392" t="n">
        <v>10</v>
      </c>
    </row>
    <row r="393">
      <c r="A393" t="n">
        <v>66</v>
      </c>
      <c r="B393" t="n">
        <v>125</v>
      </c>
      <c r="C393" t="inlineStr">
        <is>
          <t xml:space="preserve">CONCLUIDO	</t>
        </is>
      </c>
      <c r="D393" t="n">
        <v>1.7231</v>
      </c>
      <c r="E393" t="n">
        <v>58.03</v>
      </c>
      <c r="F393" t="n">
        <v>53.58</v>
      </c>
      <c r="G393" t="n">
        <v>89.29000000000001</v>
      </c>
      <c r="H393" t="n">
        <v>1.14</v>
      </c>
      <c r="I393" t="n">
        <v>36</v>
      </c>
      <c r="J393" t="n">
        <v>272.97</v>
      </c>
      <c r="K393" t="n">
        <v>58.47</v>
      </c>
      <c r="L393" t="n">
        <v>17.5</v>
      </c>
      <c r="M393" t="n">
        <v>34</v>
      </c>
      <c r="N393" t="n">
        <v>71.98999999999999</v>
      </c>
      <c r="O393" t="n">
        <v>33899.96</v>
      </c>
      <c r="P393" t="n">
        <v>840.04</v>
      </c>
      <c r="Q393" t="n">
        <v>1367.29</v>
      </c>
      <c r="R393" t="n">
        <v>138.9</v>
      </c>
      <c r="S393" t="n">
        <v>104.26</v>
      </c>
      <c r="T393" t="n">
        <v>16327.4</v>
      </c>
      <c r="U393" t="n">
        <v>0.75</v>
      </c>
      <c r="V393" t="n">
        <v>0.89</v>
      </c>
      <c r="W393" t="n">
        <v>20.7</v>
      </c>
      <c r="X393" t="n">
        <v>1</v>
      </c>
      <c r="Y393" t="n">
        <v>1</v>
      </c>
      <c r="Z393" t="n">
        <v>10</v>
      </c>
    </row>
    <row r="394">
      <c r="A394" t="n">
        <v>67</v>
      </c>
      <c r="B394" t="n">
        <v>125</v>
      </c>
      <c r="C394" t="inlineStr">
        <is>
          <t xml:space="preserve">CONCLUIDO	</t>
        </is>
      </c>
      <c r="D394" t="n">
        <v>1.725</v>
      </c>
      <c r="E394" t="n">
        <v>57.97</v>
      </c>
      <c r="F394" t="n">
        <v>53.56</v>
      </c>
      <c r="G394" t="n">
        <v>91.81999999999999</v>
      </c>
      <c r="H394" t="n">
        <v>1.16</v>
      </c>
      <c r="I394" t="n">
        <v>35</v>
      </c>
      <c r="J394" t="n">
        <v>273.45</v>
      </c>
      <c r="K394" t="n">
        <v>58.47</v>
      </c>
      <c r="L394" t="n">
        <v>17.75</v>
      </c>
      <c r="M394" t="n">
        <v>33</v>
      </c>
      <c r="N394" t="n">
        <v>72.22</v>
      </c>
      <c r="O394" t="n">
        <v>33959.36</v>
      </c>
      <c r="P394" t="n">
        <v>838.85</v>
      </c>
      <c r="Q394" t="n">
        <v>1367.42</v>
      </c>
      <c r="R394" t="n">
        <v>138.28</v>
      </c>
      <c r="S394" t="n">
        <v>104.26</v>
      </c>
      <c r="T394" t="n">
        <v>16022.84</v>
      </c>
      <c r="U394" t="n">
        <v>0.75</v>
      </c>
      <c r="V394" t="n">
        <v>0.89</v>
      </c>
      <c r="W394" t="n">
        <v>20.71</v>
      </c>
      <c r="X394" t="n">
        <v>0.98</v>
      </c>
      <c r="Y394" t="n">
        <v>1</v>
      </c>
      <c r="Z394" t="n">
        <v>10</v>
      </c>
    </row>
    <row r="395">
      <c r="A395" t="n">
        <v>68</v>
      </c>
      <c r="B395" t="n">
        <v>125</v>
      </c>
      <c r="C395" t="inlineStr">
        <is>
          <t xml:space="preserve">CONCLUIDO	</t>
        </is>
      </c>
      <c r="D395" t="n">
        <v>1.7243</v>
      </c>
      <c r="E395" t="n">
        <v>58</v>
      </c>
      <c r="F395" t="n">
        <v>53.59</v>
      </c>
      <c r="G395" t="n">
        <v>91.86</v>
      </c>
      <c r="H395" t="n">
        <v>1.17</v>
      </c>
      <c r="I395" t="n">
        <v>35</v>
      </c>
      <c r="J395" t="n">
        <v>273.93</v>
      </c>
      <c r="K395" t="n">
        <v>58.47</v>
      </c>
      <c r="L395" t="n">
        <v>18</v>
      </c>
      <c r="M395" t="n">
        <v>33</v>
      </c>
      <c r="N395" t="n">
        <v>72.45999999999999</v>
      </c>
      <c r="O395" t="n">
        <v>34018.85</v>
      </c>
      <c r="P395" t="n">
        <v>839.38</v>
      </c>
      <c r="Q395" t="n">
        <v>1367.28</v>
      </c>
      <c r="R395" t="n">
        <v>139.39</v>
      </c>
      <c r="S395" t="n">
        <v>104.26</v>
      </c>
      <c r="T395" t="n">
        <v>16574.21</v>
      </c>
      <c r="U395" t="n">
        <v>0.75</v>
      </c>
      <c r="V395" t="n">
        <v>0.89</v>
      </c>
      <c r="W395" t="n">
        <v>20.7</v>
      </c>
      <c r="X395" t="n">
        <v>1.01</v>
      </c>
      <c r="Y395" t="n">
        <v>1</v>
      </c>
      <c r="Z395" t="n">
        <v>10</v>
      </c>
    </row>
    <row r="396">
      <c r="A396" t="n">
        <v>69</v>
      </c>
      <c r="B396" t="n">
        <v>125</v>
      </c>
      <c r="C396" t="inlineStr">
        <is>
          <t xml:space="preserve">CONCLUIDO	</t>
        </is>
      </c>
      <c r="D396" t="n">
        <v>1.728</v>
      </c>
      <c r="E396" t="n">
        <v>57.87</v>
      </c>
      <c r="F396" t="n">
        <v>53.51</v>
      </c>
      <c r="G396" t="n">
        <v>94.42</v>
      </c>
      <c r="H396" t="n">
        <v>1.18</v>
      </c>
      <c r="I396" t="n">
        <v>34</v>
      </c>
      <c r="J396" t="n">
        <v>274.41</v>
      </c>
      <c r="K396" t="n">
        <v>58.47</v>
      </c>
      <c r="L396" t="n">
        <v>18.25</v>
      </c>
      <c r="M396" t="n">
        <v>32</v>
      </c>
      <c r="N396" t="n">
        <v>72.69</v>
      </c>
      <c r="O396" t="n">
        <v>34078.44</v>
      </c>
      <c r="P396" t="n">
        <v>837.0599999999999</v>
      </c>
      <c r="Q396" t="n">
        <v>1367.22</v>
      </c>
      <c r="R396" t="n">
        <v>137</v>
      </c>
      <c r="S396" t="n">
        <v>104.26</v>
      </c>
      <c r="T396" t="n">
        <v>15383.95</v>
      </c>
      <c r="U396" t="n">
        <v>0.76</v>
      </c>
      <c r="V396" t="n">
        <v>0.9</v>
      </c>
      <c r="W396" t="n">
        <v>20.69</v>
      </c>
      <c r="X396" t="n">
        <v>0.93</v>
      </c>
      <c r="Y396" t="n">
        <v>1</v>
      </c>
      <c r="Z396" t="n">
        <v>10</v>
      </c>
    </row>
    <row r="397">
      <c r="A397" t="n">
        <v>70</v>
      </c>
      <c r="B397" t="n">
        <v>125</v>
      </c>
      <c r="C397" t="inlineStr">
        <is>
          <t xml:space="preserve">CONCLUIDO	</t>
        </is>
      </c>
      <c r="D397" t="n">
        <v>1.7271</v>
      </c>
      <c r="E397" t="n">
        <v>57.9</v>
      </c>
      <c r="F397" t="n">
        <v>53.54</v>
      </c>
      <c r="G397" t="n">
        <v>94.48</v>
      </c>
      <c r="H397" t="n">
        <v>1.2</v>
      </c>
      <c r="I397" t="n">
        <v>34</v>
      </c>
      <c r="J397" t="n">
        <v>274.9</v>
      </c>
      <c r="K397" t="n">
        <v>58.47</v>
      </c>
      <c r="L397" t="n">
        <v>18.5</v>
      </c>
      <c r="M397" t="n">
        <v>32</v>
      </c>
      <c r="N397" t="n">
        <v>72.92</v>
      </c>
      <c r="O397" t="n">
        <v>34138.11</v>
      </c>
      <c r="P397" t="n">
        <v>837.4299999999999</v>
      </c>
      <c r="Q397" t="n">
        <v>1367.21</v>
      </c>
      <c r="R397" t="n">
        <v>137.65</v>
      </c>
      <c r="S397" t="n">
        <v>104.26</v>
      </c>
      <c r="T397" t="n">
        <v>15710.3</v>
      </c>
      <c r="U397" t="n">
        <v>0.76</v>
      </c>
      <c r="V397" t="n">
        <v>0.9</v>
      </c>
      <c r="W397" t="n">
        <v>20.71</v>
      </c>
      <c r="X397" t="n">
        <v>0.96</v>
      </c>
      <c r="Y397" t="n">
        <v>1</v>
      </c>
      <c r="Z397" t="n">
        <v>10</v>
      </c>
    </row>
    <row r="398">
      <c r="A398" t="n">
        <v>71</v>
      </c>
      <c r="B398" t="n">
        <v>125</v>
      </c>
      <c r="C398" t="inlineStr">
        <is>
          <t xml:space="preserve">CONCLUIDO	</t>
        </is>
      </c>
      <c r="D398" t="n">
        <v>1.729</v>
      </c>
      <c r="E398" t="n">
        <v>57.84</v>
      </c>
      <c r="F398" t="n">
        <v>53.52</v>
      </c>
      <c r="G398" t="n">
        <v>97.31</v>
      </c>
      <c r="H398" t="n">
        <v>1.21</v>
      </c>
      <c r="I398" t="n">
        <v>33</v>
      </c>
      <c r="J398" t="n">
        <v>275.38</v>
      </c>
      <c r="K398" t="n">
        <v>58.47</v>
      </c>
      <c r="L398" t="n">
        <v>18.75</v>
      </c>
      <c r="M398" t="n">
        <v>31</v>
      </c>
      <c r="N398" t="n">
        <v>73.16</v>
      </c>
      <c r="O398" t="n">
        <v>34197.87</v>
      </c>
      <c r="P398" t="n">
        <v>837.05</v>
      </c>
      <c r="Q398" t="n">
        <v>1367.17</v>
      </c>
      <c r="R398" t="n">
        <v>136.96</v>
      </c>
      <c r="S398" t="n">
        <v>104.26</v>
      </c>
      <c r="T398" t="n">
        <v>15369.85</v>
      </c>
      <c r="U398" t="n">
        <v>0.76</v>
      </c>
      <c r="V398" t="n">
        <v>0.9</v>
      </c>
      <c r="W398" t="n">
        <v>20.71</v>
      </c>
      <c r="X398" t="n">
        <v>0.9399999999999999</v>
      </c>
      <c r="Y398" t="n">
        <v>1</v>
      </c>
      <c r="Z398" t="n">
        <v>10</v>
      </c>
    </row>
    <row r="399">
      <c r="A399" t="n">
        <v>72</v>
      </c>
      <c r="B399" t="n">
        <v>125</v>
      </c>
      <c r="C399" t="inlineStr">
        <is>
          <t xml:space="preserve">CONCLUIDO	</t>
        </is>
      </c>
      <c r="D399" t="n">
        <v>1.7304</v>
      </c>
      <c r="E399" t="n">
        <v>57.79</v>
      </c>
      <c r="F399" t="n">
        <v>53.47</v>
      </c>
      <c r="G399" t="n">
        <v>97.23</v>
      </c>
      <c r="H399" t="n">
        <v>1.23</v>
      </c>
      <c r="I399" t="n">
        <v>33</v>
      </c>
      <c r="J399" t="n">
        <v>275.87</v>
      </c>
      <c r="K399" t="n">
        <v>58.47</v>
      </c>
      <c r="L399" t="n">
        <v>19</v>
      </c>
      <c r="M399" t="n">
        <v>31</v>
      </c>
      <c r="N399" t="n">
        <v>73.39</v>
      </c>
      <c r="O399" t="n">
        <v>34257.73</v>
      </c>
      <c r="P399" t="n">
        <v>836.27</v>
      </c>
      <c r="Q399" t="n">
        <v>1367.22</v>
      </c>
      <c r="R399" t="n">
        <v>135.75</v>
      </c>
      <c r="S399" t="n">
        <v>104.26</v>
      </c>
      <c r="T399" t="n">
        <v>14764.58</v>
      </c>
      <c r="U399" t="n">
        <v>0.77</v>
      </c>
      <c r="V399" t="n">
        <v>0.9</v>
      </c>
      <c r="W399" t="n">
        <v>20.7</v>
      </c>
      <c r="X399" t="n">
        <v>0.9</v>
      </c>
      <c r="Y399" t="n">
        <v>1</v>
      </c>
      <c r="Z399" t="n">
        <v>10</v>
      </c>
    </row>
    <row r="400">
      <c r="A400" t="n">
        <v>73</v>
      </c>
      <c r="B400" t="n">
        <v>125</v>
      </c>
      <c r="C400" t="inlineStr">
        <is>
          <t xml:space="preserve">CONCLUIDO	</t>
        </is>
      </c>
      <c r="D400" t="n">
        <v>1.7298</v>
      </c>
      <c r="E400" t="n">
        <v>57.81</v>
      </c>
      <c r="F400" t="n">
        <v>53.49</v>
      </c>
      <c r="G400" t="n">
        <v>97.26000000000001</v>
      </c>
      <c r="H400" t="n">
        <v>1.24</v>
      </c>
      <c r="I400" t="n">
        <v>33</v>
      </c>
      <c r="J400" t="n">
        <v>276.35</v>
      </c>
      <c r="K400" t="n">
        <v>58.47</v>
      </c>
      <c r="L400" t="n">
        <v>19.25</v>
      </c>
      <c r="M400" t="n">
        <v>31</v>
      </c>
      <c r="N400" t="n">
        <v>73.63</v>
      </c>
      <c r="O400" t="n">
        <v>34317.68</v>
      </c>
      <c r="P400" t="n">
        <v>835.39</v>
      </c>
      <c r="Q400" t="n">
        <v>1367.24</v>
      </c>
      <c r="R400" t="n">
        <v>136.15</v>
      </c>
      <c r="S400" t="n">
        <v>104.26</v>
      </c>
      <c r="T400" t="n">
        <v>14966.19</v>
      </c>
      <c r="U400" t="n">
        <v>0.77</v>
      </c>
      <c r="V400" t="n">
        <v>0.9</v>
      </c>
      <c r="W400" t="n">
        <v>20.7</v>
      </c>
      <c r="X400" t="n">
        <v>0.92</v>
      </c>
      <c r="Y400" t="n">
        <v>1</v>
      </c>
      <c r="Z400" t="n">
        <v>10</v>
      </c>
    </row>
    <row r="401">
      <c r="A401" t="n">
        <v>74</v>
      </c>
      <c r="B401" t="n">
        <v>125</v>
      </c>
      <c r="C401" t="inlineStr">
        <is>
          <t xml:space="preserve">CONCLUIDO	</t>
        </is>
      </c>
      <c r="D401" t="n">
        <v>1.7325</v>
      </c>
      <c r="E401" t="n">
        <v>57.72</v>
      </c>
      <c r="F401" t="n">
        <v>53.45</v>
      </c>
      <c r="G401" t="n">
        <v>100.22</v>
      </c>
      <c r="H401" t="n">
        <v>1.25</v>
      </c>
      <c r="I401" t="n">
        <v>32</v>
      </c>
      <c r="J401" t="n">
        <v>276.84</v>
      </c>
      <c r="K401" t="n">
        <v>58.47</v>
      </c>
      <c r="L401" t="n">
        <v>19.5</v>
      </c>
      <c r="M401" t="n">
        <v>30</v>
      </c>
      <c r="N401" t="n">
        <v>73.87</v>
      </c>
      <c r="O401" t="n">
        <v>34377.72</v>
      </c>
      <c r="P401" t="n">
        <v>834.9</v>
      </c>
      <c r="Q401" t="n">
        <v>1367.26</v>
      </c>
      <c r="R401" t="n">
        <v>135.09</v>
      </c>
      <c r="S401" t="n">
        <v>104.26</v>
      </c>
      <c r="T401" t="n">
        <v>14441.58</v>
      </c>
      <c r="U401" t="n">
        <v>0.77</v>
      </c>
      <c r="V401" t="n">
        <v>0.9</v>
      </c>
      <c r="W401" t="n">
        <v>20.69</v>
      </c>
      <c r="X401" t="n">
        <v>0.88</v>
      </c>
      <c r="Y401" t="n">
        <v>1</v>
      </c>
      <c r="Z401" t="n">
        <v>10</v>
      </c>
    </row>
    <row r="402">
      <c r="A402" t="n">
        <v>75</v>
      </c>
      <c r="B402" t="n">
        <v>125</v>
      </c>
      <c r="C402" t="inlineStr">
        <is>
          <t xml:space="preserve">CONCLUIDO	</t>
        </is>
      </c>
      <c r="D402" t="n">
        <v>1.7321</v>
      </c>
      <c r="E402" t="n">
        <v>57.73</v>
      </c>
      <c r="F402" t="n">
        <v>53.47</v>
      </c>
      <c r="G402" t="n">
        <v>100.25</v>
      </c>
      <c r="H402" t="n">
        <v>1.27</v>
      </c>
      <c r="I402" t="n">
        <v>32</v>
      </c>
      <c r="J402" t="n">
        <v>277.33</v>
      </c>
      <c r="K402" t="n">
        <v>58.47</v>
      </c>
      <c r="L402" t="n">
        <v>19.75</v>
      </c>
      <c r="M402" t="n">
        <v>30</v>
      </c>
      <c r="N402" t="n">
        <v>74.09999999999999</v>
      </c>
      <c r="O402" t="n">
        <v>34437.85</v>
      </c>
      <c r="P402" t="n">
        <v>833.95</v>
      </c>
      <c r="Q402" t="n">
        <v>1367.23</v>
      </c>
      <c r="R402" t="n">
        <v>135.34</v>
      </c>
      <c r="S402" t="n">
        <v>104.26</v>
      </c>
      <c r="T402" t="n">
        <v>14565.46</v>
      </c>
      <c r="U402" t="n">
        <v>0.77</v>
      </c>
      <c r="V402" t="n">
        <v>0.9</v>
      </c>
      <c r="W402" t="n">
        <v>20.7</v>
      </c>
      <c r="X402" t="n">
        <v>0.89</v>
      </c>
      <c r="Y402" t="n">
        <v>1</v>
      </c>
      <c r="Z402" t="n">
        <v>10</v>
      </c>
    </row>
    <row r="403">
      <c r="A403" t="n">
        <v>76</v>
      </c>
      <c r="B403" t="n">
        <v>125</v>
      </c>
      <c r="C403" t="inlineStr">
        <is>
          <t xml:space="preserve">CONCLUIDO	</t>
        </is>
      </c>
      <c r="D403" t="n">
        <v>1.7345</v>
      </c>
      <c r="E403" t="n">
        <v>57.65</v>
      </c>
      <c r="F403" t="n">
        <v>53.43</v>
      </c>
      <c r="G403" t="n">
        <v>103.42</v>
      </c>
      <c r="H403" t="n">
        <v>1.28</v>
      </c>
      <c r="I403" t="n">
        <v>31</v>
      </c>
      <c r="J403" t="n">
        <v>277.82</v>
      </c>
      <c r="K403" t="n">
        <v>58.47</v>
      </c>
      <c r="L403" t="n">
        <v>20</v>
      </c>
      <c r="M403" t="n">
        <v>29</v>
      </c>
      <c r="N403" t="n">
        <v>74.34</v>
      </c>
      <c r="O403" t="n">
        <v>34498.07</v>
      </c>
      <c r="P403" t="n">
        <v>833.84</v>
      </c>
      <c r="Q403" t="n">
        <v>1367.23</v>
      </c>
      <c r="R403" t="n">
        <v>134.62</v>
      </c>
      <c r="S403" t="n">
        <v>104.26</v>
      </c>
      <c r="T403" t="n">
        <v>14209.77</v>
      </c>
      <c r="U403" t="n">
        <v>0.77</v>
      </c>
      <c r="V403" t="n">
        <v>0.9</v>
      </c>
      <c r="W403" t="n">
        <v>20.69</v>
      </c>
      <c r="X403" t="n">
        <v>0.86</v>
      </c>
      <c r="Y403" t="n">
        <v>1</v>
      </c>
      <c r="Z403" t="n">
        <v>10</v>
      </c>
    </row>
    <row r="404">
      <c r="A404" t="n">
        <v>77</v>
      </c>
      <c r="B404" t="n">
        <v>125</v>
      </c>
      <c r="C404" t="inlineStr">
        <is>
          <t xml:space="preserve">CONCLUIDO	</t>
        </is>
      </c>
      <c r="D404" t="n">
        <v>1.7345</v>
      </c>
      <c r="E404" t="n">
        <v>57.65</v>
      </c>
      <c r="F404" t="n">
        <v>53.43</v>
      </c>
      <c r="G404" t="n">
        <v>103.42</v>
      </c>
      <c r="H404" t="n">
        <v>1.3</v>
      </c>
      <c r="I404" t="n">
        <v>31</v>
      </c>
      <c r="J404" t="n">
        <v>278.3</v>
      </c>
      <c r="K404" t="n">
        <v>58.47</v>
      </c>
      <c r="L404" t="n">
        <v>20.25</v>
      </c>
      <c r="M404" t="n">
        <v>29</v>
      </c>
      <c r="N404" t="n">
        <v>74.58</v>
      </c>
      <c r="O404" t="n">
        <v>34558.39</v>
      </c>
      <c r="P404" t="n">
        <v>833.51</v>
      </c>
      <c r="Q404" t="n">
        <v>1367.25</v>
      </c>
      <c r="R404" t="n">
        <v>134.45</v>
      </c>
      <c r="S404" t="n">
        <v>104.26</v>
      </c>
      <c r="T404" t="n">
        <v>14127.41</v>
      </c>
      <c r="U404" t="n">
        <v>0.78</v>
      </c>
      <c r="V404" t="n">
        <v>0.9</v>
      </c>
      <c r="W404" t="n">
        <v>20.69</v>
      </c>
      <c r="X404" t="n">
        <v>0.86</v>
      </c>
      <c r="Y404" t="n">
        <v>1</v>
      </c>
      <c r="Z404" t="n">
        <v>10</v>
      </c>
    </row>
    <row r="405">
      <c r="A405" t="n">
        <v>78</v>
      </c>
      <c r="B405" t="n">
        <v>125</v>
      </c>
      <c r="C405" t="inlineStr">
        <is>
          <t xml:space="preserve">CONCLUIDO	</t>
        </is>
      </c>
      <c r="D405" t="n">
        <v>1.734</v>
      </c>
      <c r="E405" t="n">
        <v>57.67</v>
      </c>
      <c r="F405" t="n">
        <v>53.45</v>
      </c>
      <c r="G405" t="n">
        <v>103.45</v>
      </c>
      <c r="H405" t="n">
        <v>1.31</v>
      </c>
      <c r="I405" t="n">
        <v>31</v>
      </c>
      <c r="J405" t="n">
        <v>278.79</v>
      </c>
      <c r="K405" t="n">
        <v>58.47</v>
      </c>
      <c r="L405" t="n">
        <v>20.5</v>
      </c>
      <c r="M405" t="n">
        <v>29</v>
      </c>
      <c r="N405" t="n">
        <v>74.81999999999999</v>
      </c>
      <c r="O405" t="n">
        <v>34618.81</v>
      </c>
      <c r="P405" t="n">
        <v>832.13</v>
      </c>
      <c r="Q405" t="n">
        <v>1367.33</v>
      </c>
      <c r="R405" t="n">
        <v>134.76</v>
      </c>
      <c r="S405" t="n">
        <v>104.26</v>
      </c>
      <c r="T405" t="n">
        <v>14281.21</v>
      </c>
      <c r="U405" t="n">
        <v>0.77</v>
      </c>
      <c r="V405" t="n">
        <v>0.9</v>
      </c>
      <c r="W405" t="n">
        <v>20.7</v>
      </c>
      <c r="X405" t="n">
        <v>0.87</v>
      </c>
      <c r="Y405" t="n">
        <v>1</v>
      </c>
      <c r="Z405" t="n">
        <v>10</v>
      </c>
    </row>
    <row r="406">
      <c r="A406" t="n">
        <v>79</v>
      </c>
      <c r="B406" t="n">
        <v>125</v>
      </c>
      <c r="C406" t="inlineStr">
        <is>
          <t xml:space="preserve">CONCLUIDO	</t>
        </is>
      </c>
      <c r="D406" t="n">
        <v>1.7367</v>
      </c>
      <c r="E406" t="n">
        <v>57.58</v>
      </c>
      <c r="F406" t="n">
        <v>53.41</v>
      </c>
      <c r="G406" t="n">
        <v>106.82</v>
      </c>
      <c r="H406" t="n">
        <v>1.32</v>
      </c>
      <c r="I406" t="n">
        <v>30</v>
      </c>
      <c r="J406" t="n">
        <v>279.28</v>
      </c>
      <c r="K406" t="n">
        <v>58.47</v>
      </c>
      <c r="L406" t="n">
        <v>20.75</v>
      </c>
      <c r="M406" t="n">
        <v>28</v>
      </c>
      <c r="N406" t="n">
        <v>75.06</v>
      </c>
      <c r="O406" t="n">
        <v>34679.32</v>
      </c>
      <c r="P406" t="n">
        <v>832</v>
      </c>
      <c r="Q406" t="n">
        <v>1367.27</v>
      </c>
      <c r="R406" t="n">
        <v>133.31</v>
      </c>
      <c r="S406" t="n">
        <v>104.26</v>
      </c>
      <c r="T406" t="n">
        <v>13560.07</v>
      </c>
      <c r="U406" t="n">
        <v>0.78</v>
      </c>
      <c r="V406" t="n">
        <v>0.9</v>
      </c>
      <c r="W406" t="n">
        <v>20.7</v>
      </c>
      <c r="X406" t="n">
        <v>0.83</v>
      </c>
      <c r="Y406" t="n">
        <v>1</v>
      </c>
      <c r="Z406" t="n">
        <v>10</v>
      </c>
    </row>
    <row r="407">
      <c r="A407" t="n">
        <v>80</v>
      </c>
      <c r="B407" t="n">
        <v>125</v>
      </c>
      <c r="C407" t="inlineStr">
        <is>
          <t xml:space="preserve">CONCLUIDO	</t>
        </is>
      </c>
      <c r="D407" t="n">
        <v>1.7366</v>
      </c>
      <c r="E407" t="n">
        <v>57.58</v>
      </c>
      <c r="F407" t="n">
        <v>53.41</v>
      </c>
      <c r="G407" t="n">
        <v>106.82</v>
      </c>
      <c r="H407" t="n">
        <v>1.34</v>
      </c>
      <c r="I407" t="n">
        <v>30</v>
      </c>
      <c r="J407" t="n">
        <v>279.78</v>
      </c>
      <c r="K407" t="n">
        <v>58.47</v>
      </c>
      <c r="L407" t="n">
        <v>21</v>
      </c>
      <c r="M407" t="n">
        <v>28</v>
      </c>
      <c r="N407" t="n">
        <v>75.3</v>
      </c>
      <c r="O407" t="n">
        <v>34739.92</v>
      </c>
      <c r="P407" t="n">
        <v>831.62</v>
      </c>
      <c r="Q407" t="n">
        <v>1367.21</v>
      </c>
      <c r="R407" t="n">
        <v>133.45</v>
      </c>
      <c r="S407" t="n">
        <v>104.26</v>
      </c>
      <c r="T407" t="n">
        <v>13631.91</v>
      </c>
      <c r="U407" t="n">
        <v>0.78</v>
      </c>
      <c r="V407" t="n">
        <v>0.9</v>
      </c>
      <c r="W407" t="n">
        <v>20.7</v>
      </c>
      <c r="X407" t="n">
        <v>0.83</v>
      </c>
      <c r="Y407" t="n">
        <v>1</v>
      </c>
      <c r="Z407" t="n">
        <v>10</v>
      </c>
    </row>
    <row r="408">
      <c r="A408" t="n">
        <v>81</v>
      </c>
      <c r="B408" t="n">
        <v>125</v>
      </c>
      <c r="C408" t="inlineStr">
        <is>
          <t xml:space="preserve">CONCLUIDO	</t>
        </is>
      </c>
      <c r="D408" t="n">
        <v>1.7396</v>
      </c>
      <c r="E408" t="n">
        <v>57.49</v>
      </c>
      <c r="F408" t="n">
        <v>53.36</v>
      </c>
      <c r="G408" t="n">
        <v>110.4</v>
      </c>
      <c r="H408" t="n">
        <v>1.35</v>
      </c>
      <c r="I408" t="n">
        <v>29</v>
      </c>
      <c r="J408" t="n">
        <v>280.27</v>
      </c>
      <c r="K408" t="n">
        <v>58.47</v>
      </c>
      <c r="L408" t="n">
        <v>21.25</v>
      </c>
      <c r="M408" t="n">
        <v>27</v>
      </c>
      <c r="N408" t="n">
        <v>75.54000000000001</v>
      </c>
      <c r="O408" t="n">
        <v>34800.62</v>
      </c>
      <c r="P408" t="n">
        <v>829.99</v>
      </c>
      <c r="Q408" t="n">
        <v>1367.22</v>
      </c>
      <c r="R408" t="n">
        <v>131.91</v>
      </c>
      <c r="S408" t="n">
        <v>104.26</v>
      </c>
      <c r="T408" t="n">
        <v>12866.01</v>
      </c>
      <c r="U408" t="n">
        <v>0.79</v>
      </c>
      <c r="V408" t="n">
        <v>0.9</v>
      </c>
      <c r="W408" t="n">
        <v>20.69</v>
      </c>
      <c r="X408" t="n">
        <v>0.78</v>
      </c>
      <c r="Y408" t="n">
        <v>1</v>
      </c>
      <c r="Z408" t="n">
        <v>10</v>
      </c>
    </row>
    <row r="409">
      <c r="A409" t="n">
        <v>82</v>
      </c>
      <c r="B409" t="n">
        <v>125</v>
      </c>
      <c r="C409" t="inlineStr">
        <is>
          <t xml:space="preserve">CONCLUIDO	</t>
        </is>
      </c>
      <c r="D409" t="n">
        <v>1.7386</v>
      </c>
      <c r="E409" t="n">
        <v>57.52</v>
      </c>
      <c r="F409" t="n">
        <v>53.39</v>
      </c>
      <c r="G409" t="n">
        <v>110.46</v>
      </c>
      <c r="H409" t="n">
        <v>1.36</v>
      </c>
      <c r="I409" t="n">
        <v>29</v>
      </c>
      <c r="J409" t="n">
        <v>280.76</v>
      </c>
      <c r="K409" t="n">
        <v>58.47</v>
      </c>
      <c r="L409" t="n">
        <v>21.5</v>
      </c>
      <c r="M409" t="n">
        <v>27</v>
      </c>
      <c r="N409" t="n">
        <v>75.79000000000001</v>
      </c>
      <c r="O409" t="n">
        <v>34861.41</v>
      </c>
      <c r="P409" t="n">
        <v>830.63</v>
      </c>
      <c r="Q409" t="n">
        <v>1367.34</v>
      </c>
      <c r="R409" t="n">
        <v>132.7</v>
      </c>
      <c r="S409" t="n">
        <v>104.26</v>
      </c>
      <c r="T409" t="n">
        <v>13261.34</v>
      </c>
      <c r="U409" t="n">
        <v>0.79</v>
      </c>
      <c r="V409" t="n">
        <v>0.9</v>
      </c>
      <c r="W409" t="n">
        <v>20.7</v>
      </c>
      <c r="X409" t="n">
        <v>0.8100000000000001</v>
      </c>
      <c r="Y409" t="n">
        <v>1</v>
      </c>
      <c r="Z409" t="n">
        <v>10</v>
      </c>
    </row>
    <row r="410">
      <c r="A410" t="n">
        <v>83</v>
      </c>
      <c r="B410" t="n">
        <v>125</v>
      </c>
      <c r="C410" t="inlineStr">
        <is>
          <t xml:space="preserve">CONCLUIDO	</t>
        </is>
      </c>
      <c r="D410" t="n">
        <v>1.7389</v>
      </c>
      <c r="E410" t="n">
        <v>57.51</v>
      </c>
      <c r="F410" t="n">
        <v>53.38</v>
      </c>
      <c r="G410" t="n">
        <v>110.44</v>
      </c>
      <c r="H410" t="n">
        <v>1.38</v>
      </c>
      <c r="I410" t="n">
        <v>29</v>
      </c>
      <c r="J410" t="n">
        <v>281.25</v>
      </c>
      <c r="K410" t="n">
        <v>58.47</v>
      </c>
      <c r="L410" t="n">
        <v>21.75</v>
      </c>
      <c r="M410" t="n">
        <v>27</v>
      </c>
      <c r="N410" t="n">
        <v>76.03</v>
      </c>
      <c r="O410" t="n">
        <v>34922.31</v>
      </c>
      <c r="P410" t="n">
        <v>830.46</v>
      </c>
      <c r="Q410" t="n">
        <v>1367.24</v>
      </c>
      <c r="R410" t="n">
        <v>132.83</v>
      </c>
      <c r="S410" t="n">
        <v>104.26</v>
      </c>
      <c r="T410" t="n">
        <v>13327.8</v>
      </c>
      <c r="U410" t="n">
        <v>0.78</v>
      </c>
      <c r="V410" t="n">
        <v>0.9</v>
      </c>
      <c r="W410" t="n">
        <v>20.69</v>
      </c>
      <c r="X410" t="n">
        <v>0.8</v>
      </c>
      <c r="Y410" t="n">
        <v>1</v>
      </c>
      <c r="Z410" t="n">
        <v>10</v>
      </c>
    </row>
    <row r="411">
      <c r="A411" t="n">
        <v>84</v>
      </c>
      <c r="B411" t="n">
        <v>125</v>
      </c>
      <c r="C411" t="inlineStr">
        <is>
          <t xml:space="preserve">CONCLUIDO	</t>
        </is>
      </c>
      <c r="D411" t="n">
        <v>1.7409</v>
      </c>
      <c r="E411" t="n">
        <v>57.44</v>
      </c>
      <c r="F411" t="n">
        <v>53.36</v>
      </c>
      <c r="G411" t="n">
        <v>114.35</v>
      </c>
      <c r="H411" t="n">
        <v>1.39</v>
      </c>
      <c r="I411" t="n">
        <v>28</v>
      </c>
      <c r="J411" t="n">
        <v>281.75</v>
      </c>
      <c r="K411" t="n">
        <v>58.47</v>
      </c>
      <c r="L411" t="n">
        <v>22</v>
      </c>
      <c r="M411" t="n">
        <v>26</v>
      </c>
      <c r="N411" t="n">
        <v>76.28</v>
      </c>
      <c r="O411" t="n">
        <v>34983.29</v>
      </c>
      <c r="P411" t="n">
        <v>828.6900000000001</v>
      </c>
      <c r="Q411" t="n">
        <v>1367.31</v>
      </c>
      <c r="R411" t="n">
        <v>132.08</v>
      </c>
      <c r="S411" t="n">
        <v>104.26</v>
      </c>
      <c r="T411" t="n">
        <v>12957.78</v>
      </c>
      <c r="U411" t="n">
        <v>0.79</v>
      </c>
      <c r="V411" t="n">
        <v>0.9</v>
      </c>
      <c r="W411" t="n">
        <v>20.69</v>
      </c>
      <c r="X411" t="n">
        <v>0.79</v>
      </c>
      <c r="Y411" t="n">
        <v>1</v>
      </c>
      <c r="Z411" t="n">
        <v>10</v>
      </c>
    </row>
    <row r="412">
      <c r="A412" t="n">
        <v>85</v>
      </c>
      <c r="B412" t="n">
        <v>125</v>
      </c>
      <c r="C412" t="inlineStr">
        <is>
          <t xml:space="preserve">CONCLUIDO	</t>
        </is>
      </c>
      <c r="D412" t="n">
        <v>1.7409</v>
      </c>
      <c r="E412" t="n">
        <v>57.44</v>
      </c>
      <c r="F412" t="n">
        <v>53.36</v>
      </c>
      <c r="G412" t="n">
        <v>114.35</v>
      </c>
      <c r="H412" t="n">
        <v>1.4</v>
      </c>
      <c r="I412" t="n">
        <v>28</v>
      </c>
      <c r="J412" t="n">
        <v>282.24</v>
      </c>
      <c r="K412" t="n">
        <v>58.47</v>
      </c>
      <c r="L412" t="n">
        <v>22.25</v>
      </c>
      <c r="M412" t="n">
        <v>26</v>
      </c>
      <c r="N412" t="n">
        <v>76.52</v>
      </c>
      <c r="O412" t="n">
        <v>35044.38</v>
      </c>
      <c r="P412" t="n">
        <v>828.42</v>
      </c>
      <c r="Q412" t="n">
        <v>1367.29</v>
      </c>
      <c r="R412" t="n">
        <v>131.89</v>
      </c>
      <c r="S412" t="n">
        <v>104.26</v>
      </c>
      <c r="T412" t="n">
        <v>12862.02</v>
      </c>
      <c r="U412" t="n">
        <v>0.79</v>
      </c>
      <c r="V412" t="n">
        <v>0.9</v>
      </c>
      <c r="W412" t="n">
        <v>20.69</v>
      </c>
      <c r="X412" t="n">
        <v>0.78</v>
      </c>
      <c r="Y412" t="n">
        <v>1</v>
      </c>
      <c r="Z412" t="n">
        <v>10</v>
      </c>
    </row>
    <row r="413">
      <c r="A413" t="n">
        <v>86</v>
      </c>
      <c r="B413" t="n">
        <v>125</v>
      </c>
      <c r="C413" t="inlineStr">
        <is>
          <t xml:space="preserve">CONCLUIDO	</t>
        </is>
      </c>
      <c r="D413" t="n">
        <v>1.7415</v>
      </c>
      <c r="E413" t="n">
        <v>57.42</v>
      </c>
      <c r="F413" t="n">
        <v>53.34</v>
      </c>
      <c r="G413" t="n">
        <v>114.31</v>
      </c>
      <c r="H413" t="n">
        <v>1.42</v>
      </c>
      <c r="I413" t="n">
        <v>28</v>
      </c>
      <c r="J413" t="n">
        <v>282.74</v>
      </c>
      <c r="K413" t="n">
        <v>58.47</v>
      </c>
      <c r="L413" t="n">
        <v>22.5</v>
      </c>
      <c r="M413" t="n">
        <v>26</v>
      </c>
      <c r="N413" t="n">
        <v>76.77</v>
      </c>
      <c r="O413" t="n">
        <v>35105.56</v>
      </c>
      <c r="P413" t="n">
        <v>828.01</v>
      </c>
      <c r="Q413" t="n">
        <v>1367.2</v>
      </c>
      <c r="R413" t="n">
        <v>131.35</v>
      </c>
      <c r="S413" t="n">
        <v>104.26</v>
      </c>
      <c r="T413" t="n">
        <v>12588.76</v>
      </c>
      <c r="U413" t="n">
        <v>0.79</v>
      </c>
      <c r="V413" t="n">
        <v>0.9</v>
      </c>
      <c r="W413" t="n">
        <v>20.69</v>
      </c>
      <c r="X413" t="n">
        <v>0.77</v>
      </c>
      <c r="Y413" t="n">
        <v>1</v>
      </c>
      <c r="Z413" t="n">
        <v>10</v>
      </c>
    </row>
    <row r="414">
      <c r="A414" t="n">
        <v>87</v>
      </c>
      <c r="B414" t="n">
        <v>125</v>
      </c>
      <c r="C414" t="inlineStr">
        <is>
          <t xml:space="preserve">CONCLUIDO	</t>
        </is>
      </c>
      <c r="D414" t="n">
        <v>1.7436</v>
      </c>
      <c r="E414" t="n">
        <v>57.35</v>
      </c>
      <c r="F414" t="n">
        <v>53.32</v>
      </c>
      <c r="G414" t="n">
        <v>118.49</v>
      </c>
      <c r="H414" t="n">
        <v>1.43</v>
      </c>
      <c r="I414" t="n">
        <v>27</v>
      </c>
      <c r="J414" t="n">
        <v>283.24</v>
      </c>
      <c r="K414" t="n">
        <v>58.47</v>
      </c>
      <c r="L414" t="n">
        <v>22.75</v>
      </c>
      <c r="M414" t="n">
        <v>25</v>
      </c>
      <c r="N414" t="n">
        <v>77.01000000000001</v>
      </c>
      <c r="O414" t="n">
        <v>35166.85</v>
      </c>
      <c r="P414" t="n">
        <v>826.85</v>
      </c>
      <c r="Q414" t="n">
        <v>1367.23</v>
      </c>
      <c r="R414" t="n">
        <v>130.62</v>
      </c>
      <c r="S414" t="n">
        <v>104.26</v>
      </c>
      <c r="T414" t="n">
        <v>12232.07</v>
      </c>
      <c r="U414" t="n">
        <v>0.8</v>
      </c>
      <c r="V414" t="n">
        <v>0.9</v>
      </c>
      <c r="W414" t="n">
        <v>20.69</v>
      </c>
      <c r="X414" t="n">
        <v>0.74</v>
      </c>
      <c r="Y414" t="n">
        <v>1</v>
      </c>
      <c r="Z414" t="n">
        <v>10</v>
      </c>
    </row>
    <row r="415">
      <c r="A415" t="n">
        <v>88</v>
      </c>
      <c r="B415" t="n">
        <v>125</v>
      </c>
      <c r="C415" t="inlineStr">
        <is>
          <t xml:space="preserve">CONCLUIDO	</t>
        </is>
      </c>
      <c r="D415" t="n">
        <v>1.7437</v>
      </c>
      <c r="E415" t="n">
        <v>57.35</v>
      </c>
      <c r="F415" t="n">
        <v>53.32</v>
      </c>
      <c r="G415" t="n">
        <v>118.49</v>
      </c>
      <c r="H415" t="n">
        <v>1.44</v>
      </c>
      <c r="I415" t="n">
        <v>27</v>
      </c>
      <c r="J415" t="n">
        <v>283.74</v>
      </c>
      <c r="K415" t="n">
        <v>58.47</v>
      </c>
      <c r="L415" t="n">
        <v>23</v>
      </c>
      <c r="M415" t="n">
        <v>25</v>
      </c>
      <c r="N415" t="n">
        <v>77.26000000000001</v>
      </c>
      <c r="O415" t="n">
        <v>35228.23</v>
      </c>
      <c r="P415" t="n">
        <v>826.62</v>
      </c>
      <c r="Q415" t="n">
        <v>1367.21</v>
      </c>
      <c r="R415" t="n">
        <v>130.6</v>
      </c>
      <c r="S415" t="n">
        <v>104.26</v>
      </c>
      <c r="T415" t="n">
        <v>12221.84</v>
      </c>
      <c r="U415" t="n">
        <v>0.8</v>
      </c>
      <c r="V415" t="n">
        <v>0.9</v>
      </c>
      <c r="W415" t="n">
        <v>20.69</v>
      </c>
      <c r="X415" t="n">
        <v>0.74</v>
      </c>
      <c r="Y415" t="n">
        <v>1</v>
      </c>
      <c r="Z415" t="n">
        <v>10</v>
      </c>
    </row>
    <row r="416">
      <c r="A416" t="n">
        <v>89</v>
      </c>
      <c r="B416" t="n">
        <v>125</v>
      </c>
      <c r="C416" t="inlineStr">
        <is>
          <t xml:space="preserve">CONCLUIDO	</t>
        </is>
      </c>
      <c r="D416" t="n">
        <v>1.7439</v>
      </c>
      <c r="E416" t="n">
        <v>57.34</v>
      </c>
      <c r="F416" t="n">
        <v>53.31</v>
      </c>
      <c r="G416" t="n">
        <v>118.47</v>
      </c>
      <c r="H416" t="n">
        <v>1.46</v>
      </c>
      <c r="I416" t="n">
        <v>27</v>
      </c>
      <c r="J416" t="n">
        <v>284.23</v>
      </c>
      <c r="K416" t="n">
        <v>58.47</v>
      </c>
      <c r="L416" t="n">
        <v>23.25</v>
      </c>
      <c r="M416" t="n">
        <v>25</v>
      </c>
      <c r="N416" t="n">
        <v>77.51000000000001</v>
      </c>
      <c r="O416" t="n">
        <v>35289.71</v>
      </c>
      <c r="P416" t="n">
        <v>825.38</v>
      </c>
      <c r="Q416" t="n">
        <v>1367.18</v>
      </c>
      <c r="R416" t="n">
        <v>130.33</v>
      </c>
      <c r="S416" t="n">
        <v>104.26</v>
      </c>
      <c r="T416" t="n">
        <v>12084.36</v>
      </c>
      <c r="U416" t="n">
        <v>0.8</v>
      </c>
      <c r="V416" t="n">
        <v>0.9</v>
      </c>
      <c r="W416" t="n">
        <v>20.69</v>
      </c>
      <c r="X416" t="n">
        <v>0.74</v>
      </c>
      <c r="Y416" t="n">
        <v>1</v>
      </c>
      <c r="Z416" t="n">
        <v>10</v>
      </c>
    </row>
    <row r="417">
      <c r="A417" t="n">
        <v>90</v>
      </c>
      <c r="B417" t="n">
        <v>125</v>
      </c>
      <c r="C417" t="inlineStr">
        <is>
          <t xml:space="preserve">CONCLUIDO	</t>
        </is>
      </c>
      <c r="D417" t="n">
        <v>1.7437</v>
      </c>
      <c r="E417" t="n">
        <v>57.35</v>
      </c>
      <c r="F417" t="n">
        <v>53.32</v>
      </c>
      <c r="G417" t="n">
        <v>118.48</v>
      </c>
      <c r="H417" t="n">
        <v>1.47</v>
      </c>
      <c r="I417" t="n">
        <v>27</v>
      </c>
      <c r="J417" t="n">
        <v>284.73</v>
      </c>
      <c r="K417" t="n">
        <v>58.47</v>
      </c>
      <c r="L417" t="n">
        <v>23.5</v>
      </c>
      <c r="M417" t="n">
        <v>25</v>
      </c>
      <c r="N417" t="n">
        <v>77.76000000000001</v>
      </c>
      <c r="O417" t="n">
        <v>35351.29</v>
      </c>
      <c r="P417" t="n">
        <v>824.51</v>
      </c>
      <c r="Q417" t="n">
        <v>1367.23</v>
      </c>
      <c r="R417" t="n">
        <v>130.52</v>
      </c>
      <c r="S417" t="n">
        <v>104.26</v>
      </c>
      <c r="T417" t="n">
        <v>12180</v>
      </c>
      <c r="U417" t="n">
        <v>0.8</v>
      </c>
      <c r="V417" t="n">
        <v>0.9</v>
      </c>
      <c r="W417" t="n">
        <v>20.69</v>
      </c>
      <c r="X417" t="n">
        <v>0.74</v>
      </c>
      <c r="Y417" t="n">
        <v>1</v>
      </c>
      <c r="Z417" t="n">
        <v>10</v>
      </c>
    </row>
    <row r="418">
      <c r="A418" t="n">
        <v>91</v>
      </c>
      <c r="B418" t="n">
        <v>125</v>
      </c>
      <c r="C418" t="inlineStr">
        <is>
          <t xml:space="preserve">CONCLUIDO	</t>
        </is>
      </c>
      <c r="D418" t="n">
        <v>1.7464</v>
      </c>
      <c r="E418" t="n">
        <v>57.26</v>
      </c>
      <c r="F418" t="n">
        <v>53.28</v>
      </c>
      <c r="G418" t="n">
        <v>122.95</v>
      </c>
      <c r="H418" t="n">
        <v>1.48</v>
      </c>
      <c r="I418" t="n">
        <v>26</v>
      </c>
      <c r="J418" t="n">
        <v>285.23</v>
      </c>
      <c r="K418" t="n">
        <v>58.47</v>
      </c>
      <c r="L418" t="n">
        <v>23.75</v>
      </c>
      <c r="M418" t="n">
        <v>24</v>
      </c>
      <c r="N418" t="n">
        <v>78.01000000000001</v>
      </c>
      <c r="O418" t="n">
        <v>35412.96</v>
      </c>
      <c r="P418" t="n">
        <v>824.1900000000001</v>
      </c>
      <c r="Q418" t="n">
        <v>1367.2</v>
      </c>
      <c r="R418" t="n">
        <v>129.36</v>
      </c>
      <c r="S418" t="n">
        <v>104.26</v>
      </c>
      <c r="T418" t="n">
        <v>11604.73</v>
      </c>
      <c r="U418" t="n">
        <v>0.8100000000000001</v>
      </c>
      <c r="V418" t="n">
        <v>0.9</v>
      </c>
      <c r="W418" t="n">
        <v>20.68</v>
      </c>
      <c r="X418" t="n">
        <v>0.7</v>
      </c>
      <c r="Y418" t="n">
        <v>1</v>
      </c>
      <c r="Z418" t="n">
        <v>10</v>
      </c>
    </row>
    <row r="419">
      <c r="A419" t="n">
        <v>92</v>
      </c>
      <c r="B419" t="n">
        <v>125</v>
      </c>
      <c r="C419" t="inlineStr">
        <is>
          <t xml:space="preserve">CONCLUIDO	</t>
        </is>
      </c>
      <c r="D419" t="n">
        <v>1.7462</v>
      </c>
      <c r="E419" t="n">
        <v>57.27</v>
      </c>
      <c r="F419" t="n">
        <v>53.28</v>
      </c>
      <c r="G419" t="n">
        <v>122.96</v>
      </c>
      <c r="H419" t="n">
        <v>1.5</v>
      </c>
      <c r="I419" t="n">
        <v>26</v>
      </c>
      <c r="J419" t="n">
        <v>285.73</v>
      </c>
      <c r="K419" t="n">
        <v>58.47</v>
      </c>
      <c r="L419" t="n">
        <v>24</v>
      </c>
      <c r="M419" t="n">
        <v>24</v>
      </c>
      <c r="N419" t="n">
        <v>78.26000000000001</v>
      </c>
      <c r="O419" t="n">
        <v>35474.75</v>
      </c>
      <c r="P419" t="n">
        <v>825.03</v>
      </c>
      <c r="Q419" t="n">
        <v>1367.22</v>
      </c>
      <c r="R419" t="n">
        <v>129.57</v>
      </c>
      <c r="S419" t="n">
        <v>104.26</v>
      </c>
      <c r="T419" t="n">
        <v>11710.44</v>
      </c>
      <c r="U419" t="n">
        <v>0.8</v>
      </c>
      <c r="V419" t="n">
        <v>0.9</v>
      </c>
      <c r="W419" t="n">
        <v>20.68</v>
      </c>
      <c r="X419" t="n">
        <v>0.71</v>
      </c>
      <c r="Y419" t="n">
        <v>1</v>
      </c>
      <c r="Z419" t="n">
        <v>10</v>
      </c>
    </row>
    <row r="420">
      <c r="A420" t="n">
        <v>93</v>
      </c>
      <c r="B420" t="n">
        <v>125</v>
      </c>
      <c r="C420" t="inlineStr">
        <is>
          <t xml:space="preserve">CONCLUIDO	</t>
        </is>
      </c>
      <c r="D420" t="n">
        <v>1.7462</v>
      </c>
      <c r="E420" t="n">
        <v>57.27</v>
      </c>
      <c r="F420" t="n">
        <v>53.28</v>
      </c>
      <c r="G420" t="n">
        <v>122.96</v>
      </c>
      <c r="H420" t="n">
        <v>1.51</v>
      </c>
      <c r="I420" t="n">
        <v>26</v>
      </c>
      <c r="J420" t="n">
        <v>286.24</v>
      </c>
      <c r="K420" t="n">
        <v>58.47</v>
      </c>
      <c r="L420" t="n">
        <v>24.25</v>
      </c>
      <c r="M420" t="n">
        <v>24</v>
      </c>
      <c r="N420" t="n">
        <v>78.51000000000001</v>
      </c>
      <c r="O420" t="n">
        <v>35536.63</v>
      </c>
      <c r="P420" t="n">
        <v>823.97</v>
      </c>
      <c r="Q420" t="n">
        <v>1367.25</v>
      </c>
      <c r="R420" t="n">
        <v>129.63</v>
      </c>
      <c r="S420" t="n">
        <v>104.26</v>
      </c>
      <c r="T420" t="n">
        <v>11738.9</v>
      </c>
      <c r="U420" t="n">
        <v>0.8</v>
      </c>
      <c r="V420" t="n">
        <v>0.9</v>
      </c>
      <c r="W420" t="n">
        <v>20.68</v>
      </c>
      <c r="X420" t="n">
        <v>0.7</v>
      </c>
      <c r="Y420" t="n">
        <v>1</v>
      </c>
      <c r="Z420" t="n">
        <v>10</v>
      </c>
    </row>
    <row r="421">
      <c r="A421" t="n">
        <v>94</v>
      </c>
      <c r="B421" t="n">
        <v>125</v>
      </c>
      <c r="C421" t="inlineStr">
        <is>
          <t xml:space="preserve">CONCLUIDO	</t>
        </is>
      </c>
      <c r="D421" t="n">
        <v>1.7481</v>
      </c>
      <c r="E421" t="n">
        <v>57.2</v>
      </c>
      <c r="F421" t="n">
        <v>53.27</v>
      </c>
      <c r="G421" t="n">
        <v>127.84</v>
      </c>
      <c r="H421" t="n">
        <v>1.52</v>
      </c>
      <c r="I421" t="n">
        <v>25</v>
      </c>
      <c r="J421" t="n">
        <v>286.74</v>
      </c>
      <c r="K421" t="n">
        <v>58.47</v>
      </c>
      <c r="L421" t="n">
        <v>24.5</v>
      </c>
      <c r="M421" t="n">
        <v>23</v>
      </c>
      <c r="N421" t="n">
        <v>78.77</v>
      </c>
      <c r="O421" t="n">
        <v>35598.74</v>
      </c>
      <c r="P421" t="n">
        <v>821.87</v>
      </c>
      <c r="Q421" t="n">
        <v>1367.21</v>
      </c>
      <c r="R421" t="n">
        <v>129.04</v>
      </c>
      <c r="S421" t="n">
        <v>104.26</v>
      </c>
      <c r="T421" t="n">
        <v>11448.99</v>
      </c>
      <c r="U421" t="n">
        <v>0.8100000000000001</v>
      </c>
      <c r="V421" t="n">
        <v>0.9</v>
      </c>
      <c r="W421" t="n">
        <v>20.68</v>
      </c>
      <c r="X421" t="n">
        <v>0.6899999999999999</v>
      </c>
      <c r="Y421" t="n">
        <v>1</v>
      </c>
      <c r="Z421" t="n">
        <v>10</v>
      </c>
    </row>
    <row r="422">
      <c r="A422" t="n">
        <v>95</v>
      </c>
      <c r="B422" t="n">
        <v>125</v>
      </c>
      <c r="C422" t="inlineStr">
        <is>
          <t xml:space="preserve">CONCLUIDO	</t>
        </is>
      </c>
      <c r="D422" t="n">
        <v>1.7483</v>
      </c>
      <c r="E422" t="n">
        <v>57.2</v>
      </c>
      <c r="F422" t="n">
        <v>53.26</v>
      </c>
      <c r="G422" t="n">
        <v>127.83</v>
      </c>
      <c r="H422" t="n">
        <v>1.53</v>
      </c>
      <c r="I422" t="n">
        <v>25</v>
      </c>
      <c r="J422" t="n">
        <v>287.24</v>
      </c>
      <c r="K422" t="n">
        <v>58.47</v>
      </c>
      <c r="L422" t="n">
        <v>24.75</v>
      </c>
      <c r="M422" t="n">
        <v>23</v>
      </c>
      <c r="N422" t="n">
        <v>79.02</v>
      </c>
      <c r="O422" t="n">
        <v>35660.82</v>
      </c>
      <c r="P422" t="n">
        <v>823.26</v>
      </c>
      <c r="Q422" t="n">
        <v>1367.29</v>
      </c>
      <c r="R422" t="n">
        <v>128.9</v>
      </c>
      <c r="S422" t="n">
        <v>104.26</v>
      </c>
      <c r="T422" t="n">
        <v>11380.95</v>
      </c>
      <c r="U422" t="n">
        <v>0.8100000000000001</v>
      </c>
      <c r="V422" t="n">
        <v>0.9</v>
      </c>
      <c r="W422" t="n">
        <v>20.68</v>
      </c>
      <c r="X422" t="n">
        <v>0.68</v>
      </c>
      <c r="Y422" t="n">
        <v>1</v>
      </c>
      <c r="Z422" t="n">
        <v>10</v>
      </c>
    </row>
    <row r="423">
      <c r="A423" t="n">
        <v>96</v>
      </c>
      <c r="B423" t="n">
        <v>125</v>
      </c>
      <c r="C423" t="inlineStr">
        <is>
          <t xml:space="preserve">CONCLUIDO	</t>
        </is>
      </c>
      <c r="D423" t="n">
        <v>1.7482</v>
      </c>
      <c r="E423" t="n">
        <v>57.2</v>
      </c>
      <c r="F423" t="n">
        <v>53.26</v>
      </c>
      <c r="G423" t="n">
        <v>127.83</v>
      </c>
      <c r="H423" t="n">
        <v>1.55</v>
      </c>
      <c r="I423" t="n">
        <v>25</v>
      </c>
      <c r="J423" t="n">
        <v>287.75</v>
      </c>
      <c r="K423" t="n">
        <v>58.47</v>
      </c>
      <c r="L423" t="n">
        <v>25</v>
      </c>
      <c r="M423" t="n">
        <v>23</v>
      </c>
      <c r="N423" t="n">
        <v>79.27</v>
      </c>
      <c r="O423" t="n">
        <v>35723.02</v>
      </c>
      <c r="P423" t="n">
        <v>823.17</v>
      </c>
      <c r="Q423" t="n">
        <v>1367.23</v>
      </c>
      <c r="R423" t="n">
        <v>128.93</v>
      </c>
      <c r="S423" t="n">
        <v>104.26</v>
      </c>
      <c r="T423" t="n">
        <v>11397.01</v>
      </c>
      <c r="U423" t="n">
        <v>0.8100000000000001</v>
      </c>
      <c r="V423" t="n">
        <v>0.9</v>
      </c>
      <c r="W423" t="n">
        <v>20.68</v>
      </c>
      <c r="X423" t="n">
        <v>0.6899999999999999</v>
      </c>
      <c r="Y423" t="n">
        <v>1</v>
      </c>
      <c r="Z423" t="n">
        <v>10</v>
      </c>
    </row>
    <row r="424">
      <c r="A424" t="n">
        <v>97</v>
      </c>
      <c r="B424" t="n">
        <v>125</v>
      </c>
      <c r="C424" t="inlineStr">
        <is>
          <t xml:space="preserve">CONCLUIDO	</t>
        </is>
      </c>
      <c r="D424" t="n">
        <v>1.7483</v>
      </c>
      <c r="E424" t="n">
        <v>57.2</v>
      </c>
      <c r="F424" t="n">
        <v>53.26</v>
      </c>
      <c r="G424" t="n">
        <v>127.82</v>
      </c>
      <c r="H424" t="n">
        <v>1.56</v>
      </c>
      <c r="I424" t="n">
        <v>25</v>
      </c>
      <c r="J424" t="n">
        <v>288.25</v>
      </c>
      <c r="K424" t="n">
        <v>58.47</v>
      </c>
      <c r="L424" t="n">
        <v>25.25</v>
      </c>
      <c r="M424" t="n">
        <v>23</v>
      </c>
      <c r="N424" t="n">
        <v>79.53</v>
      </c>
      <c r="O424" t="n">
        <v>35785.31</v>
      </c>
      <c r="P424" t="n">
        <v>821.27</v>
      </c>
      <c r="Q424" t="n">
        <v>1367.2</v>
      </c>
      <c r="R424" t="n">
        <v>128.79</v>
      </c>
      <c r="S424" t="n">
        <v>104.26</v>
      </c>
      <c r="T424" t="n">
        <v>11326.55</v>
      </c>
      <c r="U424" t="n">
        <v>0.8100000000000001</v>
      </c>
      <c r="V424" t="n">
        <v>0.9</v>
      </c>
      <c r="W424" t="n">
        <v>20.68</v>
      </c>
      <c r="X424" t="n">
        <v>0.68</v>
      </c>
      <c r="Y424" t="n">
        <v>1</v>
      </c>
      <c r="Z424" t="n">
        <v>10</v>
      </c>
    </row>
    <row r="425">
      <c r="A425" t="n">
        <v>98</v>
      </c>
      <c r="B425" t="n">
        <v>125</v>
      </c>
      <c r="C425" t="inlineStr">
        <is>
          <t xml:space="preserve">CONCLUIDO	</t>
        </is>
      </c>
      <c r="D425" t="n">
        <v>1.7507</v>
      </c>
      <c r="E425" t="n">
        <v>57.12</v>
      </c>
      <c r="F425" t="n">
        <v>53.23</v>
      </c>
      <c r="G425" t="n">
        <v>133.07</v>
      </c>
      <c r="H425" t="n">
        <v>1.57</v>
      </c>
      <c r="I425" t="n">
        <v>24</v>
      </c>
      <c r="J425" t="n">
        <v>288.76</v>
      </c>
      <c r="K425" t="n">
        <v>58.47</v>
      </c>
      <c r="L425" t="n">
        <v>25.5</v>
      </c>
      <c r="M425" t="n">
        <v>22</v>
      </c>
      <c r="N425" t="n">
        <v>79.78</v>
      </c>
      <c r="O425" t="n">
        <v>35847.71</v>
      </c>
      <c r="P425" t="n">
        <v>819.28</v>
      </c>
      <c r="Q425" t="n">
        <v>1367.21</v>
      </c>
      <c r="R425" t="n">
        <v>127.76</v>
      </c>
      <c r="S425" t="n">
        <v>104.26</v>
      </c>
      <c r="T425" t="n">
        <v>10816.84</v>
      </c>
      <c r="U425" t="n">
        <v>0.82</v>
      </c>
      <c r="V425" t="n">
        <v>0.9</v>
      </c>
      <c r="W425" t="n">
        <v>20.68</v>
      </c>
      <c r="X425" t="n">
        <v>0.65</v>
      </c>
      <c r="Y425" t="n">
        <v>1</v>
      </c>
      <c r="Z425" t="n">
        <v>10</v>
      </c>
    </row>
    <row r="426">
      <c r="A426" t="n">
        <v>99</v>
      </c>
      <c r="B426" t="n">
        <v>125</v>
      </c>
      <c r="C426" t="inlineStr">
        <is>
          <t xml:space="preserve">CONCLUIDO	</t>
        </is>
      </c>
      <c r="D426" t="n">
        <v>1.751</v>
      </c>
      <c r="E426" t="n">
        <v>57.11</v>
      </c>
      <c r="F426" t="n">
        <v>53.22</v>
      </c>
      <c r="G426" t="n">
        <v>133.05</v>
      </c>
      <c r="H426" t="n">
        <v>1.59</v>
      </c>
      <c r="I426" t="n">
        <v>24</v>
      </c>
      <c r="J426" t="n">
        <v>289.26</v>
      </c>
      <c r="K426" t="n">
        <v>58.47</v>
      </c>
      <c r="L426" t="n">
        <v>25.75</v>
      </c>
      <c r="M426" t="n">
        <v>22</v>
      </c>
      <c r="N426" t="n">
        <v>80.04000000000001</v>
      </c>
      <c r="O426" t="n">
        <v>35910.21</v>
      </c>
      <c r="P426" t="n">
        <v>820.5</v>
      </c>
      <c r="Q426" t="n">
        <v>1367.25</v>
      </c>
      <c r="R426" t="n">
        <v>127.43</v>
      </c>
      <c r="S426" t="n">
        <v>104.26</v>
      </c>
      <c r="T426" t="n">
        <v>10650.35</v>
      </c>
      <c r="U426" t="n">
        <v>0.82</v>
      </c>
      <c r="V426" t="n">
        <v>0.9</v>
      </c>
      <c r="W426" t="n">
        <v>20.68</v>
      </c>
      <c r="X426" t="n">
        <v>0.64</v>
      </c>
      <c r="Y426" t="n">
        <v>1</v>
      </c>
      <c r="Z426" t="n">
        <v>10</v>
      </c>
    </row>
    <row r="427">
      <c r="A427" t="n">
        <v>100</v>
      </c>
      <c r="B427" t="n">
        <v>125</v>
      </c>
      <c r="C427" t="inlineStr">
        <is>
          <t xml:space="preserve">CONCLUIDO	</t>
        </is>
      </c>
      <c r="D427" t="n">
        <v>1.7505</v>
      </c>
      <c r="E427" t="n">
        <v>57.13</v>
      </c>
      <c r="F427" t="n">
        <v>53.24</v>
      </c>
      <c r="G427" t="n">
        <v>133.09</v>
      </c>
      <c r="H427" t="n">
        <v>1.6</v>
      </c>
      <c r="I427" t="n">
        <v>24</v>
      </c>
      <c r="J427" t="n">
        <v>289.77</v>
      </c>
      <c r="K427" t="n">
        <v>58.47</v>
      </c>
      <c r="L427" t="n">
        <v>26</v>
      </c>
      <c r="M427" t="n">
        <v>22</v>
      </c>
      <c r="N427" t="n">
        <v>80.3</v>
      </c>
      <c r="O427" t="n">
        <v>35972.82</v>
      </c>
      <c r="P427" t="n">
        <v>821.09</v>
      </c>
      <c r="Q427" t="n">
        <v>1367.24</v>
      </c>
      <c r="R427" t="n">
        <v>127.81</v>
      </c>
      <c r="S427" t="n">
        <v>104.26</v>
      </c>
      <c r="T427" t="n">
        <v>10843.52</v>
      </c>
      <c r="U427" t="n">
        <v>0.82</v>
      </c>
      <c r="V427" t="n">
        <v>0.9</v>
      </c>
      <c r="W427" t="n">
        <v>20.69</v>
      </c>
      <c r="X427" t="n">
        <v>0.66</v>
      </c>
      <c r="Y427" t="n">
        <v>1</v>
      </c>
      <c r="Z427" t="n">
        <v>10</v>
      </c>
    </row>
    <row r="428">
      <c r="A428" t="n">
        <v>101</v>
      </c>
      <c r="B428" t="n">
        <v>125</v>
      </c>
      <c r="C428" t="inlineStr">
        <is>
          <t xml:space="preserve">CONCLUIDO	</t>
        </is>
      </c>
      <c r="D428" t="n">
        <v>1.75</v>
      </c>
      <c r="E428" t="n">
        <v>57.14</v>
      </c>
      <c r="F428" t="n">
        <v>53.25</v>
      </c>
      <c r="G428" t="n">
        <v>133.13</v>
      </c>
      <c r="H428" t="n">
        <v>1.61</v>
      </c>
      <c r="I428" t="n">
        <v>24</v>
      </c>
      <c r="J428" t="n">
        <v>290.28</v>
      </c>
      <c r="K428" t="n">
        <v>58.47</v>
      </c>
      <c r="L428" t="n">
        <v>26.25</v>
      </c>
      <c r="M428" t="n">
        <v>22</v>
      </c>
      <c r="N428" t="n">
        <v>80.56</v>
      </c>
      <c r="O428" t="n">
        <v>36035.53</v>
      </c>
      <c r="P428" t="n">
        <v>821.6</v>
      </c>
      <c r="Q428" t="n">
        <v>1367.22</v>
      </c>
      <c r="R428" t="n">
        <v>128.43</v>
      </c>
      <c r="S428" t="n">
        <v>104.26</v>
      </c>
      <c r="T428" t="n">
        <v>11149.2</v>
      </c>
      <c r="U428" t="n">
        <v>0.8100000000000001</v>
      </c>
      <c r="V428" t="n">
        <v>0.9</v>
      </c>
      <c r="W428" t="n">
        <v>20.69</v>
      </c>
      <c r="X428" t="n">
        <v>0.68</v>
      </c>
      <c r="Y428" t="n">
        <v>1</v>
      </c>
      <c r="Z428" t="n">
        <v>10</v>
      </c>
    </row>
    <row r="429">
      <c r="A429" t="n">
        <v>102</v>
      </c>
      <c r="B429" t="n">
        <v>125</v>
      </c>
      <c r="C429" t="inlineStr">
        <is>
          <t xml:space="preserve">CONCLUIDO	</t>
        </is>
      </c>
      <c r="D429" t="n">
        <v>1.7504</v>
      </c>
      <c r="E429" t="n">
        <v>57.13</v>
      </c>
      <c r="F429" t="n">
        <v>53.24</v>
      </c>
      <c r="G429" t="n">
        <v>133.1</v>
      </c>
      <c r="H429" t="n">
        <v>1.62</v>
      </c>
      <c r="I429" t="n">
        <v>24</v>
      </c>
      <c r="J429" t="n">
        <v>290.79</v>
      </c>
      <c r="K429" t="n">
        <v>58.47</v>
      </c>
      <c r="L429" t="n">
        <v>26.5</v>
      </c>
      <c r="M429" t="n">
        <v>22</v>
      </c>
      <c r="N429" t="n">
        <v>80.81999999999999</v>
      </c>
      <c r="O429" t="n">
        <v>36098.35</v>
      </c>
      <c r="P429" t="n">
        <v>819.9400000000001</v>
      </c>
      <c r="Q429" t="n">
        <v>1367.18</v>
      </c>
      <c r="R429" t="n">
        <v>128.09</v>
      </c>
      <c r="S429" t="n">
        <v>104.26</v>
      </c>
      <c r="T429" t="n">
        <v>10981.76</v>
      </c>
      <c r="U429" t="n">
        <v>0.8100000000000001</v>
      </c>
      <c r="V429" t="n">
        <v>0.9</v>
      </c>
      <c r="W429" t="n">
        <v>20.68</v>
      </c>
      <c r="X429" t="n">
        <v>0.66</v>
      </c>
      <c r="Y429" t="n">
        <v>1</v>
      </c>
      <c r="Z429" t="n">
        <v>10</v>
      </c>
    </row>
    <row r="430">
      <c r="A430" t="n">
        <v>103</v>
      </c>
      <c r="B430" t="n">
        <v>125</v>
      </c>
      <c r="C430" t="inlineStr">
        <is>
          <t xml:space="preserve">CONCLUIDO	</t>
        </is>
      </c>
      <c r="D430" t="n">
        <v>1.7531</v>
      </c>
      <c r="E430" t="n">
        <v>57.04</v>
      </c>
      <c r="F430" t="n">
        <v>53.2</v>
      </c>
      <c r="G430" t="n">
        <v>138.78</v>
      </c>
      <c r="H430" t="n">
        <v>1.64</v>
      </c>
      <c r="I430" t="n">
        <v>23</v>
      </c>
      <c r="J430" t="n">
        <v>291.3</v>
      </c>
      <c r="K430" t="n">
        <v>58.47</v>
      </c>
      <c r="L430" t="n">
        <v>26.75</v>
      </c>
      <c r="M430" t="n">
        <v>21</v>
      </c>
      <c r="N430" t="n">
        <v>81.08</v>
      </c>
      <c r="O430" t="n">
        <v>36161.27</v>
      </c>
      <c r="P430" t="n">
        <v>819.26</v>
      </c>
      <c r="Q430" t="n">
        <v>1367.19</v>
      </c>
      <c r="R430" t="n">
        <v>127</v>
      </c>
      <c r="S430" t="n">
        <v>104.26</v>
      </c>
      <c r="T430" t="n">
        <v>10441.36</v>
      </c>
      <c r="U430" t="n">
        <v>0.82</v>
      </c>
      <c r="V430" t="n">
        <v>0.9</v>
      </c>
      <c r="W430" t="n">
        <v>20.67</v>
      </c>
      <c r="X430" t="n">
        <v>0.62</v>
      </c>
      <c r="Y430" t="n">
        <v>1</v>
      </c>
      <c r="Z430" t="n">
        <v>10</v>
      </c>
    </row>
    <row r="431">
      <c r="A431" t="n">
        <v>104</v>
      </c>
      <c r="B431" t="n">
        <v>125</v>
      </c>
      <c r="C431" t="inlineStr">
        <is>
          <t xml:space="preserve">CONCLUIDO	</t>
        </is>
      </c>
      <c r="D431" t="n">
        <v>1.7525</v>
      </c>
      <c r="E431" t="n">
        <v>57.06</v>
      </c>
      <c r="F431" t="n">
        <v>53.22</v>
      </c>
      <c r="G431" t="n">
        <v>138.83</v>
      </c>
      <c r="H431" t="n">
        <v>1.65</v>
      </c>
      <c r="I431" t="n">
        <v>23</v>
      </c>
      <c r="J431" t="n">
        <v>291.81</v>
      </c>
      <c r="K431" t="n">
        <v>58.47</v>
      </c>
      <c r="L431" t="n">
        <v>27</v>
      </c>
      <c r="M431" t="n">
        <v>21</v>
      </c>
      <c r="N431" t="n">
        <v>81.34</v>
      </c>
      <c r="O431" t="n">
        <v>36224.3</v>
      </c>
      <c r="P431" t="n">
        <v>819.52</v>
      </c>
      <c r="Q431" t="n">
        <v>1367.2</v>
      </c>
      <c r="R431" t="n">
        <v>127.39</v>
      </c>
      <c r="S431" t="n">
        <v>104.26</v>
      </c>
      <c r="T431" t="n">
        <v>10636.51</v>
      </c>
      <c r="U431" t="n">
        <v>0.82</v>
      </c>
      <c r="V431" t="n">
        <v>0.9</v>
      </c>
      <c r="W431" t="n">
        <v>20.68</v>
      </c>
      <c r="X431" t="n">
        <v>0.64</v>
      </c>
      <c r="Y431" t="n">
        <v>1</v>
      </c>
      <c r="Z431" t="n">
        <v>10</v>
      </c>
    </row>
    <row r="432">
      <c r="A432" t="n">
        <v>105</v>
      </c>
      <c r="B432" t="n">
        <v>125</v>
      </c>
      <c r="C432" t="inlineStr">
        <is>
          <t xml:space="preserve">CONCLUIDO	</t>
        </is>
      </c>
      <c r="D432" t="n">
        <v>1.7527</v>
      </c>
      <c r="E432" t="n">
        <v>57.05</v>
      </c>
      <c r="F432" t="n">
        <v>53.21</v>
      </c>
      <c r="G432" t="n">
        <v>138.81</v>
      </c>
      <c r="H432" t="n">
        <v>1.66</v>
      </c>
      <c r="I432" t="n">
        <v>23</v>
      </c>
      <c r="J432" t="n">
        <v>292.32</v>
      </c>
      <c r="K432" t="n">
        <v>58.47</v>
      </c>
      <c r="L432" t="n">
        <v>27.25</v>
      </c>
      <c r="M432" t="n">
        <v>21</v>
      </c>
      <c r="N432" t="n">
        <v>81.59999999999999</v>
      </c>
      <c r="O432" t="n">
        <v>36287.44</v>
      </c>
      <c r="P432" t="n">
        <v>819.04</v>
      </c>
      <c r="Q432" t="n">
        <v>1367.2</v>
      </c>
      <c r="R432" t="n">
        <v>127.07</v>
      </c>
      <c r="S432" t="n">
        <v>104.26</v>
      </c>
      <c r="T432" t="n">
        <v>10477.88</v>
      </c>
      <c r="U432" t="n">
        <v>0.82</v>
      </c>
      <c r="V432" t="n">
        <v>0.9</v>
      </c>
      <c r="W432" t="n">
        <v>20.68</v>
      </c>
      <c r="X432" t="n">
        <v>0.64</v>
      </c>
      <c r="Y432" t="n">
        <v>1</v>
      </c>
      <c r="Z432" t="n">
        <v>10</v>
      </c>
    </row>
    <row r="433">
      <c r="A433" t="n">
        <v>106</v>
      </c>
      <c r="B433" t="n">
        <v>125</v>
      </c>
      <c r="C433" t="inlineStr">
        <is>
          <t xml:space="preserve">CONCLUIDO	</t>
        </is>
      </c>
      <c r="D433" t="n">
        <v>1.752</v>
      </c>
      <c r="E433" t="n">
        <v>57.08</v>
      </c>
      <c r="F433" t="n">
        <v>53.23</v>
      </c>
      <c r="G433" t="n">
        <v>138.87</v>
      </c>
      <c r="H433" t="n">
        <v>1.67</v>
      </c>
      <c r="I433" t="n">
        <v>23</v>
      </c>
      <c r="J433" t="n">
        <v>292.84</v>
      </c>
      <c r="K433" t="n">
        <v>58.47</v>
      </c>
      <c r="L433" t="n">
        <v>27.5</v>
      </c>
      <c r="M433" t="n">
        <v>21</v>
      </c>
      <c r="N433" t="n">
        <v>81.86</v>
      </c>
      <c r="O433" t="n">
        <v>36350.69</v>
      </c>
      <c r="P433" t="n">
        <v>818.85</v>
      </c>
      <c r="Q433" t="n">
        <v>1367.16</v>
      </c>
      <c r="R433" t="n">
        <v>127.85</v>
      </c>
      <c r="S433" t="n">
        <v>104.26</v>
      </c>
      <c r="T433" t="n">
        <v>10866.24</v>
      </c>
      <c r="U433" t="n">
        <v>0.82</v>
      </c>
      <c r="V433" t="n">
        <v>0.9</v>
      </c>
      <c r="W433" t="n">
        <v>20.69</v>
      </c>
      <c r="X433" t="n">
        <v>0.66</v>
      </c>
      <c r="Y433" t="n">
        <v>1</v>
      </c>
      <c r="Z433" t="n">
        <v>10</v>
      </c>
    </row>
    <row r="434">
      <c r="A434" t="n">
        <v>107</v>
      </c>
      <c r="B434" t="n">
        <v>125</v>
      </c>
      <c r="C434" t="inlineStr">
        <is>
          <t xml:space="preserve">CONCLUIDO	</t>
        </is>
      </c>
      <c r="D434" t="n">
        <v>1.7523</v>
      </c>
      <c r="E434" t="n">
        <v>57.07</v>
      </c>
      <c r="F434" t="n">
        <v>53.22</v>
      </c>
      <c r="G434" t="n">
        <v>138.85</v>
      </c>
      <c r="H434" t="n">
        <v>1.68</v>
      </c>
      <c r="I434" t="n">
        <v>23</v>
      </c>
      <c r="J434" t="n">
        <v>293.35</v>
      </c>
      <c r="K434" t="n">
        <v>58.47</v>
      </c>
      <c r="L434" t="n">
        <v>27.75</v>
      </c>
      <c r="M434" t="n">
        <v>21</v>
      </c>
      <c r="N434" t="n">
        <v>82.13</v>
      </c>
      <c r="O434" t="n">
        <v>36414.05</v>
      </c>
      <c r="P434" t="n">
        <v>816.9400000000001</v>
      </c>
      <c r="Q434" t="n">
        <v>1367.28</v>
      </c>
      <c r="R434" t="n">
        <v>127.76</v>
      </c>
      <c r="S434" t="n">
        <v>104.26</v>
      </c>
      <c r="T434" t="n">
        <v>10822.76</v>
      </c>
      <c r="U434" t="n">
        <v>0.82</v>
      </c>
      <c r="V434" t="n">
        <v>0.9</v>
      </c>
      <c r="W434" t="n">
        <v>20.68</v>
      </c>
      <c r="X434" t="n">
        <v>0.65</v>
      </c>
      <c r="Y434" t="n">
        <v>1</v>
      </c>
      <c r="Z434" t="n">
        <v>10</v>
      </c>
    </row>
    <row r="435">
      <c r="A435" t="n">
        <v>108</v>
      </c>
      <c r="B435" t="n">
        <v>125</v>
      </c>
      <c r="C435" t="inlineStr">
        <is>
          <t xml:space="preserve">CONCLUIDO	</t>
        </is>
      </c>
      <c r="D435" t="n">
        <v>1.7556</v>
      </c>
      <c r="E435" t="n">
        <v>56.96</v>
      </c>
      <c r="F435" t="n">
        <v>53.17</v>
      </c>
      <c r="G435" t="n">
        <v>145</v>
      </c>
      <c r="H435" t="n">
        <v>1.7</v>
      </c>
      <c r="I435" t="n">
        <v>22</v>
      </c>
      <c r="J435" t="n">
        <v>293.86</v>
      </c>
      <c r="K435" t="n">
        <v>58.47</v>
      </c>
      <c r="L435" t="n">
        <v>28</v>
      </c>
      <c r="M435" t="n">
        <v>20</v>
      </c>
      <c r="N435" t="n">
        <v>82.39</v>
      </c>
      <c r="O435" t="n">
        <v>36477.51</v>
      </c>
      <c r="P435" t="n">
        <v>816.75</v>
      </c>
      <c r="Q435" t="n">
        <v>1367.15</v>
      </c>
      <c r="R435" t="n">
        <v>125.81</v>
      </c>
      <c r="S435" t="n">
        <v>104.26</v>
      </c>
      <c r="T435" t="n">
        <v>9849.99</v>
      </c>
      <c r="U435" t="n">
        <v>0.83</v>
      </c>
      <c r="V435" t="n">
        <v>0.9</v>
      </c>
      <c r="W435" t="n">
        <v>20.67</v>
      </c>
      <c r="X435" t="n">
        <v>0.59</v>
      </c>
      <c r="Y435" t="n">
        <v>1</v>
      </c>
      <c r="Z435" t="n">
        <v>10</v>
      </c>
    </row>
    <row r="436">
      <c r="A436" t="n">
        <v>109</v>
      </c>
      <c r="B436" t="n">
        <v>125</v>
      </c>
      <c r="C436" t="inlineStr">
        <is>
          <t xml:space="preserve">CONCLUIDO	</t>
        </is>
      </c>
      <c r="D436" t="n">
        <v>1.7556</v>
      </c>
      <c r="E436" t="n">
        <v>56.96</v>
      </c>
      <c r="F436" t="n">
        <v>53.16</v>
      </c>
      <c r="G436" t="n">
        <v>144.99</v>
      </c>
      <c r="H436" t="n">
        <v>1.71</v>
      </c>
      <c r="I436" t="n">
        <v>22</v>
      </c>
      <c r="J436" t="n">
        <v>294.38</v>
      </c>
      <c r="K436" t="n">
        <v>58.47</v>
      </c>
      <c r="L436" t="n">
        <v>28.25</v>
      </c>
      <c r="M436" t="n">
        <v>20</v>
      </c>
      <c r="N436" t="n">
        <v>82.66</v>
      </c>
      <c r="O436" t="n">
        <v>36541.09</v>
      </c>
      <c r="P436" t="n">
        <v>816.87</v>
      </c>
      <c r="Q436" t="n">
        <v>1367.27</v>
      </c>
      <c r="R436" t="n">
        <v>125.48</v>
      </c>
      <c r="S436" t="n">
        <v>104.26</v>
      </c>
      <c r="T436" t="n">
        <v>9687.450000000001</v>
      </c>
      <c r="U436" t="n">
        <v>0.83</v>
      </c>
      <c r="V436" t="n">
        <v>0.9</v>
      </c>
      <c r="W436" t="n">
        <v>20.68</v>
      </c>
      <c r="X436" t="n">
        <v>0.59</v>
      </c>
      <c r="Y436" t="n">
        <v>1</v>
      </c>
      <c r="Z436" t="n">
        <v>10</v>
      </c>
    </row>
    <row r="437">
      <c r="A437" t="n">
        <v>110</v>
      </c>
      <c r="B437" t="n">
        <v>125</v>
      </c>
      <c r="C437" t="inlineStr">
        <is>
          <t xml:space="preserve">CONCLUIDO	</t>
        </is>
      </c>
      <c r="D437" t="n">
        <v>1.7551</v>
      </c>
      <c r="E437" t="n">
        <v>56.98</v>
      </c>
      <c r="F437" t="n">
        <v>53.18</v>
      </c>
      <c r="G437" t="n">
        <v>145.04</v>
      </c>
      <c r="H437" t="n">
        <v>1.72</v>
      </c>
      <c r="I437" t="n">
        <v>22</v>
      </c>
      <c r="J437" t="n">
        <v>294.9</v>
      </c>
      <c r="K437" t="n">
        <v>58.47</v>
      </c>
      <c r="L437" t="n">
        <v>28.5</v>
      </c>
      <c r="M437" t="n">
        <v>20</v>
      </c>
      <c r="N437" t="n">
        <v>82.92</v>
      </c>
      <c r="O437" t="n">
        <v>36604.77</v>
      </c>
      <c r="P437" t="n">
        <v>816.42</v>
      </c>
      <c r="Q437" t="n">
        <v>1367.25</v>
      </c>
      <c r="R437" t="n">
        <v>126.06</v>
      </c>
      <c r="S437" t="n">
        <v>104.26</v>
      </c>
      <c r="T437" t="n">
        <v>9974.469999999999</v>
      </c>
      <c r="U437" t="n">
        <v>0.83</v>
      </c>
      <c r="V437" t="n">
        <v>0.9</v>
      </c>
      <c r="W437" t="n">
        <v>20.68</v>
      </c>
      <c r="X437" t="n">
        <v>0.6</v>
      </c>
      <c r="Y437" t="n">
        <v>1</v>
      </c>
      <c r="Z437" t="n">
        <v>10</v>
      </c>
    </row>
    <row r="438">
      <c r="A438" t="n">
        <v>111</v>
      </c>
      <c r="B438" t="n">
        <v>125</v>
      </c>
      <c r="C438" t="inlineStr">
        <is>
          <t xml:space="preserve">CONCLUIDO	</t>
        </is>
      </c>
      <c r="D438" t="n">
        <v>1.7554</v>
      </c>
      <c r="E438" t="n">
        <v>56.97</v>
      </c>
      <c r="F438" t="n">
        <v>53.17</v>
      </c>
      <c r="G438" t="n">
        <v>145.01</v>
      </c>
      <c r="H438" t="n">
        <v>1.73</v>
      </c>
      <c r="I438" t="n">
        <v>22</v>
      </c>
      <c r="J438" t="n">
        <v>295.41</v>
      </c>
      <c r="K438" t="n">
        <v>58.47</v>
      </c>
      <c r="L438" t="n">
        <v>28.75</v>
      </c>
      <c r="M438" t="n">
        <v>20</v>
      </c>
      <c r="N438" t="n">
        <v>83.19</v>
      </c>
      <c r="O438" t="n">
        <v>36668.57</v>
      </c>
      <c r="P438" t="n">
        <v>816.1</v>
      </c>
      <c r="Q438" t="n">
        <v>1367.28</v>
      </c>
      <c r="R438" t="n">
        <v>125.94</v>
      </c>
      <c r="S438" t="n">
        <v>104.26</v>
      </c>
      <c r="T438" t="n">
        <v>9915.360000000001</v>
      </c>
      <c r="U438" t="n">
        <v>0.83</v>
      </c>
      <c r="V438" t="n">
        <v>0.9</v>
      </c>
      <c r="W438" t="n">
        <v>20.67</v>
      </c>
      <c r="X438" t="n">
        <v>0.59</v>
      </c>
      <c r="Y438" t="n">
        <v>1</v>
      </c>
      <c r="Z438" t="n">
        <v>10</v>
      </c>
    </row>
    <row r="439">
      <c r="A439" t="n">
        <v>112</v>
      </c>
      <c r="B439" t="n">
        <v>125</v>
      </c>
      <c r="C439" t="inlineStr">
        <is>
          <t xml:space="preserve">CONCLUIDO	</t>
        </is>
      </c>
      <c r="D439" t="n">
        <v>1.7551</v>
      </c>
      <c r="E439" t="n">
        <v>56.98</v>
      </c>
      <c r="F439" t="n">
        <v>53.18</v>
      </c>
      <c r="G439" t="n">
        <v>145.04</v>
      </c>
      <c r="H439" t="n">
        <v>1.75</v>
      </c>
      <c r="I439" t="n">
        <v>22</v>
      </c>
      <c r="J439" t="n">
        <v>295.93</v>
      </c>
      <c r="K439" t="n">
        <v>58.47</v>
      </c>
      <c r="L439" t="n">
        <v>29</v>
      </c>
      <c r="M439" t="n">
        <v>20</v>
      </c>
      <c r="N439" t="n">
        <v>83.45999999999999</v>
      </c>
      <c r="O439" t="n">
        <v>36732.47</v>
      </c>
      <c r="P439" t="n">
        <v>814.92</v>
      </c>
      <c r="Q439" t="n">
        <v>1367.18</v>
      </c>
      <c r="R439" t="n">
        <v>126.34</v>
      </c>
      <c r="S439" t="n">
        <v>104.26</v>
      </c>
      <c r="T439" t="n">
        <v>10114.17</v>
      </c>
      <c r="U439" t="n">
        <v>0.83</v>
      </c>
      <c r="V439" t="n">
        <v>0.9</v>
      </c>
      <c r="W439" t="n">
        <v>20.68</v>
      </c>
      <c r="X439" t="n">
        <v>0.6</v>
      </c>
      <c r="Y439" t="n">
        <v>1</v>
      </c>
      <c r="Z439" t="n">
        <v>10</v>
      </c>
    </row>
    <row r="440">
      <c r="A440" t="n">
        <v>113</v>
      </c>
      <c r="B440" t="n">
        <v>125</v>
      </c>
      <c r="C440" t="inlineStr">
        <is>
          <t xml:space="preserve">CONCLUIDO	</t>
        </is>
      </c>
      <c r="D440" t="n">
        <v>1.7574</v>
      </c>
      <c r="E440" t="n">
        <v>56.9</v>
      </c>
      <c r="F440" t="n">
        <v>53.15</v>
      </c>
      <c r="G440" t="n">
        <v>151.86</v>
      </c>
      <c r="H440" t="n">
        <v>1.76</v>
      </c>
      <c r="I440" t="n">
        <v>21</v>
      </c>
      <c r="J440" t="n">
        <v>296.45</v>
      </c>
      <c r="K440" t="n">
        <v>58.47</v>
      </c>
      <c r="L440" t="n">
        <v>29.25</v>
      </c>
      <c r="M440" t="n">
        <v>19</v>
      </c>
      <c r="N440" t="n">
        <v>83.73</v>
      </c>
      <c r="O440" t="n">
        <v>36796.49</v>
      </c>
      <c r="P440" t="n">
        <v>813.9400000000001</v>
      </c>
      <c r="Q440" t="n">
        <v>1367.15</v>
      </c>
      <c r="R440" t="n">
        <v>125.36</v>
      </c>
      <c r="S440" t="n">
        <v>104.26</v>
      </c>
      <c r="T440" t="n">
        <v>9631.129999999999</v>
      </c>
      <c r="U440" t="n">
        <v>0.83</v>
      </c>
      <c r="V440" t="n">
        <v>0.9</v>
      </c>
      <c r="W440" t="n">
        <v>20.68</v>
      </c>
      <c r="X440" t="n">
        <v>0.58</v>
      </c>
      <c r="Y440" t="n">
        <v>1</v>
      </c>
      <c r="Z440" t="n">
        <v>10</v>
      </c>
    </row>
    <row r="441">
      <c r="A441" t="n">
        <v>114</v>
      </c>
      <c r="B441" t="n">
        <v>125</v>
      </c>
      <c r="C441" t="inlineStr">
        <is>
          <t xml:space="preserve">CONCLUIDO	</t>
        </is>
      </c>
      <c r="D441" t="n">
        <v>1.7578</v>
      </c>
      <c r="E441" t="n">
        <v>56.89</v>
      </c>
      <c r="F441" t="n">
        <v>53.14</v>
      </c>
      <c r="G441" t="n">
        <v>151.83</v>
      </c>
      <c r="H441" t="n">
        <v>1.77</v>
      </c>
      <c r="I441" t="n">
        <v>21</v>
      </c>
      <c r="J441" t="n">
        <v>296.97</v>
      </c>
      <c r="K441" t="n">
        <v>58.47</v>
      </c>
      <c r="L441" t="n">
        <v>29.5</v>
      </c>
      <c r="M441" t="n">
        <v>19</v>
      </c>
      <c r="N441" t="n">
        <v>84</v>
      </c>
      <c r="O441" t="n">
        <v>36860.62</v>
      </c>
      <c r="P441" t="n">
        <v>813.61</v>
      </c>
      <c r="Q441" t="n">
        <v>1367.19</v>
      </c>
      <c r="R441" t="n">
        <v>124.8</v>
      </c>
      <c r="S441" t="n">
        <v>104.26</v>
      </c>
      <c r="T441" t="n">
        <v>9351.030000000001</v>
      </c>
      <c r="U441" t="n">
        <v>0.84</v>
      </c>
      <c r="V441" t="n">
        <v>0.9</v>
      </c>
      <c r="W441" t="n">
        <v>20.68</v>
      </c>
      <c r="X441" t="n">
        <v>0.5600000000000001</v>
      </c>
      <c r="Y441" t="n">
        <v>1</v>
      </c>
      <c r="Z441" t="n">
        <v>10</v>
      </c>
    </row>
    <row r="442">
      <c r="A442" t="n">
        <v>115</v>
      </c>
      <c r="B442" t="n">
        <v>125</v>
      </c>
      <c r="C442" t="inlineStr">
        <is>
          <t xml:space="preserve">CONCLUIDO	</t>
        </is>
      </c>
      <c r="D442" t="n">
        <v>1.7579</v>
      </c>
      <c r="E442" t="n">
        <v>56.89</v>
      </c>
      <c r="F442" t="n">
        <v>53.14</v>
      </c>
      <c r="G442" t="n">
        <v>151.82</v>
      </c>
      <c r="H442" t="n">
        <v>1.78</v>
      </c>
      <c r="I442" t="n">
        <v>21</v>
      </c>
      <c r="J442" t="n">
        <v>297.49</v>
      </c>
      <c r="K442" t="n">
        <v>58.47</v>
      </c>
      <c r="L442" t="n">
        <v>29.75</v>
      </c>
      <c r="M442" t="n">
        <v>19</v>
      </c>
      <c r="N442" t="n">
        <v>84.27</v>
      </c>
      <c r="O442" t="n">
        <v>36924.87</v>
      </c>
      <c r="P442" t="n">
        <v>814.46</v>
      </c>
      <c r="Q442" t="n">
        <v>1367.18</v>
      </c>
      <c r="R442" t="n">
        <v>124.71</v>
      </c>
      <c r="S442" t="n">
        <v>104.26</v>
      </c>
      <c r="T442" t="n">
        <v>9303.860000000001</v>
      </c>
      <c r="U442" t="n">
        <v>0.84</v>
      </c>
      <c r="V442" t="n">
        <v>0.9</v>
      </c>
      <c r="W442" t="n">
        <v>20.68</v>
      </c>
      <c r="X442" t="n">
        <v>0.5600000000000001</v>
      </c>
      <c r="Y442" t="n">
        <v>1</v>
      </c>
      <c r="Z442" t="n">
        <v>10</v>
      </c>
    </row>
    <row r="443">
      <c r="A443" t="n">
        <v>116</v>
      </c>
      <c r="B443" t="n">
        <v>125</v>
      </c>
      <c r="C443" t="inlineStr">
        <is>
          <t xml:space="preserve">CONCLUIDO	</t>
        </is>
      </c>
      <c r="D443" t="n">
        <v>1.7576</v>
      </c>
      <c r="E443" t="n">
        <v>56.9</v>
      </c>
      <c r="F443" t="n">
        <v>53.15</v>
      </c>
      <c r="G443" t="n">
        <v>151.85</v>
      </c>
      <c r="H443" t="n">
        <v>1.79</v>
      </c>
      <c r="I443" t="n">
        <v>21</v>
      </c>
      <c r="J443" t="n">
        <v>298.01</v>
      </c>
      <c r="K443" t="n">
        <v>58.47</v>
      </c>
      <c r="L443" t="n">
        <v>30</v>
      </c>
      <c r="M443" t="n">
        <v>19</v>
      </c>
      <c r="N443" t="n">
        <v>84.54000000000001</v>
      </c>
      <c r="O443" t="n">
        <v>36989.23</v>
      </c>
      <c r="P443" t="n">
        <v>813.5700000000001</v>
      </c>
      <c r="Q443" t="n">
        <v>1367.16</v>
      </c>
      <c r="R443" t="n">
        <v>125.05</v>
      </c>
      <c r="S443" t="n">
        <v>104.26</v>
      </c>
      <c r="T443" t="n">
        <v>9476.440000000001</v>
      </c>
      <c r="U443" t="n">
        <v>0.83</v>
      </c>
      <c r="V443" t="n">
        <v>0.9</v>
      </c>
      <c r="W443" t="n">
        <v>20.68</v>
      </c>
      <c r="X443" t="n">
        <v>0.57</v>
      </c>
      <c r="Y443" t="n">
        <v>1</v>
      </c>
      <c r="Z443" t="n">
        <v>10</v>
      </c>
    </row>
    <row r="444">
      <c r="A444" t="n">
        <v>117</v>
      </c>
      <c r="B444" t="n">
        <v>125</v>
      </c>
      <c r="C444" t="inlineStr">
        <is>
          <t xml:space="preserve">CONCLUIDO	</t>
        </is>
      </c>
      <c r="D444" t="n">
        <v>1.7576</v>
      </c>
      <c r="E444" t="n">
        <v>56.9</v>
      </c>
      <c r="F444" t="n">
        <v>53.15</v>
      </c>
      <c r="G444" t="n">
        <v>151.85</v>
      </c>
      <c r="H444" t="n">
        <v>1.8</v>
      </c>
      <c r="I444" t="n">
        <v>21</v>
      </c>
      <c r="J444" t="n">
        <v>298.54</v>
      </c>
      <c r="K444" t="n">
        <v>58.47</v>
      </c>
      <c r="L444" t="n">
        <v>30.25</v>
      </c>
      <c r="M444" t="n">
        <v>19</v>
      </c>
      <c r="N444" t="n">
        <v>84.81</v>
      </c>
      <c r="O444" t="n">
        <v>37053.7</v>
      </c>
      <c r="P444" t="n">
        <v>812.54</v>
      </c>
      <c r="Q444" t="n">
        <v>1367.22</v>
      </c>
      <c r="R444" t="n">
        <v>125.04</v>
      </c>
      <c r="S444" t="n">
        <v>104.26</v>
      </c>
      <c r="T444" t="n">
        <v>9470.870000000001</v>
      </c>
      <c r="U444" t="n">
        <v>0.83</v>
      </c>
      <c r="V444" t="n">
        <v>0.9</v>
      </c>
      <c r="W444" t="n">
        <v>20.68</v>
      </c>
      <c r="X444" t="n">
        <v>0.57</v>
      </c>
      <c r="Y444" t="n">
        <v>1</v>
      </c>
      <c r="Z444" t="n">
        <v>10</v>
      </c>
    </row>
    <row r="445">
      <c r="A445" t="n">
        <v>118</v>
      </c>
      <c r="B445" t="n">
        <v>125</v>
      </c>
      <c r="C445" t="inlineStr">
        <is>
          <t xml:space="preserve">CONCLUIDO	</t>
        </is>
      </c>
      <c r="D445" t="n">
        <v>1.7602</v>
      </c>
      <c r="E445" t="n">
        <v>56.81</v>
      </c>
      <c r="F445" t="n">
        <v>53.11</v>
      </c>
      <c r="G445" t="n">
        <v>159.33</v>
      </c>
      <c r="H445" t="n">
        <v>1.82</v>
      </c>
      <c r="I445" t="n">
        <v>20</v>
      </c>
      <c r="J445" t="n">
        <v>299.06</v>
      </c>
      <c r="K445" t="n">
        <v>58.47</v>
      </c>
      <c r="L445" t="n">
        <v>30.5</v>
      </c>
      <c r="M445" t="n">
        <v>18</v>
      </c>
      <c r="N445" t="n">
        <v>85.09</v>
      </c>
      <c r="O445" t="n">
        <v>37118.29</v>
      </c>
      <c r="P445" t="n">
        <v>809.86</v>
      </c>
      <c r="Q445" t="n">
        <v>1367.23</v>
      </c>
      <c r="R445" t="n">
        <v>123.86</v>
      </c>
      <c r="S445" t="n">
        <v>104.26</v>
      </c>
      <c r="T445" t="n">
        <v>8885.41</v>
      </c>
      <c r="U445" t="n">
        <v>0.84</v>
      </c>
      <c r="V445" t="n">
        <v>0.9</v>
      </c>
      <c r="W445" t="n">
        <v>20.68</v>
      </c>
      <c r="X445" t="n">
        <v>0.53</v>
      </c>
      <c r="Y445" t="n">
        <v>1</v>
      </c>
      <c r="Z445" t="n">
        <v>10</v>
      </c>
    </row>
    <row r="446">
      <c r="A446" t="n">
        <v>119</v>
      </c>
      <c r="B446" t="n">
        <v>125</v>
      </c>
      <c r="C446" t="inlineStr">
        <is>
          <t xml:space="preserve">CONCLUIDO	</t>
        </is>
      </c>
      <c r="D446" t="n">
        <v>1.7604</v>
      </c>
      <c r="E446" t="n">
        <v>56.8</v>
      </c>
      <c r="F446" t="n">
        <v>53.1</v>
      </c>
      <c r="G446" t="n">
        <v>159.31</v>
      </c>
      <c r="H446" t="n">
        <v>1.83</v>
      </c>
      <c r="I446" t="n">
        <v>20</v>
      </c>
      <c r="J446" t="n">
        <v>299.59</v>
      </c>
      <c r="K446" t="n">
        <v>58.47</v>
      </c>
      <c r="L446" t="n">
        <v>30.75</v>
      </c>
      <c r="M446" t="n">
        <v>18</v>
      </c>
      <c r="N446" t="n">
        <v>85.36</v>
      </c>
      <c r="O446" t="n">
        <v>37183.12</v>
      </c>
      <c r="P446" t="n">
        <v>811.46</v>
      </c>
      <c r="Q446" t="n">
        <v>1367.19</v>
      </c>
      <c r="R446" t="n">
        <v>123.7</v>
      </c>
      <c r="S446" t="n">
        <v>104.26</v>
      </c>
      <c r="T446" t="n">
        <v>8807.27</v>
      </c>
      <c r="U446" t="n">
        <v>0.84</v>
      </c>
      <c r="V446" t="n">
        <v>0.9</v>
      </c>
      <c r="W446" t="n">
        <v>20.67</v>
      </c>
      <c r="X446" t="n">
        <v>0.53</v>
      </c>
      <c r="Y446" t="n">
        <v>1</v>
      </c>
      <c r="Z446" t="n">
        <v>10</v>
      </c>
    </row>
    <row r="447">
      <c r="A447" t="n">
        <v>120</v>
      </c>
      <c r="B447" t="n">
        <v>125</v>
      </c>
      <c r="C447" t="inlineStr">
        <is>
          <t xml:space="preserve">CONCLUIDO	</t>
        </is>
      </c>
      <c r="D447" t="n">
        <v>1.7602</v>
      </c>
      <c r="E447" t="n">
        <v>56.81</v>
      </c>
      <c r="F447" t="n">
        <v>53.11</v>
      </c>
      <c r="G447" t="n">
        <v>159.33</v>
      </c>
      <c r="H447" t="n">
        <v>1.84</v>
      </c>
      <c r="I447" t="n">
        <v>20</v>
      </c>
      <c r="J447" t="n">
        <v>300.11</v>
      </c>
      <c r="K447" t="n">
        <v>58.47</v>
      </c>
      <c r="L447" t="n">
        <v>31</v>
      </c>
      <c r="M447" t="n">
        <v>18</v>
      </c>
      <c r="N447" t="n">
        <v>85.64</v>
      </c>
      <c r="O447" t="n">
        <v>37247.94</v>
      </c>
      <c r="P447" t="n">
        <v>813.08</v>
      </c>
      <c r="Q447" t="n">
        <v>1367.15</v>
      </c>
      <c r="R447" t="n">
        <v>123.77</v>
      </c>
      <c r="S447" t="n">
        <v>104.26</v>
      </c>
      <c r="T447" t="n">
        <v>8841.940000000001</v>
      </c>
      <c r="U447" t="n">
        <v>0.84</v>
      </c>
      <c r="V447" t="n">
        <v>0.9</v>
      </c>
      <c r="W447" t="n">
        <v>20.68</v>
      </c>
      <c r="X447" t="n">
        <v>0.53</v>
      </c>
      <c r="Y447" t="n">
        <v>1</v>
      </c>
      <c r="Z447" t="n">
        <v>10</v>
      </c>
    </row>
    <row r="448">
      <c r="A448" t="n">
        <v>121</v>
      </c>
      <c r="B448" t="n">
        <v>125</v>
      </c>
      <c r="C448" t="inlineStr">
        <is>
          <t xml:space="preserve">CONCLUIDO	</t>
        </is>
      </c>
      <c r="D448" t="n">
        <v>1.7604</v>
      </c>
      <c r="E448" t="n">
        <v>56.8</v>
      </c>
      <c r="F448" t="n">
        <v>53.1</v>
      </c>
      <c r="G448" t="n">
        <v>159.31</v>
      </c>
      <c r="H448" t="n">
        <v>1.85</v>
      </c>
      <c r="I448" t="n">
        <v>20</v>
      </c>
      <c r="J448" t="n">
        <v>300.64</v>
      </c>
      <c r="K448" t="n">
        <v>58.47</v>
      </c>
      <c r="L448" t="n">
        <v>31.25</v>
      </c>
      <c r="M448" t="n">
        <v>18</v>
      </c>
      <c r="N448" t="n">
        <v>85.91</v>
      </c>
      <c r="O448" t="n">
        <v>37312.88</v>
      </c>
      <c r="P448" t="n">
        <v>813.41</v>
      </c>
      <c r="Q448" t="n">
        <v>1367.16</v>
      </c>
      <c r="R448" t="n">
        <v>123.78</v>
      </c>
      <c r="S448" t="n">
        <v>104.26</v>
      </c>
      <c r="T448" t="n">
        <v>8847.99</v>
      </c>
      <c r="U448" t="n">
        <v>0.84</v>
      </c>
      <c r="V448" t="n">
        <v>0.9</v>
      </c>
      <c r="W448" t="n">
        <v>20.67</v>
      </c>
      <c r="X448" t="n">
        <v>0.53</v>
      </c>
      <c r="Y448" t="n">
        <v>1</v>
      </c>
      <c r="Z448" t="n">
        <v>10</v>
      </c>
    </row>
    <row r="449">
      <c r="A449" t="n">
        <v>122</v>
      </c>
      <c r="B449" t="n">
        <v>125</v>
      </c>
      <c r="C449" t="inlineStr">
        <is>
          <t xml:space="preserve">CONCLUIDO	</t>
        </is>
      </c>
      <c r="D449" t="n">
        <v>1.7599</v>
      </c>
      <c r="E449" t="n">
        <v>56.82</v>
      </c>
      <c r="F449" t="n">
        <v>53.12</v>
      </c>
      <c r="G449" t="n">
        <v>159.36</v>
      </c>
      <c r="H449" t="n">
        <v>1.86</v>
      </c>
      <c r="I449" t="n">
        <v>20</v>
      </c>
      <c r="J449" t="n">
        <v>301.17</v>
      </c>
      <c r="K449" t="n">
        <v>58.47</v>
      </c>
      <c r="L449" t="n">
        <v>31.5</v>
      </c>
      <c r="M449" t="n">
        <v>18</v>
      </c>
      <c r="N449" t="n">
        <v>86.19</v>
      </c>
      <c r="O449" t="n">
        <v>37377.94</v>
      </c>
      <c r="P449" t="n">
        <v>812.9</v>
      </c>
      <c r="Q449" t="n">
        <v>1367.28</v>
      </c>
      <c r="R449" t="n">
        <v>124.15</v>
      </c>
      <c r="S449" t="n">
        <v>104.26</v>
      </c>
      <c r="T449" t="n">
        <v>9031.65</v>
      </c>
      <c r="U449" t="n">
        <v>0.84</v>
      </c>
      <c r="V449" t="n">
        <v>0.9</v>
      </c>
      <c r="W449" t="n">
        <v>20.67</v>
      </c>
      <c r="X449" t="n">
        <v>0.54</v>
      </c>
      <c r="Y449" t="n">
        <v>1</v>
      </c>
      <c r="Z449" t="n">
        <v>10</v>
      </c>
    </row>
    <row r="450">
      <c r="A450" t="n">
        <v>123</v>
      </c>
      <c r="B450" t="n">
        <v>125</v>
      </c>
      <c r="C450" t="inlineStr">
        <is>
          <t xml:space="preserve">CONCLUIDO	</t>
        </is>
      </c>
      <c r="D450" t="n">
        <v>1.7599</v>
      </c>
      <c r="E450" t="n">
        <v>56.82</v>
      </c>
      <c r="F450" t="n">
        <v>53.12</v>
      </c>
      <c r="G450" t="n">
        <v>159.36</v>
      </c>
      <c r="H450" t="n">
        <v>1.87</v>
      </c>
      <c r="I450" t="n">
        <v>20</v>
      </c>
      <c r="J450" t="n">
        <v>301.69</v>
      </c>
      <c r="K450" t="n">
        <v>58.47</v>
      </c>
      <c r="L450" t="n">
        <v>31.75</v>
      </c>
      <c r="M450" t="n">
        <v>18</v>
      </c>
      <c r="N450" t="n">
        <v>86.47</v>
      </c>
      <c r="O450" t="n">
        <v>37443.11</v>
      </c>
      <c r="P450" t="n">
        <v>811.99</v>
      </c>
      <c r="Q450" t="n">
        <v>1367.2</v>
      </c>
      <c r="R450" t="n">
        <v>124.15</v>
      </c>
      <c r="S450" t="n">
        <v>104.26</v>
      </c>
      <c r="T450" t="n">
        <v>9031.26</v>
      </c>
      <c r="U450" t="n">
        <v>0.84</v>
      </c>
      <c r="V450" t="n">
        <v>0.9</v>
      </c>
      <c r="W450" t="n">
        <v>20.68</v>
      </c>
      <c r="X450" t="n">
        <v>0.54</v>
      </c>
      <c r="Y450" t="n">
        <v>1</v>
      </c>
      <c r="Z450" t="n">
        <v>10</v>
      </c>
    </row>
    <row r="451">
      <c r="A451" t="n">
        <v>124</v>
      </c>
      <c r="B451" t="n">
        <v>125</v>
      </c>
      <c r="C451" t="inlineStr">
        <is>
          <t xml:space="preserve">CONCLUIDO	</t>
        </is>
      </c>
      <c r="D451" t="n">
        <v>1.7595</v>
      </c>
      <c r="E451" t="n">
        <v>56.83</v>
      </c>
      <c r="F451" t="n">
        <v>53.13</v>
      </c>
      <c r="G451" t="n">
        <v>159.4</v>
      </c>
      <c r="H451" t="n">
        <v>1.89</v>
      </c>
      <c r="I451" t="n">
        <v>20</v>
      </c>
      <c r="J451" t="n">
        <v>302.22</v>
      </c>
      <c r="K451" t="n">
        <v>58.47</v>
      </c>
      <c r="L451" t="n">
        <v>32</v>
      </c>
      <c r="M451" t="n">
        <v>18</v>
      </c>
      <c r="N451" t="n">
        <v>86.75</v>
      </c>
      <c r="O451" t="n">
        <v>37508.41</v>
      </c>
      <c r="P451" t="n">
        <v>809.16</v>
      </c>
      <c r="Q451" t="n">
        <v>1367.22</v>
      </c>
      <c r="R451" t="n">
        <v>124.54</v>
      </c>
      <c r="S451" t="n">
        <v>104.26</v>
      </c>
      <c r="T451" t="n">
        <v>9224.08</v>
      </c>
      <c r="U451" t="n">
        <v>0.84</v>
      </c>
      <c r="V451" t="n">
        <v>0.9</v>
      </c>
      <c r="W451" t="n">
        <v>20.68</v>
      </c>
      <c r="X451" t="n">
        <v>0.5600000000000001</v>
      </c>
      <c r="Y451" t="n">
        <v>1</v>
      </c>
      <c r="Z451" t="n">
        <v>10</v>
      </c>
    </row>
    <row r="452">
      <c r="A452" t="n">
        <v>125</v>
      </c>
      <c r="B452" t="n">
        <v>125</v>
      </c>
      <c r="C452" t="inlineStr">
        <is>
          <t xml:space="preserve">CONCLUIDO	</t>
        </is>
      </c>
      <c r="D452" t="n">
        <v>1.7623</v>
      </c>
      <c r="E452" t="n">
        <v>56.74</v>
      </c>
      <c r="F452" t="n">
        <v>53.09</v>
      </c>
      <c r="G452" t="n">
        <v>167.65</v>
      </c>
      <c r="H452" t="n">
        <v>1.9</v>
      </c>
      <c r="I452" t="n">
        <v>19</v>
      </c>
      <c r="J452" t="n">
        <v>302.75</v>
      </c>
      <c r="K452" t="n">
        <v>58.47</v>
      </c>
      <c r="L452" t="n">
        <v>32.25</v>
      </c>
      <c r="M452" t="n">
        <v>17</v>
      </c>
      <c r="N452" t="n">
        <v>87.03</v>
      </c>
      <c r="O452" t="n">
        <v>37573.82</v>
      </c>
      <c r="P452" t="n">
        <v>808.4299999999999</v>
      </c>
      <c r="Q452" t="n">
        <v>1367.18</v>
      </c>
      <c r="R452" t="n">
        <v>123.28</v>
      </c>
      <c r="S452" t="n">
        <v>104.26</v>
      </c>
      <c r="T452" t="n">
        <v>8603.690000000001</v>
      </c>
      <c r="U452" t="n">
        <v>0.85</v>
      </c>
      <c r="V452" t="n">
        <v>0.9</v>
      </c>
      <c r="W452" t="n">
        <v>20.67</v>
      </c>
      <c r="X452" t="n">
        <v>0.51</v>
      </c>
      <c r="Y452" t="n">
        <v>1</v>
      </c>
      <c r="Z452" t="n">
        <v>10</v>
      </c>
    </row>
    <row r="453">
      <c r="A453" t="n">
        <v>126</v>
      </c>
      <c r="B453" t="n">
        <v>125</v>
      </c>
      <c r="C453" t="inlineStr">
        <is>
          <t xml:space="preserve">CONCLUIDO	</t>
        </is>
      </c>
      <c r="D453" t="n">
        <v>1.7623</v>
      </c>
      <c r="E453" t="n">
        <v>56.74</v>
      </c>
      <c r="F453" t="n">
        <v>53.09</v>
      </c>
      <c r="G453" t="n">
        <v>167.65</v>
      </c>
      <c r="H453" t="n">
        <v>1.91</v>
      </c>
      <c r="I453" t="n">
        <v>19</v>
      </c>
      <c r="J453" t="n">
        <v>303.28</v>
      </c>
      <c r="K453" t="n">
        <v>58.47</v>
      </c>
      <c r="L453" t="n">
        <v>32.5</v>
      </c>
      <c r="M453" t="n">
        <v>17</v>
      </c>
      <c r="N453" t="n">
        <v>87.31</v>
      </c>
      <c r="O453" t="n">
        <v>37639.36</v>
      </c>
      <c r="P453" t="n">
        <v>808.89</v>
      </c>
      <c r="Q453" t="n">
        <v>1367.21</v>
      </c>
      <c r="R453" t="n">
        <v>123.32</v>
      </c>
      <c r="S453" t="n">
        <v>104.26</v>
      </c>
      <c r="T453" t="n">
        <v>8622.57</v>
      </c>
      <c r="U453" t="n">
        <v>0.85</v>
      </c>
      <c r="V453" t="n">
        <v>0.9</v>
      </c>
      <c r="W453" t="n">
        <v>20.67</v>
      </c>
      <c r="X453" t="n">
        <v>0.51</v>
      </c>
      <c r="Y453" t="n">
        <v>1</v>
      </c>
      <c r="Z453" t="n">
        <v>10</v>
      </c>
    </row>
    <row r="454">
      <c r="A454" t="n">
        <v>127</v>
      </c>
      <c r="B454" t="n">
        <v>125</v>
      </c>
      <c r="C454" t="inlineStr">
        <is>
          <t xml:space="preserve">CONCLUIDO	</t>
        </is>
      </c>
      <c r="D454" t="n">
        <v>1.762</v>
      </c>
      <c r="E454" t="n">
        <v>56.75</v>
      </c>
      <c r="F454" t="n">
        <v>53.1</v>
      </c>
      <c r="G454" t="n">
        <v>167.69</v>
      </c>
      <c r="H454" t="n">
        <v>1.92</v>
      </c>
      <c r="I454" t="n">
        <v>19</v>
      </c>
      <c r="J454" t="n">
        <v>303.82</v>
      </c>
      <c r="K454" t="n">
        <v>58.47</v>
      </c>
      <c r="L454" t="n">
        <v>32.75</v>
      </c>
      <c r="M454" t="n">
        <v>17</v>
      </c>
      <c r="N454" t="n">
        <v>87.59</v>
      </c>
      <c r="O454" t="n">
        <v>37705.01</v>
      </c>
      <c r="P454" t="n">
        <v>809.26</v>
      </c>
      <c r="Q454" t="n">
        <v>1367.24</v>
      </c>
      <c r="R454" t="n">
        <v>123.67</v>
      </c>
      <c r="S454" t="n">
        <v>104.26</v>
      </c>
      <c r="T454" t="n">
        <v>8797.4</v>
      </c>
      <c r="U454" t="n">
        <v>0.84</v>
      </c>
      <c r="V454" t="n">
        <v>0.9</v>
      </c>
      <c r="W454" t="n">
        <v>20.67</v>
      </c>
      <c r="X454" t="n">
        <v>0.52</v>
      </c>
      <c r="Y454" t="n">
        <v>1</v>
      </c>
      <c r="Z454" t="n">
        <v>10</v>
      </c>
    </row>
    <row r="455">
      <c r="A455" t="n">
        <v>128</v>
      </c>
      <c r="B455" t="n">
        <v>125</v>
      </c>
      <c r="C455" t="inlineStr">
        <is>
          <t xml:space="preserve">CONCLUIDO	</t>
        </is>
      </c>
      <c r="D455" t="n">
        <v>1.7624</v>
      </c>
      <c r="E455" t="n">
        <v>56.74</v>
      </c>
      <c r="F455" t="n">
        <v>53.09</v>
      </c>
      <c r="G455" t="n">
        <v>167.64</v>
      </c>
      <c r="H455" t="n">
        <v>1.93</v>
      </c>
      <c r="I455" t="n">
        <v>19</v>
      </c>
      <c r="J455" t="n">
        <v>304.35</v>
      </c>
      <c r="K455" t="n">
        <v>58.47</v>
      </c>
      <c r="L455" t="n">
        <v>33</v>
      </c>
      <c r="M455" t="n">
        <v>17</v>
      </c>
      <c r="N455" t="n">
        <v>87.88</v>
      </c>
      <c r="O455" t="n">
        <v>37770.79</v>
      </c>
      <c r="P455" t="n">
        <v>808.87</v>
      </c>
      <c r="Q455" t="n">
        <v>1367.2</v>
      </c>
      <c r="R455" t="n">
        <v>123.04</v>
      </c>
      <c r="S455" t="n">
        <v>104.26</v>
      </c>
      <c r="T455" t="n">
        <v>8481.110000000001</v>
      </c>
      <c r="U455" t="n">
        <v>0.85</v>
      </c>
      <c r="V455" t="n">
        <v>0.9</v>
      </c>
      <c r="W455" t="n">
        <v>20.68</v>
      </c>
      <c r="X455" t="n">
        <v>0.51</v>
      </c>
      <c r="Y455" t="n">
        <v>1</v>
      </c>
      <c r="Z455" t="n">
        <v>10</v>
      </c>
    </row>
    <row r="456">
      <c r="A456" t="n">
        <v>129</v>
      </c>
      <c r="B456" t="n">
        <v>125</v>
      </c>
      <c r="C456" t="inlineStr">
        <is>
          <t xml:space="preserve">CONCLUIDO	</t>
        </is>
      </c>
      <c r="D456" t="n">
        <v>1.7624</v>
      </c>
      <c r="E456" t="n">
        <v>56.74</v>
      </c>
      <c r="F456" t="n">
        <v>53.09</v>
      </c>
      <c r="G456" t="n">
        <v>167.64</v>
      </c>
      <c r="H456" t="n">
        <v>1.94</v>
      </c>
      <c r="I456" t="n">
        <v>19</v>
      </c>
      <c r="J456" t="n">
        <v>304.88</v>
      </c>
      <c r="K456" t="n">
        <v>58.47</v>
      </c>
      <c r="L456" t="n">
        <v>33.25</v>
      </c>
      <c r="M456" t="n">
        <v>17</v>
      </c>
      <c r="N456" t="n">
        <v>88.16</v>
      </c>
      <c r="O456" t="n">
        <v>37836.69</v>
      </c>
      <c r="P456" t="n">
        <v>808.1900000000001</v>
      </c>
      <c r="Q456" t="n">
        <v>1367.13</v>
      </c>
      <c r="R456" t="n">
        <v>123.07</v>
      </c>
      <c r="S456" t="n">
        <v>104.26</v>
      </c>
      <c r="T456" t="n">
        <v>8497.18</v>
      </c>
      <c r="U456" t="n">
        <v>0.85</v>
      </c>
      <c r="V456" t="n">
        <v>0.9</v>
      </c>
      <c r="W456" t="n">
        <v>20.68</v>
      </c>
      <c r="X456" t="n">
        <v>0.51</v>
      </c>
      <c r="Y456" t="n">
        <v>1</v>
      </c>
      <c r="Z456" t="n">
        <v>10</v>
      </c>
    </row>
    <row r="457">
      <c r="A457" t="n">
        <v>130</v>
      </c>
      <c r="B457" t="n">
        <v>125</v>
      </c>
      <c r="C457" t="inlineStr">
        <is>
          <t xml:space="preserve">CONCLUIDO	</t>
        </is>
      </c>
      <c r="D457" t="n">
        <v>1.7622</v>
      </c>
      <c r="E457" t="n">
        <v>56.75</v>
      </c>
      <c r="F457" t="n">
        <v>53.09</v>
      </c>
      <c r="G457" t="n">
        <v>167.66</v>
      </c>
      <c r="H457" t="n">
        <v>1.95</v>
      </c>
      <c r="I457" t="n">
        <v>19</v>
      </c>
      <c r="J457" t="n">
        <v>305.42</v>
      </c>
      <c r="K457" t="n">
        <v>58.47</v>
      </c>
      <c r="L457" t="n">
        <v>33.5</v>
      </c>
      <c r="M457" t="n">
        <v>17</v>
      </c>
      <c r="N457" t="n">
        <v>88.45</v>
      </c>
      <c r="O457" t="n">
        <v>37902.71</v>
      </c>
      <c r="P457" t="n">
        <v>808.08</v>
      </c>
      <c r="Q457" t="n">
        <v>1367.2</v>
      </c>
      <c r="R457" t="n">
        <v>123.28</v>
      </c>
      <c r="S457" t="n">
        <v>104.26</v>
      </c>
      <c r="T457" t="n">
        <v>8598.85</v>
      </c>
      <c r="U457" t="n">
        <v>0.85</v>
      </c>
      <c r="V457" t="n">
        <v>0.9</v>
      </c>
      <c r="W457" t="n">
        <v>20.68</v>
      </c>
      <c r="X457" t="n">
        <v>0.52</v>
      </c>
      <c r="Y457" t="n">
        <v>1</v>
      </c>
      <c r="Z457" t="n">
        <v>10</v>
      </c>
    </row>
    <row r="458">
      <c r="A458" t="n">
        <v>131</v>
      </c>
      <c r="B458" t="n">
        <v>125</v>
      </c>
      <c r="C458" t="inlineStr">
        <is>
          <t xml:space="preserve">CONCLUIDO	</t>
        </is>
      </c>
      <c r="D458" t="n">
        <v>1.7622</v>
      </c>
      <c r="E458" t="n">
        <v>56.75</v>
      </c>
      <c r="F458" t="n">
        <v>53.09</v>
      </c>
      <c r="G458" t="n">
        <v>167.66</v>
      </c>
      <c r="H458" t="n">
        <v>1.97</v>
      </c>
      <c r="I458" t="n">
        <v>19</v>
      </c>
      <c r="J458" t="n">
        <v>305.96</v>
      </c>
      <c r="K458" t="n">
        <v>58.47</v>
      </c>
      <c r="L458" t="n">
        <v>33.75</v>
      </c>
      <c r="M458" t="n">
        <v>17</v>
      </c>
      <c r="N458" t="n">
        <v>88.73</v>
      </c>
      <c r="O458" t="n">
        <v>37968.85</v>
      </c>
      <c r="P458" t="n">
        <v>806.83</v>
      </c>
      <c r="Q458" t="n">
        <v>1367.24</v>
      </c>
      <c r="R458" t="n">
        <v>123.3</v>
      </c>
      <c r="S458" t="n">
        <v>104.26</v>
      </c>
      <c r="T458" t="n">
        <v>8613.32</v>
      </c>
      <c r="U458" t="n">
        <v>0.85</v>
      </c>
      <c r="V458" t="n">
        <v>0.9</v>
      </c>
      <c r="W458" t="n">
        <v>20.67</v>
      </c>
      <c r="X458" t="n">
        <v>0.52</v>
      </c>
      <c r="Y458" t="n">
        <v>1</v>
      </c>
      <c r="Z458" t="n">
        <v>10</v>
      </c>
    </row>
    <row r="459">
      <c r="A459" t="n">
        <v>132</v>
      </c>
      <c r="B459" t="n">
        <v>125</v>
      </c>
      <c r="C459" t="inlineStr">
        <is>
          <t xml:space="preserve">CONCLUIDO	</t>
        </is>
      </c>
      <c r="D459" t="n">
        <v>1.7652</v>
      </c>
      <c r="E459" t="n">
        <v>56.65</v>
      </c>
      <c r="F459" t="n">
        <v>53.04</v>
      </c>
      <c r="G459" t="n">
        <v>176.82</v>
      </c>
      <c r="H459" t="n">
        <v>1.98</v>
      </c>
      <c r="I459" t="n">
        <v>18</v>
      </c>
      <c r="J459" t="n">
        <v>306.49</v>
      </c>
      <c r="K459" t="n">
        <v>58.47</v>
      </c>
      <c r="L459" t="n">
        <v>34</v>
      </c>
      <c r="M459" t="n">
        <v>16</v>
      </c>
      <c r="N459" t="n">
        <v>89.02</v>
      </c>
      <c r="O459" t="n">
        <v>38035.12</v>
      </c>
      <c r="P459" t="n">
        <v>805.4</v>
      </c>
      <c r="Q459" t="n">
        <v>1367.24</v>
      </c>
      <c r="R459" t="n">
        <v>121.81</v>
      </c>
      <c r="S459" t="n">
        <v>104.26</v>
      </c>
      <c r="T459" t="n">
        <v>7869.94</v>
      </c>
      <c r="U459" t="n">
        <v>0.86</v>
      </c>
      <c r="V459" t="n">
        <v>0.9</v>
      </c>
      <c r="W459" t="n">
        <v>20.67</v>
      </c>
      <c r="X459" t="n">
        <v>0.47</v>
      </c>
      <c r="Y459" t="n">
        <v>1</v>
      </c>
      <c r="Z459" t="n">
        <v>10</v>
      </c>
    </row>
    <row r="460">
      <c r="A460" t="n">
        <v>133</v>
      </c>
      <c r="B460" t="n">
        <v>125</v>
      </c>
      <c r="C460" t="inlineStr">
        <is>
          <t xml:space="preserve">CONCLUIDO	</t>
        </is>
      </c>
      <c r="D460" t="n">
        <v>1.7646</v>
      </c>
      <c r="E460" t="n">
        <v>56.67</v>
      </c>
      <c r="F460" t="n">
        <v>53.06</v>
      </c>
      <c r="G460" t="n">
        <v>176.88</v>
      </c>
      <c r="H460" t="n">
        <v>1.99</v>
      </c>
      <c r="I460" t="n">
        <v>18</v>
      </c>
      <c r="J460" t="n">
        <v>307.03</v>
      </c>
      <c r="K460" t="n">
        <v>58.47</v>
      </c>
      <c r="L460" t="n">
        <v>34.25</v>
      </c>
      <c r="M460" t="n">
        <v>16</v>
      </c>
      <c r="N460" t="n">
        <v>89.31</v>
      </c>
      <c r="O460" t="n">
        <v>38101.52</v>
      </c>
      <c r="P460" t="n">
        <v>806.5599999999999</v>
      </c>
      <c r="Q460" t="n">
        <v>1367.17</v>
      </c>
      <c r="R460" t="n">
        <v>122.34</v>
      </c>
      <c r="S460" t="n">
        <v>104.26</v>
      </c>
      <c r="T460" t="n">
        <v>8136.16</v>
      </c>
      <c r="U460" t="n">
        <v>0.85</v>
      </c>
      <c r="V460" t="n">
        <v>0.9</v>
      </c>
      <c r="W460" t="n">
        <v>20.67</v>
      </c>
      <c r="X460" t="n">
        <v>0.49</v>
      </c>
      <c r="Y460" t="n">
        <v>1</v>
      </c>
      <c r="Z460" t="n">
        <v>10</v>
      </c>
    </row>
    <row r="461">
      <c r="A461" t="n">
        <v>134</v>
      </c>
      <c r="B461" t="n">
        <v>125</v>
      </c>
      <c r="C461" t="inlineStr">
        <is>
          <t xml:space="preserve">CONCLUIDO	</t>
        </is>
      </c>
      <c r="D461" t="n">
        <v>1.7644</v>
      </c>
      <c r="E461" t="n">
        <v>56.68</v>
      </c>
      <c r="F461" t="n">
        <v>53.07</v>
      </c>
      <c r="G461" t="n">
        <v>176.9</v>
      </c>
      <c r="H461" t="n">
        <v>2</v>
      </c>
      <c r="I461" t="n">
        <v>18</v>
      </c>
      <c r="J461" t="n">
        <v>307.57</v>
      </c>
      <c r="K461" t="n">
        <v>58.47</v>
      </c>
      <c r="L461" t="n">
        <v>34.5</v>
      </c>
      <c r="M461" t="n">
        <v>16</v>
      </c>
      <c r="N461" t="n">
        <v>89.59999999999999</v>
      </c>
      <c r="O461" t="n">
        <v>38168.04</v>
      </c>
      <c r="P461" t="n">
        <v>807.38</v>
      </c>
      <c r="Q461" t="n">
        <v>1367.17</v>
      </c>
      <c r="R461" t="n">
        <v>122.78</v>
      </c>
      <c r="S461" t="n">
        <v>104.26</v>
      </c>
      <c r="T461" t="n">
        <v>8357.360000000001</v>
      </c>
      <c r="U461" t="n">
        <v>0.85</v>
      </c>
      <c r="V461" t="n">
        <v>0.9</v>
      </c>
      <c r="W461" t="n">
        <v>20.67</v>
      </c>
      <c r="X461" t="n">
        <v>0.49</v>
      </c>
      <c r="Y461" t="n">
        <v>1</v>
      </c>
      <c r="Z461" t="n">
        <v>10</v>
      </c>
    </row>
    <row r="462">
      <c r="A462" t="n">
        <v>135</v>
      </c>
      <c r="B462" t="n">
        <v>125</v>
      </c>
      <c r="C462" t="inlineStr">
        <is>
          <t xml:space="preserve">CONCLUIDO	</t>
        </is>
      </c>
      <c r="D462" t="n">
        <v>1.7642</v>
      </c>
      <c r="E462" t="n">
        <v>56.68</v>
      </c>
      <c r="F462" t="n">
        <v>53.07</v>
      </c>
      <c r="G462" t="n">
        <v>176.92</v>
      </c>
      <c r="H462" t="n">
        <v>2.01</v>
      </c>
      <c r="I462" t="n">
        <v>18</v>
      </c>
      <c r="J462" t="n">
        <v>308.11</v>
      </c>
      <c r="K462" t="n">
        <v>58.47</v>
      </c>
      <c r="L462" t="n">
        <v>34.75</v>
      </c>
      <c r="M462" t="n">
        <v>16</v>
      </c>
      <c r="N462" t="n">
        <v>89.89</v>
      </c>
      <c r="O462" t="n">
        <v>38234.68</v>
      </c>
      <c r="P462" t="n">
        <v>807.12</v>
      </c>
      <c r="Q462" t="n">
        <v>1367.25</v>
      </c>
      <c r="R462" t="n">
        <v>122.95</v>
      </c>
      <c r="S462" t="n">
        <v>104.26</v>
      </c>
      <c r="T462" t="n">
        <v>8440.459999999999</v>
      </c>
      <c r="U462" t="n">
        <v>0.85</v>
      </c>
      <c r="V462" t="n">
        <v>0.9</v>
      </c>
      <c r="W462" t="n">
        <v>20.67</v>
      </c>
      <c r="X462" t="n">
        <v>0.5</v>
      </c>
      <c r="Y462" t="n">
        <v>1</v>
      </c>
      <c r="Z462" t="n">
        <v>10</v>
      </c>
    </row>
    <row r="463">
      <c r="A463" t="n">
        <v>136</v>
      </c>
      <c r="B463" t="n">
        <v>125</v>
      </c>
      <c r="C463" t="inlineStr">
        <is>
          <t xml:space="preserve">CONCLUIDO	</t>
        </is>
      </c>
      <c r="D463" t="n">
        <v>1.7647</v>
      </c>
      <c r="E463" t="n">
        <v>56.67</v>
      </c>
      <c r="F463" t="n">
        <v>53.06</v>
      </c>
      <c r="G463" t="n">
        <v>176.87</v>
      </c>
      <c r="H463" t="n">
        <v>2.02</v>
      </c>
      <c r="I463" t="n">
        <v>18</v>
      </c>
      <c r="J463" t="n">
        <v>308.65</v>
      </c>
      <c r="K463" t="n">
        <v>58.47</v>
      </c>
      <c r="L463" t="n">
        <v>35</v>
      </c>
      <c r="M463" t="n">
        <v>16</v>
      </c>
      <c r="N463" t="n">
        <v>90.18000000000001</v>
      </c>
      <c r="O463" t="n">
        <v>38301.46</v>
      </c>
      <c r="P463" t="n">
        <v>807.08</v>
      </c>
      <c r="Q463" t="n">
        <v>1367.2</v>
      </c>
      <c r="R463" t="n">
        <v>122.41</v>
      </c>
      <c r="S463" t="n">
        <v>104.26</v>
      </c>
      <c r="T463" t="n">
        <v>8169.03</v>
      </c>
      <c r="U463" t="n">
        <v>0.85</v>
      </c>
      <c r="V463" t="n">
        <v>0.9</v>
      </c>
      <c r="W463" t="n">
        <v>20.67</v>
      </c>
      <c r="X463" t="n">
        <v>0.49</v>
      </c>
      <c r="Y463" t="n">
        <v>1</v>
      </c>
      <c r="Z463" t="n">
        <v>10</v>
      </c>
    </row>
    <row r="464">
      <c r="A464" t="n">
        <v>137</v>
      </c>
      <c r="B464" t="n">
        <v>125</v>
      </c>
      <c r="C464" t="inlineStr">
        <is>
          <t xml:space="preserve">CONCLUIDO	</t>
        </is>
      </c>
      <c r="D464" t="n">
        <v>1.765</v>
      </c>
      <c r="E464" t="n">
        <v>56.66</v>
      </c>
      <c r="F464" t="n">
        <v>53.05</v>
      </c>
      <c r="G464" t="n">
        <v>176.83</v>
      </c>
      <c r="H464" t="n">
        <v>2.03</v>
      </c>
      <c r="I464" t="n">
        <v>18</v>
      </c>
      <c r="J464" t="n">
        <v>309.2</v>
      </c>
      <c r="K464" t="n">
        <v>58.47</v>
      </c>
      <c r="L464" t="n">
        <v>35.25</v>
      </c>
      <c r="M464" t="n">
        <v>16</v>
      </c>
      <c r="N464" t="n">
        <v>90.47</v>
      </c>
      <c r="O464" t="n">
        <v>38368.36</v>
      </c>
      <c r="P464" t="n">
        <v>806</v>
      </c>
      <c r="Q464" t="n">
        <v>1367.17</v>
      </c>
      <c r="R464" t="n">
        <v>121.95</v>
      </c>
      <c r="S464" t="n">
        <v>104.26</v>
      </c>
      <c r="T464" t="n">
        <v>7940.66</v>
      </c>
      <c r="U464" t="n">
        <v>0.85</v>
      </c>
      <c r="V464" t="n">
        <v>0.9</v>
      </c>
      <c r="W464" t="n">
        <v>20.67</v>
      </c>
      <c r="X464" t="n">
        <v>0.47</v>
      </c>
      <c r="Y464" t="n">
        <v>1</v>
      </c>
      <c r="Z464" t="n">
        <v>10</v>
      </c>
    </row>
    <row r="465">
      <c r="A465" t="n">
        <v>138</v>
      </c>
      <c r="B465" t="n">
        <v>125</v>
      </c>
      <c r="C465" t="inlineStr">
        <is>
          <t xml:space="preserve">CONCLUIDO	</t>
        </is>
      </c>
      <c r="D465" t="n">
        <v>1.7645</v>
      </c>
      <c r="E465" t="n">
        <v>56.67</v>
      </c>
      <c r="F465" t="n">
        <v>53.07</v>
      </c>
      <c r="G465" t="n">
        <v>176.88</v>
      </c>
      <c r="H465" t="n">
        <v>2.04</v>
      </c>
      <c r="I465" t="n">
        <v>18</v>
      </c>
      <c r="J465" t="n">
        <v>309.74</v>
      </c>
      <c r="K465" t="n">
        <v>58.47</v>
      </c>
      <c r="L465" t="n">
        <v>35.5</v>
      </c>
      <c r="M465" t="n">
        <v>16</v>
      </c>
      <c r="N465" t="n">
        <v>90.77</v>
      </c>
      <c r="O465" t="n">
        <v>38435.39</v>
      </c>
      <c r="P465" t="n">
        <v>805.47</v>
      </c>
      <c r="Q465" t="n">
        <v>1367.2</v>
      </c>
      <c r="R465" t="n">
        <v>122.39</v>
      </c>
      <c r="S465" t="n">
        <v>104.26</v>
      </c>
      <c r="T465" t="n">
        <v>8162.63</v>
      </c>
      <c r="U465" t="n">
        <v>0.85</v>
      </c>
      <c r="V465" t="n">
        <v>0.9</v>
      </c>
      <c r="W465" t="n">
        <v>20.67</v>
      </c>
      <c r="X465" t="n">
        <v>0.49</v>
      </c>
      <c r="Y465" t="n">
        <v>1</v>
      </c>
      <c r="Z465" t="n">
        <v>10</v>
      </c>
    </row>
    <row r="466">
      <c r="A466" t="n">
        <v>139</v>
      </c>
      <c r="B466" t="n">
        <v>125</v>
      </c>
      <c r="C466" t="inlineStr">
        <is>
          <t xml:space="preserve">CONCLUIDO	</t>
        </is>
      </c>
      <c r="D466" t="n">
        <v>1.7643</v>
      </c>
      <c r="E466" t="n">
        <v>56.68</v>
      </c>
      <c r="F466" t="n">
        <v>53.07</v>
      </c>
      <c r="G466" t="n">
        <v>176.91</v>
      </c>
      <c r="H466" t="n">
        <v>2.05</v>
      </c>
      <c r="I466" t="n">
        <v>18</v>
      </c>
      <c r="J466" t="n">
        <v>310.28</v>
      </c>
      <c r="K466" t="n">
        <v>58.47</v>
      </c>
      <c r="L466" t="n">
        <v>35.75</v>
      </c>
      <c r="M466" t="n">
        <v>16</v>
      </c>
      <c r="N466" t="n">
        <v>91.06</v>
      </c>
      <c r="O466" t="n">
        <v>38502.55</v>
      </c>
      <c r="P466" t="n">
        <v>804.4</v>
      </c>
      <c r="Q466" t="n">
        <v>1367.21</v>
      </c>
      <c r="R466" t="n">
        <v>122.82</v>
      </c>
      <c r="S466" t="n">
        <v>104.26</v>
      </c>
      <c r="T466" t="n">
        <v>8376.17</v>
      </c>
      <c r="U466" t="n">
        <v>0.85</v>
      </c>
      <c r="V466" t="n">
        <v>0.9</v>
      </c>
      <c r="W466" t="n">
        <v>20.67</v>
      </c>
      <c r="X466" t="n">
        <v>0.5</v>
      </c>
      <c r="Y466" t="n">
        <v>1</v>
      </c>
      <c r="Z466" t="n">
        <v>10</v>
      </c>
    </row>
    <row r="467">
      <c r="A467" t="n">
        <v>140</v>
      </c>
      <c r="B467" t="n">
        <v>125</v>
      </c>
      <c r="C467" t="inlineStr">
        <is>
          <t xml:space="preserve">CONCLUIDO	</t>
        </is>
      </c>
      <c r="D467" t="n">
        <v>1.7666</v>
      </c>
      <c r="E467" t="n">
        <v>56.61</v>
      </c>
      <c r="F467" t="n">
        <v>53.05</v>
      </c>
      <c r="G467" t="n">
        <v>187.22</v>
      </c>
      <c r="H467" t="n">
        <v>2.06</v>
      </c>
      <c r="I467" t="n">
        <v>17</v>
      </c>
      <c r="J467" t="n">
        <v>310.83</v>
      </c>
      <c r="K467" t="n">
        <v>58.47</v>
      </c>
      <c r="L467" t="n">
        <v>36</v>
      </c>
      <c r="M467" t="n">
        <v>15</v>
      </c>
      <c r="N467" t="n">
        <v>91.36</v>
      </c>
      <c r="O467" t="n">
        <v>38569.84</v>
      </c>
      <c r="P467" t="n">
        <v>803.66</v>
      </c>
      <c r="Q467" t="n">
        <v>1367.15</v>
      </c>
      <c r="R467" t="n">
        <v>121.9</v>
      </c>
      <c r="S467" t="n">
        <v>104.26</v>
      </c>
      <c r="T467" t="n">
        <v>7921.8</v>
      </c>
      <c r="U467" t="n">
        <v>0.86</v>
      </c>
      <c r="V467" t="n">
        <v>0.9</v>
      </c>
      <c r="W467" t="n">
        <v>20.67</v>
      </c>
      <c r="X467" t="n">
        <v>0.47</v>
      </c>
      <c r="Y467" t="n">
        <v>1</v>
      </c>
      <c r="Z467" t="n">
        <v>10</v>
      </c>
    </row>
    <row r="468">
      <c r="A468" t="n">
        <v>141</v>
      </c>
      <c r="B468" t="n">
        <v>125</v>
      </c>
      <c r="C468" t="inlineStr">
        <is>
          <t xml:space="preserve">CONCLUIDO	</t>
        </is>
      </c>
      <c r="D468" t="n">
        <v>1.7669</v>
      </c>
      <c r="E468" t="n">
        <v>56.6</v>
      </c>
      <c r="F468" t="n">
        <v>53.04</v>
      </c>
      <c r="G468" t="n">
        <v>187.18</v>
      </c>
      <c r="H468" t="n">
        <v>2.07</v>
      </c>
      <c r="I468" t="n">
        <v>17</v>
      </c>
      <c r="J468" t="n">
        <v>311.38</v>
      </c>
      <c r="K468" t="n">
        <v>58.47</v>
      </c>
      <c r="L468" t="n">
        <v>36.25</v>
      </c>
      <c r="M468" t="n">
        <v>15</v>
      </c>
      <c r="N468" t="n">
        <v>91.65000000000001</v>
      </c>
      <c r="O468" t="n">
        <v>38637.26</v>
      </c>
      <c r="P468" t="n">
        <v>803.48</v>
      </c>
      <c r="Q468" t="n">
        <v>1367.13</v>
      </c>
      <c r="R468" t="n">
        <v>121.5</v>
      </c>
      <c r="S468" t="n">
        <v>104.26</v>
      </c>
      <c r="T468" t="n">
        <v>7722.27</v>
      </c>
      <c r="U468" t="n">
        <v>0.86</v>
      </c>
      <c r="V468" t="n">
        <v>0.9</v>
      </c>
      <c r="W468" t="n">
        <v>20.67</v>
      </c>
      <c r="X468" t="n">
        <v>0.46</v>
      </c>
      <c r="Y468" t="n">
        <v>1</v>
      </c>
      <c r="Z468" t="n">
        <v>10</v>
      </c>
    </row>
    <row r="469">
      <c r="A469" t="n">
        <v>142</v>
      </c>
      <c r="B469" t="n">
        <v>125</v>
      </c>
      <c r="C469" t="inlineStr">
        <is>
          <t xml:space="preserve">CONCLUIDO	</t>
        </is>
      </c>
      <c r="D469" t="n">
        <v>1.7671</v>
      </c>
      <c r="E469" t="n">
        <v>56.59</v>
      </c>
      <c r="F469" t="n">
        <v>53.03</v>
      </c>
      <c r="G469" t="n">
        <v>187.17</v>
      </c>
      <c r="H469" t="n">
        <v>2.08</v>
      </c>
      <c r="I469" t="n">
        <v>17</v>
      </c>
      <c r="J469" t="n">
        <v>311.92</v>
      </c>
      <c r="K469" t="n">
        <v>58.47</v>
      </c>
      <c r="L469" t="n">
        <v>36.5</v>
      </c>
      <c r="M469" t="n">
        <v>15</v>
      </c>
      <c r="N469" t="n">
        <v>91.95</v>
      </c>
      <c r="O469" t="n">
        <v>38704.93</v>
      </c>
      <c r="P469" t="n">
        <v>804.04</v>
      </c>
      <c r="Q469" t="n">
        <v>1367.18</v>
      </c>
      <c r="R469" t="n">
        <v>121.1</v>
      </c>
      <c r="S469" t="n">
        <v>104.26</v>
      </c>
      <c r="T469" t="n">
        <v>7521.41</v>
      </c>
      <c r="U469" t="n">
        <v>0.86</v>
      </c>
      <c r="V469" t="n">
        <v>0.9</v>
      </c>
      <c r="W469" t="n">
        <v>20.68</v>
      </c>
      <c r="X469" t="n">
        <v>0.46</v>
      </c>
      <c r="Y469" t="n">
        <v>1</v>
      </c>
      <c r="Z469" t="n">
        <v>10</v>
      </c>
    </row>
    <row r="470">
      <c r="A470" t="n">
        <v>143</v>
      </c>
      <c r="B470" t="n">
        <v>125</v>
      </c>
      <c r="C470" t="inlineStr">
        <is>
          <t xml:space="preserve">CONCLUIDO	</t>
        </is>
      </c>
      <c r="D470" t="n">
        <v>1.7676</v>
      </c>
      <c r="E470" t="n">
        <v>56.57</v>
      </c>
      <c r="F470" t="n">
        <v>53.01</v>
      </c>
      <c r="G470" t="n">
        <v>187.11</v>
      </c>
      <c r="H470" t="n">
        <v>2.1</v>
      </c>
      <c r="I470" t="n">
        <v>17</v>
      </c>
      <c r="J470" t="n">
        <v>312.47</v>
      </c>
      <c r="K470" t="n">
        <v>58.47</v>
      </c>
      <c r="L470" t="n">
        <v>36.75</v>
      </c>
      <c r="M470" t="n">
        <v>15</v>
      </c>
      <c r="N470" t="n">
        <v>92.25</v>
      </c>
      <c r="O470" t="n">
        <v>38772.62</v>
      </c>
      <c r="P470" t="n">
        <v>804.48</v>
      </c>
      <c r="Q470" t="n">
        <v>1367.18</v>
      </c>
      <c r="R470" t="n">
        <v>120.81</v>
      </c>
      <c r="S470" t="n">
        <v>104.26</v>
      </c>
      <c r="T470" t="n">
        <v>7374.4</v>
      </c>
      <c r="U470" t="n">
        <v>0.86</v>
      </c>
      <c r="V470" t="n">
        <v>0.9</v>
      </c>
      <c r="W470" t="n">
        <v>20.67</v>
      </c>
      <c r="X470" t="n">
        <v>0.44</v>
      </c>
      <c r="Y470" t="n">
        <v>1</v>
      </c>
      <c r="Z470" t="n">
        <v>10</v>
      </c>
    </row>
    <row r="471">
      <c r="A471" t="n">
        <v>144</v>
      </c>
      <c r="B471" t="n">
        <v>125</v>
      </c>
      <c r="C471" t="inlineStr">
        <is>
          <t xml:space="preserve">CONCLUIDO	</t>
        </is>
      </c>
      <c r="D471" t="n">
        <v>1.7671</v>
      </c>
      <c r="E471" t="n">
        <v>56.59</v>
      </c>
      <c r="F471" t="n">
        <v>53.03</v>
      </c>
      <c r="G471" t="n">
        <v>187.17</v>
      </c>
      <c r="H471" t="n">
        <v>2.11</v>
      </c>
      <c r="I471" t="n">
        <v>17</v>
      </c>
      <c r="J471" t="n">
        <v>313.02</v>
      </c>
      <c r="K471" t="n">
        <v>58.47</v>
      </c>
      <c r="L471" t="n">
        <v>37</v>
      </c>
      <c r="M471" t="n">
        <v>15</v>
      </c>
      <c r="N471" t="n">
        <v>92.55</v>
      </c>
      <c r="O471" t="n">
        <v>38840.44</v>
      </c>
      <c r="P471" t="n">
        <v>804.05</v>
      </c>
      <c r="Q471" t="n">
        <v>1367.27</v>
      </c>
      <c r="R471" t="n">
        <v>121.29</v>
      </c>
      <c r="S471" t="n">
        <v>104.26</v>
      </c>
      <c r="T471" t="n">
        <v>7616.18</v>
      </c>
      <c r="U471" t="n">
        <v>0.86</v>
      </c>
      <c r="V471" t="n">
        <v>0.9</v>
      </c>
      <c r="W471" t="n">
        <v>20.67</v>
      </c>
      <c r="X471" t="n">
        <v>0.46</v>
      </c>
      <c r="Y471" t="n">
        <v>1</v>
      </c>
      <c r="Z471" t="n">
        <v>10</v>
      </c>
    </row>
    <row r="472">
      <c r="A472" t="n">
        <v>145</v>
      </c>
      <c r="B472" t="n">
        <v>125</v>
      </c>
      <c r="C472" t="inlineStr">
        <is>
          <t xml:space="preserve">CONCLUIDO	</t>
        </is>
      </c>
      <c r="D472" t="n">
        <v>1.7669</v>
      </c>
      <c r="E472" t="n">
        <v>56.6</v>
      </c>
      <c r="F472" t="n">
        <v>53.04</v>
      </c>
      <c r="G472" t="n">
        <v>187.19</v>
      </c>
      <c r="H472" t="n">
        <v>2.12</v>
      </c>
      <c r="I472" t="n">
        <v>17</v>
      </c>
      <c r="J472" t="n">
        <v>313.57</v>
      </c>
      <c r="K472" t="n">
        <v>58.47</v>
      </c>
      <c r="L472" t="n">
        <v>37.25</v>
      </c>
      <c r="M472" t="n">
        <v>15</v>
      </c>
      <c r="N472" t="n">
        <v>92.84999999999999</v>
      </c>
      <c r="O472" t="n">
        <v>38908.39</v>
      </c>
      <c r="P472" t="n">
        <v>804.27</v>
      </c>
      <c r="Q472" t="n">
        <v>1367.19</v>
      </c>
      <c r="R472" t="n">
        <v>121.59</v>
      </c>
      <c r="S472" t="n">
        <v>104.26</v>
      </c>
      <c r="T472" t="n">
        <v>7764.34</v>
      </c>
      <c r="U472" t="n">
        <v>0.86</v>
      </c>
      <c r="V472" t="n">
        <v>0.9</v>
      </c>
      <c r="W472" t="n">
        <v>20.67</v>
      </c>
      <c r="X472" t="n">
        <v>0.46</v>
      </c>
      <c r="Y472" t="n">
        <v>1</v>
      </c>
      <c r="Z472" t="n">
        <v>10</v>
      </c>
    </row>
    <row r="473">
      <c r="A473" t="n">
        <v>146</v>
      </c>
      <c r="B473" t="n">
        <v>125</v>
      </c>
      <c r="C473" t="inlineStr">
        <is>
          <t xml:space="preserve">CONCLUIDO	</t>
        </is>
      </c>
      <c r="D473" t="n">
        <v>1.7673</v>
      </c>
      <c r="E473" t="n">
        <v>56.58</v>
      </c>
      <c r="F473" t="n">
        <v>53.02</v>
      </c>
      <c r="G473" t="n">
        <v>187.15</v>
      </c>
      <c r="H473" t="n">
        <v>2.13</v>
      </c>
      <c r="I473" t="n">
        <v>17</v>
      </c>
      <c r="J473" t="n">
        <v>314.13</v>
      </c>
      <c r="K473" t="n">
        <v>58.47</v>
      </c>
      <c r="L473" t="n">
        <v>37.5</v>
      </c>
      <c r="M473" t="n">
        <v>15</v>
      </c>
      <c r="N473" t="n">
        <v>93.15000000000001</v>
      </c>
      <c r="O473" t="n">
        <v>38976.48</v>
      </c>
      <c r="P473" t="n">
        <v>802.85</v>
      </c>
      <c r="Q473" t="n">
        <v>1367.22</v>
      </c>
      <c r="R473" t="n">
        <v>121.04</v>
      </c>
      <c r="S473" t="n">
        <v>104.26</v>
      </c>
      <c r="T473" t="n">
        <v>7489.64</v>
      </c>
      <c r="U473" t="n">
        <v>0.86</v>
      </c>
      <c r="V473" t="n">
        <v>0.9</v>
      </c>
      <c r="W473" t="n">
        <v>20.67</v>
      </c>
      <c r="X473" t="n">
        <v>0.45</v>
      </c>
      <c r="Y473" t="n">
        <v>1</v>
      </c>
      <c r="Z473" t="n">
        <v>10</v>
      </c>
    </row>
    <row r="474">
      <c r="A474" t="n">
        <v>147</v>
      </c>
      <c r="B474" t="n">
        <v>125</v>
      </c>
      <c r="C474" t="inlineStr">
        <is>
          <t xml:space="preserve">CONCLUIDO	</t>
        </is>
      </c>
      <c r="D474" t="n">
        <v>1.7672</v>
      </c>
      <c r="E474" t="n">
        <v>56.59</v>
      </c>
      <c r="F474" t="n">
        <v>53.03</v>
      </c>
      <c r="G474" t="n">
        <v>187.15</v>
      </c>
      <c r="H474" t="n">
        <v>2.14</v>
      </c>
      <c r="I474" t="n">
        <v>17</v>
      </c>
      <c r="J474" t="n">
        <v>314.68</v>
      </c>
      <c r="K474" t="n">
        <v>58.47</v>
      </c>
      <c r="L474" t="n">
        <v>37.75</v>
      </c>
      <c r="M474" t="n">
        <v>15</v>
      </c>
      <c r="N474" t="n">
        <v>93.45999999999999</v>
      </c>
      <c r="O474" t="n">
        <v>39044.7</v>
      </c>
      <c r="P474" t="n">
        <v>801.1900000000001</v>
      </c>
      <c r="Q474" t="n">
        <v>1367.18</v>
      </c>
      <c r="R474" t="n">
        <v>121.28</v>
      </c>
      <c r="S474" t="n">
        <v>104.26</v>
      </c>
      <c r="T474" t="n">
        <v>7611.95</v>
      </c>
      <c r="U474" t="n">
        <v>0.86</v>
      </c>
      <c r="V474" t="n">
        <v>0.9</v>
      </c>
      <c r="W474" t="n">
        <v>20.67</v>
      </c>
      <c r="X474" t="n">
        <v>0.45</v>
      </c>
      <c r="Y474" t="n">
        <v>1</v>
      </c>
      <c r="Z474" t="n">
        <v>10</v>
      </c>
    </row>
    <row r="475">
      <c r="A475" t="n">
        <v>148</v>
      </c>
      <c r="B475" t="n">
        <v>125</v>
      </c>
      <c r="C475" t="inlineStr">
        <is>
          <t xml:space="preserve">CONCLUIDO	</t>
        </is>
      </c>
      <c r="D475" t="n">
        <v>1.7669</v>
      </c>
      <c r="E475" t="n">
        <v>56.6</v>
      </c>
      <c r="F475" t="n">
        <v>53.04</v>
      </c>
      <c r="G475" t="n">
        <v>187.19</v>
      </c>
      <c r="H475" t="n">
        <v>2.15</v>
      </c>
      <c r="I475" t="n">
        <v>17</v>
      </c>
      <c r="J475" t="n">
        <v>315.23</v>
      </c>
      <c r="K475" t="n">
        <v>58.47</v>
      </c>
      <c r="L475" t="n">
        <v>38</v>
      </c>
      <c r="M475" t="n">
        <v>15</v>
      </c>
      <c r="N475" t="n">
        <v>93.76000000000001</v>
      </c>
      <c r="O475" t="n">
        <v>39113.07</v>
      </c>
      <c r="P475" t="n">
        <v>800</v>
      </c>
      <c r="Q475" t="n">
        <v>1367.16</v>
      </c>
      <c r="R475" t="n">
        <v>121.62</v>
      </c>
      <c r="S475" t="n">
        <v>104.26</v>
      </c>
      <c r="T475" t="n">
        <v>7779.25</v>
      </c>
      <c r="U475" t="n">
        <v>0.86</v>
      </c>
      <c r="V475" t="n">
        <v>0.9</v>
      </c>
      <c r="W475" t="n">
        <v>20.67</v>
      </c>
      <c r="X475" t="n">
        <v>0.46</v>
      </c>
      <c r="Y475" t="n">
        <v>1</v>
      </c>
      <c r="Z475" t="n">
        <v>10</v>
      </c>
    </row>
    <row r="476">
      <c r="A476" t="n">
        <v>149</v>
      </c>
      <c r="B476" t="n">
        <v>125</v>
      </c>
      <c r="C476" t="inlineStr">
        <is>
          <t xml:space="preserve">CONCLUIDO	</t>
        </is>
      </c>
      <c r="D476" t="n">
        <v>1.7692</v>
      </c>
      <c r="E476" t="n">
        <v>56.52</v>
      </c>
      <c r="F476" t="n">
        <v>53.01</v>
      </c>
      <c r="G476" t="n">
        <v>198.79</v>
      </c>
      <c r="H476" t="n">
        <v>2.16</v>
      </c>
      <c r="I476" t="n">
        <v>16</v>
      </c>
      <c r="J476" t="n">
        <v>315.79</v>
      </c>
      <c r="K476" t="n">
        <v>58.47</v>
      </c>
      <c r="L476" t="n">
        <v>38.25</v>
      </c>
      <c r="M476" t="n">
        <v>14</v>
      </c>
      <c r="N476" t="n">
        <v>94.06999999999999</v>
      </c>
      <c r="O476" t="n">
        <v>39181.56</v>
      </c>
      <c r="P476" t="n">
        <v>799.95</v>
      </c>
      <c r="Q476" t="n">
        <v>1367.15</v>
      </c>
      <c r="R476" t="n">
        <v>120.73</v>
      </c>
      <c r="S476" t="n">
        <v>104.26</v>
      </c>
      <c r="T476" t="n">
        <v>7339.28</v>
      </c>
      <c r="U476" t="n">
        <v>0.86</v>
      </c>
      <c r="V476" t="n">
        <v>0.9</v>
      </c>
      <c r="W476" t="n">
        <v>20.67</v>
      </c>
      <c r="X476" t="n">
        <v>0.44</v>
      </c>
      <c r="Y476" t="n">
        <v>1</v>
      </c>
      <c r="Z476" t="n">
        <v>10</v>
      </c>
    </row>
    <row r="477">
      <c r="A477" t="n">
        <v>150</v>
      </c>
      <c r="B477" t="n">
        <v>125</v>
      </c>
      <c r="C477" t="inlineStr">
        <is>
          <t xml:space="preserve">CONCLUIDO	</t>
        </is>
      </c>
      <c r="D477" t="n">
        <v>1.7697</v>
      </c>
      <c r="E477" t="n">
        <v>56.51</v>
      </c>
      <c r="F477" t="n">
        <v>53</v>
      </c>
      <c r="G477" t="n">
        <v>198.73</v>
      </c>
      <c r="H477" t="n">
        <v>2.17</v>
      </c>
      <c r="I477" t="n">
        <v>16</v>
      </c>
      <c r="J477" t="n">
        <v>316.35</v>
      </c>
      <c r="K477" t="n">
        <v>58.47</v>
      </c>
      <c r="L477" t="n">
        <v>38.5</v>
      </c>
      <c r="M477" t="n">
        <v>14</v>
      </c>
      <c r="N477" t="n">
        <v>94.37</v>
      </c>
      <c r="O477" t="n">
        <v>39250.2</v>
      </c>
      <c r="P477" t="n">
        <v>800.38</v>
      </c>
      <c r="Q477" t="n">
        <v>1367.17</v>
      </c>
      <c r="R477" t="n">
        <v>120.26</v>
      </c>
      <c r="S477" t="n">
        <v>104.26</v>
      </c>
      <c r="T477" t="n">
        <v>7105.75</v>
      </c>
      <c r="U477" t="n">
        <v>0.87</v>
      </c>
      <c r="V477" t="n">
        <v>0.9</v>
      </c>
      <c r="W477" t="n">
        <v>20.66</v>
      </c>
      <c r="X477" t="n">
        <v>0.42</v>
      </c>
      <c r="Y477" t="n">
        <v>1</v>
      </c>
      <c r="Z477" t="n">
        <v>10</v>
      </c>
    </row>
    <row r="478">
      <c r="A478" t="n">
        <v>151</v>
      </c>
      <c r="B478" t="n">
        <v>125</v>
      </c>
      <c r="C478" t="inlineStr">
        <is>
          <t xml:space="preserve">CONCLUIDO	</t>
        </is>
      </c>
      <c r="D478" t="n">
        <v>1.7695</v>
      </c>
      <c r="E478" t="n">
        <v>56.51</v>
      </c>
      <c r="F478" t="n">
        <v>53</v>
      </c>
      <c r="G478" t="n">
        <v>198.75</v>
      </c>
      <c r="H478" t="n">
        <v>2.18</v>
      </c>
      <c r="I478" t="n">
        <v>16</v>
      </c>
      <c r="J478" t="n">
        <v>316.9</v>
      </c>
      <c r="K478" t="n">
        <v>58.47</v>
      </c>
      <c r="L478" t="n">
        <v>38.75</v>
      </c>
      <c r="M478" t="n">
        <v>14</v>
      </c>
      <c r="N478" t="n">
        <v>94.68000000000001</v>
      </c>
      <c r="O478" t="n">
        <v>39318.97</v>
      </c>
      <c r="P478" t="n">
        <v>800.98</v>
      </c>
      <c r="Q478" t="n">
        <v>1367.17</v>
      </c>
      <c r="R478" t="n">
        <v>120.39</v>
      </c>
      <c r="S478" t="n">
        <v>104.26</v>
      </c>
      <c r="T478" t="n">
        <v>7171.07</v>
      </c>
      <c r="U478" t="n">
        <v>0.87</v>
      </c>
      <c r="V478" t="n">
        <v>0.9</v>
      </c>
      <c r="W478" t="n">
        <v>20.67</v>
      </c>
      <c r="X478" t="n">
        <v>0.42</v>
      </c>
      <c r="Y478" t="n">
        <v>1</v>
      </c>
      <c r="Z478" t="n">
        <v>10</v>
      </c>
    </row>
    <row r="479">
      <c r="A479" t="n">
        <v>152</v>
      </c>
      <c r="B479" t="n">
        <v>125</v>
      </c>
      <c r="C479" t="inlineStr">
        <is>
          <t xml:space="preserve">CONCLUIDO	</t>
        </is>
      </c>
      <c r="D479" t="n">
        <v>1.7693</v>
      </c>
      <c r="E479" t="n">
        <v>56.52</v>
      </c>
      <c r="F479" t="n">
        <v>53.01</v>
      </c>
      <c r="G479" t="n">
        <v>198.78</v>
      </c>
      <c r="H479" t="n">
        <v>2.19</v>
      </c>
      <c r="I479" t="n">
        <v>16</v>
      </c>
      <c r="J479" t="n">
        <v>317.46</v>
      </c>
      <c r="K479" t="n">
        <v>58.47</v>
      </c>
      <c r="L479" t="n">
        <v>39</v>
      </c>
      <c r="M479" t="n">
        <v>14</v>
      </c>
      <c r="N479" t="n">
        <v>94.98999999999999</v>
      </c>
      <c r="O479" t="n">
        <v>39387.89</v>
      </c>
      <c r="P479" t="n">
        <v>801.3099999999999</v>
      </c>
      <c r="Q479" t="n">
        <v>1367.28</v>
      </c>
      <c r="R479" t="n">
        <v>120.49</v>
      </c>
      <c r="S479" t="n">
        <v>104.26</v>
      </c>
      <c r="T479" t="n">
        <v>7218.99</v>
      </c>
      <c r="U479" t="n">
        <v>0.87</v>
      </c>
      <c r="V479" t="n">
        <v>0.9</v>
      </c>
      <c r="W479" t="n">
        <v>20.67</v>
      </c>
      <c r="X479" t="n">
        <v>0.43</v>
      </c>
      <c r="Y479" t="n">
        <v>1</v>
      </c>
      <c r="Z479" t="n">
        <v>10</v>
      </c>
    </row>
    <row r="480">
      <c r="A480" t="n">
        <v>153</v>
      </c>
      <c r="B480" t="n">
        <v>125</v>
      </c>
      <c r="C480" t="inlineStr">
        <is>
          <t xml:space="preserve">CONCLUIDO	</t>
        </is>
      </c>
      <c r="D480" t="n">
        <v>1.7695</v>
      </c>
      <c r="E480" t="n">
        <v>56.51</v>
      </c>
      <c r="F480" t="n">
        <v>53</v>
      </c>
      <c r="G480" t="n">
        <v>198.76</v>
      </c>
      <c r="H480" t="n">
        <v>2.2</v>
      </c>
      <c r="I480" t="n">
        <v>16</v>
      </c>
      <c r="J480" t="n">
        <v>318.02</v>
      </c>
      <c r="K480" t="n">
        <v>58.47</v>
      </c>
      <c r="L480" t="n">
        <v>39.25</v>
      </c>
      <c r="M480" t="n">
        <v>14</v>
      </c>
      <c r="N480" t="n">
        <v>95.3</v>
      </c>
      <c r="O480" t="n">
        <v>39456.94</v>
      </c>
      <c r="P480" t="n">
        <v>801.9400000000001</v>
      </c>
      <c r="Q480" t="n">
        <v>1367.17</v>
      </c>
      <c r="R480" t="n">
        <v>120.45</v>
      </c>
      <c r="S480" t="n">
        <v>104.26</v>
      </c>
      <c r="T480" t="n">
        <v>7200.91</v>
      </c>
      <c r="U480" t="n">
        <v>0.87</v>
      </c>
      <c r="V480" t="n">
        <v>0.9</v>
      </c>
      <c r="W480" t="n">
        <v>20.67</v>
      </c>
      <c r="X480" t="n">
        <v>0.43</v>
      </c>
      <c r="Y480" t="n">
        <v>1</v>
      </c>
      <c r="Z480" t="n">
        <v>10</v>
      </c>
    </row>
    <row r="481">
      <c r="A481" t="n">
        <v>154</v>
      </c>
      <c r="B481" t="n">
        <v>125</v>
      </c>
      <c r="C481" t="inlineStr">
        <is>
          <t xml:space="preserve">CONCLUIDO	</t>
        </is>
      </c>
      <c r="D481" t="n">
        <v>1.7693</v>
      </c>
      <c r="E481" t="n">
        <v>56.52</v>
      </c>
      <c r="F481" t="n">
        <v>53.01</v>
      </c>
      <c r="G481" t="n">
        <v>198.78</v>
      </c>
      <c r="H481" t="n">
        <v>2.21</v>
      </c>
      <c r="I481" t="n">
        <v>16</v>
      </c>
      <c r="J481" t="n">
        <v>318.58</v>
      </c>
      <c r="K481" t="n">
        <v>58.47</v>
      </c>
      <c r="L481" t="n">
        <v>39.5</v>
      </c>
      <c r="M481" t="n">
        <v>14</v>
      </c>
      <c r="N481" t="n">
        <v>95.61</v>
      </c>
      <c r="O481" t="n">
        <v>39526.14</v>
      </c>
      <c r="P481" t="n">
        <v>800.1</v>
      </c>
      <c r="Q481" t="n">
        <v>1367.22</v>
      </c>
      <c r="R481" t="n">
        <v>120.59</v>
      </c>
      <c r="S481" t="n">
        <v>104.26</v>
      </c>
      <c r="T481" t="n">
        <v>7273.63</v>
      </c>
      <c r="U481" t="n">
        <v>0.86</v>
      </c>
      <c r="V481" t="n">
        <v>0.9</v>
      </c>
      <c r="W481" t="n">
        <v>20.67</v>
      </c>
      <c r="X481" t="n">
        <v>0.43</v>
      </c>
      <c r="Y481" t="n">
        <v>1</v>
      </c>
      <c r="Z481" t="n">
        <v>10</v>
      </c>
    </row>
    <row r="482">
      <c r="A482" t="n">
        <v>155</v>
      </c>
      <c r="B482" t="n">
        <v>125</v>
      </c>
      <c r="C482" t="inlineStr">
        <is>
          <t xml:space="preserve">CONCLUIDO	</t>
        </is>
      </c>
      <c r="D482" t="n">
        <v>1.7697</v>
      </c>
      <c r="E482" t="n">
        <v>56.51</v>
      </c>
      <c r="F482" t="n">
        <v>52.99</v>
      </c>
      <c r="G482" t="n">
        <v>198.73</v>
      </c>
      <c r="H482" t="n">
        <v>2.22</v>
      </c>
      <c r="I482" t="n">
        <v>16</v>
      </c>
      <c r="J482" t="n">
        <v>319.14</v>
      </c>
      <c r="K482" t="n">
        <v>58.47</v>
      </c>
      <c r="L482" t="n">
        <v>39.75</v>
      </c>
      <c r="M482" t="n">
        <v>14</v>
      </c>
      <c r="N482" t="n">
        <v>95.92</v>
      </c>
      <c r="O482" t="n">
        <v>39595.48</v>
      </c>
      <c r="P482" t="n">
        <v>800.1799999999999</v>
      </c>
      <c r="Q482" t="n">
        <v>1367.19</v>
      </c>
      <c r="R482" t="n">
        <v>120.23</v>
      </c>
      <c r="S482" t="n">
        <v>104.26</v>
      </c>
      <c r="T482" t="n">
        <v>7091.66</v>
      </c>
      <c r="U482" t="n">
        <v>0.87</v>
      </c>
      <c r="V482" t="n">
        <v>0.9</v>
      </c>
      <c r="W482" t="n">
        <v>20.66</v>
      </c>
      <c r="X482" t="n">
        <v>0.42</v>
      </c>
      <c r="Y482" t="n">
        <v>1</v>
      </c>
      <c r="Z482" t="n">
        <v>10</v>
      </c>
    </row>
    <row r="483">
      <c r="A483" t="n">
        <v>156</v>
      </c>
      <c r="B483" t="n">
        <v>125</v>
      </c>
      <c r="C483" t="inlineStr">
        <is>
          <t xml:space="preserve">CONCLUIDO	</t>
        </is>
      </c>
      <c r="D483" t="n">
        <v>1.7696</v>
      </c>
      <c r="E483" t="n">
        <v>56.51</v>
      </c>
      <c r="F483" t="n">
        <v>53</v>
      </c>
      <c r="G483" t="n">
        <v>198.74</v>
      </c>
      <c r="H483" t="n">
        <v>2.23</v>
      </c>
      <c r="I483" t="n">
        <v>16</v>
      </c>
      <c r="J483" t="n">
        <v>319.71</v>
      </c>
      <c r="K483" t="n">
        <v>58.47</v>
      </c>
      <c r="L483" t="n">
        <v>40</v>
      </c>
      <c r="M483" t="n">
        <v>14</v>
      </c>
      <c r="N483" t="n">
        <v>96.23</v>
      </c>
      <c r="O483" t="n">
        <v>39664.96</v>
      </c>
      <c r="P483" t="n">
        <v>799.88</v>
      </c>
      <c r="Q483" t="n">
        <v>1367.2</v>
      </c>
      <c r="R483" t="n">
        <v>120.36</v>
      </c>
      <c r="S483" t="n">
        <v>104.26</v>
      </c>
      <c r="T483" t="n">
        <v>7157.17</v>
      </c>
      <c r="U483" t="n">
        <v>0.87</v>
      </c>
      <c r="V483" t="n">
        <v>0.9</v>
      </c>
      <c r="W483" t="n">
        <v>20.66</v>
      </c>
      <c r="X483" t="n">
        <v>0.42</v>
      </c>
      <c r="Y483" t="n">
        <v>1</v>
      </c>
      <c r="Z483" t="n">
        <v>10</v>
      </c>
    </row>
    <row r="484">
      <c r="A484" t="n">
        <v>0</v>
      </c>
      <c r="B484" t="n">
        <v>30</v>
      </c>
      <c r="C484" t="inlineStr">
        <is>
          <t xml:space="preserve">CONCLUIDO	</t>
        </is>
      </c>
      <c r="D484" t="n">
        <v>1.4545</v>
      </c>
      <c r="E484" t="n">
        <v>68.75</v>
      </c>
      <c r="F484" t="n">
        <v>61.91</v>
      </c>
      <c r="G484" t="n">
        <v>11.57</v>
      </c>
      <c r="H484" t="n">
        <v>0.24</v>
      </c>
      <c r="I484" t="n">
        <v>321</v>
      </c>
      <c r="J484" t="n">
        <v>71.52</v>
      </c>
      <c r="K484" t="n">
        <v>32.27</v>
      </c>
      <c r="L484" t="n">
        <v>1</v>
      </c>
      <c r="M484" t="n">
        <v>319</v>
      </c>
      <c r="N484" t="n">
        <v>8.25</v>
      </c>
      <c r="O484" t="n">
        <v>9054.6</v>
      </c>
      <c r="P484" t="n">
        <v>444.79</v>
      </c>
      <c r="Q484" t="n">
        <v>1368.53</v>
      </c>
      <c r="R484" t="n">
        <v>409.81</v>
      </c>
      <c r="S484" t="n">
        <v>104.26</v>
      </c>
      <c r="T484" t="n">
        <v>150355.78</v>
      </c>
      <c r="U484" t="n">
        <v>0.25</v>
      </c>
      <c r="V484" t="n">
        <v>0.77</v>
      </c>
      <c r="W484" t="n">
        <v>21.17</v>
      </c>
      <c r="X484" t="n">
        <v>9.31</v>
      </c>
      <c r="Y484" t="n">
        <v>1</v>
      </c>
      <c r="Z484" t="n">
        <v>10</v>
      </c>
    </row>
    <row r="485">
      <c r="A485" t="n">
        <v>1</v>
      </c>
      <c r="B485" t="n">
        <v>30</v>
      </c>
      <c r="C485" t="inlineStr">
        <is>
          <t xml:space="preserve">CONCLUIDO	</t>
        </is>
      </c>
      <c r="D485" t="n">
        <v>1.5291</v>
      </c>
      <c r="E485" t="n">
        <v>65.40000000000001</v>
      </c>
      <c r="F485" t="n">
        <v>59.73</v>
      </c>
      <c r="G485" t="n">
        <v>14.57</v>
      </c>
      <c r="H485" t="n">
        <v>0.3</v>
      </c>
      <c r="I485" t="n">
        <v>246</v>
      </c>
      <c r="J485" t="n">
        <v>71.81</v>
      </c>
      <c r="K485" t="n">
        <v>32.27</v>
      </c>
      <c r="L485" t="n">
        <v>1.25</v>
      </c>
      <c r="M485" t="n">
        <v>244</v>
      </c>
      <c r="N485" t="n">
        <v>8.289999999999999</v>
      </c>
      <c r="O485" t="n">
        <v>9090.98</v>
      </c>
      <c r="P485" t="n">
        <v>425.8</v>
      </c>
      <c r="Q485" t="n">
        <v>1368.22</v>
      </c>
      <c r="R485" t="n">
        <v>338.89</v>
      </c>
      <c r="S485" t="n">
        <v>104.26</v>
      </c>
      <c r="T485" t="n">
        <v>115269.54</v>
      </c>
      <c r="U485" t="n">
        <v>0.31</v>
      </c>
      <c r="V485" t="n">
        <v>0.8</v>
      </c>
      <c r="W485" t="n">
        <v>21.05</v>
      </c>
      <c r="X485" t="n">
        <v>7.13</v>
      </c>
      <c r="Y485" t="n">
        <v>1</v>
      </c>
      <c r="Z485" t="n">
        <v>10</v>
      </c>
    </row>
    <row r="486">
      <c r="A486" t="n">
        <v>2</v>
      </c>
      <c r="B486" t="n">
        <v>30</v>
      </c>
      <c r="C486" t="inlineStr">
        <is>
          <t xml:space="preserve">CONCLUIDO	</t>
        </is>
      </c>
      <c r="D486" t="n">
        <v>1.5821</v>
      </c>
      <c r="E486" t="n">
        <v>63.21</v>
      </c>
      <c r="F486" t="n">
        <v>58.28</v>
      </c>
      <c r="G486" t="n">
        <v>17.66</v>
      </c>
      <c r="H486" t="n">
        <v>0.36</v>
      </c>
      <c r="I486" t="n">
        <v>198</v>
      </c>
      <c r="J486" t="n">
        <v>72.11</v>
      </c>
      <c r="K486" t="n">
        <v>32.27</v>
      </c>
      <c r="L486" t="n">
        <v>1.5</v>
      </c>
      <c r="M486" t="n">
        <v>196</v>
      </c>
      <c r="N486" t="n">
        <v>8.34</v>
      </c>
      <c r="O486" t="n">
        <v>9127.379999999999</v>
      </c>
      <c r="P486" t="n">
        <v>412.12</v>
      </c>
      <c r="Q486" t="n">
        <v>1367.97</v>
      </c>
      <c r="R486" t="n">
        <v>291.63</v>
      </c>
      <c r="S486" t="n">
        <v>104.26</v>
      </c>
      <c r="T486" t="n">
        <v>91879.05</v>
      </c>
      <c r="U486" t="n">
        <v>0.36</v>
      </c>
      <c r="V486" t="n">
        <v>0.82</v>
      </c>
      <c r="W486" t="n">
        <v>20.98</v>
      </c>
      <c r="X486" t="n">
        <v>5.69</v>
      </c>
      <c r="Y486" t="n">
        <v>1</v>
      </c>
      <c r="Z486" t="n">
        <v>10</v>
      </c>
    </row>
    <row r="487">
      <c r="A487" t="n">
        <v>3</v>
      </c>
      <c r="B487" t="n">
        <v>30</v>
      </c>
      <c r="C487" t="inlineStr">
        <is>
          <t xml:space="preserve">CONCLUIDO	</t>
        </is>
      </c>
      <c r="D487" t="n">
        <v>1.6184</v>
      </c>
      <c r="E487" t="n">
        <v>61.79</v>
      </c>
      <c r="F487" t="n">
        <v>57.36</v>
      </c>
      <c r="G487" t="n">
        <v>20.73</v>
      </c>
      <c r="H487" t="n">
        <v>0.42</v>
      </c>
      <c r="I487" t="n">
        <v>166</v>
      </c>
      <c r="J487" t="n">
        <v>72.40000000000001</v>
      </c>
      <c r="K487" t="n">
        <v>32.27</v>
      </c>
      <c r="L487" t="n">
        <v>1.75</v>
      </c>
      <c r="M487" t="n">
        <v>164</v>
      </c>
      <c r="N487" t="n">
        <v>8.380000000000001</v>
      </c>
      <c r="O487" t="n">
        <v>9163.799999999999</v>
      </c>
      <c r="P487" t="n">
        <v>402.16</v>
      </c>
      <c r="Q487" t="n">
        <v>1367.98</v>
      </c>
      <c r="R487" t="n">
        <v>261.82</v>
      </c>
      <c r="S487" t="n">
        <v>104.26</v>
      </c>
      <c r="T487" t="n">
        <v>77136</v>
      </c>
      <c r="U487" t="n">
        <v>0.4</v>
      </c>
      <c r="V487" t="n">
        <v>0.84</v>
      </c>
      <c r="W487" t="n">
        <v>20.92</v>
      </c>
      <c r="X487" t="n">
        <v>4.77</v>
      </c>
      <c r="Y487" t="n">
        <v>1</v>
      </c>
      <c r="Z487" t="n">
        <v>10</v>
      </c>
    </row>
    <row r="488">
      <c r="A488" t="n">
        <v>4</v>
      </c>
      <c r="B488" t="n">
        <v>30</v>
      </c>
      <c r="C488" t="inlineStr">
        <is>
          <t xml:space="preserve">CONCLUIDO	</t>
        </is>
      </c>
      <c r="D488" t="n">
        <v>1.6471</v>
      </c>
      <c r="E488" t="n">
        <v>60.71</v>
      </c>
      <c r="F488" t="n">
        <v>56.66</v>
      </c>
      <c r="G488" t="n">
        <v>23.94</v>
      </c>
      <c r="H488" t="n">
        <v>0.48</v>
      </c>
      <c r="I488" t="n">
        <v>142</v>
      </c>
      <c r="J488" t="n">
        <v>72.7</v>
      </c>
      <c r="K488" t="n">
        <v>32.27</v>
      </c>
      <c r="L488" t="n">
        <v>2</v>
      </c>
      <c r="M488" t="n">
        <v>140</v>
      </c>
      <c r="N488" t="n">
        <v>8.43</v>
      </c>
      <c r="O488" t="n">
        <v>9200.25</v>
      </c>
      <c r="P488" t="n">
        <v>393.52</v>
      </c>
      <c r="Q488" t="n">
        <v>1367.68</v>
      </c>
      <c r="R488" t="n">
        <v>239.27</v>
      </c>
      <c r="S488" t="n">
        <v>104.26</v>
      </c>
      <c r="T488" t="n">
        <v>65981.92999999999</v>
      </c>
      <c r="U488" t="n">
        <v>0.44</v>
      </c>
      <c r="V488" t="n">
        <v>0.85</v>
      </c>
      <c r="W488" t="n">
        <v>20.87</v>
      </c>
      <c r="X488" t="n">
        <v>4.07</v>
      </c>
      <c r="Y488" t="n">
        <v>1</v>
      </c>
      <c r="Z488" t="n">
        <v>10</v>
      </c>
    </row>
    <row r="489">
      <c r="A489" t="n">
        <v>5</v>
      </c>
      <c r="B489" t="n">
        <v>30</v>
      </c>
      <c r="C489" t="inlineStr">
        <is>
          <t xml:space="preserve">CONCLUIDO	</t>
        </is>
      </c>
      <c r="D489" t="n">
        <v>1.668</v>
      </c>
      <c r="E489" t="n">
        <v>59.95</v>
      </c>
      <c r="F489" t="n">
        <v>56.16</v>
      </c>
      <c r="G489" t="n">
        <v>26.96</v>
      </c>
      <c r="H489" t="n">
        <v>0.54</v>
      </c>
      <c r="I489" t="n">
        <v>125</v>
      </c>
      <c r="J489" t="n">
        <v>73</v>
      </c>
      <c r="K489" t="n">
        <v>32.27</v>
      </c>
      <c r="L489" t="n">
        <v>2.25</v>
      </c>
      <c r="M489" t="n">
        <v>123</v>
      </c>
      <c r="N489" t="n">
        <v>8.48</v>
      </c>
      <c r="O489" t="n">
        <v>9236.709999999999</v>
      </c>
      <c r="P489" t="n">
        <v>386.96</v>
      </c>
      <c r="Q489" t="n">
        <v>1367.74</v>
      </c>
      <c r="R489" t="n">
        <v>223.16</v>
      </c>
      <c r="S489" t="n">
        <v>104.26</v>
      </c>
      <c r="T489" t="n">
        <v>58010.04</v>
      </c>
      <c r="U489" t="n">
        <v>0.47</v>
      </c>
      <c r="V489" t="n">
        <v>0.85</v>
      </c>
      <c r="W489" t="n">
        <v>20.84</v>
      </c>
      <c r="X489" t="n">
        <v>3.58</v>
      </c>
      <c r="Y489" t="n">
        <v>1</v>
      </c>
      <c r="Z489" t="n">
        <v>10</v>
      </c>
    </row>
    <row r="490">
      <c r="A490" t="n">
        <v>6</v>
      </c>
      <c r="B490" t="n">
        <v>30</v>
      </c>
      <c r="C490" t="inlineStr">
        <is>
          <t xml:space="preserve">CONCLUIDO	</t>
        </is>
      </c>
      <c r="D490" t="n">
        <v>1.687</v>
      </c>
      <c r="E490" t="n">
        <v>59.28</v>
      </c>
      <c r="F490" t="n">
        <v>55.72</v>
      </c>
      <c r="G490" t="n">
        <v>30.39</v>
      </c>
      <c r="H490" t="n">
        <v>0.6</v>
      </c>
      <c r="I490" t="n">
        <v>110</v>
      </c>
      <c r="J490" t="n">
        <v>73.29000000000001</v>
      </c>
      <c r="K490" t="n">
        <v>32.27</v>
      </c>
      <c r="L490" t="n">
        <v>2.5</v>
      </c>
      <c r="M490" t="n">
        <v>108</v>
      </c>
      <c r="N490" t="n">
        <v>8.52</v>
      </c>
      <c r="O490" t="n">
        <v>9273.200000000001</v>
      </c>
      <c r="P490" t="n">
        <v>379.89</v>
      </c>
      <c r="Q490" t="n">
        <v>1367.64</v>
      </c>
      <c r="R490" t="n">
        <v>208.67</v>
      </c>
      <c r="S490" t="n">
        <v>104.26</v>
      </c>
      <c r="T490" t="n">
        <v>50840.31</v>
      </c>
      <c r="U490" t="n">
        <v>0.5</v>
      </c>
      <c r="V490" t="n">
        <v>0.86</v>
      </c>
      <c r="W490" t="n">
        <v>20.82</v>
      </c>
      <c r="X490" t="n">
        <v>3.13</v>
      </c>
      <c r="Y490" t="n">
        <v>1</v>
      </c>
      <c r="Z490" t="n">
        <v>10</v>
      </c>
    </row>
    <row r="491">
      <c r="A491" t="n">
        <v>7</v>
      </c>
      <c r="B491" t="n">
        <v>30</v>
      </c>
      <c r="C491" t="inlineStr">
        <is>
          <t xml:space="preserve">CONCLUIDO	</t>
        </is>
      </c>
      <c r="D491" t="n">
        <v>1.7011</v>
      </c>
      <c r="E491" t="n">
        <v>58.79</v>
      </c>
      <c r="F491" t="n">
        <v>55.4</v>
      </c>
      <c r="G491" t="n">
        <v>33.58</v>
      </c>
      <c r="H491" t="n">
        <v>0.65</v>
      </c>
      <c r="I491" t="n">
        <v>99</v>
      </c>
      <c r="J491" t="n">
        <v>73.59</v>
      </c>
      <c r="K491" t="n">
        <v>32.27</v>
      </c>
      <c r="L491" t="n">
        <v>2.75</v>
      </c>
      <c r="M491" t="n">
        <v>97</v>
      </c>
      <c r="N491" t="n">
        <v>8.57</v>
      </c>
      <c r="O491" t="n">
        <v>9309.700000000001</v>
      </c>
      <c r="P491" t="n">
        <v>374.23</v>
      </c>
      <c r="Q491" t="n">
        <v>1367.59</v>
      </c>
      <c r="R491" t="n">
        <v>198.1</v>
      </c>
      <c r="S491" t="n">
        <v>104.26</v>
      </c>
      <c r="T491" t="n">
        <v>45611.37</v>
      </c>
      <c r="U491" t="n">
        <v>0.53</v>
      </c>
      <c r="V491" t="n">
        <v>0.87</v>
      </c>
      <c r="W491" t="n">
        <v>20.81</v>
      </c>
      <c r="X491" t="n">
        <v>2.82</v>
      </c>
      <c r="Y491" t="n">
        <v>1</v>
      </c>
      <c r="Z491" t="n">
        <v>10</v>
      </c>
    </row>
    <row r="492">
      <c r="A492" t="n">
        <v>8</v>
      </c>
      <c r="B492" t="n">
        <v>30</v>
      </c>
      <c r="C492" t="inlineStr">
        <is>
          <t xml:space="preserve">CONCLUIDO	</t>
        </is>
      </c>
      <c r="D492" t="n">
        <v>1.7126</v>
      </c>
      <c r="E492" t="n">
        <v>58.39</v>
      </c>
      <c r="F492" t="n">
        <v>55.15</v>
      </c>
      <c r="G492" t="n">
        <v>36.77</v>
      </c>
      <c r="H492" t="n">
        <v>0.71</v>
      </c>
      <c r="I492" t="n">
        <v>90</v>
      </c>
      <c r="J492" t="n">
        <v>73.88</v>
      </c>
      <c r="K492" t="n">
        <v>32.27</v>
      </c>
      <c r="L492" t="n">
        <v>3</v>
      </c>
      <c r="M492" t="n">
        <v>88</v>
      </c>
      <c r="N492" t="n">
        <v>8.609999999999999</v>
      </c>
      <c r="O492" t="n">
        <v>9346.23</v>
      </c>
      <c r="P492" t="n">
        <v>369.12</v>
      </c>
      <c r="Q492" t="n">
        <v>1367.51</v>
      </c>
      <c r="R492" t="n">
        <v>190</v>
      </c>
      <c r="S492" t="n">
        <v>104.26</v>
      </c>
      <c r="T492" t="n">
        <v>41607.81</v>
      </c>
      <c r="U492" t="n">
        <v>0.55</v>
      </c>
      <c r="V492" t="n">
        <v>0.87</v>
      </c>
      <c r="W492" t="n">
        <v>20.79</v>
      </c>
      <c r="X492" t="n">
        <v>2.57</v>
      </c>
      <c r="Y492" t="n">
        <v>1</v>
      </c>
      <c r="Z492" t="n">
        <v>10</v>
      </c>
    </row>
    <row r="493">
      <c r="A493" t="n">
        <v>9</v>
      </c>
      <c r="B493" t="n">
        <v>30</v>
      </c>
      <c r="C493" t="inlineStr">
        <is>
          <t xml:space="preserve">CONCLUIDO	</t>
        </is>
      </c>
      <c r="D493" t="n">
        <v>1.7245</v>
      </c>
      <c r="E493" t="n">
        <v>57.99</v>
      </c>
      <c r="F493" t="n">
        <v>54.89</v>
      </c>
      <c r="G493" t="n">
        <v>40.66</v>
      </c>
      <c r="H493" t="n">
        <v>0.77</v>
      </c>
      <c r="I493" t="n">
        <v>81</v>
      </c>
      <c r="J493" t="n">
        <v>74.18000000000001</v>
      </c>
      <c r="K493" t="n">
        <v>32.27</v>
      </c>
      <c r="L493" t="n">
        <v>3.25</v>
      </c>
      <c r="M493" t="n">
        <v>79</v>
      </c>
      <c r="N493" t="n">
        <v>8.66</v>
      </c>
      <c r="O493" t="n">
        <v>9382.780000000001</v>
      </c>
      <c r="P493" t="n">
        <v>363.02</v>
      </c>
      <c r="Q493" t="n">
        <v>1367.35</v>
      </c>
      <c r="R493" t="n">
        <v>181.69</v>
      </c>
      <c r="S493" t="n">
        <v>104.26</v>
      </c>
      <c r="T493" t="n">
        <v>37494.36</v>
      </c>
      <c r="U493" t="n">
        <v>0.57</v>
      </c>
      <c r="V493" t="n">
        <v>0.87</v>
      </c>
      <c r="W493" t="n">
        <v>20.77</v>
      </c>
      <c r="X493" t="n">
        <v>2.3</v>
      </c>
      <c r="Y493" t="n">
        <v>1</v>
      </c>
      <c r="Z493" t="n">
        <v>10</v>
      </c>
    </row>
    <row r="494">
      <c r="A494" t="n">
        <v>10</v>
      </c>
      <c r="B494" t="n">
        <v>30</v>
      </c>
      <c r="C494" t="inlineStr">
        <is>
          <t xml:space="preserve">CONCLUIDO	</t>
        </is>
      </c>
      <c r="D494" t="n">
        <v>1.7332</v>
      </c>
      <c r="E494" t="n">
        <v>57.7</v>
      </c>
      <c r="F494" t="n">
        <v>54.69</v>
      </c>
      <c r="G494" t="n">
        <v>43.75</v>
      </c>
      <c r="H494" t="n">
        <v>0.82</v>
      </c>
      <c r="I494" t="n">
        <v>75</v>
      </c>
      <c r="J494" t="n">
        <v>74.48</v>
      </c>
      <c r="K494" t="n">
        <v>32.27</v>
      </c>
      <c r="L494" t="n">
        <v>3.5</v>
      </c>
      <c r="M494" t="n">
        <v>73</v>
      </c>
      <c r="N494" t="n">
        <v>8.710000000000001</v>
      </c>
      <c r="O494" t="n">
        <v>9419.35</v>
      </c>
      <c r="P494" t="n">
        <v>357.29</v>
      </c>
      <c r="Q494" t="n">
        <v>1367.39</v>
      </c>
      <c r="R494" t="n">
        <v>175.09</v>
      </c>
      <c r="S494" t="n">
        <v>104.26</v>
      </c>
      <c r="T494" t="n">
        <v>34226.44</v>
      </c>
      <c r="U494" t="n">
        <v>0.6</v>
      </c>
      <c r="V494" t="n">
        <v>0.88</v>
      </c>
      <c r="W494" t="n">
        <v>20.76</v>
      </c>
      <c r="X494" t="n">
        <v>2.11</v>
      </c>
      <c r="Y494" t="n">
        <v>1</v>
      </c>
      <c r="Z494" t="n">
        <v>10</v>
      </c>
    </row>
    <row r="495">
      <c r="A495" t="n">
        <v>11</v>
      </c>
      <c r="B495" t="n">
        <v>30</v>
      </c>
      <c r="C495" t="inlineStr">
        <is>
          <t xml:space="preserve">CONCLUIDO	</t>
        </is>
      </c>
      <c r="D495" t="n">
        <v>1.7402</v>
      </c>
      <c r="E495" t="n">
        <v>57.46</v>
      </c>
      <c r="F495" t="n">
        <v>54.55</v>
      </c>
      <c r="G495" t="n">
        <v>47.43</v>
      </c>
      <c r="H495" t="n">
        <v>0.88</v>
      </c>
      <c r="I495" t="n">
        <v>69</v>
      </c>
      <c r="J495" t="n">
        <v>74.77</v>
      </c>
      <c r="K495" t="n">
        <v>32.27</v>
      </c>
      <c r="L495" t="n">
        <v>3.75</v>
      </c>
      <c r="M495" t="n">
        <v>67</v>
      </c>
      <c r="N495" t="n">
        <v>8.75</v>
      </c>
      <c r="O495" t="n">
        <v>9455.940000000001</v>
      </c>
      <c r="P495" t="n">
        <v>353.22</v>
      </c>
      <c r="Q495" t="n">
        <v>1367.37</v>
      </c>
      <c r="R495" t="n">
        <v>170.56</v>
      </c>
      <c r="S495" t="n">
        <v>104.26</v>
      </c>
      <c r="T495" t="n">
        <v>31989.15</v>
      </c>
      <c r="U495" t="n">
        <v>0.61</v>
      </c>
      <c r="V495" t="n">
        <v>0.88</v>
      </c>
      <c r="W495" t="n">
        <v>20.76</v>
      </c>
      <c r="X495" t="n">
        <v>1.97</v>
      </c>
      <c r="Y495" t="n">
        <v>1</v>
      </c>
      <c r="Z495" t="n">
        <v>10</v>
      </c>
    </row>
    <row r="496">
      <c r="A496" t="n">
        <v>12</v>
      </c>
      <c r="B496" t="n">
        <v>30</v>
      </c>
      <c r="C496" t="inlineStr">
        <is>
          <t xml:space="preserve">CONCLUIDO	</t>
        </is>
      </c>
      <c r="D496" t="n">
        <v>1.7482</v>
      </c>
      <c r="E496" t="n">
        <v>57.2</v>
      </c>
      <c r="F496" t="n">
        <v>54.36</v>
      </c>
      <c r="G496" t="n">
        <v>50.97</v>
      </c>
      <c r="H496" t="n">
        <v>0.93</v>
      </c>
      <c r="I496" t="n">
        <v>64</v>
      </c>
      <c r="J496" t="n">
        <v>75.06999999999999</v>
      </c>
      <c r="K496" t="n">
        <v>32.27</v>
      </c>
      <c r="L496" t="n">
        <v>4</v>
      </c>
      <c r="M496" t="n">
        <v>62</v>
      </c>
      <c r="N496" t="n">
        <v>8.800000000000001</v>
      </c>
      <c r="O496" t="n">
        <v>9492.549999999999</v>
      </c>
      <c r="P496" t="n">
        <v>348.11</v>
      </c>
      <c r="Q496" t="n">
        <v>1367.53</v>
      </c>
      <c r="R496" t="n">
        <v>164.41</v>
      </c>
      <c r="S496" t="n">
        <v>104.26</v>
      </c>
      <c r="T496" t="n">
        <v>28939.78</v>
      </c>
      <c r="U496" t="n">
        <v>0.63</v>
      </c>
      <c r="V496" t="n">
        <v>0.88</v>
      </c>
      <c r="W496" t="n">
        <v>20.74</v>
      </c>
      <c r="X496" t="n">
        <v>1.78</v>
      </c>
      <c r="Y496" t="n">
        <v>1</v>
      </c>
      <c r="Z496" t="n">
        <v>10</v>
      </c>
    </row>
    <row r="497">
      <c r="A497" t="n">
        <v>13</v>
      </c>
      <c r="B497" t="n">
        <v>30</v>
      </c>
      <c r="C497" t="inlineStr">
        <is>
          <t xml:space="preserve">CONCLUIDO	</t>
        </is>
      </c>
      <c r="D497" t="n">
        <v>1.7549</v>
      </c>
      <c r="E497" t="n">
        <v>56.98</v>
      </c>
      <c r="F497" t="n">
        <v>54.22</v>
      </c>
      <c r="G497" t="n">
        <v>55.14</v>
      </c>
      <c r="H497" t="n">
        <v>0.99</v>
      </c>
      <c r="I497" t="n">
        <v>59</v>
      </c>
      <c r="J497" t="n">
        <v>75.37</v>
      </c>
      <c r="K497" t="n">
        <v>32.27</v>
      </c>
      <c r="L497" t="n">
        <v>4.25</v>
      </c>
      <c r="M497" t="n">
        <v>57</v>
      </c>
      <c r="N497" t="n">
        <v>8.85</v>
      </c>
      <c r="O497" t="n">
        <v>9529.18</v>
      </c>
      <c r="P497" t="n">
        <v>343.15</v>
      </c>
      <c r="Q497" t="n">
        <v>1367.3</v>
      </c>
      <c r="R497" t="n">
        <v>160.26</v>
      </c>
      <c r="S497" t="n">
        <v>104.26</v>
      </c>
      <c r="T497" t="n">
        <v>26889.72</v>
      </c>
      <c r="U497" t="n">
        <v>0.65</v>
      </c>
      <c r="V497" t="n">
        <v>0.88</v>
      </c>
      <c r="W497" t="n">
        <v>20.73</v>
      </c>
      <c r="X497" t="n">
        <v>1.64</v>
      </c>
      <c r="Y497" t="n">
        <v>1</v>
      </c>
      <c r="Z497" t="n">
        <v>10</v>
      </c>
    </row>
    <row r="498">
      <c r="A498" t="n">
        <v>14</v>
      </c>
      <c r="B498" t="n">
        <v>30</v>
      </c>
      <c r="C498" t="inlineStr">
        <is>
          <t xml:space="preserve">CONCLUIDO	</t>
        </is>
      </c>
      <c r="D498" t="n">
        <v>1.7598</v>
      </c>
      <c r="E498" t="n">
        <v>56.82</v>
      </c>
      <c r="F498" t="n">
        <v>54.12</v>
      </c>
      <c r="G498" t="n">
        <v>59.04</v>
      </c>
      <c r="H498" t="n">
        <v>1.04</v>
      </c>
      <c r="I498" t="n">
        <v>55</v>
      </c>
      <c r="J498" t="n">
        <v>75.66</v>
      </c>
      <c r="K498" t="n">
        <v>32.27</v>
      </c>
      <c r="L498" t="n">
        <v>4.5</v>
      </c>
      <c r="M498" t="n">
        <v>52</v>
      </c>
      <c r="N498" t="n">
        <v>8.890000000000001</v>
      </c>
      <c r="O498" t="n">
        <v>9565.83</v>
      </c>
      <c r="P498" t="n">
        <v>338.89</v>
      </c>
      <c r="Q498" t="n">
        <v>1367.4</v>
      </c>
      <c r="R498" t="n">
        <v>156.9</v>
      </c>
      <c r="S498" t="n">
        <v>104.26</v>
      </c>
      <c r="T498" t="n">
        <v>25228.78</v>
      </c>
      <c r="U498" t="n">
        <v>0.66</v>
      </c>
      <c r="V498" t="n">
        <v>0.89</v>
      </c>
      <c r="W498" t="n">
        <v>20.73</v>
      </c>
      <c r="X498" t="n">
        <v>1.55</v>
      </c>
      <c r="Y498" t="n">
        <v>1</v>
      </c>
      <c r="Z498" t="n">
        <v>10</v>
      </c>
    </row>
    <row r="499">
      <c r="A499" t="n">
        <v>15</v>
      </c>
      <c r="B499" t="n">
        <v>30</v>
      </c>
      <c r="C499" t="inlineStr">
        <is>
          <t xml:space="preserve">CONCLUIDO	</t>
        </is>
      </c>
      <c r="D499" t="n">
        <v>1.7633</v>
      </c>
      <c r="E499" t="n">
        <v>56.71</v>
      </c>
      <c r="F499" t="n">
        <v>54.06</v>
      </c>
      <c r="G499" t="n">
        <v>62.37</v>
      </c>
      <c r="H499" t="n">
        <v>1.09</v>
      </c>
      <c r="I499" t="n">
        <v>52</v>
      </c>
      <c r="J499" t="n">
        <v>75.95999999999999</v>
      </c>
      <c r="K499" t="n">
        <v>32.27</v>
      </c>
      <c r="L499" t="n">
        <v>4.75</v>
      </c>
      <c r="M499" t="n">
        <v>45</v>
      </c>
      <c r="N499" t="n">
        <v>8.94</v>
      </c>
      <c r="O499" t="n">
        <v>9602.5</v>
      </c>
      <c r="P499" t="n">
        <v>334.04</v>
      </c>
      <c r="Q499" t="n">
        <v>1367.28</v>
      </c>
      <c r="R499" t="n">
        <v>154.35</v>
      </c>
      <c r="S499" t="n">
        <v>104.26</v>
      </c>
      <c r="T499" t="n">
        <v>23971.79</v>
      </c>
      <c r="U499" t="n">
        <v>0.68</v>
      </c>
      <c r="V499" t="n">
        <v>0.89</v>
      </c>
      <c r="W499" t="n">
        <v>20.74</v>
      </c>
      <c r="X499" t="n">
        <v>1.48</v>
      </c>
      <c r="Y499" t="n">
        <v>1</v>
      </c>
      <c r="Z499" t="n">
        <v>10</v>
      </c>
    </row>
    <row r="500">
      <c r="A500" t="n">
        <v>16</v>
      </c>
      <c r="B500" t="n">
        <v>30</v>
      </c>
      <c r="C500" t="inlineStr">
        <is>
          <t xml:space="preserve">CONCLUIDO	</t>
        </is>
      </c>
      <c r="D500" t="n">
        <v>1.7667</v>
      </c>
      <c r="E500" t="n">
        <v>56.6</v>
      </c>
      <c r="F500" t="n">
        <v>54</v>
      </c>
      <c r="G500" t="n">
        <v>66.12</v>
      </c>
      <c r="H500" t="n">
        <v>1.15</v>
      </c>
      <c r="I500" t="n">
        <v>49</v>
      </c>
      <c r="J500" t="n">
        <v>76.26000000000001</v>
      </c>
      <c r="K500" t="n">
        <v>32.27</v>
      </c>
      <c r="L500" t="n">
        <v>5</v>
      </c>
      <c r="M500" t="n">
        <v>35</v>
      </c>
      <c r="N500" t="n">
        <v>8.99</v>
      </c>
      <c r="O500" t="n">
        <v>9639.200000000001</v>
      </c>
      <c r="P500" t="n">
        <v>330.53</v>
      </c>
      <c r="Q500" t="n">
        <v>1367.54</v>
      </c>
      <c r="R500" t="n">
        <v>152</v>
      </c>
      <c r="S500" t="n">
        <v>104.26</v>
      </c>
      <c r="T500" t="n">
        <v>22810.36</v>
      </c>
      <c r="U500" t="n">
        <v>0.6899999999999999</v>
      </c>
      <c r="V500" t="n">
        <v>0.89</v>
      </c>
      <c r="W500" t="n">
        <v>20.74</v>
      </c>
      <c r="X500" t="n">
        <v>1.42</v>
      </c>
      <c r="Y500" t="n">
        <v>1</v>
      </c>
      <c r="Z500" t="n">
        <v>10</v>
      </c>
    </row>
    <row r="501">
      <c r="A501" t="n">
        <v>17</v>
      </c>
      <c r="B501" t="n">
        <v>30</v>
      </c>
      <c r="C501" t="inlineStr">
        <is>
          <t xml:space="preserve">CONCLUIDO	</t>
        </is>
      </c>
      <c r="D501" t="n">
        <v>1.7675</v>
      </c>
      <c r="E501" t="n">
        <v>56.58</v>
      </c>
      <c r="F501" t="n">
        <v>53.99</v>
      </c>
      <c r="G501" t="n">
        <v>67.48</v>
      </c>
      <c r="H501" t="n">
        <v>1.2</v>
      </c>
      <c r="I501" t="n">
        <v>48</v>
      </c>
      <c r="J501" t="n">
        <v>76.56</v>
      </c>
      <c r="K501" t="n">
        <v>32.27</v>
      </c>
      <c r="L501" t="n">
        <v>5.25</v>
      </c>
      <c r="M501" t="n">
        <v>15</v>
      </c>
      <c r="N501" t="n">
        <v>9.039999999999999</v>
      </c>
      <c r="O501" t="n">
        <v>9675.91</v>
      </c>
      <c r="P501" t="n">
        <v>328.47</v>
      </c>
      <c r="Q501" t="n">
        <v>1367.64</v>
      </c>
      <c r="R501" t="n">
        <v>150.59</v>
      </c>
      <c r="S501" t="n">
        <v>104.26</v>
      </c>
      <c r="T501" t="n">
        <v>22111.9</v>
      </c>
      <c r="U501" t="n">
        <v>0.6899999999999999</v>
      </c>
      <c r="V501" t="n">
        <v>0.89</v>
      </c>
      <c r="W501" t="n">
        <v>20.77</v>
      </c>
      <c r="X501" t="n">
        <v>1.41</v>
      </c>
      <c r="Y501" t="n">
        <v>1</v>
      </c>
      <c r="Z501" t="n">
        <v>10</v>
      </c>
    </row>
    <row r="502">
      <c r="A502" t="n">
        <v>18</v>
      </c>
      <c r="B502" t="n">
        <v>30</v>
      </c>
      <c r="C502" t="inlineStr">
        <is>
          <t xml:space="preserve">CONCLUIDO	</t>
        </is>
      </c>
      <c r="D502" t="n">
        <v>1.7684</v>
      </c>
      <c r="E502" t="n">
        <v>56.55</v>
      </c>
      <c r="F502" t="n">
        <v>53.97</v>
      </c>
      <c r="G502" t="n">
        <v>68.90000000000001</v>
      </c>
      <c r="H502" t="n">
        <v>1.25</v>
      </c>
      <c r="I502" t="n">
        <v>47</v>
      </c>
      <c r="J502" t="n">
        <v>76.84999999999999</v>
      </c>
      <c r="K502" t="n">
        <v>32.27</v>
      </c>
      <c r="L502" t="n">
        <v>5.5</v>
      </c>
      <c r="M502" t="n">
        <v>6</v>
      </c>
      <c r="N502" t="n">
        <v>9.08</v>
      </c>
      <c r="O502" t="n">
        <v>9712.65</v>
      </c>
      <c r="P502" t="n">
        <v>328.98</v>
      </c>
      <c r="Q502" t="n">
        <v>1367.58</v>
      </c>
      <c r="R502" t="n">
        <v>149.97</v>
      </c>
      <c r="S502" t="n">
        <v>104.26</v>
      </c>
      <c r="T502" t="n">
        <v>21806.31</v>
      </c>
      <c r="U502" t="n">
        <v>0.7</v>
      </c>
      <c r="V502" t="n">
        <v>0.89</v>
      </c>
      <c r="W502" t="n">
        <v>20.78</v>
      </c>
      <c r="X502" t="n">
        <v>1.39</v>
      </c>
      <c r="Y502" t="n">
        <v>1</v>
      </c>
      <c r="Z502" t="n">
        <v>10</v>
      </c>
    </row>
    <row r="503">
      <c r="A503" t="n">
        <v>19</v>
      </c>
      <c r="B503" t="n">
        <v>30</v>
      </c>
      <c r="C503" t="inlineStr">
        <is>
          <t xml:space="preserve">CONCLUIDO	</t>
        </is>
      </c>
      <c r="D503" t="n">
        <v>1.7684</v>
      </c>
      <c r="E503" t="n">
        <v>56.55</v>
      </c>
      <c r="F503" t="n">
        <v>53.97</v>
      </c>
      <c r="G503" t="n">
        <v>68.90000000000001</v>
      </c>
      <c r="H503" t="n">
        <v>1.3</v>
      </c>
      <c r="I503" t="n">
        <v>47</v>
      </c>
      <c r="J503" t="n">
        <v>77.15000000000001</v>
      </c>
      <c r="K503" t="n">
        <v>32.27</v>
      </c>
      <c r="L503" t="n">
        <v>5.75</v>
      </c>
      <c r="M503" t="n">
        <v>0</v>
      </c>
      <c r="N503" t="n">
        <v>9.130000000000001</v>
      </c>
      <c r="O503" t="n">
        <v>9749.41</v>
      </c>
      <c r="P503" t="n">
        <v>330.14</v>
      </c>
      <c r="Q503" t="n">
        <v>1367.78</v>
      </c>
      <c r="R503" t="n">
        <v>149.77</v>
      </c>
      <c r="S503" t="n">
        <v>104.26</v>
      </c>
      <c r="T503" t="n">
        <v>21705.27</v>
      </c>
      <c r="U503" t="n">
        <v>0.7</v>
      </c>
      <c r="V503" t="n">
        <v>0.89</v>
      </c>
      <c r="W503" t="n">
        <v>20.78</v>
      </c>
      <c r="X503" t="n">
        <v>1.39</v>
      </c>
      <c r="Y503" t="n">
        <v>1</v>
      </c>
      <c r="Z503" t="n">
        <v>10</v>
      </c>
    </row>
    <row r="504">
      <c r="A504" t="n">
        <v>0</v>
      </c>
      <c r="B504" t="n">
        <v>15</v>
      </c>
      <c r="C504" t="inlineStr">
        <is>
          <t xml:space="preserve">CONCLUIDO	</t>
        </is>
      </c>
      <c r="D504" t="n">
        <v>1.6217</v>
      </c>
      <c r="E504" t="n">
        <v>61.66</v>
      </c>
      <c r="F504" t="n">
        <v>57.91</v>
      </c>
      <c r="G504" t="n">
        <v>18.78</v>
      </c>
      <c r="H504" t="n">
        <v>0.43</v>
      </c>
      <c r="I504" t="n">
        <v>185</v>
      </c>
      <c r="J504" t="n">
        <v>39.78</v>
      </c>
      <c r="K504" t="n">
        <v>19.54</v>
      </c>
      <c r="L504" t="n">
        <v>1</v>
      </c>
      <c r="M504" t="n">
        <v>183</v>
      </c>
      <c r="N504" t="n">
        <v>4.24</v>
      </c>
      <c r="O504" t="n">
        <v>5140</v>
      </c>
      <c r="P504" t="n">
        <v>256.07</v>
      </c>
      <c r="Q504" t="n">
        <v>1367.74</v>
      </c>
      <c r="R504" t="n">
        <v>279.94</v>
      </c>
      <c r="S504" t="n">
        <v>104.26</v>
      </c>
      <c r="T504" t="n">
        <v>86100.07000000001</v>
      </c>
      <c r="U504" t="n">
        <v>0.37</v>
      </c>
      <c r="V504" t="n">
        <v>0.83</v>
      </c>
      <c r="W504" t="n">
        <v>20.94</v>
      </c>
      <c r="X504" t="n">
        <v>5.32</v>
      </c>
      <c r="Y504" t="n">
        <v>1</v>
      </c>
      <c r="Z504" t="n">
        <v>10</v>
      </c>
    </row>
    <row r="505">
      <c r="A505" t="n">
        <v>1</v>
      </c>
      <c r="B505" t="n">
        <v>15</v>
      </c>
      <c r="C505" t="inlineStr">
        <is>
          <t xml:space="preserve">CONCLUIDO	</t>
        </is>
      </c>
      <c r="D505" t="n">
        <v>1.6698</v>
      </c>
      <c r="E505" t="n">
        <v>59.89</v>
      </c>
      <c r="F505" t="n">
        <v>56.62</v>
      </c>
      <c r="G505" t="n">
        <v>24.09</v>
      </c>
      <c r="H505" t="n">
        <v>0.53</v>
      </c>
      <c r="I505" t="n">
        <v>141</v>
      </c>
      <c r="J505" t="n">
        <v>40.06</v>
      </c>
      <c r="K505" t="n">
        <v>19.54</v>
      </c>
      <c r="L505" t="n">
        <v>1.25</v>
      </c>
      <c r="M505" t="n">
        <v>139</v>
      </c>
      <c r="N505" t="n">
        <v>4.26</v>
      </c>
      <c r="O505" t="n">
        <v>5174.29</v>
      </c>
      <c r="P505" t="n">
        <v>243.26</v>
      </c>
      <c r="Q505" t="n">
        <v>1367.88</v>
      </c>
      <c r="R505" t="n">
        <v>238.24</v>
      </c>
      <c r="S505" t="n">
        <v>104.26</v>
      </c>
      <c r="T505" t="n">
        <v>65469.45</v>
      </c>
      <c r="U505" t="n">
        <v>0.44</v>
      </c>
      <c r="V505" t="n">
        <v>0.85</v>
      </c>
      <c r="W505" t="n">
        <v>20.86</v>
      </c>
      <c r="X505" t="n">
        <v>4.03</v>
      </c>
      <c r="Y505" t="n">
        <v>1</v>
      </c>
      <c r="Z505" t="n">
        <v>10</v>
      </c>
    </row>
    <row r="506">
      <c r="A506" t="n">
        <v>2</v>
      </c>
      <c r="B506" t="n">
        <v>15</v>
      </c>
      <c r="C506" t="inlineStr">
        <is>
          <t xml:space="preserve">CONCLUIDO	</t>
        </is>
      </c>
      <c r="D506" t="n">
        <v>1.7026</v>
      </c>
      <c r="E506" t="n">
        <v>58.73</v>
      </c>
      <c r="F506" t="n">
        <v>55.79</v>
      </c>
      <c r="G506" t="n">
        <v>29.89</v>
      </c>
      <c r="H506" t="n">
        <v>0.64</v>
      </c>
      <c r="I506" t="n">
        <v>112</v>
      </c>
      <c r="J506" t="n">
        <v>40.34</v>
      </c>
      <c r="K506" t="n">
        <v>19.54</v>
      </c>
      <c r="L506" t="n">
        <v>1.5</v>
      </c>
      <c r="M506" t="n">
        <v>108</v>
      </c>
      <c r="N506" t="n">
        <v>4.29</v>
      </c>
      <c r="O506" t="n">
        <v>5208.6</v>
      </c>
      <c r="P506" t="n">
        <v>232.05</v>
      </c>
      <c r="Q506" t="n">
        <v>1367.69</v>
      </c>
      <c r="R506" t="n">
        <v>210.88</v>
      </c>
      <c r="S506" t="n">
        <v>104.26</v>
      </c>
      <c r="T506" t="n">
        <v>51934.51</v>
      </c>
      <c r="U506" t="n">
        <v>0.49</v>
      </c>
      <c r="V506" t="n">
        <v>0.86</v>
      </c>
      <c r="W506" t="n">
        <v>20.83</v>
      </c>
      <c r="X506" t="n">
        <v>3.2</v>
      </c>
      <c r="Y506" t="n">
        <v>1</v>
      </c>
      <c r="Z506" t="n">
        <v>10</v>
      </c>
    </row>
    <row r="507">
      <c r="A507" t="n">
        <v>3</v>
      </c>
      <c r="B507" t="n">
        <v>15</v>
      </c>
      <c r="C507" t="inlineStr">
        <is>
          <t xml:space="preserve">CONCLUIDO	</t>
        </is>
      </c>
      <c r="D507" t="n">
        <v>1.7221</v>
      </c>
      <c r="E507" t="n">
        <v>58.07</v>
      </c>
      <c r="F507" t="n">
        <v>55.31</v>
      </c>
      <c r="G507" t="n">
        <v>34.93</v>
      </c>
      <c r="H507" t="n">
        <v>0.74</v>
      </c>
      <c r="I507" t="n">
        <v>95</v>
      </c>
      <c r="J507" t="n">
        <v>40.61</v>
      </c>
      <c r="K507" t="n">
        <v>19.54</v>
      </c>
      <c r="L507" t="n">
        <v>1.75</v>
      </c>
      <c r="M507" t="n">
        <v>44</v>
      </c>
      <c r="N507" t="n">
        <v>4.32</v>
      </c>
      <c r="O507" t="n">
        <v>5242.92</v>
      </c>
      <c r="P507" t="n">
        <v>223.51</v>
      </c>
      <c r="Q507" t="n">
        <v>1367.62</v>
      </c>
      <c r="R507" t="n">
        <v>193.43</v>
      </c>
      <c r="S507" t="n">
        <v>104.26</v>
      </c>
      <c r="T507" t="n">
        <v>43297.98</v>
      </c>
      <c r="U507" t="n">
        <v>0.54</v>
      </c>
      <c r="V507" t="n">
        <v>0.87</v>
      </c>
      <c r="W507" t="n">
        <v>20.86</v>
      </c>
      <c r="X507" t="n">
        <v>2.73</v>
      </c>
      <c r="Y507" t="n">
        <v>1</v>
      </c>
      <c r="Z507" t="n">
        <v>10</v>
      </c>
    </row>
    <row r="508">
      <c r="A508" t="n">
        <v>4</v>
      </c>
      <c r="B508" t="n">
        <v>15</v>
      </c>
      <c r="C508" t="inlineStr">
        <is>
          <t xml:space="preserve">CONCLUIDO	</t>
        </is>
      </c>
      <c r="D508" t="n">
        <v>1.7214</v>
      </c>
      <c r="E508" t="n">
        <v>58.09</v>
      </c>
      <c r="F508" t="n">
        <v>55.36</v>
      </c>
      <c r="G508" t="n">
        <v>35.72</v>
      </c>
      <c r="H508" t="n">
        <v>0.84</v>
      </c>
      <c r="I508" t="n">
        <v>93</v>
      </c>
      <c r="J508" t="n">
        <v>40.89</v>
      </c>
      <c r="K508" t="n">
        <v>19.54</v>
      </c>
      <c r="L508" t="n">
        <v>2</v>
      </c>
      <c r="M508" t="n">
        <v>1</v>
      </c>
      <c r="N508" t="n">
        <v>4.35</v>
      </c>
      <c r="O508" t="n">
        <v>5277.26</v>
      </c>
      <c r="P508" t="n">
        <v>224</v>
      </c>
      <c r="Q508" t="n">
        <v>1368.08</v>
      </c>
      <c r="R508" t="n">
        <v>192.67</v>
      </c>
      <c r="S508" t="n">
        <v>104.26</v>
      </c>
      <c r="T508" t="n">
        <v>42924.25</v>
      </c>
      <c r="U508" t="n">
        <v>0.54</v>
      </c>
      <c r="V508" t="n">
        <v>0.87</v>
      </c>
      <c r="W508" t="n">
        <v>20.92</v>
      </c>
      <c r="X508" t="n">
        <v>2.77</v>
      </c>
      <c r="Y508" t="n">
        <v>1</v>
      </c>
      <c r="Z508" t="n">
        <v>10</v>
      </c>
    </row>
    <row r="509">
      <c r="A509" t="n">
        <v>5</v>
      </c>
      <c r="B509" t="n">
        <v>15</v>
      </c>
      <c r="C509" t="inlineStr">
        <is>
          <t xml:space="preserve">CONCLUIDO	</t>
        </is>
      </c>
      <c r="D509" t="n">
        <v>1.7217</v>
      </c>
      <c r="E509" t="n">
        <v>58.08</v>
      </c>
      <c r="F509" t="n">
        <v>55.35</v>
      </c>
      <c r="G509" t="n">
        <v>35.71</v>
      </c>
      <c r="H509" t="n">
        <v>0.9399999999999999</v>
      </c>
      <c r="I509" t="n">
        <v>93</v>
      </c>
      <c r="J509" t="n">
        <v>41.17</v>
      </c>
      <c r="K509" t="n">
        <v>19.54</v>
      </c>
      <c r="L509" t="n">
        <v>2.25</v>
      </c>
      <c r="M509" t="n">
        <v>0</v>
      </c>
      <c r="N509" t="n">
        <v>4.38</v>
      </c>
      <c r="O509" t="n">
        <v>5311.62</v>
      </c>
      <c r="P509" t="n">
        <v>225.29</v>
      </c>
      <c r="Q509" t="n">
        <v>1368.03</v>
      </c>
      <c r="R509" t="n">
        <v>192.34</v>
      </c>
      <c r="S509" t="n">
        <v>104.26</v>
      </c>
      <c r="T509" t="n">
        <v>42759.32</v>
      </c>
      <c r="U509" t="n">
        <v>0.54</v>
      </c>
      <c r="V509" t="n">
        <v>0.87</v>
      </c>
      <c r="W509" t="n">
        <v>20.92</v>
      </c>
      <c r="X509" t="n">
        <v>2.76</v>
      </c>
      <c r="Y509" t="n">
        <v>1</v>
      </c>
      <c r="Z509" t="n">
        <v>10</v>
      </c>
    </row>
    <row r="510">
      <c r="A510" t="n">
        <v>0</v>
      </c>
      <c r="B510" t="n">
        <v>70</v>
      </c>
      <c r="C510" t="inlineStr">
        <is>
          <t xml:space="preserve">CONCLUIDO	</t>
        </is>
      </c>
      <c r="D510" t="n">
        <v>1.1263</v>
      </c>
      <c r="E510" t="n">
        <v>88.79000000000001</v>
      </c>
      <c r="F510" t="n">
        <v>69.78</v>
      </c>
      <c r="G510" t="n">
        <v>7.21</v>
      </c>
      <c r="H510" t="n">
        <v>0.12</v>
      </c>
      <c r="I510" t="n">
        <v>581</v>
      </c>
      <c r="J510" t="n">
        <v>141.81</v>
      </c>
      <c r="K510" t="n">
        <v>47.83</v>
      </c>
      <c r="L510" t="n">
        <v>1</v>
      </c>
      <c r="M510" t="n">
        <v>579</v>
      </c>
      <c r="N510" t="n">
        <v>22.98</v>
      </c>
      <c r="O510" t="n">
        <v>17723.39</v>
      </c>
      <c r="P510" t="n">
        <v>804.47</v>
      </c>
      <c r="Q510" t="n">
        <v>1370.05</v>
      </c>
      <c r="R510" t="n">
        <v>666.3099999999999</v>
      </c>
      <c r="S510" t="n">
        <v>104.26</v>
      </c>
      <c r="T510" t="n">
        <v>277307.62</v>
      </c>
      <c r="U510" t="n">
        <v>0.16</v>
      </c>
      <c r="V510" t="n">
        <v>0.6899999999999999</v>
      </c>
      <c r="W510" t="n">
        <v>21.6</v>
      </c>
      <c r="X510" t="n">
        <v>17.14</v>
      </c>
      <c r="Y510" t="n">
        <v>1</v>
      </c>
      <c r="Z510" t="n">
        <v>10</v>
      </c>
    </row>
    <row r="511">
      <c r="A511" t="n">
        <v>1</v>
      </c>
      <c r="B511" t="n">
        <v>70</v>
      </c>
      <c r="C511" t="inlineStr">
        <is>
          <t xml:space="preserve">CONCLUIDO	</t>
        </is>
      </c>
      <c r="D511" t="n">
        <v>1.2487</v>
      </c>
      <c r="E511" t="n">
        <v>80.08</v>
      </c>
      <c r="F511" t="n">
        <v>65.31999999999999</v>
      </c>
      <c r="G511" t="n">
        <v>9.029999999999999</v>
      </c>
      <c r="H511" t="n">
        <v>0.16</v>
      </c>
      <c r="I511" t="n">
        <v>434</v>
      </c>
      <c r="J511" t="n">
        <v>142.15</v>
      </c>
      <c r="K511" t="n">
        <v>47.83</v>
      </c>
      <c r="L511" t="n">
        <v>1.25</v>
      </c>
      <c r="M511" t="n">
        <v>432</v>
      </c>
      <c r="N511" t="n">
        <v>23.07</v>
      </c>
      <c r="O511" t="n">
        <v>17765.46</v>
      </c>
      <c r="P511" t="n">
        <v>752.05</v>
      </c>
      <c r="Q511" t="n">
        <v>1369.36</v>
      </c>
      <c r="R511" t="n">
        <v>520.6</v>
      </c>
      <c r="S511" t="n">
        <v>104.26</v>
      </c>
      <c r="T511" t="n">
        <v>205186.1</v>
      </c>
      <c r="U511" t="n">
        <v>0.2</v>
      </c>
      <c r="V511" t="n">
        <v>0.73</v>
      </c>
      <c r="W511" t="n">
        <v>21.36</v>
      </c>
      <c r="X511" t="n">
        <v>12.7</v>
      </c>
      <c r="Y511" t="n">
        <v>1</v>
      </c>
      <c r="Z511" t="n">
        <v>10</v>
      </c>
    </row>
    <row r="512">
      <c r="A512" t="n">
        <v>2</v>
      </c>
      <c r="B512" t="n">
        <v>70</v>
      </c>
      <c r="C512" t="inlineStr">
        <is>
          <t xml:space="preserve">CONCLUIDO	</t>
        </is>
      </c>
      <c r="D512" t="n">
        <v>1.3353</v>
      </c>
      <c r="E512" t="n">
        <v>74.89</v>
      </c>
      <c r="F512" t="n">
        <v>62.66</v>
      </c>
      <c r="G512" t="n">
        <v>10.87</v>
      </c>
      <c r="H512" t="n">
        <v>0.19</v>
      </c>
      <c r="I512" t="n">
        <v>346</v>
      </c>
      <c r="J512" t="n">
        <v>142.49</v>
      </c>
      <c r="K512" t="n">
        <v>47.83</v>
      </c>
      <c r="L512" t="n">
        <v>1.5</v>
      </c>
      <c r="M512" t="n">
        <v>344</v>
      </c>
      <c r="N512" t="n">
        <v>23.16</v>
      </c>
      <c r="O512" t="n">
        <v>17807.56</v>
      </c>
      <c r="P512" t="n">
        <v>720.3099999999999</v>
      </c>
      <c r="Q512" t="n">
        <v>1368.68</v>
      </c>
      <c r="R512" t="n">
        <v>434.41</v>
      </c>
      <c r="S512" t="n">
        <v>104.26</v>
      </c>
      <c r="T512" t="n">
        <v>162529.65</v>
      </c>
      <c r="U512" t="n">
        <v>0.24</v>
      </c>
      <c r="V512" t="n">
        <v>0.77</v>
      </c>
      <c r="W512" t="n">
        <v>21.21</v>
      </c>
      <c r="X512" t="n">
        <v>10.05</v>
      </c>
      <c r="Y512" t="n">
        <v>1</v>
      </c>
      <c r="Z512" t="n">
        <v>10</v>
      </c>
    </row>
    <row r="513">
      <c r="A513" t="n">
        <v>3</v>
      </c>
      <c r="B513" t="n">
        <v>70</v>
      </c>
      <c r="C513" t="inlineStr">
        <is>
          <t xml:space="preserve">CONCLUIDO	</t>
        </is>
      </c>
      <c r="D513" t="n">
        <v>1.3985</v>
      </c>
      <c r="E513" t="n">
        <v>71.5</v>
      </c>
      <c r="F513" t="n">
        <v>60.96</v>
      </c>
      <c r="G513" t="n">
        <v>12.7</v>
      </c>
      <c r="H513" t="n">
        <v>0.22</v>
      </c>
      <c r="I513" t="n">
        <v>288</v>
      </c>
      <c r="J513" t="n">
        <v>142.83</v>
      </c>
      <c r="K513" t="n">
        <v>47.83</v>
      </c>
      <c r="L513" t="n">
        <v>1.75</v>
      </c>
      <c r="M513" t="n">
        <v>286</v>
      </c>
      <c r="N513" t="n">
        <v>23.25</v>
      </c>
      <c r="O513" t="n">
        <v>17849.7</v>
      </c>
      <c r="P513" t="n">
        <v>699.36</v>
      </c>
      <c r="Q513" t="n">
        <v>1368.52</v>
      </c>
      <c r="R513" t="n">
        <v>378.12</v>
      </c>
      <c r="S513" t="n">
        <v>104.26</v>
      </c>
      <c r="T513" t="n">
        <v>134676.25</v>
      </c>
      <c r="U513" t="n">
        <v>0.28</v>
      </c>
      <c r="V513" t="n">
        <v>0.79</v>
      </c>
      <c r="W513" t="n">
        <v>21.13</v>
      </c>
      <c r="X513" t="n">
        <v>8.35</v>
      </c>
      <c r="Y513" t="n">
        <v>1</v>
      </c>
      <c r="Z513" t="n">
        <v>10</v>
      </c>
    </row>
    <row r="514">
      <c r="A514" t="n">
        <v>4</v>
      </c>
      <c r="B514" t="n">
        <v>70</v>
      </c>
      <c r="C514" t="inlineStr">
        <is>
          <t xml:space="preserve">CONCLUIDO	</t>
        </is>
      </c>
      <c r="D514" t="n">
        <v>1.4476</v>
      </c>
      <c r="E514" t="n">
        <v>69.08</v>
      </c>
      <c r="F514" t="n">
        <v>59.71</v>
      </c>
      <c r="G514" t="n">
        <v>14.51</v>
      </c>
      <c r="H514" t="n">
        <v>0.25</v>
      </c>
      <c r="I514" t="n">
        <v>247</v>
      </c>
      <c r="J514" t="n">
        <v>143.17</v>
      </c>
      <c r="K514" t="n">
        <v>47.83</v>
      </c>
      <c r="L514" t="n">
        <v>2</v>
      </c>
      <c r="M514" t="n">
        <v>245</v>
      </c>
      <c r="N514" t="n">
        <v>23.34</v>
      </c>
      <c r="O514" t="n">
        <v>17891.86</v>
      </c>
      <c r="P514" t="n">
        <v>683.6799999999999</v>
      </c>
      <c r="Q514" t="n">
        <v>1367.98</v>
      </c>
      <c r="R514" t="n">
        <v>338.6</v>
      </c>
      <c r="S514" t="n">
        <v>104.26</v>
      </c>
      <c r="T514" t="n">
        <v>115119.66</v>
      </c>
      <c r="U514" t="n">
        <v>0.31</v>
      </c>
      <c r="V514" t="n">
        <v>0.8</v>
      </c>
      <c r="W514" t="n">
        <v>21.04</v>
      </c>
      <c r="X514" t="n">
        <v>7.12</v>
      </c>
      <c r="Y514" t="n">
        <v>1</v>
      </c>
      <c r="Z514" t="n">
        <v>10</v>
      </c>
    </row>
    <row r="515">
      <c r="A515" t="n">
        <v>5</v>
      </c>
      <c r="B515" t="n">
        <v>70</v>
      </c>
      <c r="C515" t="inlineStr">
        <is>
          <t xml:space="preserve">CONCLUIDO	</t>
        </is>
      </c>
      <c r="D515" t="n">
        <v>1.4862</v>
      </c>
      <c r="E515" t="n">
        <v>67.29000000000001</v>
      </c>
      <c r="F515" t="n">
        <v>58.82</v>
      </c>
      <c r="G515" t="n">
        <v>16.34</v>
      </c>
      <c r="H515" t="n">
        <v>0.28</v>
      </c>
      <c r="I515" t="n">
        <v>216</v>
      </c>
      <c r="J515" t="n">
        <v>143.51</v>
      </c>
      <c r="K515" t="n">
        <v>47.83</v>
      </c>
      <c r="L515" t="n">
        <v>2.25</v>
      </c>
      <c r="M515" t="n">
        <v>214</v>
      </c>
      <c r="N515" t="n">
        <v>23.44</v>
      </c>
      <c r="O515" t="n">
        <v>17934.06</v>
      </c>
      <c r="P515" t="n">
        <v>672.04</v>
      </c>
      <c r="Q515" t="n">
        <v>1368.16</v>
      </c>
      <c r="R515" t="n">
        <v>308.87</v>
      </c>
      <c r="S515" t="n">
        <v>104.26</v>
      </c>
      <c r="T515" t="n">
        <v>100410.45</v>
      </c>
      <c r="U515" t="n">
        <v>0.34</v>
      </c>
      <c r="V515" t="n">
        <v>0.82</v>
      </c>
      <c r="W515" t="n">
        <v>21.01</v>
      </c>
      <c r="X515" t="n">
        <v>6.23</v>
      </c>
      <c r="Y515" t="n">
        <v>1</v>
      </c>
      <c r="Z515" t="n">
        <v>10</v>
      </c>
    </row>
    <row r="516">
      <c r="A516" t="n">
        <v>6</v>
      </c>
      <c r="B516" t="n">
        <v>70</v>
      </c>
      <c r="C516" t="inlineStr">
        <is>
          <t xml:space="preserve">CONCLUIDO	</t>
        </is>
      </c>
      <c r="D516" t="n">
        <v>1.5194</v>
      </c>
      <c r="E516" t="n">
        <v>65.81999999999999</v>
      </c>
      <c r="F516" t="n">
        <v>58.07</v>
      </c>
      <c r="G516" t="n">
        <v>18.24</v>
      </c>
      <c r="H516" t="n">
        <v>0.31</v>
      </c>
      <c r="I516" t="n">
        <v>191</v>
      </c>
      <c r="J516" t="n">
        <v>143.86</v>
      </c>
      <c r="K516" t="n">
        <v>47.83</v>
      </c>
      <c r="L516" t="n">
        <v>2.5</v>
      </c>
      <c r="M516" t="n">
        <v>189</v>
      </c>
      <c r="N516" t="n">
        <v>23.53</v>
      </c>
      <c r="O516" t="n">
        <v>17976.29</v>
      </c>
      <c r="P516" t="n">
        <v>662.09</v>
      </c>
      <c r="Q516" t="n">
        <v>1368.27</v>
      </c>
      <c r="R516" t="n">
        <v>285.04</v>
      </c>
      <c r="S516" t="n">
        <v>104.26</v>
      </c>
      <c r="T516" t="n">
        <v>88619</v>
      </c>
      <c r="U516" t="n">
        <v>0.37</v>
      </c>
      <c r="V516" t="n">
        <v>0.83</v>
      </c>
      <c r="W516" t="n">
        <v>20.95</v>
      </c>
      <c r="X516" t="n">
        <v>5.47</v>
      </c>
      <c r="Y516" t="n">
        <v>1</v>
      </c>
      <c r="Z516" t="n">
        <v>10</v>
      </c>
    </row>
    <row r="517">
      <c r="A517" t="n">
        <v>7</v>
      </c>
      <c r="B517" t="n">
        <v>70</v>
      </c>
      <c r="C517" t="inlineStr">
        <is>
          <t xml:space="preserve">CONCLUIDO	</t>
        </is>
      </c>
      <c r="D517" t="n">
        <v>1.5453</v>
      </c>
      <c r="E517" t="n">
        <v>64.70999999999999</v>
      </c>
      <c r="F517" t="n">
        <v>57.51</v>
      </c>
      <c r="G517" t="n">
        <v>20.06</v>
      </c>
      <c r="H517" t="n">
        <v>0.34</v>
      </c>
      <c r="I517" t="n">
        <v>172</v>
      </c>
      <c r="J517" t="n">
        <v>144.2</v>
      </c>
      <c r="K517" t="n">
        <v>47.83</v>
      </c>
      <c r="L517" t="n">
        <v>2.75</v>
      </c>
      <c r="M517" t="n">
        <v>170</v>
      </c>
      <c r="N517" t="n">
        <v>23.62</v>
      </c>
      <c r="O517" t="n">
        <v>18018.55</v>
      </c>
      <c r="P517" t="n">
        <v>654.4</v>
      </c>
      <c r="Q517" t="n">
        <v>1367.82</v>
      </c>
      <c r="R517" t="n">
        <v>266.57</v>
      </c>
      <c r="S517" t="n">
        <v>104.26</v>
      </c>
      <c r="T517" t="n">
        <v>79479.22</v>
      </c>
      <c r="U517" t="n">
        <v>0.39</v>
      </c>
      <c r="V517" t="n">
        <v>0.83</v>
      </c>
      <c r="W517" t="n">
        <v>20.93</v>
      </c>
      <c r="X517" t="n">
        <v>4.92</v>
      </c>
      <c r="Y517" t="n">
        <v>1</v>
      </c>
      <c r="Z517" t="n">
        <v>10</v>
      </c>
    </row>
    <row r="518">
      <c r="A518" t="n">
        <v>8</v>
      </c>
      <c r="B518" t="n">
        <v>70</v>
      </c>
      <c r="C518" t="inlineStr">
        <is>
          <t xml:space="preserve">CONCLUIDO	</t>
        </is>
      </c>
      <c r="D518" t="n">
        <v>1.5675</v>
      </c>
      <c r="E518" t="n">
        <v>63.8</v>
      </c>
      <c r="F518" t="n">
        <v>57.06</v>
      </c>
      <c r="G518" t="n">
        <v>21.95</v>
      </c>
      <c r="H518" t="n">
        <v>0.37</v>
      </c>
      <c r="I518" t="n">
        <v>156</v>
      </c>
      <c r="J518" t="n">
        <v>144.54</v>
      </c>
      <c r="K518" t="n">
        <v>47.83</v>
      </c>
      <c r="L518" t="n">
        <v>3</v>
      </c>
      <c r="M518" t="n">
        <v>154</v>
      </c>
      <c r="N518" t="n">
        <v>23.71</v>
      </c>
      <c r="O518" t="n">
        <v>18060.85</v>
      </c>
      <c r="P518" t="n">
        <v>647.8099999999999</v>
      </c>
      <c r="Q518" t="n">
        <v>1367.77</v>
      </c>
      <c r="R518" t="n">
        <v>251.85</v>
      </c>
      <c r="S518" t="n">
        <v>104.26</v>
      </c>
      <c r="T518" t="n">
        <v>72199.5</v>
      </c>
      <c r="U518" t="n">
        <v>0.41</v>
      </c>
      <c r="V518" t="n">
        <v>0.84</v>
      </c>
      <c r="W518" t="n">
        <v>20.91</v>
      </c>
      <c r="X518" t="n">
        <v>4.47</v>
      </c>
      <c r="Y518" t="n">
        <v>1</v>
      </c>
      <c r="Z518" t="n">
        <v>10</v>
      </c>
    </row>
    <row r="519">
      <c r="A519" t="n">
        <v>9</v>
      </c>
      <c r="B519" t="n">
        <v>70</v>
      </c>
      <c r="C519" t="inlineStr">
        <is>
          <t xml:space="preserve">CONCLUIDO	</t>
        </is>
      </c>
      <c r="D519" t="n">
        <v>1.5863</v>
      </c>
      <c r="E519" t="n">
        <v>63.04</v>
      </c>
      <c r="F519" t="n">
        <v>56.68</v>
      </c>
      <c r="G519" t="n">
        <v>23.78</v>
      </c>
      <c r="H519" t="n">
        <v>0.4</v>
      </c>
      <c r="I519" t="n">
        <v>143</v>
      </c>
      <c r="J519" t="n">
        <v>144.89</v>
      </c>
      <c r="K519" t="n">
        <v>47.83</v>
      </c>
      <c r="L519" t="n">
        <v>3.25</v>
      </c>
      <c r="M519" t="n">
        <v>141</v>
      </c>
      <c r="N519" t="n">
        <v>23.81</v>
      </c>
      <c r="O519" t="n">
        <v>18103.18</v>
      </c>
      <c r="P519" t="n">
        <v>642.04</v>
      </c>
      <c r="Q519" t="n">
        <v>1367.71</v>
      </c>
      <c r="R519" t="n">
        <v>239.5</v>
      </c>
      <c r="S519" t="n">
        <v>104.26</v>
      </c>
      <c r="T519" t="n">
        <v>66089.21000000001</v>
      </c>
      <c r="U519" t="n">
        <v>0.44</v>
      </c>
      <c r="V519" t="n">
        <v>0.85</v>
      </c>
      <c r="W519" t="n">
        <v>20.88</v>
      </c>
      <c r="X519" t="n">
        <v>4.09</v>
      </c>
      <c r="Y519" t="n">
        <v>1</v>
      </c>
      <c r="Z519" t="n">
        <v>10</v>
      </c>
    </row>
    <row r="520">
      <c r="A520" t="n">
        <v>10</v>
      </c>
      <c r="B520" t="n">
        <v>70</v>
      </c>
      <c r="C520" t="inlineStr">
        <is>
          <t xml:space="preserve">CONCLUIDO	</t>
        </is>
      </c>
      <c r="D520" t="n">
        <v>1.6022</v>
      </c>
      <c r="E520" t="n">
        <v>62.41</v>
      </c>
      <c r="F520" t="n">
        <v>56.37</v>
      </c>
      <c r="G520" t="n">
        <v>25.62</v>
      </c>
      <c r="H520" t="n">
        <v>0.43</v>
      </c>
      <c r="I520" t="n">
        <v>132</v>
      </c>
      <c r="J520" t="n">
        <v>145.23</v>
      </c>
      <c r="K520" t="n">
        <v>47.83</v>
      </c>
      <c r="L520" t="n">
        <v>3.5</v>
      </c>
      <c r="M520" t="n">
        <v>130</v>
      </c>
      <c r="N520" t="n">
        <v>23.9</v>
      </c>
      <c r="O520" t="n">
        <v>18145.54</v>
      </c>
      <c r="P520" t="n">
        <v>637.12</v>
      </c>
      <c r="Q520" t="n">
        <v>1367.55</v>
      </c>
      <c r="R520" t="n">
        <v>229.16</v>
      </c>
      <c r="S520" t="n">
        <v>104.26</v>
      </c>
      <c r="T520" t="n">
        <v>60977.17</v>
      </c>
      <c r="U520" t="n">
        <v>0.45</v>
      </c>
      <c r="V520" t="n">
        <v>0.85</v>
      </c>
      <c r="W520" t="n">
        <v>20.88</v>
      </c>
      <c r="X520" t="n">
        <v>3.79</v>
      </c>
      <c r="Y520" t="n">
        <v>1</v>
      </c>
      <c r="Z520" t="n">
        <v>10</v>
      </c>
    </row>
    <row r="521">
      <c r="A521" t="n">
        <v>11</v>
      </c>
      <c r="B521" t="n">
        <v>70</v>
      </c>
      <c r="C521" t="inlineStr">
        <is>
          <t xml:space="preserve">CONCLUIDO	</t>
        </is>
      </c>
      <c r="D521" t="n">
        <v>1.6176</v>
      </c>
      <c r="E521" t="n">
        <v>61.82</v>
      </c>
      <c r="F521" t="n">
        <v>56.07</v>
      </c>
      <c r="G521" t="n">
        <v>27.57</v>
      </c>
      <c r="H521" t="n">
        <v>0.46</v>
      </c>
      <c r="I521" t="n">
        <v>122</v>
      </c>
      <c r="J521" t="n">
        <v>145.57</v>
      </c>
      <c r="K521" t="n">
        <v>47.83</v>
      </c>
      <c r="L521" t="n">
        <v>3.75</v>
      </c>
      <c r="M521" t="n">
        <v>120</v>
      </c>
      <c r="N521" t="n">
        <v>23.99</v>
      </c>
      <c r="O521" t="n">
        <v>18187.93</v>
      </c>
      <c r="P521" t="n">
        <v>632.15</v>
      </c>
      <c r="Q521" t="n">
        <v>1367.59</v>
      </c>
      <c r="R521" t="n">
        <v>219.66</v>
      </c>
      <c r="S521" t="n">
        <v>104.26</v>
      </c>
      <c r="T521" t="n">
        <v>56276.44</v>
      </c>
      <c r="U521" t="n">
        <v>0.47</v>
      </c>
      <c r="V521" t="n">
        <v>0.85</v>
      </c>
      <c r="W521" t="n">
        <v>20.85</v>
      </c>
      <c r="X521" t="n">
        <v>3.48</v>
      </c>
      <c r="Y521" t="n">
        <v>1</v>
      </c>
      <c r="Z521" t="n">
        <v>10</v>
      </c>
    </row>
    <row r="522">
      <c r="A522" t="n">
        <v>12</v>
      </c>
      <c r="B522" t="n">
        <v>70</v>
      </c>
      <c r="C522" t="inlineStr">
        <is>
          <t xml:space="preserve">CONCLUIDO	</t>
        </is>
      </c>
      <c r="D522" t="n">
        <v>1.6295</v>
      </c>
      <c r="E522" t="n">
        <v>61.37</v>
      </c>
      <c r="F522" t="n">
        <v>55.85</v>
      </c>
      <c r="G522" t="n">
        <v>29.39</v>
      </c>
      <c r="H522" t="n">
        <v>0.49</v>
      </c>
      <c r="I522" t="n">
        <v>114</v>
      </c>
      <c r="J522" t="n">
        <v>145.92</v>
      </c>
      <c r="K522" t="n">
        <v>47.83</v>
      </c>
      <c r="L522" t="n">
        <v>4</v>
      </c>
      <c r="M522" t="n">
        <v>112</v>
      </c>
      <c r="N522" t="n">
        <v>24.09</v>
      </c>
      <c r="O522" t="n">
        <v>18230.35</v>
      </c>
      <c r="P522" t="n">
        <v>628.28</v>
      </c>
      <c r="Q522" t="n">
        <v>1367.72</v>
      </c>
      <c r="R522" t="n">
        <v>212.14</v>
      </c>
      <c r="S522" t="n">
        <v>104.26</v>
      </c>
      <c r="T522" t="n">
        <v>52555.82</v>
      </c>
      <c r="U522" t="n">
        <v>0.49</v>
      </c>
      <c r="V522" t="n">
        <v>0.86</v>
      </c>
      <c r="W522" t="n">
        <v>20.84</v>
      </c>
      <c r="X522" t="n">
        <v>3.26</v>
      </c>
      <c r="Y522" t="n">
        <v>1</v>
      </c>
      <c r="Z522" t="n">
        <v>10</v>
      </c>
    </row>
    <row r="523">
      <c r="A523" t="n">
        <v>13</v>
      </c>
      <c r="B523" t="n">
        <v>70</v>
      </c>
      <c r="C523" t="inlineStr">
        <is>
          <t xml:space="preserve">CONCLUIDO	</t>
        </is>
      </c>
      <c r="D523" t="n">
        <v>1.6407</v>
      </c>
      <c r="E523" t="n">
        <v>60.95</v>
      </c>
      <c r="F523" t="n">
        <v>55.63</v>
      </c>
      <c r="G523" t="n">
        <v>31.2</v>
      </c>
      <c r="H523" t="n">
        <v>0.51</v>
      </c>
      <c r="I523" t="n">
        <v>107</v>
      </c>
      <c r="J523" t="n">
        <v>146.26</v>
      </c>
      <c r="K523" t="n">
        <v>47.83</v>
      </c>
      <c r="L523" t="n">
        <v>4.25</v>
      </c>
      <c r="M523" t="n">
        <v>105</v>
      </c>
      <c r="N523" t="n">
        <v>24.18</v>
      </c>
      <c r="O523" t="n">
        <v>18272.81</v>
      </c>
      <c r="P523" t="n">
        <v>624.28</v>
      </c>
      <c r="Q523" t="n">
        <v>1367.45</v>
      </c>
      <c r="R523" t="n">
        <v>205.85</v>
      </c>
      <c r="S523" t="n">
        <v>104.26</v>
      </c>
      <c r="T523" t="n">
        <v>49445.13</v>
      </c>
      <c r="U523" t="n">
        <v>0.51</v>
      </c>
      <c r="V523" t="n">
        <v>0.86</v>
      </c>
      <c r="W523" t="n">
        <v>20.82</v>
      </c>
      <c r="X523" t="n">
        <v>3.05</v>
      </c>
      <c r="Y523" t="n">
        <v>1</v>
      </c>
      <c r="Z523" t="n">
        <v>10</v>
      </c>
    </row>
    <row r="524">
      <c r="A524" t="n">
        <v>14</v>
      </c>
      <c r="B524" t="n">
        <v>70</v>
      </c>
      <c r="C524" t="inlineStr">
        <is>
          <t xml:space="preserve">CONCLUIDO	</t>
        </is>
      </c>
      <c r="D524" t="n">
        <v>1.6516</v>
      </c>
      <c r="E524" t="n">
        <v>60.55</v>
      </c>
      <c r="F524" t="n">
        <v>55.43</v>
      </c>
      <c r="G524" t="n">
        <v>33.26</v>
      </c>
      <c r="H524" t="n">
        <v>0.54</v>
      </c>
      <c r="I524" t="n">
        <v>100</v>
      </c>
      <c r="J524" t="n">
        <v>146.61</v>
      </c>
      <c r="K524" t="n">
        <v>47.83</v>
      </c>
      <c r="L524" t="n">
        <v>4.5</v>
      </c>
      <c r="M524" t="n">
        <v>98</v>
      </c>
      <c r="N524" t="n">
        <v>24.28</v>
      </c>
      <c r="O524" t="n">
        <v>18315.3</v>
      </c>
      <c r="P524" t="n">
        <v>620.5</v>
      </c>
      <c r="Q524" t="n">
        <v>1367.66</v>
      </c>
      <c r="R524" t="n">
        <v>199.25</v>
      </c>
      <c r="S524" t="n">
        <v>104.26</v>
      </c>
      <c r="T524" t="n">
        <v>46181.65</v>
      </c>
      <c r="U524" t="n">
        <v>0.52</v>
      </c>
      <c r="V524" t="n">
        <v>0.86</v>
      </c>
      <c r="W524" t="n">
        <v>20.81</v>
      </c>
      <c r="X524" t="n">
        <v>2.84</v>
      </c>
      <c r="Y524" t="n">
        <v>1</v>
      </c>
      <c r="Z524" t="n">
        <v>10</v>
      </c>
    </row>
    <row r="525">
      <c r="A525" t="n">
        <v>15</v>
      </c>
      <c r="B525" t="n">
        <v>70</v>
      </c>
      <c r="C525" t="inlineStr">
        <is>
          <t xml:space="preserve">CONCLUIDO	</t>
        </is>
      </c>
      <c r="D525" t="n">
        <v>1.6615</v>
      </c>
      <c r="E525" t="n">
        <v>60.19</v>
      </c>
      <c r="F525" t="n">
        <v>55.24</v>
      </c>
      <c r="G525" t="n">
        <v>35.26</v>
      </c>
      <c r="H525" t="n">
        <v>0.57</v>
      </c>
      <c r="I525" t="n">
        <v>94</v>
      </c>
      <c r="J525" t="n">
        <v>146.95</v>
      </c>
      <c r="K525" t="n">
        <v>47.83</v>
      </c>
      <c r="L525" t="n">
        <v>4.75</v>
      </c>
      <c r="M525" t="n">
        <v>92</v>
      </c>
      <c r="N525" t="n">
        <v>24.37</v>
      </c>
      <c r="O525" t="n">
        <v>18357.82</v>
      </c>
      <c r="P525" t="n">
        <v>616.97</v>
      </c>
      <c r="Q525" t="n">
        <v>1367.44</v>
      </c>
      <c r="R525" t="n">
        <v>193.38</v>
      </c>
      <c r="S525" t="n">
        <v>104.26</v>
      </c>
      <c r="T525" t="n">
        <v>43275.59</v>
      </c>
      <c r="U525" t="n">
        <v>0.54</v>
      </c>
      <c r="V525" t="n">
        <v>0.87</v>
      </c>
      <c r="W525" t="n">
        <v>20.79</v>
      </c>
      <c r="X525" t="n">
        <v>2.66</v>
      </c>
      <c r="Y525" t="n">
        <v>1</v>
      </c>
      <c r="Z525" t="n">
        <v>10</v>
      </c>
    </row>
    <row r="526">
      <c r="A526" t="n">
        <v>16</v>
      </c>
      <c r="B526" t="n">
        <v>70</v>
      </c>
      <c r="C526" t="inlineStr">
        <is>
          <t xml:space="preserve">CONCLUIDO	</t>
        </is>
      </c>
      <c r="D526" t="n">
        <v>1.6691</v>
      </c>
      <c r="E526" t="n">
        <v>59.91</v>
      </c>
      <c r="F526" t="n">
        <v>55.11</v>
      </c>
      <c r="G526" t="n">
        <v>37.15</v>
      </c>
      <c r="H526" t="n">
        <v>0.6</v>
      </c>
      <c r="I526" t="n">
        <v>89</v>
      </c>
      <c r="J526" t="n">
        <v>147.3</v>
      </c>
      <c r="K526" t="n">
        <v>47.83</v>
      </c>
      <c r="L526" t="n">
        <v>5</v>
      </c>
      <c r="M526" t="n">
        <v>87</v>
      </c>
      <c r="N526" t="n">
        <v>24.47</v>
      </c>
      <c r="O526" t="n">
        <v>18400.38</v>
      </c>
      <c r="P526" t="n">
        <v>614.15</v>
      </c>
      <c r="Q526" t="n">
        <v>1367.56</v>
      </c>
      <c r="R526" t="n">
        <v>188.72</v>
      </c>
      <c r="S526" t="n">
        <v>104.26</v>
      </c>
      <c r="T526" t="n">
        <v>40968.88</v>
      </c>
      <c r="U526" t="n">
        <v>0.55</v>
      </c>
      <c r="V526" t="n">
        <v>0.87</v>
      </c>
      <c r="W526" t="n">
        <v>20.79</v>
      </c>
      <c r="X526" t="n">
        <v>2.53</v>
      </c>
      <c r="Y526" t="n">
        <v>1</v>
      </c>
      <c r="Z526" t="n">
        <v>10</v>
      </c>
    </row>
    <row r="527">
      <c r="A527" t="n">
        <v>17</v>
      </c>
      <c r="B527" t="n">
        <v>70</v>
      </c>
      <c r="C527" t="inlineStr">
        <is>
          <t xml:space="preserve">CONCLUIDO	</t>
        </is>
      </c>
      <c r="D527" t="n">
        <v>1.676</v>
      </c>
      <c r="E527" t="n">
        <v>59.66</v>
      </c>
      <c r="F527" t="n">
        <v>54.98</v>
      </c>
      <c r="G527" t="n">
        <v>38.81</v>
      </c>
      <c r="H527" t="n">
        <v>0.63</v>
      </c>
      <c r="I527" t="n">
        <v>85</v>
      </c>
      <c r="J527" t="n">
        <v>147.64</v>
      </c>
      <c r="K527" t="n">
        <v>47.83</v>
      </c>
      <c r="L527" t="n">
        <v>5.25</v>
      </c>
      <c r="M527" t="n">
        <v>83</v>
      </c>
      <c r="N527" t="n">
        <v>24.56</v>
      </c>
      <c r="O527" t="n">
        <v>18442.97</v>
      </c>
      <c r="P527" t="n">
        <v>610.89</v>
      </c>
      <c r="Q527" t="n">
        <v>1367.5</v>
      </c>
      <c r="R527" t="n">
        <v>184.61</v>
      </c>
      <c r="S527" t="n">
        <v>104.26</v>
      </c>
      <c r="T527" t="n">
        <v>38934.9</v>
      </c>
      <c r="U527" t="n">
        <v>0.5600000000000001</v>
      </c>
      <c r="V527" t="n">
        <v>0.87</v>
      </c>
      <c r="W527" t="n">
        <v>20.78</v>
      </c>
      <c r="X527" t="n">
        <v>2.4</v>
      </c>
      <c r="Y527" t="n">
        <v>1</v>
      </c>
      <c r="Z527" t="n">
        <v>10</v>
      </c>
    </row>
    <row r="528">
      <c r="A528" t="n">
        <v>18</v>
      </c>
      <c r="B528" t="n">
        <v>70</v>
      </c>
      <c r="C528" t="inlineStr">
        <is>
          <t xml:space="preserve">CONCLUIDO	</t>
        </is>
      </c>
      <c r="D528" t="n">
        <v>1.6828</v>
      </c>
      <c r="E528" t="n">
        <v>59.43</v>
      </c>
      <c r="F528" t="n">
        <v>54.86</v>
      </c>
      <c r="G528" t="n">
        <v>40.64</v>
      </c>
      <c r="H528" t="n">
        <v>0.66</v>
      </c>
      <c r="I528" t="n">
        <v>81</v>
      </c>
      <c r="J528" t="n">
        <v>147.99</v>
      </c>
      <c r="K528" t="n">
        <v>47.83</v>
      </c>
      <c r="L528" t="n">
        <v>5.5</v>
      </c>
      <c r="M528" t="n">
        <v>79</v>
      </c>
      <c r="N528" t="n">
        <v>24.66</v>
      </c>
      <c r="O528" t="n">
        <v>18485.59</v>
      </c>
      <c r="P528" t="n">
        <v>608.17</v>
      </c>
      <c r="Q528" t="n">
        <v>1367.5</v>
      </c>
      <c r="R528" t="n">
        <v>180.46</v>
      </c>
      <c r="S528" t="n">
        <v>104.26</v>
      </c>
      <c r="T528" t="n">
        <v>36883.72</v>
      </c>
      <c r="U528" t="n">
        <v>0.58</v>
      </c>
      <c r="V528" t="n">
        <v>0.87</v>
      </c>
      <c r="W528" t="n">
        <v>20.78</v>
      </c>
      <c r="X528" t="n">
        <v>2.28</v>
      </c>
      <c r="Y528" t="n">
        <v>1</v>
      </c>
      <c r="Z528" t="n">
        <v>10</v>
      </c>
    </row>
    <row r="529">
      <c r="A529" t="n">
        <v>19</v>
      </c>
      <c r="B529" t="n">
        <v>70</v>
      </c>
      <c r="C529" t="inlineStr">
        <is>
          <t xml:space="preserve">CONCLUIDO	</t>
        </is>
      </c>
      <c r="D529" t="n">
        <v>1.6889</v>
      </c>
      <c r="E529" t="n">
        <v>59.21</v>
      </c>
      <c r="F529" t="n">
        <v>54.76</v>
      </c>
      <c r="G529" t="n">
        <v>42.67</v>
      </c>
      <c r="H529" t="n">
        <v>0.6899999999999999</v>
      </c>
      <c r="I529" t="n">
        <v>77</v>
      </c>
      <c r="J529" t="n">
        <v>148.33</v>
      </c>
      <c r="K529" t="n">
        <v>47.83</v>
      </c>
      <c r="L529" t="n">
        <v>5.75</v>
      </c>
      <c r="M529" t="n">
        <v>75</v>
      </c>
      <c r="N529" t="n">
        <v>24.75</v>
      </c>
      <c r="O529" t="n">
        <v>18528.25</v>
      </c>
      <c r="P529" t="n">
        <v>605.5</v>
      </c>
      <c r="Q529" t="n">
        <v>1367.4</v>
      </c>
      <c r="R529" t="n">
        <v>177.48</v>
      </c>
      <c r="S529" t="n">
        <v>104.26</v>
      </c>
      <c r="T529" t="n">
        <v>35410.47</v>
      </c>
      <c r="U529" t="n">
        <v>0.59</v>
      </c>
      <c r="V529" t="n">
        <v>0.88</v>
      </c>
      <c r="W529" t="n">
        <v>20.77</v>
      </c>
      <c r="X529" t="n">
        <v>2.18</v>
      </c>
      <c r="Y529" t="n">
        <v>1</v>
      </c>
      <c r="Z529" t="n">
        <v>10</v>
      </c>
    </row>
    <row r="530">
      <c r="A530" t="n">
        <v>20</v>
      </c>
      <c r="B530" t="n">
        <v>70</v>
      </c>
      <c r="C530" t="inlineStr">
        <is>
          <t xml:space="preserve">CONCLUIDO	</t>
        </is>
      </c>
      <c r="D530" t="n">
        <v>1.696</v>
      </c>
      <c r="E530" t="n">
        <v>58.96</v>
      </c>
      <c r="F530" t="n">
        <v>54.63</v>
      </c>
      <c r="G530" t="n">
        <v>44.9</v>
      </c>
      <c r="H530" t="n">
        <v>0.71</v>
      </c>
      <c r="I530" t="n">
        <v>73</v>
      </c>
      <c r="J530" t="n">
        <v>148.68</v>
      </c>
      <c r="K530" t="n">
        <v>47.83</v>
      </c>
      <c r="L530" t="n">
        <v>6</v>
      </c>
      <c r="M530" t="n">
        <v>71</v>
      </c>
      <c r="N530" t="n">
        <v>24.85</v>
      </c>
      <c r="O530" t="n">
        <v>18570.94</v>
      </c>
      <c r="P530" t="n">
        <v>602.34</v>
      </c>
      <c r="Q530" t="n">
        <v>1367.49</v>
      </c>
      <c r="R530" t="n">
        <v>173.4</v>
      </c>
      <c r="S530" t="n">
        <v>104.26</v>
      </c>
      <c r="T530" t="n">
        <v>33392.53</v>
      </c>
      <c r="U530" t="n">
        <v>0.6</v>
      </c>
      <c r="V530" t="n">
        <v>0.88</v>
      </c>
      <c r="W530" t="n">
        <v>20.75</v>
      </c>
      <c r="X530" t="n">
        <v>2.05</v>
      </c>
      <c r="Y530" t="n">
        <v>1</v>
      </c>
      <c r="Z530" t="n">
        <v>10</v>
      </c>
    </row>
    <row r="531">
      <c r="A531" t="n">
        <v>21</v>
      </c>
      <c r="B531" t="n">
        <v>70</v>
      </c>
      <c r="C531" t="inlineStr">
        <is>
          <t xml:space="preserve">CONCLUIDO	</t>
        </is>
      </c>
      <c r="D531" t="n">
        <v>1.7013</v>
      </c>
      <c r="E531" t="n">
        <v>58.78</v>
      </c>
      <c r="F531" t="n">
        <v>54.53</v>
      </c>
      <c r="G531" t="n">
        <v>46.74</v>
      </c>
      <c r="H531" t="n">
        <v>0.74</v>
      </c>
      <c r="I531" t="n">
        <v>70</v>
      </c>
      <c r="J531" t="n">
        <v>149.02</v>
      </c>
      <c r="K531" t="n">
        <v>47.83</v>
      </c>
      <c r="L531" t="n">
        <v>6.25</v>
      </c>
      <c r="M531" t="n">
        <v>68</v>
      </c>
      <c r="N531" t="n">
        <v>24.95</v>
      </c>
      <c r="O531" t="n">
        <v>18613.66</v>
      </c>
      <c r="P531" t="n">
        <v>599.86</v>
      </c>
      <c r="Q531" t="n">
        <v>1367.54</v>
      </c>
      <c r="R531" t="n">
        <v>169.74</v>
      </c>
      <c r="S531" t="n">
        <v>104.26</v>
      </c>
      <c r="T531" t="n">
        <v>31576.52</v>
      </c>
      <c r="U531" t="n">
        <v>0.61</v>
      </c>
      <c r="V531" t="n">
        <v>0.88</v>
      </c>
      <c r="W531" t="n">
        <v>20.76</v>
      </c>
      <c r="X531" t="n">
        <v>1.95</v>
      </c>
      <c r="Y531" t="n">
        <v>1</v>
      </c>
      <c r="Z531" t="n">
        <v>10</v>
      </c>
    </row>
    <row r="532">
      <c r="A532" t="n">
        <v>22</v>
      </c>
      <c r="B532" t="n">
        <v>70</v>
      </c>
      <c r="C532" t="inlineStr">
        <is>
          <t xml:space="preserve">CONCLUIDO	</t>
        </is>
      </c>
      <c r="D532" t="n">
        <v>1.7056</v>
      </c>
      <c r="E532" t="n">
        <v>58.63</v>
      </c>
      <c r="F532" t="n">
        <v>54.47</v>
      </c>
      <c r="G532" t="n">
        <v>48.77</v>
      </c>
      <c r="H532" t="n">
        <v>0.77</v>
      </c>
      <c r="I532" t="n">
        <v>67</v>
      </c>
      <c r="J532" t="n">
        <v>149.37</v>
      </c>
      <c r="K532" t="n">
        <v>47.83</v>
      </c>
      <c r="L532" t="n">
        <v>6.5</v>
      </c>
      <c r="M532" t="n">
        <v>65</v>
      </c>
      <c r="N532" t="n">
        <v>25.04</v>
      </c>
      <c r="O532" t="n">
        <v>18656.42</v>
      </c>
      <c r="P532" t="n">
        <v>598.2</v>
      </c>
      <c r="Q532" t="n">
        <v>1367.44</v>
      </c>
      <c r="R532" t="n">
        <v>167.63</v>
      </c>
      <c r="S532" t="n">
        <v>104.26</v>
      </c>
      <c r="T532" t="n">
        <v>30538.25</v>
      </c>
      <c r="U532" t="n">
        <v>0.62</v>
      </c>
      <c r="V532" t="n">
        <v>0.88</v>
      </c>
      <c r="W532" t="n">
        <v>20.76</v>
      </c>
      <c r="X532" t="n">
        <v>1.88</v>
      </c>
      <c r="Y532" t="n">
        <v>1</v>
      </c>
      <c r="Z532" t="n">
        <v>10</v>
      </c>
    </row>
    <row r="533">
      <c r="A533" t="n">
        <v>23</v>
      </c>
      <c r="B533" t="n">
        <v>70</v>
      </c>
      <c r="C533" t="inlineStr">
        <is>
          <t xml:space="preserve">CONCLUIDO	</t>
        </is>
      </c>
      <c r="D533" t="n">
        <v>1.7092</v>
      </c>
      <c r="E533" t="n">
        <v>58.51</v>
      </c>
      <c r="F533" t="n">
        <v>54.4</v>
      </c>
      <c r="G533" t="n">
        <v>50.22</v>
      </c>
      <c r="H533" t="n">
        <v>0.8</v>
      </c>
      <c r="I533" t="n">
        <v>65</v>
      </c>
      <c r="J533" t="n">
        <v>149.72</v>
      </c>
      <c r="K533" t="n">
        <v>47.83</v>
      </c>
      <c r="L533" t="n">
        <v>6.75</v>
      </c>
      <c r="M533" t="n">
        <v>63</v>
      </c>
      <c r="N533" t="n">
        <v>25.14</v>
      </c>
      <c r="O533" t="n">
        <v>18699.2</v>
      </c>
      <c r="P533" t="n">
        <v>595.73</v>
      </c>
      <c r="Q533" t="n">
        <v>1367.46</v>
      </c>
      <c r="R533" t="n">
        <v>166.02</v>
      </c>
      <c r="S533" t="n">
        <v>104.26</v>
      </c>
      <c r="T533" t="n">
        <v>29742.51</v>
      </c>
      <c r="U533" t="n">
        <v>0.63</v>
      </c>
      <c r="V533" t="n">
        <v>0.88</v>
      </c>
      <c r="W533" t="n">
        <v>20.74</v>
      </c>
      <c r="X533" t="n">
        <v>1.82</v>
      </c>
      <c r="Y533" t="n">
        <v>1</v>
      </c>
      <c r="Z533" t="n">
        <v>10</v>
      </c>
    </row>
    <row r="534">
      <c r="A534" t="n">
        <v>24</v>
      </c>
      <c r="B534" t="n">
        <v>70</v>
      </c>
      <c r="C534" t="inlineStr">
        <is>
          <t xml:space="preserve">CONCLUIDO	</t>
        </is>
      </c>
      <c r="D534" t="n">
        <v>1.714</v>
      </c>
      <c r="E534" t="n">
        <v>58.34</v>
      </c>
      <c r="F534" t="n">
        <v>54.32</v>
      </c>
      <c r="G534" t="n">
        <v>52.57</v>
      </c>
      <c r="H534" t="n">
        <v>0.83</v>
      </c>
      <c r="I534" t="n">
        <v>62</v>
      </c>
      <c r="J534" t="n">
        <v>150.07</v>
      </c>
      <c r="K534" t="n">
        <v>47.83</v>
      </c>
      <c r="L534" t="n">
        <v>7</v>
      </c>
      <c r="M534" t="n">
        <v>60</v>
      </c>
      <c r="N534" t="n">
        <v>25.24</v>
      </c>
      <c r="O534" t="n">
        <v>18742.03</v>
      </c>
      <c r="P534" t="n">
        <v>593.1799999999999</v>
      </c>
      <c r="Q534" t="n">
        <v>1367.43</v>
      </c>
      <c r="R534" t="n">
        <v>163.19</v>
      </c>
      <c r="S534" t="n">
        <v>104.26</v>
      </c>
      <c r="T534" t="n">
        <v>28341.09</v>
      </c>
      <c r="U534" t="n">
        <v>0.64</v>
      </c>
      <c r="V534" t="n">
        <v>0.88</v>
      </c>
      <c r="W534" t="n">
        <v>20.74</v>
      </c>
      <c r="X534" t="n">
        <v>1.74</v>
      </c>
      <c r="Y534" t="n">
        <v>1</v>
      </c>
      <c r="Z534" t="n">
        <v>10</v>
      </c>
    </row>
    <row r="535">
      <c r="A535" t="n">
        <v>25</v>
      </c>
      <c r="B535" t="n">
        <v>70</v>
      </c>
      <c r="C535" t="inlineStr">
        <is>
          <t xml:space="preserve">CONCLUIDO	</t>
        </is>
      </c>
      <c r="D535" t="n">
        <v>1.7172</v>
      </c>
      <c r="E535" t="n">
        <v>58.23</v>
      </c>
      <c r="F535" t="n">
        <v>54.27</v>
      </c>
      <c r="G535" t="n">
        <v>54.27</v>
      </c>
      <c r="H535" t="n">
        <v>0.85</v>
      </c>
      <c r="I535" t="n">
        <v>60</v>
      </c>
      <c r="J535" t="n">
        <v>150.41</v>
      </c>
      <c r="K535" t="n">
        <v>47.83</v>
      </c>
      <c r="L535" t="n">
        <v>7.25</v>
      </c>
      <c r="M535" t="n">
        <v>58</v>
      </c>
      <c r="N535" t="n">
        <v>25.33</v>
      </c>
      <c r="O535" t="n">
        <v>18784.88</v>
      </c>
      <c r="P535" t="n">
        <v>590.9299999999999</v>
      </c>
      <c r="Q535" t="n">
        <v>1367.28</v>
      </c>
      <c r="R535" t="n">
        <v>161.55</v>
      </c>
      <c r="S535" t="n">
        <v>104.26</v>
      </c>
      <c r="T535" t="n">
        <v>27529.06</v>
      </c>
      <c r="U535" t="n">
        <v>0.65</v>
      </c>
      <c r="V535" t="n">
        <v>0.88</v>
      </c>
      <c r="W535" t="n">
        <v>20.74</v>
      </c>
      <c r="X535" t="n">
        <v>1.69</v>
      </c>
      <c r="Y535" t="n">
        <v>1</v>
      </c>
      <c r="Z535" t="n">
        <v>10</v>
      </c>
    </row>
    <row r="536">
      <c r="A536" t="n">
        <v>26</v>
      </c>
      <c r="B536" t="n">
        <v>70</v>
      </c>
      <c r="C536" t="inlineStr">
        <is>
          <t xml:space="preserve">CONCLUIDO	</t>
        </is>
      </c>
      <c r="D536" t="n">
        <v>1.721</v>
      </c>
      <c r="E536" t="n">
        <v>58.1</v>
      </c>
      <c r="F536" t="n">
        <v>54.2</v>
      </c>
      <c r="G536" t="n">
        <v>56.07</v>
      </c>
      <c r="H536" t="n">
        <v>0.88</v>
      </c>
      <c r="I536" t="n">
        <v>58</v>
      </c>
      <c r="J536" t="n">
        <v>150.76</v>
      </c>
      <c r="K536" t="n">
        <v>47.83</v>
      </c>
      <c r="L536" t="n">
        <v>7.5</v>
      </c>
      <c r="M536" t="n">
        <v>56</v>
      </c>
      <c r="N536" t="n">
        <v>25.43</v>
      </c>
      <c r="O536" t="n">
        <v>18827.77</v>
      </c>
      <c r="P536" t="n">
        <v>589.08</v>
      </c>
      <c r="Q536" t="n">
        <v>1367.43</v>
      </c>
      <c r="R536" t="n">
        <v>159.16</v>
      </c>
      <c r="S536" t="n">
        <v>104.26</v>
      </c>
      <c r="T536" t="n">
        <v>26348.47</v>
      </c>
      <c r="U536" t="n">
        <v>0.66</v>
      </c>
      <c r="V536" t="n">
        <v>0.88</v>
      </c>
      <c r="W536" t="n">
        <v>20.74</v>
      </c>
      <c r="X536" t="n">
        <v>1.62</v>
      </c>
      <c r="Y536" t="n">
        <v>1</v>
      </c>
      <c r="Z536" t="n">
        <v>10</v>
      </c>
    </row>
    <row r="537">
      <c r="A537" t="n">
        <v>27</v>
      </c>
      <c r="B537" t="n">
        <v>70</v>
      </c>
      <c r="C537" t="inlineStr">
        <is>
          <t xml:space="preserve">CONCLUIDO	</t>
        </is>
      </c>
      <c r="D537" t="n">
        <v>1.7236</v>
      </c>
      <c r="E537" t="n">
        <v>58.02</v>
      </c>
      <c r="F537" t="n">
        <v>54.17</v>
      </c>
      <c r="G537" t="n">
        <v>58.04</v>
      </c>
      <c r="H537" t="n">
        <v>0.91</v>
      </c>
      <c r="I537" t="n">
        <v>56</v>
      </c>
      <c r="J537" t="n">
        <v>151.11</v>
      </c>
      <c r="K537" t="n">
        <v>47.83</v>
      </c>
      <c r="L537" t="n">
        <v>7.75</v>
      </c>
      <c r="M537" t="n">
        <v>54</v>
      </c>
      <c r="N537" t="n">
        <v>25.53</v>
      </c>
      <c r="O537" t="n">
        <v>18870.7</v>
      </c>
      <c r="P537" t="n">
        <v>587.03</v>
      </c>
      <c r="Q537" t="n">
        <v>1367.46</v>
      </c>
      <c r="R537" t="n">
        <v>158.49</v>
      </c>
      <c r="S537" t="n">
        <v>104.26</v>
      </c>
      <c r="T537" t="n">
        <v>26021.68</v>
      </c>
      <c r="U537" t="n">
        <v>0.66</v>
      </c>
      <c r="V537" t="n">
        <v>0.88</v>
      </c>
      <c r="W537" t="n">
        <v>20.73</v>
      </c>
      <c r="X537" t="n">
        <v>1.59</v>
      </c>
      <c r="Y537" t="n">
        <v>1</v>
      </c>
      <c r="Z537" t="n">
        <v>10</v>
      </c>
    </row>
    <row r="538">
      <c r="A538" t="n">
        <v>28</v>
      </c>
      <c r="B538" t="n">
        <v>70</v>
      </c>
      <c r="C538" t="inlineStr">
        <is>
          <t xml:space="preserve">CONCLUIDO	</t>
        </is>
      </c>
      <c r="D538" t="n">
        <v>1.7279</v>
      </c>
      <c r="E538" t="n">
        <v>57.87</v>
      </c>
      <c r="F538" t="n">
        <v>54.09</v>
      </c>
      <c r="G538" t="n">
        <v>60.1</v>
      </c>
      <c r="H538" t="n">
        <v>0.9399999999999999</v>
      </c>
      <c r="I538" t="n">
        <v>54</v>
      </c>
      <c r="J538" t="n">
        <v>151.46</v>
      </c>
      <c r="K538" t="n">
        <v>47.83</v>
      </c>
      <c r="L538" t="n">
        <v>8</v>
      </c>
      <c r="M538" t="n">
        <v>52</v>
      </c>
      <c r="N538" t="n">
        <v>25.63</v>
      </c>
      <c r="O538" t="n">
        <v>18913.66</v>
      </c>
      <c r="P538" t="n">
        <v>584.61</v>
      </c>
      <c r="Q538" t="n">
        <v>1367.48</v>
      </c>
      <c r="R538" t="n">
        <v>155.59</v>
      </c>
      <c r="S538" t="n">
        <v>104.26</v>
      </c>
      <c r="T538" t="n">
        <v>24582.63</v>
      </c>
      <c r="U538" t="n">
        <v>0.67</v>
      </c>
      <c r="V538" t="n">
        <v>0.89</v>
      </c>
      <c r="W538" t="n">
        <v>20.73</v>
      </c>
      <c r="X538" t="n">
        <v>1.5</v>
      </c>
      <c r="Y538" t="n">
        <v>1</v>
      </c>
      <c r="Z538" t="n">
        <v>10</v>
      </c>
    </row>
    <row r="539">
      <c r="A539" t="n">
        <v>29</v>
      </c>
      <c r="B539" t="n">
        <v>70</v>
      </c>
      <c r="C539" t="inlineStr">
        <is>
          <t xml:space="preserve">CONCLUIDO	</t>
        </is>
      </c>
      <c r="D539" t="n">
        <v>1.7307</v>
      </c>
      <c r="E539" t="n">
        <v>57.78</v>
      </c>
      <c r="F539" t="n">
        <v>54.05</v>
      </c>
      <c r="G539" t="n">
        <v>62.37</v>
      </c>
      <c r="H539" t="n">
        <v>0.96</v>
      </c>
      <c r="I539" t="n">
        <v>52</v>
      </c>
      <c r="J539" t="n">
        <v>151.81</v>
      </c>
      <c r="K539" t="n">
        <v>47.83</v>
      </c>
      <c r="L539" t="n">
        <v>8.25</v>
      </c>
      <c r="M539" t="n">
        <v>50</v>
      </c>
      <c r="N539" t="n">
        <v>25.73</v>
      </c>
      <c r="O539" t="n">
        <v>18956.65</v>
      </c>
      <c r="P539" t="n">
        <v>582.88</v>
      </c>
      <c r="Q539" t="n">
        <v>1367.36</v>
      </c>
      <c r="R539" t="n">
        <v>154.34</v>
      </c>
      <c r="S539" t="n">
        <v>104.26</v>
      </c>
      <c r="T539" t="n">
        <v>23966.41</v>
      </c>
      <c r="U539" t="n">
        <v>0.68</v>
      </c>
      <c r="V539" t="n">
        <v>0.89</v>
      </c>
      <c r="W539" t="n">
        <v>20.73</v>
      </c>
      <c r="X539" t="n">
        <v>1.47</v>
      </c>
      <c r="Y539" t="n">
        <v>1</v>
      </c>
      <c r="Z539" t="n">
        <v>10</v>
      </c>
    </row>
    <row r="540">
      <c r="A540" t="n">
        <v>30</v>
      </c>
      <c r="B540" t="n">
        <v>70</v>
      </c>
      <c r="C540" t="inlineStr">
        <is>
          <t xml:space="preserve">CONCLUIDO	</t>
        </is>
      </c>
      <c r="D540" t="n">
        <v>1.735</v>
      </c>
      <c r="E540" t="n">
        <v>57.64</v>
      </c>
      <c r="F540" t="n">
        <v>53.96</v>
      </c>
      <c r="G540" t="n">
        <v>64.76000000000001</v>
      </c>
      <c r="H540" t="n">
        <v>0.99</v>
      </c>
      <c r="I540" t="n">
        <v>50</v>
      </c>
      <c r="J540" t="n">
        <v>152.15</v>
      </c>
      <c r="K540" t="n">
        <v>47.83</v>
      </c>
      <c r="L540" t="n">
        <v>8.5</v>
      </c>
      <c r="M540" t="n">
        <v>48</v>
      </c>
      <c r="N540" t="n">
        <v>25.83</v>
      </c>
      <c r="O540" t="n">
        <v>18999.67</v>
      </c>
      <c r="P540" t="n">
        <v>580.1799999999999</v>
      </c>
      <c r="Q540" t="n">
        <v>1367.24</v>
      </c>
      <c r="R540" t="n">
        <v>151.48</v>
      </c>
      <c r="S540" t="n">
        <v>104.26</v>
      </c>
      <c r="T540" t="n">
        <v>22544.49</v>
      </c>
      <c r="U540" t="n">
        <v>0.6899999999999999</v>
      </c>
      <c r="V540" t="n">
        <v>0.89</v>
      </c>
      <c r="W540" t="n">
        <v>20.72</v>
      </c>
      <c r="X540" t="n">
        <v>1.38</v>
      </c>
      <c r="Y540" t="n">
        <v>1</v>
      </c>
      <c r="Z540" t="n">
        <v>10</v>
      </c>
    </row>
    <row r="541">
      <c r="A541" t="n">
        <v>31</v>
      </c>
      <c r="B541" t="n">
        <v>70</v>
      </c>
      <c r="C541" t="inlineStr">
        <is>
          <t xml:space="preserve">CONCLUIDO	</t>
        </is>
      </c>
      <c r="D541" t="n">
        <v>1.7364</v>
      </c>
      <c r="E541" t="n">
        <v>57.59</v>
      </c>
      <c r="F541" t="n">
        <v>53.95</v>
      </c>
      <c r="G541" t="n">
        <v>66.06</v>
      </c>
      <c r="H541" t="n">
        <v>1.02</v>
      </c>
      <c r="I541" t="n">
        <v>49</v>
      </c>
      <c r="J541" t="n">
        <v>152.5</v>
      </c>
      <c r="K541" t="n">
        <v>47.83</v>
      </c>
      <c r="L541" t="n">
        <v>8.75</v>
      </c>
      <c r="M541" t="n">
        <v>47</v>
      </c>
      <c r="N541" t="n">
        <v>25.93</v>
      </c>
      <c r="O541" t="n">
        <v>19042.73</v>
      </c>
      <c r="P541" t="n">
        <v>578.4299999999999</v>
      </c>
      <c r="Q541" t="n">
        <v>1367.4</v>
      </c>
      <c r="R541" t="n">
        <v>150.88</v>
      </c>
      <c r="S541" t="n">
        <v>104.26</v>
      </c>
      <c r="T541" t="n">
        <v>22251.61</v>
      </c>
      <c r="U541" t="n">
        <v>0.6899999999999999</v>
      </c>
      <c r="V541" t="n">
        <v>0.89</v>
      </c>
      <c r="W541" t="n">
        <v>20.73</v>
      </c>
      <c r="X541" t="n">
        <v>1.37</v>
      </c>
      <c r="Y541" t="n">
        <v>1</v>
      </c>
      <c r="Z541" t="n">
        <v>10</v>
      </c>
    </row>
    <row r="542">
      <c r="A542" t="n">
        <v>32</v>
      </c>
      <c r="B542" t="n">
        <v>70</v>
      </c>
      <c r="C542" t="inlineStr">
        <is>
          <t xml:space="preserve">CONCLUIDO	</t>
        </is>
      </c>
      <c r="D542" t="n">
        <v>1.7393</v>
      </c>
      <c r="E542" t="n">
        <v>57.49</v>
      </c>
      <c r="F542" t="n">
        <v>53.91</v>
      </c>
      <c r="G542" t="n">
        <v>68.81999999999999</v>
      </c>
      <c r="H542" t="n">
        <v>1.04</v>
      </c>
      <c r="I542" t="n">
        <v>47</v>
      </c>
      <c r="J542" t="n">
        <v>152.85</v>
      </c>
      <c r="K542" t="n">
        <v>47.83</v>
      </c>
      <c r="L542" t="n">
        <v>9</v>
      </c>
      <c r="M542" t="n">
        <v>45</v>
      </c>
      <c r="N542" t="n">
        <v>26.03</v>
      </c>
      <c r="O542" t="n">
        <v>19085.83</v>
      </c>
      <c r="P542" t="n">
        <v>576.12</v>
      </c>
      <c r="Q542" t="n">
        <v>1367.35</v>
      </c>
      <c r="R542" t="n">
        <v>149.77</v>
      </c>
      <c r="S542" t="n">
        <v>104.26</v>
      </c>
      <c r="T542" t="n">
        <v>21704.75</v>
      </c>
      <c r="U542" t="n">
        <v>0.7</v>
      </c>
      <c r="V542" t="n">
        <v>0.89</v>
      </c>
      <c r="W542" t="n">
        <v>20.72</v>
      </c>
      <c r="X542" t="n">
        <v>1.33</v>
      </c>
      <c r="Y542" t="n">
        <v>1</v>
      </c>
      <c r="Z542" t="n">
        <v>10</v>
      </c>
    </row>
    <row r="543">
      <c r="A543" t="n">
        <v>33</v>
      </c>
      <c r="B543" t="n">
        <v>70</v>
      </c>
      <c r="C543" t="inlineStr">
        <is>
          <t xml:space="preserve">CONCLUIDO	</t>
        </is>
      </c>
      <c r="D543" t="n">
        <v>1.7409</v>
      </c>
      <c r="E543" t="n">
        <v>57.44</v>
      </c>
      <c r="F543" t="n">
        <v>53.88</v>
      </c>
      <c r="G543" t="n">
        <v>70.28</v>
      </c>
      <c r="H543" t="n">
        <v>1.07</v>
      </c>
      <c r="I543" t="n">
        <v>46</v>
      </c>
      <c r="J543" t="n">
        <v>153.2</v>
      </c>
      <c r="K543" t="n">
        <v>47.83</v>
      </c>
      <c r="L543" t="n">
        <v>9.25</v>
      </c>
      <c r="M543" t="n">
        <v>44</v>
      </c>
      <c r="N543" t="n">
        <v>26.12</v>
      </c>
      <c r="O543" t="n">
        <v>19128.96</v>
      </c>
      <c r="P543" t="n">
        <v>574.61</v>
      </c>
      <c r="Q543" t="n">
        <v>1367.34</v>
      </c>
      <c r="R543" t="n">
        <v>148.81</v>
      </c>
      <c r="S543" t="n">
        <v>104.26</v>
      </c>
      <c r="T543" t="n">
        <v>21230.52</v>
      </c>
      <c r="U543" t="n">
        <v>0.7</v>
      </c>
      <c r="V543" t="n">
        <v>0.89</v>
      </c>
      <c r="W543" t="n">
        <v>20.72</v>
      </c>
      <c r="X543" t="n">
        <v>1.3</v>
      </c>
      <c r="Y543" t="n">
        <v>1</v>
      </c>
      <c r="Z543" t="n">
        <v>10</v>
      </c>
    </row>
    <row r="544">
      <c r="A544" t="n">
        <v>34</v>
      </c>
      <c r="B544" t="n">
        <v>70</v>
      </c>
      <c r="C544" t="inlineStr">
        <is>
          <t xml:space="preserve">CONCLUIDO	</t>
        </is>
      </c>
      <c r="D544" t="n">
        <v>1.7432</v>
      </c>
      <c r="E544" t="n">
        <v>57.37</v>
      </c>
      <c r="F544" t="n">
        <v>53.84</v>
      </c>
      <c r="G544" t="n">
        <v>71.78</v>
      </c>
      <c r="H544" t="n">
        <v>1.1</v>
      </c>
      <c r="I544" t="n">
        <v>45</v>
      </c>
      <c r="J544" t="n">
        <v>153.55</v>
      </c>
      <c r="K544" t="n">
        <v>47.83</v>
      </c>
      <c r="L544" t="n">
        <v>9.5</v>
      </c>
      <c r="M544" t="n">
        <v>43</v>
      </c>
      <c r="N544" t="n">
        <v>26.22</v>
      </c>
      <c r="O544" t="n">
        <v>19172.12</v>
      </c>
      <c r="P544" t="n">
        <v>572.01</v>
      </c>
      <c r="Q544" t="n">
        <v>1367.37</v>
      </c>
      <c r="R544" t="n">
        <v>147.43</v>
      </c>
      <c r="S544" t="n">
        <v>104.26</v>
      </c>
      <c r="T544" t="n">
        <v>20543.84</v>
      </c>
      <c r="U544" t="n">
        <v>0.71</v>
      </c>
      <c r="V544" t="n">
        <v>0.89</v>
      </c>
      <c r="W544" t="n">
        <v>20.72</v>
      </c>
      <c r="X544" t="n">
        <v>1.26</v>
      </c>
      <c r="Y544" t="n">
        <v>1</v>
      </c>
      <c r="Z544" t="n">
        <v>10</v>
      </c>
    </row>
    <row r="545">
      <c r="A545" t="n">
        <v>35</v>
      </c>
      <c r="B545" t="n">
        <v>70</v>
      </c>
      <c r="C545" t="inlineStr">
        <is>
          <t xml:space="preserve">CONCLUIDO	</t>
        </is>
      </c>
      <c r="D545" t="n">
        <v>1.7468</v>
      </c>
      <c r="E545" t="n">
        <v>57.25</v>
      </c>
      <c r="F545" t="n">
        <v>53.78</v>
      </c>
      <c r="G545" t="n">
        <v>75.04000000000001</v>
      </c>
      <c r="H545" t="n">
        <v>1.12</v>
      </c>
      <c r="I545" t="n">
        <v>43</v>
      </c>
      <c r="J545" t="n">
        <v>153.9</v>
      </c>
      <c r="K545" t="n">
        <v>47.83</v>
      </c>
      <c r="L545" t="n">
        <v>9.75</v>
      </c>
      <c r="M545" t="n">
        <v>41</v>
      </c>
      <c r="N545" t="n">
        <v>26.32</v>
      </c>
      <c r="O545" t="n">
        <v>19215.32</v>
      </c>
      <c r="P545" t="n">
        <v>570.58</v>
      </c>
      <c r="Q545" t="n">
        <v>1367.36</v>
      </c>
      <c r="R545" t="n">
        <v>145.35</v>
      </c>
      <c r="S545" t="n">
        <v>104.26</v>
      </c>
      <c r="T545" t="n">
        <v>19514.18</v>
      </c>
      <c r="U545" t="n">
        <v>0.72</v>
      </c>
      <c r="V545" t="n">
        <v>0.89</v>
      </c>
      <c r="W545" t="n">
        <v>20.72</v>
      </c>
      <c r="X545" t="n">
        <v>1.2</v>
      </c>
      <c r="Y545" t="n">
        <v>1</v>
      </c>
      <c r="Z545" t="n">
        <v>10</v>
      </c>
    </row>
    <row r="546">
      <c r="A546" t="n">
        <v>36</v>
      </c>
      <c r="B546" t="n">
        <v>70</v>
      </c>
      <c r="C546" t="inlineStr">
        <is>
          <t xml:space="preserve">CONCLUIDO	</t>
        </is>
      </c>
      <c r="D546" t="n">
        <v>1.7489</v>
      </c>
      <c r="E546" t="n">
        <v>57.18</v>
      </c>
      <c r="F546" t="n">
        <v>53.74</v>
      </c>
      <c r="G546" t="n">
        <v>76.77</v>
      </c>
      <c r="H546" t="n">
        <v>1.15</v>
      </c>
      <c r="I546" t="n">
        <v>42</v>
      </c>
      <c r="J546" t="n">
        <v>154.25</v>
      </c>
      <c r="K546" t="n">
        <v>47.83</v>
      </c>
      <c r="L546" t="n">
        <v>10</v>
      </c>
      <c r="M546" t="n">
        <v>40</v>
      </c>
      <c r="N546" t="n">
        <v>26.43</v>
      </c>
      <c r="O546" t="n">
        <v>19258.55</v>
      </c>
      <c r="P546" t="n">
        <v>568.45</v>
      </c>
      <c r="Q546" t="n">
        <v>1367.3</v>
      </c>
      <c r="R546" t="n">
        <v>144.24</v>
      </c>
      <c r="S546" t="n">
        <v>104.26</v>
      </c>
      <c r="T546" t="n">
        <v>18966.89</v>
      </c>
      <c r="U546" t="n">
        <v>0.72</v>
      </c>
      <c r="V546" t="n">
        <v>0.89</v>
      </c>
      <c r="W546" t="n">
        <v>20.71</v>
      </c>
      <c r="X546" t="n">
        <v>1.16</v>
      </c>
      <c r="Y546" t="n">
        <v>1</v>
      </c>
      <c r="Z546" t="n">
        <v>10</v>
      </c>
    </row>
    <row r="547">
      <c r="A547" t="n">
        <v>37</v>
      </c>
      <c r="B547" t="n">
        <v>70</v>
      </c>
      <c r="C547" t="inlineStr">
        <is>
          <t xml:space="preserve">CONCLUIDO	</t>
        </is>
      </c>
      <c r="D547" t="n">
        <v>1.7507</v>
      </c>
      <c r="E547" t="n">
        <v>57.12</v>
      </c>
      <c r="F547" t="n">
        <v>53.71</v>
      </c>
      <c r="G547" t="n">
        <v>78.59</v>
      </c>
      <c r="H547" t="n">
        <v>1.17</v>
      </c>
      <c r="I547" t="n">
        <v>41</v>
      </c>
      <c r="J547" t="n">
        <v>154.6</v>
      </c>
      <c r="K547" t="n">
        <v>47.83</v>
      </c>
      <c r="L547" t="n">
        <v>10.25</v>
      </c>
      <c r="M547" t="n">
        <v>39</v>
      </c>
      <c r="N547" t="n">
        <v>26.53</v>
      </c>
      <c r="O547" t="n">
        <v>19301.82</v>
      </c>
      <c r="P547" t="n">
        <v>566.23</v>
      </c>
      <c r="Q547" t="n">
        <v>1367.28</v>
      </c>
      <c r="R547" t="n">
        <v>143.36</v>
      </c>
      <c r="S547" t="n">
        <v>104.26</v>
      </c>
      <c r="T547" t="n">
        <v>18533.35</v>
      </c>
      <c r="U547" t="n">
        <v>0.73</v>
      </c>
      <c r="V547" t="n">
        <v>0.89</v>
      </c>
      <c r="W547" t="n">
        <v>20.7</v>
      </c>
      <c r="X547" t="n">
        <v>1.13</v>
      </c>
      <c r="Y547" t="n">
        <v>1</v>
      </c>
      <c r="Z547" t="n">
        <v>10</v>
      </c>
    </row>
    <row r="548">
      <c r="A548" t="n">
        <v>38</v>
      </c>
      <c r="B548" t="n">
        <v>70</v>
      </c>
      <c r="C548" t="inlineStr">
        <is>
          <t xml:space="preserve">CONCLUIDO	</t>
        </is>
      </c>
      <c r="D548" t="n">
        <v>1.7521</v>
      </c>
      <c r="E548" t="n">
        <v>57.08</v>
      </c>
      <c r="F548" t="n">
        <v>53.69</v>
      </c>
      <c r="G548" t="n">
        <v>80.54000000000001</v>
      </c>
      <c r="H548" t="n">
        <v>1.2</v>
      </c>
      <c r="I548" t="n">
        <v>40</v>
      </c>
      <c r="J548" t="n">
        <v>154.95</v>
      </c>
      <c r="K548" t="n">
        <v>47.83</v>
      </c>
      <c r="L548" t="n">
        <v>10.5</v>
      </c>
      <c r="M548" t="n">
        <v>38</v>
      </c>
      <c r="N548" t="n">
        <v>26.63</v>
      </c>
      <c r="O548" t="n">
        <v>19345.12</v>
      </c>
      <c r="P548" t="n">
        <v>565.3</v>
      </c>
      <c r="Q548" t="n">
        <v>1367.26</v>
      </c>
      <c r="R548" t="n">
        <v>142.92</v>
      </c>
      <c r="S548" t="n">
        <v>104.26</v>
      </c>
      <c r="T548" t="n">
        <v>18315.35</v>
      </c>
      <c r="U548" t="n">
        <v>0.73</v>
      </c>
      <c r="V548" t="n">
        <v>0.89</v>
      </c>
      <c r="W548" t="n">
        <v>20.71</v>
      </c>
      <c r="X548" t="n">
        <v>1.11</v>
      </c>
      <c r="Y548" t="n">
        <v>1</v>
      </c>
      <c r="Z548" t="n">
        <v>10</v>
      </c>
    </row>
    <row r="549">
      <c r="A549" t="n">
        <v>39</v>
      </c>
      <c r="B549" t="n">
        <v>70</v>
      </c>
      <c r="C549" t="inlineStr">
        <is>
          <t xml:space="preserve">CONCLUIDO	</t>
        </is>
      </c>
      <c r="D549" t="n">
        <v>1.753</v>
      </c>
      <c r="E549" t="n">
        <v>57.04</v>
      </c>
      <c r="F549" t="n">
        <v>53.69</v>
      </c>
      <c r="G549" t="n">
        <v>82.59999999999999</v>
      </c>
      <c r="H549" t="n">
        <v>1.23</v>
      </c>
      <c r="I549" t="n">
        <v>39</v>
      </c>
      <c r="J549" t="n">
        <v>155.31</v>
      </c>
      <c r="K549" t="n">
        <v>47.83</v>
      </c>
      <c r="L549" t="n">
        <v>10.75</v>
      </c>
      <c r="M549" t="n">
        <v>37</v>
      </c>
      <c r="N549" t="n">
        <v>26.73</v>
      </c>
      <c r="O549" t="n">
        <v>19388.45</v>
      </c>
      <c r="P549" t="n">
        <v>563.36</v>
      </c>
      <c r="Q549" t="n">
        <v>1367.28</v>
      </c>
      <c r="R549" t="n">
        <v>142.52</v>
      </c>
      <c r="S549" t="n">
        <v>104.26</v>
      </c>
      <c r="T549" t="n">
        <v>18123.27</v>
      </c>
      <c r="U549" t="n">
        <v>0.73</v>
      </c>
      <c r="V549" t="n">
        <v>0.89</v>
      </c>
      <c r="W549" t="n">
        <v>20.72</v>
      </c>
      <c r="X549" t="n">
        <v>1.11</v>
      </c>
      <c r="Y549" t="n">
        <v>1</v>
      </c>
      <c r="Z549" t="n">
        <v>10</v>
      </c>
    </row>
    <row r="550">
      <c r="A550" t="n">
        <v>40</v>
      </c>
      <c r="B550" t="n">
        <v>70</v>
      </c>
      <c r="C550" t="inlineStr">
        <is>
          <t xml:space="preserve">CONCLUIDO	</t>
        </is>
      </c>
      <c r="D550" t="n">
        <v>1.7562</v>
      </c>
      <c r="E550" t="n">
        <v>56.94</v>
      </c>
      <c r="F550" t="n">
        <v>53.61</v>
      </c>
      <c r="G550" t="n">
        <v>84.65000000000001</v>
      </c>
      <c r="H550" t="n">
        <v>1.25</v>
      </c>
      <c r="I550" t="n">
        <v>38</v>
      </c>
      <c r="J550" t="n">
        <v>155.66</v>
      </c>
      <c r="K550" t="n">
        <v>47.83</v>
      </c>
      <c r="L550" t="n">
        <v>11</v>
      </c>
      <c r="M550" t="n">
        <v>36</v>
      </c>
      <c r="N550" t="n">
        <v>26.83</v>
      </c>
      <c r="O550" t="n">
        <v>19431.82</v>
      </c>
      <c r="P550" t="n">
        <v>560.66</v>
      </c>
      <c r="Q550" t="n">
        <v>1367.41</v>
      </c>
      <c r="R550" t="n">
        <v>140.34</v>
      </c>
      <c r="S550" t="n">
        <v>104.26</v>
      </c>
      <c r="T550" t="n">
        <v>17033.93</v>
      </c>
      <c r="U550" t="n">
        <v>0.74</v>
      </c>
      <c r="V550" t="n">
        <v>0.89</v>
      </c>
      <c r="W550" t="n">
        <v>20.7</v>
      </c>
      <c r="X550" t="n">
        <v>1.03</v>
      </c>
      <c r="Y550" t="n">
        <v>1</v>
      </c>
      <c r="Z550" t="n">
        <v>10</v>
      </c>
    </row>
    <row r="551">
      <c r="A551" t="n">
        <v>41</v>
      </c>
      <c r="B551" t="n">
        <v>70</v>
      </c>
      <c r="C551" t="inlineStr">
        <is>
          <t xml:space="preserve">CONCLUIDO	</t>
        </is>
      </c>
      <c r="D551" t="n">
        <v>1.7569</v>
      </c>
      <c r="E551" t="n">
        <v>56.92</v>
      </c>
      <c r="F551" t="n">
        <v>53.62</v>
      </c>
      <c r="G551" t="n">
        <v>86.95</v>
      </c>
      <c r="H551" t="n">
        <v>1.28</v>
      </c>
      <c r="I551" t="n">
        <v>37</v>
      </c>
      <c r="J551" t="n">
        <v>156.01</v>
      </c>
      <c r="K551" t="n">
        <v>47.83</v>
      </c>
      <c r="L551" t="n">
        <v>11.25</v>
      </c>
      <c r="M551" t="n">
        <v>35</v>
      </c>
      <c r="N551" t="n">
        <v>26.93</v>
      </c>
      <c r="O551" t="n">
        <v>19475.23</v>
      </c>
      <c r="P551" t="n">
        <v>559.13</v>
      </c>
      <c r="Q551" t="n">
        <v>1367.35</v>
      </c>
      <c r="R551" t="n">
        <v>140.17</v>
      </c>
      <c r="S551" t="n">
        <v>104.26</v>
      </c>
      <c r="T551" t="n">
        <v>16957.77</v>
      </c>
      <c r="U551" t="n">
        <v>0.74</v>
      </c>
      <c r="V551" t="n">
        <v>0.89</v>
      </c>
      <c r="W551" t="n">
        <v>20.71</v>
      </c>
      <c r="X551" t="n">
        <v>1.04</v>
      </c>
      <c r="Y551" t="n">
        <v>1</v>
      </c>
      <c r="Z551" t="n">
        <v>10</v>
      </c>
    </row>
    <row r="552">
      <c r="A552" t="n">
        <v>42</v>
      </c>
      <c r="B552" t="n">
        <v>70</v>
      </c>
      <c r="C552" t="inlineStr">
        <is>
          <t xml:space="preserve">CONCLUIDO	</t>
        </is>
      </c>
      <c r="D552" t="n">
        <v>1.7594</v>
      </c>
      <c r="E552" t="n">
        <v>56.84</v>
      </c>
      <c r="F552" t="n">
        <v>53.57</v>
      </c>
      <c r="G552" t="n">
        <v>89.28</v>
      </c>
      <c r="H552" t="n">
        <v>1.3</v>
      </c>
      <c r="I552" t="n">
        <v>36</v>
      </c>
      <c r="J552" t="n">
        <v>156.36</v>
      </c>
      <c r="K552" t="n">
        <v>47.83</v>
      </c>
      <c r="L552" t="n">
        <v>11.5</v>
      </c>
      <c r="M552" t="n">
        <v>34</v>
      </c>
      <c r="N552" t="n">
        <v>27.03</v>
      </c>
      <c r="O552" t="n">
        <v>19518.67</v>
      </c>
      <c r="P552" t="n">
        <v>556.86</v>
      </c>
      <c r="Q552" t="n">
        <v>1367.24</v>
      </c>
      <c r="R552" t="n">
        <v>138.94</v>
      </c>
      <c r="S552" t="n">
        <v>104.26</v>
      </c>
      <c r="T552" t="n">
        <v>16345.47</v>
      </c>
      <c r="U552" t="n">
        <v>0.75</v>
      </c>
      <c r="V552" t="n">
        <v>0.89</v>
      </c>
      <c r="W552" t="n">
        <v>20.7</v>
      </c>
      <c r="X552" t="n">
        <v>0.99</v>
      </c>
      <c r="Y552" t="n">
        <v>1</v>
      </c>
      <c r="Z552" t="n">
        <v>10</v>
      </c>
    </row>
    <row r="553">
      <c r="A553" t="n">
        <v>43</v>
      </c>
      <c r="B553" t="n">
        <v>70</v>
      </c>
      <c r="C553" t="inlineStr">
        <is>
          <t xml:space="preserve">CONCLUIDO	</t>
        </is>
      </c>
      <c r="D553" t="n">
        <v>1.7606</v>
      </c>
      <c r="E553" t="n">
        <v>56.8</v>
      </c>
      <c r="F553" t="n">
        <v>53.56</v>
      </c>
      <c r="G553" t="n">
        <v>91.81</v>
      </c>
      <c r="H553" t="n">
        <v>1.33</v>
      </c>
      <c r="I553" t="n">
        <v>35</v>
      </c>
      <c r="J553" t="n">
        <v>156.71</v>
      </c>
      <c r="K553" t="n">
        <v>47.83</v>
      </c>
      <c r="L553" t="n">
        <v>11.75</v>
      </c>
      <c r="M553" t="n">
        <v>33</v>
      </c>
      <c r="N553" t="n">
        <v>27.14</v>
      </c>
      <c r="O553" t="n">
        <v>19562.15</v>
      </c>
      <c r="P553" t="n">
        <v>554.22</v>
      </c>
      <c r="Q553" t="n">
        <v>1367.22</v>
      </c>
      <c r="R553" t="n">
        <v>138.57</v>
      </c>
      <c r="S553" t="n">
        <v>104.26</v>
      </c>
      <c r="T553" t="n">
        <v>16166.53</v>
      </c>
      <c r="U553" t="n">
        <v>0.75</v>
      </c>
      <c r="V553" t="n">
        <v>0.89</v>
      </c>
      <c r="W553" t="n">
        <v>20.7</v>
      </c>
      <c r="X553" t="n">
        <v>0.98</v>
      </c>
      <c r="Y553" t="n">
        <v>1</v>
      </c>
      <c r="Z553" t="n">
        <v>10</v>
      </c>
    </row>
    <row r="554">
      <c r="A554" t="n">
        <v>44</v>
      </c>
      <c r="B554" t="n">
        <v>70</v>
      </c>
      <c r="C554" t="inlineStr">
        <is>
          <t xml:space="preserve">CONCLUIDO	</t>
        </is>
      </c>
      <c r="D554" t="n">
        <v>1.7628</v>
      </c>
      <c r="E554" t="n">
        <v>56.73</v>
      </c>
      <c r="F554" t="n">
        <v>53.52</v>
      </c>
      <c r="G554" t="n">
        <v>94.44</v>
      </c>
      <c r="H554" t="n">
        <v>1.35</v>
      </c>
      <c r="I554" t="n">
        <v>34</v>
      </c>
      <c r="J554" t="n">
        <v>157.07</v>
      </c>
      <c r="K554" t="n">
        <v>47.83</v>
      </c>
      <c r="L554" t="n">
        <v>12</v>
      </c>
      <c r="M554" t="n">
        <v>32</v>
      </c>
      <c r="N554" t="n">
        <v>27.24</v>
      </c>
      <c r="O554" t="n">
        <v>19605.66</v>
      </c>
      <c r="P554" t="n">
        <v>552.04</v>
      </c>
      <c r="Q554" t="n">
        <v>1367.24</v>
      </c>
      <c r="R554" t="n">
        <v>137.05</v>
      </c>
      <c r="S554" t="n">
        <v>104.26</v>
      </c>
      <c r="T554" t="n">
        <v>15410.13</v>
      </c>
      <c r="U554" t="n">
        <v>0.76</v>
      </c>
      <c r="V554" t="n">
        <v>0.9</v>
      </c>
      <c r="W554" t="n">
        <v>20.7</v>
      </c>
      <c r="X554" t="n">
        <v>0.9399999999999999</v>
      </c>
      <c r="Y554" t="n">
        <v>1</v>
      </c>
      <c r="Z554" t="n">
        <v>10</v>
      </c>
    </row>
    <row r="555">
      <c r="A555" t="n">
        <v>45</v>
      </c>
      <c r="B555" t="n">
        <v>70</v>
      </c>
      <c r="C555" t="inlineStr">
        <is>
          <t xml:space="preserve">CONCLUIDO	</t>
        </is>
      </c>
      <c r="D555" t="n">
        <v>1.7624</v>
      </c>
      <c r="E555" t="n">
        <v>56.74</v>
      </c>
      <c r="F555" t="n">
        <v>53.53</v>
      </c>
      <c r="G555" t="n">
        <v>94.47</v>
      </c>
      <c r="H555" t="n">
        <v>1.38</v>
      </c>
      <c r="I555" t="n">
        <v>34</v>
      </c>
      <c r="J555" t="n">
        <v>157.42</v>
      </c>
      <c r="K555" t="n">
        <v>47.83</v>
      </c>
      <c r="L555" t="n">
        <v>12.25</v>
      </c>
      <c r="M555" t="n">
        <v>32</v>
      </c>
      <c r="N555" t="n">
        <v>27.34</v>
      </c>
      <c r="O555" t="n">
        <v>19649.2</v>
      </c>
      <c r="P555" t="n">
        <v>551.42</v>
      </c>
      <c r="Q555" t="n">
        <v>1367.3</v>
      </c>
      <c r="R555" t="n">
        <v>137.54</v>
      </c>
      <c r="S555" t="n">
        <v>104.26</v>
      </c>
      <c r="T555" t="n">
        <v>15658.53</v>
      </c>
      <c r="U555" t="n">
        <v>0.76</v>
      </c>
      <c r="V555" t="n">
        <v>0.9</v>
      </c>
      <c r="W555" t="n">
        <v>20.7</v>
      </c>
      <c r="X555" t="n">
        <v>0.95</v>
      </c>
      <c r="Y555" t="n">
        <v>1</v>
      </c>
      <c r="Z555" t="n">
        <v>10</v>
      </c>
    </row>
    <row r="556">
      <c r="A556" t="n">
        <v>46</v>
      </c>
      <c r="B556" t="n">
        <v>70</v>
      </c>
      <c r="C556" t="inlineStr">
        <is>
          <t xml:space="preserve">CONCLUIDO	</t>
        </is>
      </c>
      <c r="D556" t="n">
        <v>1.7651</v>
      </c>
      <c r="E556" t="n">
        <v>56.65</v>
      </c>
      <c r="F556" t="n">
        <v>53.47</v>
      </c>
      <c r="G556" t="n">
        <v>97.22</v>
      </c>
      <c r="H556" t="n">
        <v>1.4</v>
      </c>
      <c r="I556" t="n">
        <v>33</v>
      </c>
      <c r="J556" t="n">
        <v>157.77</v>
      </c>
      <c r="K556" t="n">
        <v>47.83</v>
      </c>
      <c r="L556" t="n">
        <v>12.5</v>
      </c>
      <c r="M556" t="n">
        <v>31</v>
      </c>
      <c r="N556" t="n">
        <v>27.45</v>
      </c>
      <c r="O556" t="n">
        <v>19692.79</v>
      </c>
      <c r="P556" t="n">
        <v>549.55</v>
      </c>
      <c r="Q556" t="n">
        <v>1367.28</v>
      </c>
      <c r="R556" t="n">
        <v>135.9</v>
      </c>
      <c r="S556" t="n">
        <v>104.26</v>
      </c>
      <c r="T556" t="n">
        <v>14838.93</v>
      </c>
      <c r="U556" t="n">
        <v>0.77</v>
      </c>
      <c r="V556" t="n">
        <v>0.9</v>
      </c>
      <c r="W556" t="n">
        <v>20.69</v>
      </c>
      <c r="X556" t="n">
        <v>0.9</v>
      </c>
      <c r="Y556" t="n">
        <v>1</v>
      </c>
      <c r="Z556" t="n">
        <v>10</v>
      </c>
    </row>
    <row r="557">
      <c r="A557" t="n">
        <v>47</v>
      </c>
      <c r="B557" t="n">
        <v>70</v>
      </c>
      <c r="C557" t="inlineStr">
        <is>
          <t xml:space="preserve">CONCLUIDO	</t>
        </is>
      </c>
      <c r="D557" t="n">
        <v>1.7661</v>
      </c>
      <c r="E557" t="n">
        <v>56.62</v>
      </c>
      <c r="F557" t="n">
        <v>53.47</v>
      </c>
      <c r="G557" t="n">
        <v>100.25</v>
      </c>
      <c r="H557" t="n">
        <v>1.43</v>
      </c>
      <c r="I557" t="n">
        <v>32</v>
      </c>
      <c r="J557" t="n">
        <v>158.13</v>
      </c>
      <c r="K557" t="n">
        <v>47.83</v>
      </c>
      <c r="L557" t="n">
        <v>12.75</v>
      </c>
      <c r="M557" t="n">
        <v>30</v>
      </c>
      <c r="N557" t="n">
        <v>27.55</v>
      </c>
      <c r="O557" t="n">
        <v>19736.4</v>
      </c>
      <c r="P557" t="n">
        <v>547.6799999999999</v>
      </c>
      <c r="Q557" t="n">
        <v>1367.28</v>
      </c>
      <c r="R557" t="n">
        <v>135.43</v>
      </c>
      <c r="S557" t="n">
        <v>104.26</v>
      </c>
      <c r="T557" t="n">
        <v>14610.27</v>
      </c>
      <c r="U557" t="n">
        <v>0.77</v>
      </c>
      <c r="V557" t="n">
        <v>0.9</v>
      </c>
      <c r="W557" t="n">
        <v>20.7</v>
      </c>
      <c r="X557" t="n">
        <v>0.89</v>
      </c>
      <c r="Y557" t="n">
        <v>1</v>
      </c>
      <c r="Z557" t="n">
        <v>10</v>
      </c>
    </row>
    <row r="558">
      <c r="A558" t="n">
        <v>48</v>
      </c>
      <c r="B558" t="n">
        <v>70</v>
      </c>
      <c r="C558" t="inlineStr">
        <is>
          <t xml:space="preserve">CONCLUIDO	</t>
        </is>
      </c>
      <c r="D558" t="n">
        <v>1.7681</v>
      </c>
      <c r="E558" t="n">
        <v>56.56</v>
      </c>
      <c r="F558" t="n">
        <v>53.44</v>
      </c>
      <c r="G558" t="n">
        <v>103.42</v>
      </c>
      <c r="H558" t="n">
        <v>1.45</v>
      </c>
      <c r="I558" t="n">
        <v>31</v>
      </c>
      <c r="J558" t="n">
        <v>158.48</v>
      </c>
      <c r="K558" t="n">
        <v>47.83</v>
      </c>
      <c r="L558" t="n">
        <v>13</v>
      </c>
      <c r="M558" t="n">
        <v>29</v>
      </c>
      <c r="N558" t="n">
        <v>27.65</v>
      </c>
      <c r="O558" t="n">
        <v>19780.06</v>
      </c>
      <c r="P558" t="n">
        <v>544.7</v>
      </c>
      <c r="Q558" t="n">
        <v>1367.24</v>
      </c>
      <c r="R558" t="n">
        <v>134.27</v>
      </c>
      <c r="S558" t="n">
        <v>104.26</v>
      </c>
      <c r="T558" t="n">
        <v>14037.05</v>
      </c>
      <c r="U558" t="n">
        <v>0.78</v>
      </c>
      <c r="V558" t="n">
        <v>0.9</v>
      </c>
      <c r="W558" t="n">
        <v>20.7</v>
      </c>
      <c r="X558" t="n">
        <v>0.86</v>
      </c>
      <c r="Y558" t="n">
        <v>1</v>
      </c>
      <c r="Z558" t="n">
        <v>10</v>
      </c>
    </row>
    <row r="559">
      <c r="A559" t="n">
        <v>49</v>
      </c>
      <c r="B559" t="n">
        <v>70</v>
      </c>
      <c r="C559" t="inlineStr">
        <is>
          <t xml:space="preserve">CONCLUIDO	</t>
        </is>
      </c>
      <c r="D559" t="n">
        <v>1.7684</v>
      </c>
      <c r="E559" t="n">
        <v>56.55</v>
      </c>
      <c r="F559" t="n">
        <v>53.42</v>
      </c>
      <c r="G559" t="n">
        <v>103.4</v>
      </c>
      <c r="H559" t="n">
        <v>1.48</v>
      </c>
      <c r="I559" t="n">
        <v>31</v>
      </c>
      <c r="J559" t="n">
        <v>158.84</v>
      </c>
      <c r="K559" t="n">
        <v>47.83</v>
      </c>
      <c r="L559" t="n">
        <v>13.25</v>
      </c>
      <c r="M559" t="n">
        <v>29</v>
      </c>
      <c r="N559" t="n">
        <v>27.76</v>
      </c>
      <c r="O559" t="n">
        <v>19823.75</v>
      </c>
      <c r="P559" t="n">
        <v>544.26</v>
      </c>
      <c r="Q559" t="n">
        <v>1367.21</v>
      </c>
      <c r="R559" t="n">
        <v>134.32</v>
      </c>
      <c r="S559" t="n">
        <v>104.26</v>
      </c>
      <c r="T559" t="n">
        <v>14063.65</v>
      </c>
      <c r="U559" t="n">
        <v>0.78</v>
      </c>
      <c r="V559" t="n">
        <v>0.9</v>
      </c>
      <c r="W559" t="n">
        <v>20.69</v>
      </c>
      <c r="X559" t="n">
        <v>0.85</v>
      </c>
      <c r="Y559" t="n">
        <v>1</v>
      </c>
      <c r="Z559" t="n">
        <v>10</v>
      </c>
    </row>
    <row r="560">
      <c r="A560" t="n">
        <v>50</v>
      </c>
      <c r="B560" t="n">
        <v>70</v>
      </c>
      <c r="C560" t="inlineStr">
        <is>
          <t xml:space="preserve">CONCLUIDO	</t>
        </is>
      </c>
      <c r="D560" t="n">
        <v>1.7701</v>
      </c>
      <c r="E560" t="n">
        <v>56.5</v>
      </c>
      <c r="F560" t="n">
        <v>53.4</v>
      </c>
      <c r="G560" t="n">
        <v>106.8</v>
      </c>
      <c r="H560" t="n">
        <v>1.5</v>
      </c>
      <c r="I560" t="n">
        <v>30</v>
      </c>
      <c r="J560" t="n">
        <v>159.19</v>
      </c>
      <c r="K560" t="n">
        <v>47.83</v>
      </c>
      <c r="L560" t="n">
        <v>13.5</v>
      </c>
      <c r="M560" t="n">
        <v>28</v>
      </c>
      <c r="N560" t="n">
        <v>27.86</v>
      </c>
      <c r="O560" t="n">
        <v>19867.59</v>
      </c>
      <c r="P560" t="n">
        <v>541.6900000000001</v>
      </c>
      <c r="Q560" t="n">
        <v>1367.22</v>
      </c>
      <c r="R560" t="n">
        <v>133.22</v>
      </c>
      <c r="S560" t="n">
        <v>104.26</v>
      </c>
      <c r="T560" t="n">
        <v>13516.39</v>
      </c>
      <c r="U560" t="n">
        <v>0.78</v>
      </c>
      <c r="V560" t="n">
        <v>0.9</v>
      </c>
      <c r="W560" t="n">
        <v>20.69</v>
      </c>
      <c r="X560" t="n">
        <v>0.82</v>
      </c>
      <c r="Y560" t="n">
        <v>1</v>
      </c>
      <c r="Z560" t="n">
        <v>10</v>
      </c>
    </row>
    <row r="561">
      <c r="A561" t="n">
        <v>51</v>
      </c>
      <c r="B561" t="n">
        <v>70</v>
      </c>
      <c r="C561" t="inlineStr">
        <is>
          <t xml:space="preserve">CONCLUIDO	</t>
        </is>
      </c>
      <c r="D561" t="n">
        <v>1.7701</v>
      </c>
      <c r="E561" t="n">
        <v>56.49</v>
      </c>
      <c r="F561" t="n">
        <v>53.4</v>
      </c>
      <c r="G561" t="n">
        <v>106.8</v>
      </c>
      <c r="H561" t="n">
        <v>1.53</v>
      </c>
      <c r="I561" t="n">
        <v>30</v>
      </c>
      <c r="J561" t="n">
        <v>159.55</v>
      </c>
      <c r="K561" t="n">
        <v>47.83</v>
      </c>
      <c r="L561" t="n">
        <v>13.75</v>
      </c>
      <c r="M561" t="n">
        <v>28</v>
      </c>
      <c r="N561" t="n">
        <v>27.97</v>
      </c>
      <c r="O561" t="n">
        <v>19911.36</v>
      </c>
      <c r="P561" t="n">
        <v>539.15</v>
      </c>
      <c r="Q561" t="n">
        <v>1367.25</v>
      </c>
      <c r="R561" t="n">
        <v>133.18</v>
      </c>
      <c r="S561" t="n">
        <v>104.26</v>
      </c>
      <c r="T561" t="n">
        <v>13494.54</v>
      </c>
      <c r="U561" t="n">
        <v>0.78</v>
      </c>
      <c r="V561" t="n">
        <v>0.9</v>
      </c>
      <c r="W561" t="n">
        <v>20.69</v>
      </c>
      <c r="X561" t="n">
        <v>0.82</v>
      </c>
      <c r="Y561" t="n">
        <v>1</v>
      </c>
      <c r="Z561" t="n">
        <v>10</v>
      </c>
    </row>
    <row r="562">
      <c r="A562" t="n">
        <v>52</v>
      </c>
      <c r="B562" t="n">
        <v>70</v>
      </c>
      <c r="C562" t="inlineStr">
        <is>
          <t xml:space="preserve">CONCLUIDO	</t>
        </is>
      </c>
      <c r="D562" t="n">
        <v>1.7715</v>
      </c>
      <c r="E562" t="n">
        <v>56.45</v>
      </c>
      <c r="F562" t="n">
        <v>53.38</v>
      </c>
      <c r="G562" t="n">
        <v>110.45</v>
      </c>
      <c r="H562" t="n">
        <v>1.55</v>
      </c>
      <c r="I562" t="n">
        <v>29</v>
      </c>
      <c r="J562" t="n">
        <v>159.9</v>
      </c>
      <c r="K562" t="n">
        <v>47.83</v>
      </c>
      <c r="L562" t="n">
        <v>14</v>
      </c>
      <c r="M562" t="n">
        <v>27</v>
      </c>
      <c r="N562" t="n">
        <v>28.07</v>
      </c>
      <c r="O562" t="n">
        <v>19955.16</v>
      </c>
      <c r="P562" t="n">
        <v>538.71</v>
      </c>
      <c r="Q562" t="n">
        <v>1367.17</v>
      </c>
      <c r="R562" t="n">
        <v>132.56</v>
      </c>
      <c r="S562" t="n">
        <v>104.26</v>
      </c>
      <c r="T562" t="n">
        <v>13188.88</v>
      </c>
      <c r="U562" t="n">
        <v>0.79</v>
      </c>
      <c r="V562" t="n">
        <v>0.9</v>
      </c>
      <c r="W562" t="n">
        <v>20.7</v>
      </c>
      <c r="X562" t="n">
        <v>0.8100000000000001</v>
      </c>
      <c r="Y562" t="n">
        <v>1</v>
      </c>
      <c r="Z562" t="n">
        <v>10</v>
      </c>
    </row>
    <row r="563">
      <c r="A563" t="n">
        <v>53</v>
      </c>
      <c r="B563" t="n">
        <v>70</v>
      </c>
      <c r="C563" t="inlineStr">
        <is>
          <t xml:space="preserve">CONCLUIDO	</t>
        </is>
      </c>
      <c r="D563" t="n">
        <v>1.7727</v>
      </c>
      <c r="E563" t="n">
        <v>56.41</v>
      </c>
      <c r="F563" t="n">
        <v>53.37</v>
      </c>
      <c r="G563" t="n">
        <v>114.37</v>
      </c>
      <c r="H563" t="n">
        <v>1.58</v>
      </c>
      <c r="I563" t="n">
        <v>28</v>
      </c>
      <c r="J563" t="n">
        <v>160.26</v>
      </c>
      <c r="K563" t="n">
        <v>47.83</v>
      </c>
      <c r="L563" t="n">
        <v>14.25</v>
      </c>
      <c r="M563" t="n">
        <v>26</v>
      </c>
      <c r="N563" t="n">
        <v>28.18</v>
      </c>
      <c r="O563" t="n">
        <v>19998.99</v>
      </c>
      <c r="P563" t="n">
        <v>536.21</v>
      </c>
      <c r="Q563" t="n">
        <v>1367.18</v>
      </c>
      <c r="R563" t="n">
        <v>132.28</v>
      </c>
      <c r="S563" t="n">
        <v>104.26</v>
      </c>
      <c r="T563" t="n">
        <v>13055.46</v>
      </c>
      <c r="U563" t="n">
        <v>0.79</v>
      </c>
      <c r="V563" t="n">
        <v>0.9</v>
      </c>
      <c r="W563" t="n">
        <v>20.7</v>
      </c>
      <c r="X563" t="n">
        <v>0.8</v>
      </c>
      <c r="Y563" t="n">
        <v>1</v>
      </c>
      <c r="Z563" t="n">
        <v>10</v>
      </c>
    </row>
    <row r="564">
      <c r="A564" t="n">
        <v>54</v>
      </c>
      <c r="B564" t="n">
        <v>70</v>
      </c>
      <c r="C564" t="inlineStr">
        <is>
          <t xml:space="preserve">CONCLUIDO	</t>
        </is>
      </c>
      <c r="D564" t="n">
        <v>1.7739</v>
      </c>
      <c r="E564" t="n">
        <v>56.37</v>
      </c>
      <c r="F564" t="n">
        <v>53.34</v>
      </c>
      <c r="G564" t="n">
        <v>114.29</v>
      </c>
      <c r="H564" t="n">
        <v>1.6</v>
      </c>
      <c r="I564" t="n">
        <v>28</v>
      </c>
      <c r="J564" t="n">
        <v>160.61</v>
      </c>
      <c r="K564" t="n">
        <v>47.83</v>
      </c>
      <c r="L564" t="n">
        <v>14.5</v>
      </c>
      <c r="M564" t="n">
        <v>26</v>
      </c>
      <c r="N564" t="n">
        <v>28.28</v>
      </c>
      <c r="O564" t="n">
        <v>20042.86</v>
      </c>
      <c r="P564" t="n">
        <v>534.15</v>
      </c>
      <c r="Q564" t="n">
        <v>1367.22</v>
      </c>
      <c r="R564" t="n">
        <v>131.23</v>
      </c>
      <c r="S564" t="n">
        <v>104.26</v>
      </c>
      <c r="T564" t="n">
        <v>12530.28</v>
      </c>
      <c r="U564" t="n">
        <v>0.79</v>
      </c>
      <c r="V564" t="n">
        <v>0.9</v>
      </c>
      <c r="W564" t="n">
        <v>20.69</v>
      </c>
      <c r="X564" t="n">
        <v>0.76</v>
      </c>
      <c r="Y564" t="n">
        <v>1</v>
      </c>
      <c r="Z564" t="n">
        <v>10</v>
      </c>
    </row>
    <row r="565">
      <c r="A565" t="n">
        <v>55</v>
      </c>
      <c r="B565" t="n">
        <v>70</v>
      </c>
      <c r="C565" t="inlineStr">
        <is>
          <t xml:space="preserve">CONCLUIDO	</t>
        </is>
      </c>
      <c r="D565" t="n">
        <v>1.7747</v>
      </c>
      <c r="E565" t="n">
        <v>56.35</v>
      </c>
      <c r="F565" t="n">
        <v>53.34</v>
      </c>
      <c r="G565" t="n">
        <v>118.53</v>
      </c>
      <c r="H565" t="n">
        <v>1.62</v>
      </c>
      <c r="I565" t="n">
        <v>27</v>
      </c>
      <c r="J565" t="n">
        <v>160.97</v>
      </c>
      <c r="K565" t="n">
        <v>47.83</v>
      </c>
      <c r="L565" t="n">
        <v>14.75</v>
      </c>
      <c r="M565" t="n">
        <v>25</v>
      </c>
      <c r="N565" t="n">
        <v>28.39</v>
      </c>
      <c r="O565" t="n">
        <v>20086.77</v>
      </c>
      <c r="P565" t="n">
        <v>532.47</v>
      </c>
      <c r="Q565" t="n">
        <v>1367.18</v>
      </c>
      <c r="R565" t="n">
        <v>131.27</v>
      </c>
      <c r="S565" t="n">
        <v>104.26</v>
      </c>
      <c r="T565" t="n">
        <v>12554.92</v>
      </c>
      <c r="U565" t="n">
        <v>0.79</v>
      </c>
      <c r="V565" t="n">
        <v>0.9</v>
      </c>
      <c r="W565" t="n">
        <v>20.69</v>
      </c>
      <c r="X565" t="n">
        <v>0.76</v>
      </c>
      <c r="Y565" t="n">
        <v>1</v>
      </c>
      <c r="Z565" t="n">
        <v>10</v>
      </c>
    </row>
    <row r="566">
      <c r="A566" t="n">
        <v>56</v>
      </c>
      <c r="B566" t="n">
        <v>70</v>
      </c>
      <c r="C566" t="inlineStr">
        <is>
          <t xml:space="preserve">CONCLUIDO	</t>
        </is>
      </c>
      <c r="D566" t="n">
        <v>1.7756</v>
      </c>
      <c r="E566" t="n">
        <v>56.32</v>
      </c>
      <c r="F566" t="n">
        <v>53.31</v>
      </c>
      <c r="G566" t="n">
        <v>118.47</v>
      </c>
      <c r="H566" t="n">
        <v>1.65</v>
      </c>
      <c r="I566" t="n">
        <v>27</v>
      </c>
      <c r="J566" t="n">
        <v>161.32</v>
      </c>
      <c r="K566" t="n">
        <v>47.83</v>
      </c>
      <c r="L566" t="n">
        <v>15</v>
      </c>
      <c r="M566" t="n">
        <v>25</v>
      </c>
      <c r="N566" t="n">
        <v>28.5</v>
      </c>
      <c r="O566" t="n">
        <v>20130.71</v>
      </c>
      <c r="P566" t="n">
        <v>528.9</v>
      </c>
      <c r="Q566" t="n">
        <v>1367.23</v>
      </c>
      <c r="R566" t="n">
        <v>130.41</v>
      </c>
      <c r="S566" t="n">
        <v>104.26</v>
      </c>
      <c r="T566" t="n">
        <v>12127.09</v>
      </c>
      <c r="U566" t="n">
        <v>0.8</v>
      </c>
      <c r="V566" t="n">
        <v>0.9</v>
      </c>
      <c r="W566" t="n">
        <v>20.68</v>
      </c>
      <c r="X566" t="n">
        <v>0.73</v>
      </c>
      <c r="Y566" t="n">
        <v>1</v>
      </c>
      <c r="Z566" t="n">
        <v>10</v>
      </c>
    </row>
    <row r="567">
      <c r="A567" t="n">
        <v>57</v>
      </c>
      <c r="B567" t="n">
        <v>70</v>
      </c>
      <c r="C567" t="inlineStr">
        <is>
          <t xml:space="preserve">CONCLUIDO	</t>
        </is>
      </c>
      <c r="D567" t="n">
        <v>1.7771</v>
      </c>
      <c r="E567" t="n">
        <v>56.27</v>
      </c>
      <c r="F567" t="n">
        <v>53.29</v>
      </c>
      <c r="G567" t="n">
        <v>122.98</v>
      </c>
      <c r="H567" t="n">
        <v>1.67</v>
      </c>
      <c r="I567" t="n">
        <v>26</v>
      </c>
      <c r="J567" t="n">
        <v>161.68</v>
      </c>
      <c r="K567" t="n">
        <v>47.83</v>
      </c>
      <c r="L567" t="n">
        <v>15.25</v>
      </c>
      <c r="M567" t="n">
        <v>24</v>
      </c>
      <c r="N567" t="n">
        <v>28.6</v>
      </c>
      <c r="O567" t="n">
        <v>20174.69</v>
      </c>
      <c r="P567" t="n">
        <v>528.14</v>
      </c>
      <c r="Q567" t="n">
        <v>1367.2</v>
      </c>
      <c r="R567" t="n">
        <v>129.77</v>
      </c>
      <c r="S567" t="n">
        <v>104.26</v>
      </c>
      <c r="T567" t="n">
        <v>11811.91</v>
      </c>
      <c r="U567" t="n">
        <v>0.8</v>
      </c>
      <c r="V567" t="n">
        <v>0.9</v>
      </c>
      <c r="W567" t="n">
        <v>20.69</v>
      </c>
      <c r="X567" t="n">
        <v>0.72</v>
      </c>
      <c r="Y567" t="n">
        <v>1</v>
      </c>
      <c r="Z567" t="n">
        <v>10</v>
      </c>
    </row>
    <row r="568">
      <c r="A568" t="n">
        <v>58</v>
      </c>
      <c r="B568" t="n">
        <v>70</v>
      </c>
      <c r="C568" t="inlineStr">
        <is>
          <t xml:space="preserve">CONCLUIDO	</t>
        </is>
      </c>
      <c r="D568" t="n">
        <v>1.7774</v>
      </c>
      <c r="E568" t="n">
        <v>56.26</v>
      </c>
      <c r="F568" t="n">
        <v>53.28</v>
      </c>
      <c r="G568" t="n">
        <v>122.96</v>
      </c>
      <c r="H568" t="n">
        <v>1.69</v>
      </c>
      <c r="I568" t="n">
        <v>26</v>
      </c>
      <c r="J568" t="n">
        <v>162.04</v>
      </c>
      <c r="K568" t="n">
        <v>47.83</v>
      </c>
      <c r="L568" t="n">
        <v>15.5</v>
      </c>
      <c r="M568" t="n">
        <v>24</v>
      </c>
      <c r="N568" t="n">
        <v>28.71</v>
      </c>
      <c r="O568" t="n">
        <v>20218.71</v>
      </c>
      <c r="P568" t="n">
        <v>526.4400000000001</v>
      </c>
      <c r="Q568" t="n">
        <v>1367.2</v>
      </c>
      <c r="R568" t="n">
        <v>129.61</v>
      </c>
      <c r="S568" t="n">
        <v>104.26</v>
      </c>
      <c r="T568" t="n">
        <v>11729.33</v>
      </c>
      <c r="U568" t="n">
        <v>0.8</v>
      </c>
      <c r="V568" t="n">
        <v>0.9</v>
      </c>
      <c r="W568" t="n">
        <v>20.68</v>
      </c>
      <c r="X568" t="n">
        <v>0.71</v>
      </c>
      <c r="Y568" t="n">
        <v>1</v>
      </c>
      <c r="Z568" t="n">
        <v>10</v>
      </c>
    </row>
    <row r="569">
      <c r="A569" t="n">
        <v>59</v>
      </c>
      <c r="B569" t="n">
        <v>70</v>
      </c>
      <c r="C569" t="inlineStr">
        <is>
          <t xml:space="preserve">CONCLUIDO	</t>
        </is>
      </c>
      <c r="D569" t="n">
        <v>1.779</v>
      </c>
      <c r="E569" t="n">
        <v>56.21</v>
      </c>
      <c r="F569" t="n">
        <v>53.26</v>
      </c>
      <c r="G569" t="n">
        <v>127.82</v>
      </c>
      <c r="H569" t="n">
        <v>1.72</v>
      </c>
      <c r="I569" t="n">
        <v>25</v>
      </c>
      <c r="J569" t="n">
        <v>162.4</v>
      </c>
      <c r="K569" t="n">
        <v>47.83</v>
      </c>
      <c r="L569" t="n">
        <v>15.75</v>
      </c>
      <c r="M569" t="n">
        <v>23</v>
      </c>
      <c r="N569" t="n">
        <v>28.82</v>
      </c>
      <c r="O569" t="n">
        <v>20262.76</v>
      </c>
      <c r="P569" t="n">
        <v>524.71</v>
      </c>
      <c r="Q569" t="n">
        <v>1367.3</v>
      </c>
      <c r="R569" t="n">
        <v>128.81</v>
      </c>
      <c r="S569" t="n">
        <v>104.26</v>
      </c>
      <c r="T569" t="n">
        <v>11334.93</v>
      </c>
      <c r="U569" t="n">
        <v>0.8100000000000001</v>
      </c>
      <c r="V569" t="n">
        <v>0.9</v>
      </c>
      <c r="W569" t="n">
        <v>20.68</v>
      </c>
      <c r="X569" t="n">
        <v>0.68</v>
      </c>
      <c r="Y569" t="n">
        <v>1</v>
      </c>
      <c r="Z569" t="n">
        <v>10</v>
      </c>
    </row>
    <row r="570">
      <c r="A570" t="n">
        <v>60</v>
      </c>
      <c r="B570" t="n">
        <v>70</v>
      </c>
      <c r="C570" t="inlineStr">
        <is>
          <t xml:space="preserve">CONCLUIDO	</t>
        </is>
      </c>
      <c r="D570" t="n">
        <v>1.7789</v>
      </c>
      <c r="E570" t="n">
        <v>56.21</v>
      </c>
      <c r="F570" t="n">
        <v>53.26</v>
      </c>
      <c r="G570" t="n">
        <v>127.83</v>
      </c>
      <c r="H570" t="n">
        <v>1.74</v>
      </c>
      <c r="I570" t="n">
        <v>25</v>
      </c>
      <c r="J570" t="n">
        <v>162.75</v>
      </c>
      <c r="K570" t="n">
        <v>47.83</v>
      </c>
      <c r="L570" t="n">
        <v>16</v>
      </c>
      <c r="M570" t="n">
        <v>23</v>
      </c>
      <c r="N570" t="n">
        <v>28.92</v>
      </c>
      <c r="O570" t="n">
        <v>20306.85</v>
      </c>
      <c r="P570" t="n">
        <v>521.0599999999999</v>
      </c>
      <c r="Q570" t="n">
        <v>1367.16</v>
      </c>
      <c r="R570" t="n">
        <v>128.96</v>
      </c>
      <c r="S570" t="n">
        <v>104.26</v>
      </c>
      <c r="T570" t="n">
        <v>11410.62</v>
      </c>
      <c r="U570" t="n">
        <v>0.8100000000000001</v>
      </c>
      <c r="V570" t="n">
        <v>0.9</v>
      </c>
      <c r="W570" t="n">
        <v>20.68</v>
      </c>
      <c r="X570" t="n">
        <v>0.6899999999999999</v>
      </c>
      <c r="Y570" t="n">
        <v>1</v>
      </c>
      <c r="Z570" t="n">
        <v>10</v>
      </c>
    </row>
    <row r="571">
      <c r="A571" t="n">
        <v>61</v>
      </c>
      <c r="B571" t="n">
        <v>70</v>
      </c>
      <c r="C571" t="inlineStr">
        <is>
          <t xml:space="preserve">CONCLUIDO	</t>
        </is>
      </c>
      <c r="D571" t="n">
        <v>1.7813</v>
      </c>
      <c r="E571" t="n">
        <v>56.14</v>
      </c>
      <c r="F571" t="n">
        <v>53.22</v>
      </c>
      <c r="G571" t="n">
        <v>133.04</v>
      </c>
      <c r="H571" t="n">
        <v>1.77</v>
      </c>
      <c r="I571" t="n">
        <v>24</v>
      </c>
      <c r="J571" t="n">
        <v>163.11</v>
      </c>
      <c r="K571" t="n">
        <v>47.83</v>
      </c>
      <c r="L571" t="n">
        <v>16.25</v>
      </c>
      <c r="M571" t="n">
        <v>22</v>
      </c>
      <c r="N571" t="n">
        <v>29.03</v>
      </c>
      <c r="O571" t="n">
        <v>20350.97</v>
      </c>
      <c r="P571" t="n">
        <v>519.4400000000001</v>
      </c>
      <c r="Q571" t="n">
        <v>1367.2</v>
      </c>
      <c r="R571" t="n">
        <v>127.47</v>
      </c>
      <c r="S571" t="n">
        <v>104.26</v>
      </c>
      <c r="T571" t="n">
        <v>10671.48</v>
      </c>
      <c r="U571" t="n">
        <v>0.82</v>
      </c>
      <c r="V571" t="n">
        <v>0.9</v>
      </c>
      <c r="W571" t="n">
        <v>20.68</v>
      </c>
      <c r="X571" t="n">
        <v>0.64</v>
      </c>
      <c r="Y571" t="n">
        <v>1</v>
      </c>
      <c r="Z571" t="n">
        <v>10</v>
      </c>
    </row>
    <row r="572">
      <c r="A572" t="n">
        <v>62</v>
      </c>
      <c r="B572" t="n">
        <v>70</v>
      </c>
      <c r="C572" t="inlineStr">
        <is>
          <t xml:space="preserve">CONCLUIDO	</t>
        </is>
      </c>
      <c r="D572" t="n">
        <v>1.7804</v>
      </c>
      <c r="E572" t="n">
        <v>56.17</v>
      </c>
      <c r="F572" t="n">
        <v>53.24</v>
      </c>
      <c r="G572" t="n">
        <v>133.11</v>
      </c>
      <c r="H572" t="n">
        <v>1.79</v>
      </c>
      <c r="I572" t="n">
        <v>24</v>
      </c>
      <c r="J572" t="n">
        <v>163.47</v>
      </c>
      <c r="K572" t="n">
        <v>47.83</v>
      </c>
      <c r="L572" t="n">
        <v>16.5</v>
      </c>
      <c r="M572" t="n">
        <v>22</v>
      </c>
      <c r="N572" t="n">
        <v>29.14</v>
      </c>
      <c r="O572" t="n">
        <v>20395.14</v>
      </c>
      <c r="P572" t="n">
        <v>519.24</v>
      </c>
      <c r="Q572" t="n">
        <v>1367.32</v>
      </c>
      <c r="R572" t="n">
        <v>128.18</v>
      </c>
      <c r="S572" t="n">
        <v>104.26</v>
      </c>
      <c r="T572" t="n">
        <v>11025.52</v>
      </c>
      <c r="U572" t="n">
        <v>0.8100000000000001</v>
      </c>
      <c r="V572" t="n">
        <v>0.9</v>
      </c>
      <c r="W572" t="n">
        <v>20.68</v>
      </c>
      <c r="X572" t="n">
        <v>0.67</v>
      </c>
      <c r="Y572" t="n">
        <v>1</v>
      </c>
      <c r="Z572" t="n">
        <v>10</v>
      </c>
    </row>
    <row r="573">
      <c r="A573" t="n">
        <v>63</v>
      </c>
      <c r="B573" t="n">
        <v>70</v>
      </c>
      <c r="C573" t="inlineStr">
        <is>
          <t xml:space="preserve">CONCLUIDO	</t>
        </is>
      </c>
      <c r="D573" t="n">
        <v>1.7805</v>
      </c>
      <c r="E573" t="n">
        <v>56.16</v>
      </c>
      <c r="F573" t="n">
        <v>53.24</v>
      </c>
      <c r="G573" t="n">
        <v>133.1</v>
      </c>
      <c r="H573" t="n">
        <v>1.81</v>
      </c>
      <c r="I573" t="n">
        <v>24</v>
      </c>
      <c r="J573" t="n">
        <v>163.83</v>
      </c>
      <c r="K573" t="n">
        <v>47.83</v>
      </c>
      <c r="L573" t="n">
        <v>16.75</v>
      </c>
      <c r="M573" t="n">
        <v>22</v>
      </c>
      <c r="N573" t="n">
        <v>29.25</v>
      </c>
      <c r="O573" t="n">
        <v>20439.33</v>
      </c>
      <c r="P573" t="n">
        <v>516.55</v>
      </c>
      <c r="Q573" t="n">
        <v>1367.23</v>
      </c>
      <c r="R573" t="n">
        <v>128.12</v>
      </c>
      <c r="S573" t="n">
        <v>104.26</v>
      </c>
      <c r="T573" t="n">
        <v>10994.22</v>
      </c>
      <c r="U573" t="n">
        <v>0.8100000000000001</v>
      </c>
      <c r="V573" t="n">
        <v>0.9</v>
      </c>
      <c r="W573" t="n">
        <v>20.68</v>
      </c>
      <c r="X573" t="n">
        <v>0.67</v>
      </c>
      <c r="Y573" t="n">
        <v>1</v>
      </c>
      <c r="Z573" t="n">
        <v>10</v>
      </c>
    </row>
    <row r="574">
      <c r="A574" t="n">
        <v>64</v>
      </c>
      <c r="B574" t="n">
        <v>70</v>
      </c>
      <c r="C574" t="inlineStr">
        <is>
          <t xml:space="preserve">CONCLUIDO	</t>
        </is>
      </c>
      <c r="D574" t="n">
        <v>1.7822</v>
      </c>
      <c r="E574" t="n">
        <v>56.11</v>
      </c>
      <c r="F574" t="n">
        <v>53.22</v>
      </c>
      <c r="G574" t="n">
        <v>138.83</v>
      </c>
      <c r="H574" t="n">
        <v>1.83</v>
      </c>
      <c r="I574" t="n">
        <v>23</v>
      </c>
      <c r="J574" t="n">
        <v>164.19</v>
      </c>
      <c r="K574" t="n">
        <v>47.83</v>
      </c>
      <c r="L574" t="n">
        <v>17</v>
      </c>
      <c r="M574" t="n">
        <v>21</v>
      </c>
      <c r="N574" t="n">
        <v>29.36</v>
      </c>
      <c r="O574" t="n">
        <v>20483.57</v>
      </c>
      <c r="P574" t="n">
        <v>515.61</v>
      </c>
      <c r="Q574" t="n">
        <v>1367.28</v>
      </c>
      <c r="R574" t="n">
        <v>127.13</v>
      </c>
      <c r="S574" t="n">
        <v>104.26</v>
      </c>
      <c r="T574" t="n">
        <v>10505.46</v>
      </c>
      <c r="U574" t="n">
        <v>0.82</v>
      </c>
      <c r="V574" t="n">
        <v>0.9</v>
      </c>
      <c r="W574" t="n">
        <v>20.69</v>
      </c>
      <c r="X574" t="n">
        <v>0.64</v>
      </c>
      <c r="Y574" t="n">
        <v>1</v>
      </c>
      <c r="Z574" t="n">
        <v>10</v>
      </c>
    </row>
    <row r="575">
      <c r="A575" t="n">
        <v>65</v>
      </c>
      <c r="B575" t="n">
        <v>70</v>
      </c>
      <c r="C575" t="inlineStr">
        <is>
          <t xml:space="preserve">CONCLUIDO	</t>
        </is>
      </c>
      <c r="D575" t="n">
        <v>1.7816</v>
      </c>
      <c r="E575" t="n">
        <v>56.13</v>
      </c>
      <c r="F575" t="n">
        <v>53.24</v>
      </c>
      <c r="G575" t="n">
        <v>138.87</v>
      </c>
      <c r="H575" t="n">
        <v>1.86</v>
      </c>
      <c r="I575" t="n">
        <v>23</v>
      </c>
      <c r="J575" t="n">
        <v>164.54</v>
      </c>
      <c r="K575" t="n">
        <v>47.83</v>
      </c>
      <c r="L575" t="n">
        <v>17.25</v>
      </c>
      <c r="M575" t="n">
        <v>21</v>
      </c>
      <c r="N575" t="n">
        <v>29.47</v>
      </c>
      <c r="O575" t="n">
        <v>20527.85</v>
      </c>
      <c r="P575" t="n">
        <v>513.38</v>
      </c>
      <c r="Q575" t="n">
        <v>1367.22</v>
      </c>
      <c r="R575" t="n">
        <v>127.99</v>
      </c>
      <c r="S575" t="n">
        <v>104.26</v>
      </c>
      <c r="T575" t="n">
        <v>10938.13</v>
      </c>
      <c r="U575" t="n">
        <v>0.8100000000000001</v>
      </c>
      <c r="V575" t="n">
        <v>0.9</v>
      </c>
      <c r="W575" t="n">
        <v>20.68</v>
      </c>
      <c r="X575" t="n">
        <v>0.66</v>
      </c>
      <c r="Y575" t="n">
        <v>1</v>
      </c>
      <c r="Z575" t="n">
        <v>10</v>
      </c>
    </row>
    <row r="576">
      <c r="A576" t="n">
        <v>66</v>
      </c>
      <c r="B576" t="n">
        <v>70</v>
      </c>
      <c r="C576" t="inlineStr">
        <is>
          <t xml:space="preserve">CONCLUIDO	</t>
        </is>
      </c>
      <c r="D576" t="n">
        <v>1.7849</v>
      </c>
      <c r="E576" t="n">
        <v>56.03</v>
      </c>
      <c r="F576" t="n">
        <v>53.16</v>
      </c>
      <c r="G576" t="n">
        <v>144.99</v>
      </c>
      <c r="H576" t="n">
        <v>1.88</v>
      </c>
      <c r="I576" t="n">
        <v>22</v>
      </c>
      <c r="J576" t="n">
        <v>164.9</v>
      </c>
      <c r="K576" t="n">
        <v>47.83</v>
      </c>
      <c r="L576" t="n">
        <v>17.5</v>
      </c>
      <c r="M576" t="n">
        <v>20</v>
      </c>
      <c r="N576" t="n">
        <v>29.58</v>
      </c>
      <c r="O576" t="n">
        <v>20572.16</v>
      </c>
      <c r="P576" t="n">
        <v>510.6</v>
      </c>
      <c r="Q576" t="n">
        <v>1367.18</v>
      </c>
      <c r="R576" t="n">
        <v>125.65</v>
      </c>
      <c r="S576" t="n">
        <v>104.26</v>
      </c>
      <c r="T576" t="n">
        <v>9770.4</v>
      </c>
      <c r="U576" t="n">
        <v>0.83</v>
      </c>
      <c r="V576" t="n">
        <v>0.9</v>
      </c>
      <c r="W576" t="n">
        <v>20.68</v>
      </c>
      <c r="X576" t="n">
        <v>0.59</v>
      </c>
      <c r="Y576" t="n">
        <v>1</v>
      </c>
      <c r="Z576" t="n">
        <v>10</v>
      </c>
    </row>
    <row r="577">
      <c r="A577" t="n">
        <v>67</v>
      </c>
      <c r="B577" t="n">
        <v>70</v>
      </c>
      <c r="C577" t="inlineStr">
        <is>
          <t xml:space="preserve">CONCLUIDO	</t>
        </is>
      </c>
      <c r="D577" t="n">
        <v>1.7841</v>
      </c>
      <c r="E577" t="n">
        <v>56.05</v>
      </c>
      <c r="F577" t="n">
        <v>53.19</v>
      </c>
      <c r="G577" t="n">
        <v>145.05</v>
      </c>
      <c r="H577" t="n">
        <v>1.9</v>
      </c>
      <c r="I577" t="n">
        <v>22</v>
      </c>
      <c r="J577" t="n">
        <v>165.26</v>
      </c>
      <c r="K577" t="n">
        <v>47.83</v>
      </c>
      <c r="L577" t="n">
        <v>17.75</v>
      </c>
      <c r="M577" t="n">
        <v>17</v>
      </c>
      <c r="N577" t="n">
        <v>29.69</v>
      </c>
      <c r="O577" t="n">
        <v>20616.5</v>
      </c>
      <c r="P577" t="n">
        <v>510.22</v>
      </c>
      <c r="Q577" t="n">
        <v>1367.34</v>
      </c>
      <c r="R577" t="n">
        <v>126.07</v>
      </c>
      <c r="S577" t="n">
        <v>104.26</v>
      </c>
      <c r="T577" t="n">
        <v>9979.700000000001</v>
      </c>
      <c r="U577" t="n">
        <v>0.83</v>
      </c>
      <c r="V577" t="n">
        <v>0.9</v>
      </c>
      <c r="W577" t="n">
        <v>20.69</v>
      </c>
      <c r="X577" t="n">
        <v>0.61</v>
      </c>
      <c r="Y577" t="n">
        <v>1</v>
      </c>
      <c r="Z577" t="n">
        <v>10</v>
      </c>
    </row>
    <row r="578">
      <c r="A578" t="n">
        <v>68</v>
      </c>
      <c r="B578" t="n">
        <v>70</v>
      </c>
      <c r="C578" t="inlineStr">
        <is>
          <t xml:space="preserve">CONCLUIDO	</t>
        </is>
      </c>
      <c r="D578" t="n">
        <v>1.7843</v>
      </c>
      <c r="E578" t="n">
        <v>56.04</v>
      </c>
      <c r="F578" t="n">
        <v>53.18</v>
      </c>
      <c r="G578" t="n">
        <v>145.04</v>
      </c>
      <c r="H578" t="n">
        <v>1.93</v>
      </c>
      <c r="I578" t="n">
        <v>22</v>
      </c>
      <c r="J578" t="n">
        <v>165.62</v>
      </c>
      <c r="K578" t="n">
        <v>47.83</v>
      </c>
      <c r="L578" t="n">
        <v>18</v>
      </c>
      <c r="M578" t="n">
        <v>15</v>
      </c>
      <c r="N578" t="n">
        <v>29.8</v>
      </c>
      <c r="O578" t="n">
        <v>20660.89</v>
      </c>
      <c r="P578" t="n">
        <v>509.23</v>
      </c>
      <c r="Q578" t="n">
        <v>1367.21</v>
      </c>
      <c r="R578" t="n">
        <v>125.99</v>
      </c>
      <c r="S578" t="n">
        <v>104.26</v>
      </c>
      <c r="T578" t="n">
        <v>9943.700000000001</v>
      </c>
      <c r="U578" t="n">
        <v>0.83</v>
      </c>
      <c r="V578" t="n">
        <v>0.9</v>
      </c>
      <c r="W578" t="n">
        <v>20.68</v>
      </c>
      <c r="X578" t="n">
        <v>0.6</v>
      </c>
      <c r="Y578" t="n">
        <v>1</v>
      </c>
      <c r="Z578" t="n">
        <v>10</v>
      </c>
    </row>
    <row r="579">
      <c r="A579" t="n">
        <v>69</v>
      </c>
      <c r="B579" t="n">
        <v>70</v>
      </c>
      <c r="C579" t="inlineStr">
        <is>
          <t xml:space="preserve">CONCLUIDO	</t>
        </is>
      </c>
      <c r="D579" t="n">
        <v>1.784</v>
      </c>
      <c r="E579" t="n">
        <v>56.05</v>
      </c>
      <c r="F579" t="n">
        <v>53.19</v>
      </c>
      <c r="G579" t="n">
        <v>145.06</v>
      </c>
      <c r="H579" t="n">
        <v>1.95</v>
      </c>
      <c r="I579" t="n">
        <v>22</v>
      </c>
      <c r="J579" t="n">
        <v>165.98</v>
      </c>
      <c r="K579" t="n">
        <v>47.83</v>
      </c>
      <c r="L579" t="n">
        <v>18.25</v>
      </c>
      <c r="M579" t="n">
        <v>14</v>
      </c>
      <c r="N579" t="n">
        <v>29.91</v>
      </c>
      <c r="O579" t="n">
        <v>20705.31</v>
      </c>
      <c r="P579" t="n">
        <v>507.77</v>
      </c>
      <c r="Q579" t="n">
        <v>1367.18</v>
      </c>
      <c r="R579" t="n">
        <v>126.24</v>
      </c>
      <c r="S579" t="n">
        <v>104.26</v>
      </c>
      <c r="T579" t="n">
        <v>10068.01</v>
      </c>
      <c r="U579" t="n">
        <v>0.83</v>
      </c>
      <c r="V579" t="n">
        <v>0.9</v>
      </c>
      <c r="W579" t="n">
        <v>20.69</v>
      </c>
      <c r="X579" t="n">
        <v>0.61</v>
      </c>
      <c r="Y579" t="n">
        <v>1</v>
      </c>
      <c r="Z579" t="n">
        <v>10</v>
      </c>
    </row>
    <row r="580">
      <c r="A580" t="n">
        <v>70</v>
      </c>
      <c r="B580" t="n">
        <v>70</v>
      </c>
      <c r="C580" t="inlineStr">
        <is>
          <t xml:space="preserve">CONCLUIDO	</t>
        </is>
      </c>
      <c r="D580" t="n">
        <v>1.7857</v>
      </c>
      <c r="E580" t="n">
        <v>56</v>
      </c>
      <c r="F580" t="n">
        <v>53.17</v>
      </c>
      <c r="G580" t="n">
        <v>151.9</v>
      </c>
      <c r="H580" t="n">
        <v>1.97</v>
      </c>
      <c r="I580" t="n">
        <v>21</v>
      </c>
      <c r="J580" t="n">
        <v>166.34</v>
      </c>
      <c r="K580" t="n">
        <v>47.83</v>
      </c>
      <c r="L580" t="n">
        <v>18.5</v>
      </c>
      <c r="M580" t="n">
        <v>10</v>
      </c>
      <c r="N580" t="n">
        <v>30.02</v>
      </c>
      <c r="O580" t="n">
        <v>20749.77</v>
      </c>
      <c r="P580" t="n">
        <v>507.1</v>
      </c>
      <c r="Q580" t="n">
        <v>1367.22</v>
      </c>
      <c r="R580" t="n">
        <v>125.45</v>
      </c>
      <c r="S580" t="n">
        <v>104.26</v>
      </c>
      <c r="T580" t="n">
        <v>9678.43</v>
      </c>
      <c r="U580" t="n">
        <v>0.83</v>
      </c>
      <c r="V580" t="n">
        <v>0.9</v>
      </c>
      <c r="W580" t="n">
        <v>20.69</v>
      </c>
      <c r="X580" t="n">
        <v>0.59</v>
      </c>
      <c r="Y580" t="n">
        <v>1</v>
      </c>
      <c r="Z580" t="n">
        <v>10</v>
      </c>
    </row>
    <row r="581">
      <c r="A581" t="n">
        <v>71</v>
      </c>
      <c r="B581" t="n">
        <v>70</v>
      </c>
      <c r="C581" t="inlineStr">
        <is>
          <t xml:space="preserve">CONCLUIDO	</t>
        </is>
      </c>
      <c r="D581" t="n">
        <v>1.7863</v>
      </c>
      <c r="E581" t="n">
        <v>55.98</v>
      </c>
      <c r="F581" t="n">
        <v>53.15</v>
      </c>
      <c r="G581" t="n">
        <v>151.85</v>
      </c>
      <c r="H581" t="n">
        <v>1.99</v>
      </c>
      <c r="I581" t="n">
        <v>21</v>
      </c>
      <c r="J581" t="n">
        <v>166.7</v>
      </c>
      <c r="K581" t="n">
        <v>47.83</v>
      </c>
      <c r="L581" t="n">
        <v>18.75</v>
      </c>
      <c r="M581" t="n">
        <v>4</v>
      </c>
      <c r="N581" t="n">
        <v>30.13</v>
      </c>
      <c r="O581" t="n">
        <v>20794.27</v>
      </c>
      <c r="P581" t="n">
        <v>505.97</v>
      </c>
      <c r="Q581" t="n">
        <v>1367.31</v>
      </c>
      <c r="R581" t="n">
        <v>124.51</v>
      </c>
      <c r="S581" t="n">
        <v>104.26</v>
      </c>
      <c r="T581" t="n">
        <v>9205.940000000001</v>
      </c>
      <c r="U581" t="n">
        <v>0.84</v>
      </c>
      <c r="V581" t="n">
        <v>0.9</v>
      </c>
      <c r="W581" t="n">
        <v>20.69</v>
      </c>
      <c r="X581" t="n">
        <v>0.57</v>
      </c>
      <c r="Y581" t="n">
        <v>1</v>
      </c>
      <c r="Z581" t="n">
        <v>10</v>
      </c>
    </row>
    <row r="582">
      <c r="A582" t="n">
        <v>72</v>
      </c>
      <c r="B582" t="n">
        <v>70</v>
      </c>
      <c r="C582" t="inlineStr">
        <is>
          <t xml:space="preserve">CONCLUIDO	</t>
        </is>
      </c>
      <c r="D582" t="n">
        <v>1.7861</v>
      </c>
      <c r="E582" t="n">
        <v>55.99</v>
      </c>
      <c r="F582" t="n">
        <v>53.15</v>
      </c>
      <c r="G582" t="n">
        <v>151.86</v>
      </c>
      <c r="H582" t="n">
        <v>2.02</v>
      </c>
      <c r="I582" t="n">
        <v>21</v>
      </c>
      <c r="J582" t="n">
        <v>167.07</v>
      </c>
      <c r="K582" t="n">
        <v>47.83</v>
      </c>
      <c r="L582" t="n">
        <v>19</v>
      </c>
      <c r="M582" t="n">
        <v>2</v>
      </c>
      <c r="N582" t="n">
        <v>30.24</v>
      </c>
      <c r="O582" t="n">
        <v>20838.81</v>
      </c>
      <c r="P582" t="n">
        <v>507.05</v>
      </c>
      <c r="Q582" t="n">
        <v>1367.31</v>
      </c>
      <c r="R582" t="n">
        <v>124.55</v>
      </c>
      <c r="S582" t="n">
        <v>104.26</v>
      </c>
      <c r="T582" t="n">
        <v>9226.35</v>
      </c>
      <c r="U582" t="n">
        <v>0.84</v>
      </c>
      <c r="V582" t="n">
        <v>0.9</v>
      </c>
      <c r="W582" t="n">
        <v>20.7</v>
      </c>
      <c r="X582" t="n">
        <v>0.58</v>
      </c>
      <c r="Y582" t="n">
        <v>1</v>
      </c>
      <c r="Z582" t="n">
        <v>10</v>
      </c>
    </row>
    <row r="583">
      <c r="A583" t="n">
        <v>73</v>
      </c>
      <c r="B583" t="n">
        <v>70</v>
      </c>
      <c r="C583" t="inlineStr">
        <is>
          <t xml:space="preserve">CONCLUIDO	</t>
        </is>
      </c>
      <c r="D583" t="n">
        <v>1.7861</v>
      </c>
      <c r="E583" t="n">
        <v>55.99</v>
      </c>
      <c r="F583" t="n">
        <v>53.15</v>
      </c>
      <c r="G583" t="n">
        <v>151.86</v>
      </c>
      <c r="H583" t="n">
        <v>2.04</v>
      </c>
      <c r="I583" t="n">
        <v>21</v>
      </c>
      <c r="J583" t="n">
        <v>167.43</v>
      </c>
      <c r="K583" t="n">
        <v>47.83</v>
      </c>
      <c r="L583" t="n">
        <v>19.25</v>
      </c>
      <c r="M583" t="n">
        <v>1</v>
      </c>
      <c r="N583" t="n">
        <v>30.35</v>
      </c>
      <c r="O583" t="n">
        <v>20883.38</v>
      </c>
      <c r="P583" t="n">
        <v>507.65</v>
      </c>
      <c r="Q583" t="n">
        <v>1367.25</v>
      </c>
      <c r="R583" t="n">
        <v>124.37</v>
      </c>
      <c r="S583" t="n">
        <v>104.26</v>
      </c>
      <c r="T583" t="n">
        <v>9136.889999999999</v>
      </c>
      <c r="U583" t="n">
        <v>0.84</v>
      </c>
      <c r="V583" t="n">
        <v>0.9</v>
      </c>
      <c r="W583" t="n">
        <v>20.7</v>
      </c>
      <c r="X583" t="n">
        <v>0.58</v>
      </c>
      <c r="Y583" t="n">
        <v>1</v>
      </c>
      <c r="Z583" t="n">
        <v>10</v>
      </c>
    </row>
    <row r="584">
      <c r="A584" t="n">
        <v>74</v>
      </c>
      <c r="B584" t="n">
        <v>70</v>
      </c>
      <c r="C584" t="inlineStr">
        <is>
          <t xml:space="preserve">CONCLUIDO	</t>
        </is>
      </c>
      <c r="D584" t="n">
        <v>1.786</v>
      </c>
      <c r="E584" t="n">
        <v>55.99</v>
      </c>
      <c r="F584" t="n">
        <v>53.16</v>
      </c>
      <c r="G584" t="n">
        <v>151.87</v>
      </c>
      <c r="H584" t="n">
        <v>2.06</v>
      </c>
      <c r="I584" t="n">
        <v>21</v>
      </c>
      <c r="J584" t="n">
        <v>167.79</v>
      </c>
      <c r="K584" t="n">
        <v>47.83</v>
      </c>
      <c r="L584" t="n">
        <v>19.5</v>
      </c>
      <c r="M584" t="n">
        <v>0</v>
      </c>
      <c r="N584" t="n">
        <v>30.46</v>
      </c>
      <c r="O584" t="n">
        <v>20928</v>
      </c>
      <c r="P584" t="n">
        <v>508.66</v>
      </c>
      <c r="Q584" t="n">
        <v>1367.3</v>
      </c>
      <c r="R584" t="n">
        <v>124.38</v>
      </c>
      <c r="S584" t="n">
        <v>104.26</v>
      </c>
      <c r="T584" t="n">
        <v>9141.870000000001</v>
      </c>
      <c r="U584" t="n">
        <v>0.84</v>
      </c>
      <c r="V584" t="n">
        <v>0.9</v>
      </c>
      <c r="W584" t="n">
        <v>20.7</v>
      </c>
      <c r="X584" t="n">
        <v>0.58</v>
      </c>
      <c r="Y584" t="n">
        <v>1</v>
      </c>
      <c r="Z584" t="n">
        <v>10</v>
      </c>
    </row>
    <row r="585">
      <c r="A585" t="n">
        <v>0</v>
      </c>
      <c r="B585" t="n">
        <v>90</v>
      </c>
      <c r="C585" t="inlineStr">
        <is>
          <t xml:space="preserve">CONCLUIDO	</t>
        </is>
      </c>
      <c r="D585" t="n">
        <v>0.9869</v>
      </c>
      <c r="E585" t="n">
        <v>101.33</v>
      </c>
      <c r="F585" t="n">
        <v>73.73999999999999</v>
      </c>
      <c r="G585" t="n">
        <v>6.25</v>
      </c>
      <c r="H585" t="n">
        <v>0.1</v>
      </c>
      <c r="I585" t="n">
        <v>708</v>
      </c>
      <c r="J585" t="n">
        <v>176.73</v>
      </c>
      <c r="K585" t="n">
        <v>52.44</v>
      </c>
      <c r="L585" t="n">
        <v>1</v>
      </c>
      <c r="M585" t="n">
        <v>706</v>
      </c>
      <c r="N585" t="n">
        <v>33.29</v>
      </c>
      <c r="O585" t="n">
        <v>22031.19</v>
      </c>
      <c r="P585" t="n">
        <v>979.89</v>
      </c>
      <c r="Q585" t="n">
        <v>1370.23</v>
      </c>
      <c r="R585" t="n">
        <v>794.88</v>
      </c>
      <c r="S585" t="n">
        <v>104.26</v>
      </c>
      <c r="T585" t="n">
        <v>340956.98</v>
      </c>
      <c r="U585" t="n">
        <v>0.13</v>
      </c>
      <c r="V585" t="n">
        <v>0.65</v>
      </c>
      <c r="W585" t="n">
        <v>21.83</v>
      </c>
      <c r="X585" t="n">
        <v>21.09</v>
      </c>
      <c r="Y585" t="n">
        <v>1</v>
      </c>
      <c r="Z585" t="n">
        <v>10</v>
      </c>
    </row>
    <row r="586">
      <c r="A586" t="n">
        <v>1</v>
      </c>
      <c r="B586" t="n">
        <v>90</v>
      </c>
      <c r="C586" t="inlineStr">
        <is>
          <t xml:space="preserve">CONCLUIDO	</t>
        </is>
      </c>
      <c r="D586" t="n">
        <v>1.1251</v>
      </c>
      <c r="E586" t="n">
        <v>88.88</v>
      </c>
      <c r="F586" t="n">
        <v>67.93000000000001</v>
      </c>
      <c r="G586" t="n">
        <v>7.82</v>
      </c>
      <c r="H586" t="n">
        <v>0.13</v>
      </c>
      <c r="I586" t="n">
        <v>521</v>
      </c>
      <c r="J586" t="n">
        <v>177.1</v>
      </c>
      <c r="K586" t="n">
        <v>52.44</v>
      </c>
      <c r="L586" t="n">
        <v>1.25</v>
      </c>
      <c r="M586" t="n">
        <v>519</v>
      </c>
      <c r="N586" t="n">
        <v>33.41</v>
      </c>
      <c r="O586" t="n">
        <v>22076.81</v>
      </c>
      <c r="P586" t="n">
        <v>902.36</v>
      </c>
      <c r="Q586" t="n">
        <v>1369.82</v>
      </c>
      <c r="R586" t="n">
        <v>606.25</v>
      </c>
      <c r="S586" t="n">
        <v>104.26</v>
      </c>
      <c r="T586" t="n">
        <v>247575.41</v>
      </c>
      <c r="U586" t="n">
        <v>0.17</v>
      </c>
      <c r="V586" t="n">
        <v>0.71</v>
      </c>
      <c r="W586" t="n">
        <v>21.49</v>
      </c>
      <c r="X586" t="n">
        <v>15.31</v>
      </c>
      <c r="Y586" t="n">
        <v>1</v>
      </c>
      <c r="Z586" t="n">
        <v>10</v>
      </c>
    </row>
    <row r="587">
      <c r="A587" t="n">
        <v>2</v>
      </c>
      <c r="B587" t="n">
        <v>90</v>
      </c>
      <c r="C587" t="inlineStr">
        <is>
          <t xml:space="preserve">CONCLUIDO	</t>
        </is>
      </c>
      <c r="D587" t="n">
        <v>1.2228</v>
      </c>
      <c r="E587" t="n">
        <v>81.78</v>
      </c>
      <c r="F587" t="n">
        <v>64.68000000000001</v>
      </c>
      <c r="G587" t="n">
        <v>9.4</v>
      </c>
      <c r="H587" t="n">
        <v>0.15</v>
      </c>
      <c r="I587" t="n">
        <v>413</v>
      </c>
      <c r="J587" t="n">
        <v>177.47</v>
      </c>
      <c r="K587" t="n">
        <v>52.44</v>
      </c>
      <c r="L587" t="n">
        <v>1.5</v>
      </c>
      <c r="M587" t="n">
        <v>411</v>
      </c>
      <c r="N587" t="n">
        <v>33.53</v>
      </c>
      <c r="O587" t="n">
        <v>22122.46</v>
      </c>
      <c r="P587" t="n">
        <v>858.47</v>
      </c>
      <c r="Q587" t="n">
        <v>1368.91</v>
      </c>
      <c r="R587" t="n">
        <v>499.5</v>
      </c>
      <c r="S587" t="n">
        <v>104.26</v>
      </c>
      <c r="T587" t="n">
        <v>194741.76</v>
      </c>
      <c r="U587" t="n">
        <v>0.21</v>
      </c>
      <c r="V587" t="n">
        <v>0.74</v>
      </c>
      <c r="W587" t="n">
        <v>21.33</v>
      </c>
      <c r="X587" t="n">
        <v>12.06</v>
      </c>
      <c r="Y587" t="n">
        <v>1</v>
      </c>
      <c r="Z587" t="n">
        <v>10</v>
      </c>
    </row>
    <row r="588">
      <c r="A588" t="n">
        <v>3</v>
      </c>
      <c r="B588" t="n">
        <v>90</v>
      </c>
      <c r="C588" t="inlineStr">
        <is>
          <t xml:space="preserve">CONCLUIDO	</t>
        </is>
      </c>
      <c r="D588" t="n">
        <v>1.296</v>
      </c>
      <c r="E588" t="n">
        <v>77.16</v>
      </c>
      <c r="F588" t="n">
        <v>62.58</v>
      </c>
      <c r="G588" t="n">
        <v>10.98</v>
      </c>
      <c r="H588" t="n">
        <v>0.17</v>
      </c>
      <c r="I588" t="n">
        <v>342</v>
      </c>
      <c r="J588" t="n">
        <v>177.84</v>
      </c>
      <c r="K588" t="n">
        <v>52.44</v>
      </c>
      <c r="L588" t="n">
        <v>1.75</v>
      </c>
      <c r="M588" t="n">
        <v>340</v>
      </c>
      <c r="N588" t="n">
        <v>33.65</v>
      </c>
      <c r="O588" t="n">
        <v>22168.15</v>
      </c>
      <c r="P588" t="n">
        <v>829.77</v>
      </c>
      <c r="Q588" t="n">
        <v>1368.84</v>
      </c>
      <c r="R588" t="n">
        <v>430.52</v>
      </c>
      <c r="S588" t="n">
        <v>104.26</v>
      </c>
      <c r="T588" t="n">
        <v>160605.32</v>
      </c>
      <c r="U588" t="n">
        <v>0.24</v>
      </c>
      <c r="V588" t="n">
        <v>0.77</v>
      </c>
      <c r="W588" t="n">
        <v>21.24</v>
      </c>
      <c r="X588" t="n">
        <v>9.970000000000001</v>
      </c>
      <c r="Y588" t="n">
        <v>1</v>
      </c>
      <c r="Z588" t="n">
        <v>10</v>
      </c>
    </row>
    <row r="589">
      <c r="A589" t="n">
        <v>4</v>
      </c>
      <c r="B589" t="n">
        <v>90</v>
      </c>
      <c r="C589" t="inlineStr">
        <is>
          <t xml:space="preserve">CONCLUIDO	</t>
        </is>
      </c>
      <c r="D589" t="n">
        <v>1.3539</v>
      </c>
      <c r="E589" t="n">
        <v>73.86</v>
      </c>
      <c r="F589" t="n">
        <v>61.06</v>
      </c>
      <c r="G589" t="n">
        <v>12.55</v>
      </c>
      <c r="H589" t="n">
        <v>0.2</v>
      </c>
      <c r="I589" t="n">
        <v>292</v>
      </c>
      <c r="J589" t="n">
        <v>178.21</v>
      </c>
      <c r="K589" t="n">
        <v>52.44</v>
      </c>
      <c r="L589" t="n">
        <v>2</v>
      </c>
      <c r="M589" t="n">
        <v>290</v>
      </c>
      <c r="N589" t="n">
        <v>33.77</v>
      </c>
      <c r="O589" t="n">
        <v>22213.89</v>
      </c>
      <c r="P589" t="n">
        <v>808.6900000000001</v>
      </c>
      <c r="Q589" t="n">
        <v>1368.59</v>
      </c>
      <c r="R589" t="n">
        <v>381.92</v>
      </c>
      <c r="S589" t="n">
        <v>104.26</v>
      </c>
      <c r="T589" t="n">
        <v>136554.19</v>
      </c>
      <c r="U589" t="n">
        <v>0.27</v>
      </c>
      <c r="V589" t="n">
        <v>0.79</v>
      </c>
      <c r="W589" t="n">
        <v>21.13</v>
      </c>
      <c r="X589" t="n">
        <v>8.449999999999999</v>
      </c>
      <c r="Y589" t="n">
        <v>1</v>
      </c>
      <c r="Z589" t="n">
        <v>10</v>
      </c>
    </row>
    <row r="590">
      <c r="A590" t="n">
        <v>5</v>
      </c>
      <c r="B590" t="n">
        <v>90</v>
      </c>
      <c r="C590" t="inlineStr">
        <is>
          <t xml:space="preserve">CONCLUIDO	</t>
        </is>
      </c>
      <c r="D590" t="n">
        <v>1.401</v>
      </c>
      <c r="E590" t="n">
        <v>71.38</v>
      </c>
      <c r="F590" t="n">
        <v>59.92</v>
      </c>
      <c r="G590" t="n">
        <v>14.16</v>
      </c>
      <c r="H590" t="n">
        <v>0.22</v>
      </c>
      <c r="I590" t="n">
        <v>254</v>
      </c>
      <c r="J590" t="n">
        <v>178.59</v>
      </c>
      <c r="K590" t="n">
        <v>52.44</v>
      </c>
      <c r="L590" t="n">
        <v>2.25</v>
      </c>
      <c r="M590" t="n">
        <v>252</v>
      </c>
      <c r="N590" t="n">
        <v>33.89</v>
      </c>
      <c r="O590" t="n">
        <v>22259.66</v>
      </c>
      <c r="P590" t="n">
        <v>792.78</v>
      </c>
      <c r="Q590" t="n">
        <v>1368.09</v>
      </c>
      <c r="R590" t="n">
        <v>345.23</v>
      </c>
      <c r="S590" t="n">
        <v>104.26</v>
      </c>
      <c r="T590" t="n">
        <v>118399.58</v>
      </c>
      <c r="U590" t="n">
        <v>0.3</v>
      </c>
      <c r="V590" t="n">
        <v>0.8</v>
      </c>
      <c r="W590" t="n">
        <v>21.06</v>
      </c>
      <c r="X590" t="n">
        <v>7.33</v>
      </c>
      <c r="Y590" t="n">
        <v>1</v>
      </c>
      <c r="Z590" t="n">
        <v>10</v>
      </c>
    </row>
    <row r="591">
      <c r="A591" t="n">
        <v>6</v>
      </c>
      <c r="B591" t="n">
        <v>90</v>
      </c>
      <c r="C591" t="inlineStr">
        <is>
          <t xml:space="preserve">CONCLUIDO	</t>
        </is>
      </c>
      <c r="D591" t="n">
        <v>1.4391</v>
      </c>
      <c r="E591" t="n">
        <v>69.48999999999999</v>
      </c>
      <c r="F591" t="n">
        <v>59.07</v>
      </c>
      <c r="G591" t="n">
        <v>15.75</v>
      </c>
      <c r="H591" t="n">
        <v>0.25</v>
      </c>
      <c r="I591" t="n">
        <v>225</v>
      </c>
      <c r="J591" t="n">
        <v>178.96</v>
      </c>
      <c r="K591" t="n">
        <v>52.44</v>
      </c>
      <c r="L591" t="n">
        <v>2.5</v>
      </c>
      <c r="M591" t="n">
        <v>223</v>
      </c>
      <c r="N591" t="n">
        <v>34.02</v>
      </c>
      <c r="O591" t="n">
        <v>22305.48</v>
      </c>
      <c r="P591" t="n">
        <v>780.45</v>
      </c>
      <c r="Q591" t="n">
        <v>1368.28</v>
      </c>
      <c r="R591" t="n">
        <v>317.36</v>
      </c>
      <c r="S591" t="n">
        <v>104.26</v>
      </c>
      <c r="T591" t="n">
        <v>104610.2</v>
      </c>
      <c r="U591" t="n">
        <v>0.33</v>
      </c>
      <c r="V591" t="n">
        <v>0.8100000000000001</v>
      </c>
      <c r="W591" t="n">
        <v>21.01</v>
      </c>
      <c r="X591" t="n">
        <v>6.47</v>
      </c>
      <c r="Y591" t="n">
        <v>1</v>
      </c>
      <c r="Z591" t="n">
        <v>10</v>
      </c>
    </row>
    <row r="592">
      <c r="A592" t="n">
        <v>7</v>
      </c>
      <c r="B592" t="n">
        <v>90</v>
      </c>
      <c r="C592" t="inlineStr">
        <is>
          <t xml:space="preserve">CONCLUIDO	</t>
        </is>
      </c>
      <c r="D592" t="n">
        <v>1.4682</v>
      </c>
      <c r="E592" t="n">
        <v>68.11</v>
      </c>
      <c r="F592" t="n">
        <v>58.47</v>
      </c>
      <c r="G592" t="n">
        <v>17.28</v>
      </c>
      <c r="H592" t="n">
        <v>0.27</v>
      </c>
      <c r="I592" t="n">
        <v>203</v>
      </c>
      <c r="J592" t="n">
        <v>179.33</v>
      </c>
      <c r="K592" t="n">
        <v>52.44</v>
      </c>
      <c r="L592" t="n">
        <v>2.75</v>
      </c>
      <c r="M592" t="n">
        <v>201</v>
      </c>
      <c r="N592" t="n">
        <v>34.14</v>
      </c>
      <c r="O592" t="n">
        <v>22351.34</v>
      </c>
      <c r="P592" t="n">
        <v>771.62</v>
      </c>
      <c r="Q592" t="n">
        <v>1368.04</v>
      </c>
      <c r="R592" t="n">
        <v>297.29</v>
      </c>
      <c r="S592" t="n">
        <v>104.26</v>
      </c>
      <c r="T592" t="n">
        <v>94687.42</v>
      </c>
      <c r="U592" t="n">
        <v>0.35</v>
      </c>
      <c r="V592" t="n">
        <v>0.82</v>
      </c>
      <c r="W592" t="n">
        <v>21</v>
      </c>
      <c r="X592" t="n">
        <v>5.88</v>
      </c>
      <c r="Y592" t="n">
        <v>1</v>
      </c>
      <c r="Z592" t="n">
        <v>10</v>
      </c>
    </row>
    <row r="593">
      <c r="A593" t="n">
        <v>8</v>
      </c>
      <c r="B593" t="n">
        <v>90</v>
      </c>
      <c r="C593" t="inlineStr">
        <is>
          <t xml:space="preserve">CONCLUIDO	</t>
        </is>
      </c>
      <c r="D593" t="n">
        <v>1.4958</v>
      </c>
      <c r="E593" t="n">
        <v>66.84999999999999</v>
      </c>
      <c r="F593" t="n">
        <v>57.89</v>
      </c>
      <c r="G593" t="n">
        <v>18.88</v>
      </c>
      <c r="H593" t="n">
        <v>0.3</v>
      </c>
      <c r="I593" t="n">
        <v>184</v>
      </c>
      <c r="J593" t="n">
        <v>179.7</v>
      </c>
      <c r="K593" t="n">
        <v>52.44</v>
      </c>
      <c r="L593" t="n">
        <v>3</v>
      </c>
      <c r="M593" t="n">
        <v>182</v>
      </c>
      <c r="N593" t="n">
        <v>34.26</v>
      </c>
      <c r="O593" t="n">
        <v>22397.24</v>
      </c>
      <c r="P593" t="n">
        <v>762.79</v>
      </c>
      <c r="Q593" t="n">
        <v>1367.92</v>
      </c>
      <c r="R593" t="n">
        <v>278.55</v>
      </c>
      <c r="S593" t="n">
        <v>104.26</v>
      </c>
      <c r="T593" t="n">
        <v>85412.14</v>
      </c>
      <c r="U593" t="n">
        <v>0.37</v>
      </c>
      <c r="V593" t="n">
        <v>0.83</v>
      </c>
      <c r="W593" t="n">
        <v>20.95</v>
      </c>
      <c r="X593" t="n">
        <v>5.29</v>
      </c>
      <c r="Y593" t="n">
        <v>1</v>
      </c>
      <c r="Z593" t="n">
        <v>10</v>
      </c>
    </row>
    <row r="594">
      <c r="A594" t="n">
        <v>9</v>
      </c>
      <c r="B594" t="n">
        <v>90</v>
      </c>
      <c r="C594" t="inlineStr">
        <is>
          <t xml:space="preserve">CONCLUIDO	</t>
        </is>
      </c>
      <c r="D594" t="n">
        <v>1.5197</v>
      </c>
      <c r="E594" t="n">
        <v>65.8</v>
      </c>
      <c r="F594" t="n">
        <v>57.41</v>
      </c>
      <c r="G594" t="n">
        <v>20.5</v>
      </c>
      <c r="H594" t="n">
        <v>0.32</v>
      </c>
      <c r="I594" t="n">
        <v>168</v>
      </c>
      <c r="J594" t="n">
        <v>180.07</v>
      </c>
      <c r="K594" t="n">
        <v>52.44</v>
      </c>
      <c r="L594" t="n">
        <v>3.25</v>
      </c>
      <c r="M594" t="n">
        <v>166</v>
      </c>
      <c r="N594" t="n">
        <v>34.38</v>
      </c>
      <c r="O594" t="n">
        <v>22443.18</v>
      </c>
      <c r="P594" t="n">
        <v>755.59</v>
      </c>
      <c r="Q594" t="n">
        <v>1368</v>
      </c>
      <c r="R594" t="n">
        <v>263.3</v>
      </c>
      <c r="S594" t="n">
        <v>104.26</v>
      </c>
      <c r="T594" t="n">
        <v>77865.19</v>
      </c>
      <c r="U594" t="n">
        <v>0.4</v>
      </c>
      <c r="V594" t="n">
        <v>0.84</v>
      </c>
      <c r="W594" t="n">
        <v>20.92</v>
      </c>
      <c r="X594" t="n">
        <v>4.82</v>
      </c>
      <c r="Y594" t="n">
        <v>1</v>
      </c>
      <c r="Z594" t="n">
        <v>10</v>
      </c>
    </row>
    <row r="595">
      <c r="A595" t="n">
        <v>10</v>
      </c>
      <c r="B595" t="n">
        <v>90</v>
      </c>
      <c r="C595" t="inlineStr">
        <is>
          <t xml:space="preserve">CONCLUIDO	</t>
        </is>
      </c>
      <c r="D595" t="n">
        <v>1.5392</v>
      </c>
      <c r="E595" t="n">
        <v>64.97</v>
      </c>
      <c r="F595" t="n">
        <v>57.04</v>
      </c>
      <c r="G595" t="n">
        <v>22.08</v>
      </c>
      <c r="H595" t="n">
        <v>0.34</v>
      </c>
      <c r="I595" t="n">
        <v>155</v>
      </c>
      <c r="J595" t="n">
        <v>180.45</v>
      </c>
      <c r="K595" t="n">
        <v>52.44</v>
      </c>
      <c r="L595" t="n">
        <v>3.5</v>
      </c>
      <c r="M595" t="n">
        <v>153</v>
      </c>
      <c r="N595" t="n">
        <v>34.51</v>
      </c>
      <c r="O595" t="n">
        <v>22489.16</v>
      </c>
      <c r="P595" t="n">
        <v>749.4400000000001</v>
      </c>
      <c r="Q595" t="n">
        <v>1367.98</v>
      </c>
      <c r="R595" t="n">
        <v>251.07</v>
      </c>
      <c r="S595" t="n">
        <v>104.26</v>
      </c>
      <c r="T595" t="n">
        <v>71816.89</v>
      </c>
      <c r="U595" t="n">
        <v>0.42</v>
      </c>
      <c r="V595" t="n">
        <v>0.84</v>
      </c>
      <c r="W595" t="n">
        <v>20.9</v>
      </c>
      <c r="X595" t="n">
        <v>4.45</v>
      </c>
      <c r="Y595" t="n">
        <v>1</v>
      </c>
      <c r="Z595" t="n">
        <v>10</v>
      </c>
    </row>
    <row r="596">
      <c r="A596" t="n">
        <v>11</v>
      </c>
      <c r="B596" t="n">
        <v>90</v>
      </c>
      <c r="C596" t="inlineStr">
        <is>
          <t xml:space="preserve">CONCLUIDO	</t>
        </is>
      </c>
      <c r="D596" t="n">
        <v>1.5565</v>
      </c>
      <c r="E596" t="n">
        <v>64.25</v>
      </c>
      <c r="F596" t="n">
        <v>56.71</v>
      </c>
      <c r="G596" t="n">
        <v>23.63</v>
      </c>
      <c r="H596" t="n">
        <v>0.37</v>
      </c>
      <c r="I596" t="n">
        <v>144</v>
      </c>
      <c r="J596" t="n">
        <v>180.82</v>
      </c>
      <c r="K596" t="n">
        <v>52.44</v>
      </c>
      <c r="L596" t="n">
        <v>3.75</v>
      </c>
      <c r="M596" t="n">
        <v>142</v>
      </c>
      <c r="N596" t="n">
        <v>34.63</v>
      </c>
      <c r="O596" t="n">
        <v>22535.19</v>
      </c>
      <c r="P596" t="n">
        <v>744.25</v>
      </c>
      <c r="Q596" t="n">
        <v>1367.6</v>
      </c>
      <c r="R596" t="n">
        <v>240.83</v>
      </c>
      <c r="S596" t="n">
        <v>104.26</v>
      </c>
      <c r="T596" t="n">
        <v>66750.03</v>
      </c>
      <c r="U596" t="n">
        <v>0.43</v>
      </c>
      <c r="V596" t="n">
        <v>0.85</v>
      </c>
      <c r="W596" t="n">
        <v>20.88</v>
      </c>
      <c r="X596" t="n">
        <v>4.12</v>
      </c>
      <c r="Y596" t="n">
        <v>1</v>
      </c>
      <c r="Z596" t="n">
        <v>10</v>
      </c>
    </row>
    <row r="597">
      <c r="A597" t="n">
        <v>12</v>
      </c>
      <c r="B597" t="n">
        <v>90</v>
      </c>
      <c r="C597" t="inlineStr">
        <is>
          <t xml:space="preserve">CONCLUIDO	</t>
        </is>
      </c>
      <c r="D597" t="n">
        <v>1.5722</v>
      </c>
      <c r="E597" t="n">
        <v>63.61</v>
      </c>
      <c r="F597" t="n">
        <v>56.42</v>
      </c>
      <c r="G597" t="n">
        <v>25.26</v>
      </c>
      <c r="H597" t="n">
        <v>0.39</v>
      </c>
      <c r="I597" t="n">
        <v>134</v>
      </c>
      <c r="J597" t="n">
        <v>181.19</v>
      </c>
      <c r="K597" t="n">
        <v>52.44</v>
      </c>
      <c r="L597" t="n">
        <v>4</v>
      </c>
      <c r="M597" t="n">
        <v>132</v>
      </c>
      <c r="N597" t="n">
        <v>34.75</v>
      </c>
      <c r="O597" t="n">
        <v>22581.25</v>
      </c>
      <c r="P597" t="n">
        <v>739.4299999999999</v>
      </c>
      <c r="Q597" t="n">
        <v>1367.5</v>
      </c>
      <c r="R597" t="n">
        <v>230.88</v>
      </c>
      <c r="S597" t="n">
        <v>104.26</v>
      </c>
      <c r="T597" t="n">
        <v>61825.4</v>
      </c>
      <c r="U597" t="n">
        <v>0.45</v>
      </c>
      <c r="V597" t="n">
        <v>0.85</v>
      </c>
      <c r="W597" t="n">
        <v>20.88</v>
      </c>
      <c r="X597" t="n">
        <v>3.84</v>
      </c>
      <c r="Y597" t="n">
        <v>1</v>
      </c>
      <c r="Z597" t="n">
        <v>10</v>
      </c>
    </row>
    <row r="598">
      <c r="A598" t="n">
        <v>13</v>
      </c>
      <c r="B598" t="n">
        <v>90</v>
      </c>
      <c r="C598" t="inlineStr">
        <is>
          <t xml:space="preserve">CONCLUIDO	</t>
        </is>
      </c>
      <c r="D598" t="n">
        <v>1.5873</v>
      </c>
      <c r="E598" t="n">
        <v>63</v>
      </c>
      <c r="F598" t="n">
        <v>56.14</v>
      </c>
      <c r="G598" t="n">
        <v>26.95</v>
      </c>
      <c r="H598" t="n">
        <v>0.42</v>
      </c>
      <c r="I598" t="n">
        <v>125</v>
      </c>
      <c r="J598" t="n">
        <v>181.57</v>
      </c>
      <c r="K598" t="n">
        <v>52.44</v>
      </c>
      <c r="L598" t="n">
        <v>4.25</v>
      </c>
      <c r="M598" t="n">
        <v>123</v>
      </c>
      <c r="N598" t="n">
        <v>34.88</v>
      </c>
      <c r="O598" t="n">
        <v>22627.36</v>
      </c>
      <c r="P598" t="n">
        <v>734.6</v>
      </c>
      <c r="Q598" t="n">
        <v>1367.51</v>
      </c>
      <c r="R598" t="n">
        <v>222.21</v>
      </c>
      <c r="S598" t="n">
        <v>104.26</v>
      </c>
      <c r="T598" t="n">
        <v>57538.43</v>
      </c>
      <c r="U598" t="n">
        <v>0.47</v>
      </c>
      <c r="V598" t="n">
        <v>0.85</v>
      </c>
      <c r="W598" t="n">
        <v>20.84</v>
      </c>
      <c r="X598" t="n">
        <v>3.55</v>
      </c>
      <c r="Y598" t="n">
        <v>1</v>
      </c>
      <c r="Z598" t="n">
        <v>10</v>
      </c>
    </row>
    <row r="599">
      <c r="A599" t="n">
        <v>14</v>
      </c>
      <c r="B599" t="n">
        <v>90</v>
      </c>
      <c r="C599" t="inlineStr">
        <is>
          <t xml:space="preserve">CONCLUIDO	</t>
        </is>
      </c>
      <c r="D599" t="n">
        <v>1.5985</v>
      </c>
      <c r="E599" t="n">
        <v>62.56</v>
      </c>
      <c r="F599" t="n">
        <v>55.94</v>
      </c>
      <c r="G599" t="n">
        <v>28.44</v>
      </c>
      <c r="H599" t="n">
        <v>0.44</v>
      </c>
      <c r="I599" t="n">
        <v>118</v>
      </c>
      <c r="J599" t="n">
        <v>181.94</v>
      </c>
      <c r="K599" t="n">
        <v>52.44</v>
      </c>
      <c r="L599" t="n">
        <v>4.5</v>
      </c>
      <c r="M599" t="n">
        <v>116</v>
      </c>
      <c r="N599" t="n">
        <v>35</v>
      </c>
      <c r="O599" t="n">
        <v>22673.63</v>
      </c>
      <c r="P599" t="n">
        <v>731.1900000000001</v>
      </c>
      <c r="Q599" t="n">
        <v>1367.78</v>
      </c>
      <c r="R599" t="n">
        <v>215.72</v>
      </c>
      <c r="S599" t="n">
        <v>104.26</v>
      </c>
      <c r="T599" t="n">
        <v>54327.73</v>
      </c>
      <c r="U599" t="n">
        <v>0.48</v>
      </c>
      <c r="V599" t="n">
        <v>0.86</v>
      </c>
      <c r="W599" t="n">
        <v>20.84</v>
      </c>
      <c r="X599" t="n">
        <v>3.36</v>
      </c>
      <c r="Y599" t="n">
        <v>1</v>
      </c>
      <c r="Z599" t="n">
        <v>10</v>
      </c>
    </row>
    <row r="600">
      <c r="A600" t="n">
        <v>15</v>
      </c>
      <c r="B600" t="n">
        <v>90</v>
      </c>
      <c r="C600" t="inlineStr">
        <is>
          <t xml:space="preserve">CONCLUIDO	</t>
        </is>
      </c>
      <c r="D600" t="n">
        <v>1.6097</v>
      </c>
      <c r="E600" t="n">
        <v>62.12</v>
      </c>
      <c r="F600" t="n">
        <v>55.76</v>
      </c>
      <c r="G600" t="n">
        <v>30.14</v>
      </c>
      <c r="H600" t="n">
        <v>0.46</v>
      </c>
      <c r="I600" t="n">
        <v>111</v>
      </c>
      <c r="J600" t="n">
        <v>182.32</v>
      </c>
      <c r="K600" t="n">
        <v>52.44</v>
      </c>
      <c r="L600" t="n">
        <v>4.75</v>
      </c>
      <c r="M600" t="n">
        <v>109</v>
      </c>
      <c r="N600" t="n">
        <v>35.12</v>
      </c>
      <c r="O600" t="n">
        <v>22719.83</v>
      </c>
      <c r="P600" t="n">
        <v>727.6</v>
      </c>
      <c r="Q600" t="n">
        <v>1367.64</v>
      </c>
      <c r="R600" t="n">
        <v>209.82</v>
      </c>
      <c r="S600" t="n">
        <v>104.26</v>
      </c>
      <c r="T600" t="n">
        <v>51412.7</v>
      </c>
      <c r="U600" t="n">
        <v>0.5</v>
      </c>
      <c r="V600" t="n">
        <v>0.86</v>
      </c>
      <c r="W600" t="n">
        <v>20.83</v>
      </c>
      <c r="X600" t="n">
        <v>3.17</v>
      </c>
      <c r="Y600" t="n">
        <v>1</v>
      </c>
      <c r="Z600" t="n">
        <v>10</v>
      </c>
    </row>
    <row r="601">
      <c r="A601" t="n">
        <v>16</v>
      </c>
      <c r="B601" t="n">
        <v>90</v>
      </c>
      <c r="C601" t="inlineStr">
        <is>
          <t xml:space="preserve">CONCLUIDO	</t>
        </is>
      </c>
      <c r="D601" t="n">
        <v>1.6203</v>
      </c>
      <c r="E601" t="n">
        <v>61.72</v>
      </c>
      <c r="F601" t="n">
        <v>55.56</v>
      </c>
      <c r="G601" t="n">
        <v>31.75</v>
      </c>
      <c r="H601" t="n">
        <v>0.49</v>
      </c>
      <c r="I601" t="n">
        <v>105</v>
      </c>
      <c r="J601" t="n">
        <v>182.69</v>
      </c>
      <c r="K601" t="n">
        <v>52.44</v>
      </c>
      <c r="L601" t="n">
        <v>5</v>
      </c>
      <c r="M601" t="n">
        <v>103</v>
      </c>
      <c r="N601" t="n">
        <v>35.25</v>
      </c>
      <c r="O601" t="n">
        <v>22766.06</v>
      </c>
      <c r="P601" t="n">
        <v>723.99</v>
      </c>
      <c r="Q601" t="n">
        <v>1367.64</v>
      </c>
      <c r="R601" t="n">
        <v>203.48</v>
      </c>
      <c r="S601" t="n">
        <v>104.26</v>
      </c>
      <c r="T601" t="n">
        <v>48270.93</v>
      </c>
      <c r="U601" t="n">
        <v>0.51</v>
      </c>
      <c r="V601" t="n">
        <v>0.86</v>
      </c>
      <c r="W601" t="n">
        <v>20.81</v>
      </c>
      <c r="X601" t="n">
        <v>2.98</v>
      </c>
      <c r="Y601" t="n">
        <v>1</v>
      </c>
      <c r="Z601" t="n">
        <v>10</v>
      </c>
    </row>
    <row r="602">
      <c r="A602" t="n">
        <v>17</v>
      </c>
      <c r="B602" t="n">
        <v>90</v>
      </c>
      <c r="C602" t="inlineStr">
        <is>
          <t xml:space="preserve">CONCLUIDO	</t>
        </is>
      </c>
      <c r="D602" t="n">
        <v>1.6283</v>
      </c>
      <c r="E602" t="n">
        <v>61.41</v>
      </c>
      <c r="F602" t="n">
        <v>55.44</v>
      </c>
      <c r="G602" t="n">
        <v>33.26</v>
      </c>
      <c r="H602" t="n">
        <v>0.51</v>
      </c>
      <c r="I602" t="n">
        <v>100</v>
      </c>
      <c r="J602" t="n">
        <v>183.07</v>
      </c>
      <c r="K602" t="n">
        <v>52.44</v>
      </c>
      <c r="L602" t="n">
        <v>5.25</v>
      </c>
      <c r="M602" t="n">
        <v>98</v>
      </c>
      <c r="N602" t="n">
        <v>35.37</v>
      </c>
      <c r="O602" t="n">
        <v>22812.34</v>
      </c>
      <c r="P602" t="n">
        <v>721.41</v>
      </c>
      <c r="Q602" t="n">
        <v>1367.51</v>
      </c>
      <c r="R602" t="n">
        <v>199.32</v>
      </c>
      <c r="S602" t="n">
        <v>104.26</v>
      </c>
      <c r="T602" t="n">
        <v>46214.39</v>
      </c>
      <c r="U602" t="n">
        <v>0.52</v>
      </c>
      <c r="V602" t="n">
        <v>0.86</v>
      </c>
      <c r="W602" t="n">
        <v>20.81</v>
      </c>
      <c r="X602" t="n">
        <v>2.85</v>
      </c>
      <c r="Y602" t="n">
        <v>1</v>
      </c>
      <c r="Z602" t="n">
        <v>10</v>
      </c>
    </row>
    <row r="603">
      <c r="A603" t="n">
        <v>18</v>
      </c>
      <c r="B603" t="n">
        <v>90</v>
      </c>
      <c r="C603" t="inlineStr">
        <is>
          <t xml:space="preserve">CONCLUIDO	</t>
        </is>
      </c>
      <c r="D603" t="n">
        <v>1.6377</v>
      </c>
      <c r="E603" t="n">
        <v>61.06</v>
      </c>
      <c r="F603" t="n">
        <v>55.26</v>
      </c>
      <c r="G603" t="n">
        <v>34.9</v>
      </c>
      <c r="H603" t="n">
        <v>0.53</v>
      </c>
      <c r="I603" t="n">
        <v>95</v>
      </c>
      <c r="J603" t="n">
        <v>183.44</v>
      </c>
      <c r="K603" t="n">
        <v>52.44</v>
      </c>
      <c r="L603" t="n">
        <v>5.5</v>
      </c>
      <c r="M603" t="n">
        <v>93</v>
      </c>
      <c r="N603" t="n">
        <v>35.5</v>
      </c>
      <c r="O603" t="n">
        <v>22858.66</v>
      </c>
      <c r="P603" t="n">
        <v>718.3</v>
      </c>
      <c r="Q603" t="n">
        <v>1367.49</v>
      </c>
      <c r="R603" t="n">
        <v>194</v>
      </c>
      <c r="S603" t="n">
        <v>104.26</v>
      </c>
      <c r="T603" t="n">
        <v>43580.09</v>
      </c>
      <c r="U603" t="n">
        <v>0.54</v>
      </c>
      <c r="V603" t="n">
        <v>0.87</v>
      </c>
      <c r="W603" t="n">
        <v>20.79</v>
      </c>
      <c r="X603" t="n">
        <v>2.68</v>
      </c>
      <c r="Y603" t="n">
        <v>1</v>
      </c>
      <c r="Z603" t="n">
        <v>10</v>
      </c>
    </row>
    <row r="604">
      <c r="A604" t="n">
        <v>19</v>
      </c>
      <c r="B604" t="n">
        <v>90</v>
      </c>
      <c r="C604" t="inlineStr">
        <is>
          <t xml:space="preserve">CONCLUIDO	</t>
        </is>
      </c>
      <c r="D604" t="n">
        <v>1.6439</v>
      </c>
      <c r="E604" t="n">
        <v>60.83</v>
      </c>
      <c r="F604" t="n">
        <v>55.18</v>
      </c>
      <c r="G604" t="n">
        <v>36.38</v>
      </c>
      <c r="H604" t="n">
        <v>0.55</v>
      </c>
      <c r="I604" t="n">
        <v>91</v>
      </c>
      <c r="J604" t="n">
        <v>183.82</v>
      </c>
      <c r="K604" t="n">
        <v>52.44</v>
      </c>
      <c r="L604" t="n">
        <v>5.75</v>
      </c>
      <c r="M604" t="n">
        <v>89</v>
      </c>
      <c r="N604" t="n">
        <v>35.63</v>
      </c>
      <c r="O604" t="n">
        <v>22905.03</v>
      </c>
      <c r="P604" t="n">
        <v>715.89</v>
      </c>
      <c r="Q604" t="n">
        <v>1367.58</v>
      </c>
      <c r="R604" t="n">
        <v>190.98</v>
      </c>
      <c r="S604" t="n">
        <v>104.26</v>
      </c>
      <c r="T604" t="n">
        <v>42089.03</v>
      </c>
      <c r="U604" t="n">
        <v>0.55</v>
      </c>
      <c r="V604" t="n">
        <v>0.87</v>
      </c>
      <c r="W604" t="n">
        <v>20.79</v>
      </c>
      <c r="X604" t="n">
        <v>2.59</v>
      </c>
      <c r="Y604" t="n">
        <v>1</v>
      </c>
      <c r="Z604" t="n">
        <v>10</v>
      </c>
    </row>
    <row r="605">
      <c r="A605" t="n">
        <v>20</v>
      </c>
      <c r="B605" t="n">
        <v>90</v>
      </c>
      <c r="C605" t="inlineStr">
        <is>
          <t xml:space="preserve">CONCLUIDO	</t>
        </is>
      </c>
      <c r="D605" t="n">
        <v>1.6509</v>
      </c>
      <c r="E605" t="n">
        <v>60.57</v>
      </c>
      <c r="F605" t="n">
        <v>55.06</v>
      </c>
      <c r="G605" t="n">
        <v>37.97</v>
      </c>
      <c r="H605" t="n">
        <v>0.58</v>
      </c>
      <c r="I605" t="n">
        <v>87</v>
      </c>
      <c r="J605" t="n">
        <v>184.19</v>
      </c>
      <c r="K605" t="n">
        <v>52.44</v>
      </c>
      <c r="L605" t="n">
        <v>6</v>
      </c>
      <c r="M605" t="n">
        <v>85</v>
      </c>
      <c r="N605" t="n">
        <v>35.75</v>
      </c>
      <c r="O605" t="n">
        <v>22951.43</v>
      </c>
      <c r="P605" t="n">
        <v>713.28</v>
      </c>
      <c r="Q605" t="n">
        <v>1367.52</v>
      </c>
      <c r="R605" t="n">
        <v>187.19</v>
      </c>
      <c r="S605" t="n">
        <v>104.26</v>
      </c>
      <c r="T605" t="n">
        <v>40216.19</v>
      </c>
      <c r="U605" t="n">
        <v>0.5600000000000001</v>
      </c>
      <c r="V605" t="n">
        <v>0.87</v>
      </c>
      <c r="W605" t="n">
        <v>20.78</v>
      </c>
      <c r="X605" t="n">
        <v>2.48</v>
      </c>
      <c r="Y605" t="n">
        <v>1</v>
      </c>
      <c r="Z605" t="n">
        <v>10</v>
      </c>
    </row>
    <row r="606">
      <c r="A606" t="n">
        <v>21</v>
      </c>
      <c r="B606" t="n">
        <v>90</v>
      </c>
      <c r="C606" t="inlineStr">
        <is>
          <t xml:space="preserve">CONCLUIDO	</t>
        </is>
      </c>
      <c r="D606" t="n">
        <v>1.6582</v>
      </c>
      <c r="E606" t="n">
        <v>60.31</v>
      </c>
      <c r="F606" t="n">
        <v>54.93</v>
      </c>
      <c r="G606" t="n">
        <v>39.71</v>
      </c>
      <c r="H606" t="n">
        <v>0.6</v>
      </c>
      <c r="I606" t="n">
        <v>83</v>
      </c>
      <c r="J606" t="n">
        <v>184.57</v>
      </c>
      <c r="K606" t="n">
        <v>52.44</v>
      </c>
      <c r="L606" t="n">
        <v>6.25</v>
      </c>
      <c r="M606" t="n">
        <v>81</v>
      </c>
      <c r="N606" t="n">
        <v>35.88</v>
      </c>
      <c r="O606" t="n">
        <v>22997.88</v>
      </c>
      <c r="P606" t="n">
        <v>710.6</v>
      </c>
      <c r="Q606" t="n">
        <v>1367.46</v>
      </c>
      <c r="R606" t="n">
        <v>183.19</v>
      </c>
      <c r="S606" t="n">
        <v>104.26</v>
      </c>
      <c r="T606" t="n">
        <v>38236.78</v>
      </c>
      <c r="U606" t="n">
        <v>0.57</v>
      </c>
      <c r="V606" t="n">
        <v>0.87</v>
      </c>
      <c r="W606" t="n">
        <v>20.78</v>
      </c>
      <c r="X606" t="n">
        <v>2.35</v>
      </c>
      <c r="Y606" t="n">
        <v>1</v>
      </c>
      <c r="Z606" t="n">
        <v>10</v>
      </c>
    </row>
    <row r="607">
      <c r="A607" t="n">
        <v>22</v>
      </c>
      <c r="B607" t="n">
        <v>90</v>
      </c>
      <c r="C607" t="inlineStr">
        <is>
          <t xml:space="preserve">CONCLUIDO	</t>
        </is>
      </c>
      <c r="D607" t="n">
        <v>1.6656</v>
      </c>
      <c r="E607" t="n">
        <v>60.04</v>
      </c>
      <c r="F607" t="n">
        <v>54.81</v>
      </c>
      <c r="G607" t="n">
        <v>41.63</v>
      </c>
      <c r="H607" t="n">
        <v>0.62</v>
      </c>
      <c r="I607" t="n">
        <v>79</v>
      </c>
      <c r="J607" t="n">
        <v>184.95</v>
      </c>
      <c r="K607" t="n">
        <v>52.44</v>
      </c>
      <c r="L607" t="n">
        <v>6.5</v>
      </c>
      <c r="M607" t="n">
        <v>77</v>
      </c>
      <c r="N607" t="n">
        <v>36.01</v>
      </c>
      <c r="O607" t="n">
        <v>23044.38</v>
      </c>
      <c r="P607" t="n">
        <v>707.9400000000001</v>
      </c>
      <c r="Q607" t="n">
        <v>1367.45</v>
      </c>
      <c r="R607" t="n">
        <v>178.63</v>
      </c>
      <c r="S607" t="n">
        <v>104.26</v>
      </c>
      <c r="T607" t="n">
        <v>35976.41</v>
      </c>
      <c r="U607" t="n">
        <v>0.58</v>
      </c>
      <c r="V607" t="n">
        <v>0.87</v>
      </c>
      <c r="W607" t="n">
        <v>20.78</v>
      </c>
      <c r="X607" t="n">
        <v>2.23</v>
      </c>
      <c r="Y607" t="n">
        <v>1</v>
      </c>
      <c r="Z607" t="n">
        <v>10</v>
      </c>
    </row>
    <row r="608">
      <c r="A608" t="n">
        <v>23</v>
      </c>
      <c r="B608" t="n">
        <v>90</v>
      </c>
      <c r="C608" t="inlineStr">
        <is>
          <t xml:space="preserve">CONCLUIDO	</t>
        </is>
      </c>
      <c r="D608" t="n">
        <v>1.6703</v>
      </c>
      <c r="E608" t="n">
        <v>59.87</v>
      </c>
      <c r="F608" t="n">
        <v>54.75</v>
      </c>
      <c r="G608" t="n">
        <v>43.22</v>
      </c>
      <c r="H608" t="n">
        <v>0.65</v>
      </c>
      <c r="I608" t="n">
        <v>76</v>
      </c>
      <c r="J608" t="n">
        <v>185.33</v>
      </c>
      <c r="K608" t="n">
        <v>52.44</v>
      </c>
      <c r="L608" t="n">
        <v>6.75</v>
      </c>
      <c r="M608" t="n">
        <v>74</v>
      </c>
      <c r="N608" t="n">
        <v>36.13</v>
      </c>
      <c r="O608" t="n">
        <v>23090.91</v>
      </c>
      <c r="P608" t="n">
        <v>705.99</v>
      </c>
      <c r="Q608" t="n">
        <v>1367.59</v>
      </c>
      <c r="R608" t="n">
        <v>177.17</v>
      </c>
      <c r="S608" t="n">
        <v>104.26</v>
      </c>
      <c r="T608" t="n">
        <v>35262.09</v>
      </c>
      <c r="U608" t="n">
        <v>0.59</v>
      </c>
      <c r="V608" t="n">
        <v>0.88</v>
      </c>
      <c r="W608" t="n">
        <v>20.76</v>
      </c>
      <c r="X608" t="n">
        <v>2.17</v>
      </c>
      <c r="Y608" t="n">
        <v>1</v>
      </c>
      <c r="Z608" t="n">
        <v>10</v>
      </c>
    </row>
    <row r="609">
      <c r="A609" t="n">
        <v>24</v>
      </c>
      <c r="B609" t="n">
        <v>90</v>
      </c>
      <c r="C609" t="inlineStr">
        <is>
          <t xml:space="preserve">CONCLUIDO	</t>
        </is>
      </c>
      <c r="D609" t="n">
        <v>1.6761</v>
      </c>
      <c r="E609" t="n">
        <v>59.66</v>
      </c>
      <c r="F609" t="n">
        <v>54.65</v>
      </c>
      <c r="G609" t="n">
        <v>44.91</v>
      </c>
      <c r="H609" t="n">
        <v>0.67</v>
      </c>
      <c r="I609" t="n">
        <v>73</v>
      </c>
      <c r="J609" t="n">
        <v>185.7</v>
      </c>
      <c r="K609" t="n">
        <v>52.44</v>
      </c>
      <c r="L609" t="n">
        <v>7</v>
      </c>
      <c r="M609" t="n">
        <v>71</v>
      </c>
      <c r="N609" t="n">
        <v>36.26</v>
      </c>
      <c r="O609" t="n">
        <v>23137.49</v>
      </c>
      <c r="P609" t="n">
        <v>703.41</v>
      </c>
      <c r="Q609" t="n">
        <v>1367.45</v>
      </c>
      <c r="R609" t="n">
        <v>173.39</v>
      </c>
      <c r="S609" t="n">
        <v>104.26</v>
      </c>
      <c r="T609" t="n">
        <v>33383.83</v>
      </c>
      <c r="U609" t="n">
        <v>0.6</v>
      </c>
      <c r="V609" t="n">
        <v>0.88</v>
      </c>
      <c r="W609" t="n">
        <v>20.77</v>
      </c>
      <c r="X609" t="n">
        <v>2.06</v>
      </c>
      <c r="Y609" t="n">
        <v>1</v>
      </c>
      <c r="Z609" t="n">
        <v>10</v>
      </c>
    </row>
    <row r="610">
      <c r="A610" t="n">
        <v>25</v>
      </c>
      <c r="B610" t="n">
        <v>90</v>
      </c>
      <c r="C610" t="inlineStr">
        <is>
          <t xml:space="preserve">CONCLUIDO	</t>
        </is>
      </c>
      <c r="D610" t="n">
        <v>1.6798</v>
      </c>
      <c r="E610" t="n">
        <v>59.53</v>
      </c>
      <c r="F610" t="n">
        <v>54.59</v>
      </c>
      <c r="G610" t="n">
        <v>46.13</v>
      </c>
      <c r="H610" t="n">
        <v>0.6899999999999999</v>
      </c>
      <c r="I610" t="n">
        <v>71</v>
      </c>
      <c r="J610" t="n">
        <v>186.08</v>
      </c>
      <c r="K610" t="n">
        <v>52.44</v>
      </c>
      <c r="L610" t="n">
        <v>7.25</v>
      </c>
      <c r="M610" t="n">
        <v>69</v>
      </c>
      <c r="N610" t="n">
        <v>36.39</v>
      </c>
      <c r="O610" t="n">
        <v>23184.11</v>
      </c>
      <c r="P610" t="n">
        <v>702.09</v>
      </c>
      <c r="Q610" t="n">
        <v>1367.33</v>
      </c>
      <c r="R610" t="n">
        <v>171.76</v>
      </c>
      <c r="S610" t="n">
        <v>104.26</v>
      </c>
      <c r="T610" t="n">
        <v>32580.58</v>
      </c>
      <c r="U610" t="n">
        <v>0.61</v>
      </c>
      <c r="V610" t="n">
        <v>0.88</v>
      </c>
      <c r="W610" t="n">
        <v>20.76</v>
      </c>
      <c r="X610" t="n">
        <v>2.01</v>
      </c>
      <c r="Y610" t="n">
        <v>1</v>
      </c>
      <c r="Z610" t="n">
        <v>10</v>
      </c>
    </row>
    <row r="611">
      <c r="A611" t="n">
        <v>26</v>
      </c>
      <c r="B611" t="n">
        <v>90</v>
      </c>
      <c r="C611" t="inlineStr">
        <is>
          <t xml:space="preserve">CONCLUIDO	</t>
        </is>
      </c>
      <c r="D611" t="n">
        <v>1.6848</v>
      </c>
      <c r="E611" t="n">
        <v>59.35</v>
      </c>
      <c r="F611" t="n">
        <v>54.52</v>
      </c>
      <c r="G611" t="n">
        <v>48.1</v>
      </c>
      <c r="H611" t="n">
        <v>0.71</v>
      </c>
      <c r="I611" t="n">
        <v>68</v>
      </c>
      <c r="J611" t="n">
        <v>186.46</v>
      </c>
      <c r="K611" t="n">
        <v>52.44</v>
      </c>
      <c r="L611" t="n">
        <v>7.5</v>
      </c>
      <c r="M611" t="n">
        <v>66</v>
      </c>
      <c r="N611" t="n">
        <v>36.52</v>
      </c>
      <c r="O611" t="n">
        <v>23230.78</v>
      </c>
      <c r="P611" t="n">
        <v>699.76</v>
      </c>
      <c r="Q611" t="n">
        <v>1367.41</v>
      </c>
      <c r="R611" t="n">
        <v>169.33</v>
      </c>
      <c r="S611" t="n">
        <v>104.26</v>
      </c>
      <c r="T611" t="n">
        <v>31382.49</v>
      </c>
      <c r="U611" t="n">
        <v>0.62</v>
      </c>
      <c r="V611" t="n">
        <v>0.88</v>
      </c>
      <c r="W611" t="n">
        <v>20.76</v>
      </c>
      <c r="X611" t="n">
        <v>1.93</v>
      </c>
      <c r="Y611" t="n">
        <v>1</v>
      </c>
      <c r="Z611" t="n">
        <v>10</v>
      </c>
    </row>
    <row r="612">
      <c r="A612" t="n">
        <v>27</v>
      </c>
      <c r="B612" t="n">
        <v>90</v>
      </c>
      <c r="C612" t="inlineStr">
        <is>
          <t xml:space="preserve">CONCLUIDO	</t>
        </is>
      </c>
      <c r="D612" t="n">
        <v>1.6889</v>
      </c>
      <c r="E612" t="n">
        <v>59.21</v>
      </c>
      <c r="F612" t="n">
        <v>54.44</v>
      </c>
      <c r="G612" t="n">
        <v>49.49</v>
      </c>
      <c r="H612" t="n">
        <v>0.74</v>
      </c>
      <c r="I612" t="n">
        <v>66</v>
      </c>
      <c r="J612" t="n">
        <v>186.84</v>
      </c>
      <c r="K612" t="n">
        <v>52.44</v>
      </c>
      <c r="L612" t="n">
        <v>7.75</v>
      </c>
      <c r="M612" t="n">
        <v>64</v>
      </c>
      <c r="N612" t="n">
        <v>36.65</v>
      </c>
      <c r="O612" t="n">
        <v>23277.49</v>
      </c>
      <c r="P612" t="n">
        <v>697.9</v>
      </c>
      <c r="Q612" t="n">
        <v>1367.58</v>
      </c>
      <c r="R612" t="n">
        <v>167.15</v>
      </c>
      <c r="S612" t="n">
        <v>104.26</v>
      </c>
      <c r="T612" t="n">
        <v>30303.01</v>
      </c>
      <c r="U612" t="n">
        <v>0.62</v>
      </c>
      <c r="V612" t="n">
        <v>0.88</v>
      </c>
      <c r="W612" t="n">
        <v>20.75</v>
      </c>
      <c r="X612" t="n">
        <v>1.86</v>
      </c>
      <c r="Y612" t="n">
        <v>1</v>
      </c>
      <c r="Z612" t="n">
        <v>10</v>
      </c>
    </row>
    <row r="613">
      <c r="A613" t="n">
        <v>28</v>
      </c>
      <c r="B613" t="n">
        <v>90</v>
      </c>
      <c r="C613" t="inlineStr">
        <is>
          <t xml:space="preserve">CONCLUIDO	</t>
        </is>
      </c>
      <c r="D613" t="n">
        <v>1.6934</v>
      </c>
      <c r="E613" t="n">
        <v>59.05</v>
      </c>
      <c r="F613" t="n">
        <v>54.36</v>
      </c>
      <c r="G613" t="n">
        <v>50.96</v>
      </c>
      <c r="H613" t="n">
        <v>0.76</v>
      </c>
      <c r="I613" t="n">
        <v>64</v>
      </c>
      <c r="J613" t="n">
        <v>187.22</v>
      </c>
      <c r="K613" t="n">
        <v>52.44</v>
      </c>
      <c r="L613" t="n">
        <v>8</v>
      </c>
      <c r="M613" t="n">
        <v>62</v>
      </c>
      <c r="N613" t="n">
        <v>36.78</v>
      </c>
      <c r="O613" t="n">
        <v>23324.24</v>
      </c>
      <c r="P613" t="n">
        <v>695.73</v>
      </c>
      <c r="Q613" t="n">
        <v>1367.3</v>
      </c>
      <c r="R613" t="n">
        <v>164.28</v>
      </c>
      <c r="S613" t="n">
        <v>104.26</v>
      </c>
      <c r="T613" t="n">
        <v>28878</v>
      </c>
      <c r="U613" t="n">
        <v>0.63</v>
      </c>
      <c r="V613" t="n">
        <v>0.88</v>
      </c>
      <c r="W613" t="n">
        <v>20.75</v>
      </c>
      <c r="X613" t="n">
        <v>1.78</v>
      </c>
      <c r="Y613" t="n">
        <v>1</v>
      </c>
      <c r="Z613" t="n">
        <v>10</v>
      </c>
    </row>
    <row r="614">
      <c r="A614" t="n">
        <v>29</v>
      </c>
      <c r="B614" t="n">
        <v>90</v>
      </c>
      <c r="C614" t="inlineStr">
        <is>
          <t xml:space="preserve">CONCLUIDO	</t>
        </is>
      </c>
      <c r="D614" t="n">
        <v>1.6958</v>
      </c>
      <c r="E614" t="n">
        <v>58.97</v>
      </c>
      <c r="F614" t="n">
        <v>54.34</v>
      </c>
      <c r="G614" t="n">
        <v>52.59</v>
      </c>
      <c r="H614" t="n">
        <v>0.78</v>
      </c>
      <c r="I614" t="n">
        <v>62</v>
      </c>
      <c r="J614" t="n">
        <v>187.6</v>
      </c>
      <c r="K614" t="n">
        <v>52.44</v>
      </c>
      <c r="L614" t="n">
        <v>8.25</v>
      </c>
      <c r="M614" t="n">
        <v>60</v>
      </c>
      <c r="N614" t="n">
        <v>36.9</v>
      </c>
      <c r="O614" t="n">
        <v>23371.04</v>
      </c>
      <c r="P614" t="n">
        <v>694.51</v>
      </c>
      <c r="Q614" t="n">
        <v>1367.4</v>
      </c>
      <c r="R614" t="n">
        <v>163.59</v>
      </c>
      <c r="S614" t="n">
        <v>104.26</v>
      </c>
      <c r="T614" t="n">
        <v>28542.19</v>
      </c>
      <c r="U614" t="n">
        <v>0.64</v>
      </c>
      <c r="V614" t="n">
        <v>0.88</v>
      </c>
      <c r="W614" t="n">
        <v>20.76</v>
      </c>
      <c r="X614" t="n">
        <v>1.76</v>
      </c>
      <c r="Y614" t="n">
        <v>1</v>
      </c>
      <c r="Z614" t="n">
        <v>10</v>
      </c>
    </row>
    <row r="615">
      <c r="A615" t="n">
        <v>30</v>
      </c>
      <c r="B615" t="n">
        <v>90</v>
      </c>
      <c r="C615" t="inlineStr">
        <is>
          <t xml:space="preserve">CONCLUIDO	</t>
        </is>
      </c>
      <c r="D615" t="n">
        <v>1.7001</v>
      </c>
      <c r="E615" t="n">
        <v>58.82</v>
      </c>
      <c r="F615" t="n">
        <v>54.27</v>
      </c>
      <c r="G615" t="n">
        <v>54.27</v>
      </c>
      <c r="H615" t="n">
        <v>0.8</v>
      </c>
      <c r="I615" t="n">
        <v>60</v>
      </c>
      <c r="J615" t="n">
        <v>187.98</v>
      </c>
      <c r="K615" t="n">
        <v>52.44</v>
      </c>
      <c r="L615" t="n">
        <v>8.5</v>
      </c>
      <c r="M615" t="n">
        <v>58</v>
      </c>
      <c r="N615" t="n">
        <v>37.03</v>
      </c>
      <c r="O615" t="n">
        <v>23417.88</v>
      </c>
      <c r="P615" t="n">
        <v>692.3200000000001</v>
      </c>
      <c r="Q615" t="n">
        <v>1367.41</v>
      </c>
      <c r="R615" t="n">
        <v>161.37</v>
      </c>
      <c r="S615" t="n">
        <v>104.26</v>
      </c>
      <c r="T615" t="n">
        <v>27442.19</v>
      </c>
      <c r="U615" t="n">
        <v>0.65</v>
      </c>
      <c r="V615" t="n">
        <v>0.88</v>
      </c>
      <c r="W615" t="n">
        <v>20.74</v>
      </c>
      <c r="X615" t="n">
        <v>1.69</v>
      </c>
      <c r="Y615" t="n">
        <v>1</v>
      </c>
      <c r="Z615" t="n">
        <v>10</v>
      </c>
    </row>
    <row r="616">
      <c r="A616" t="n">
        <v>31</v>
      </c>
      <c r="B616" t="n">
        <v>90</v>
      </c>
      <c r="C616" t="inlineStr">
        <is>
          <t xml:space="preserve">CONCLUIDO	</t>
        </is>
      </c>
      <c r="D616" t="n">
        <v>1.7033</v>
      </c>
      <c r="E616" t="n">
        <v>58.71</v>
      </c>
      <c r="F616" t="n">
        <v>54.23</v>
      </c>
      <c r="G616" t="n">
        <v>56.1</v>
      </c>
      <c r="H616" t="n">
        <v>0.82</v>
      </c>
      <c r="I616" t="n">
        <v>58</v>
      </c>
      <c r="J616" t="n">
        <v>188.36</v>
      </c>
      <c r="K616" t="n">
        <v>52.44</v>
      </c>
      <c r="L616" t="n">
        <v>8.75</v>
      </c>
      <c r="M616" t="n">
        <v>56</v>
      </c>
      <c r="N616" t="n">
        <v>37.16</v>
      </c>
      <c r="O616" t="n">
        <v>23464.76</v>
      </c>
      <c r="P616" t="n">
        <v>691.37</v>
      </c>
      <c r="Q616" t="n">
        <v>1367.42</v>
      </c>
      <c r="R616" t="n">
        <v>160.21</v>
      </c>
      <c r="S616" t="n">
        <v>104.26</v>
      </c>
      <c r="T616" t="n">
        <v>26870.1</v>
      </c>
      <c r="U616" t="n">
        <v>0.65</v>
      </c>
      <c r="V616" t="n">
        <v>0.88</v>
      </c>
      <c r="W616" t="n">
        <v>20.73</v>
      </c>
      <c r="X616" t="n">
        <v>1.65</v>
      </c>
      <c r="Y616" t="n">
        <v>1</v>
      </c>
      <c r="Z616" t="n">
        <v>10</v>
      </c>
    </row>
    <row r="617">
      <c r="A617" t="n">
        <v>32</v>
      </c>
      <c r="B617" t="n">
        <v>90</v>
      </c>
      <c r="C617" t="inlineStr">
        <is>
          <t xml:space="preserve">CONCLUIDO	</t>
        </is>
      </c>
      <c r="D617" t="n">
        <v>1.7077</v>
      </c>
      <c r="E617" t="n">
        <v>58.56</v>
      </c>
      <c r="F617" t="n">
        <v>54.15</v>
      </c>
      <c r="G617" t="n">
        <v>58.02</v>
      </c>
      <c r="H617" t="n">
        <v>0.85</v>
      </c>
      <c r="I617" t="n">
        <v>56</v>
      </c>
      <c r="J617" t="n">
        <v>188.74</v>
      </c>
      <c r="K617" t="n">
        <v>52.44</v>
      </c>
      <c r="L617" t="n">
        <v>9</v>
      </c>
      <c r="M617" t="n">
        <v>54</v>
      </c>
      <c r="N617" t="n">
        <v>37.3</v>
      </c>
      <c r="O617" t="n">
        <v>23511.69</v>
      </c>
      <c r="P617" t="n">
        <v>688.92</v>
      </c>
      <c r="Q617" t="n">
        <v>1367.27</v>
      </c>
      <c r="R617" t="n">
        <v>157.64</v>
      </c>
      <c r="S617" t="n">
        <v>104.26</v>
      </c>
      <c r="T617" t="n">
        <v>25596.09</v>
      </c>
      <c r="U617" t="n">
        <v>0.66</v>
      </c>
      <c r="V617" t="n">
        <v>0.89</v>
      </c>
      <c r="W617" t="n">
        <v>20.73</v>
      </c>
      <c r="X617" t="n">
        <v>1.57</v>
      </c>
      <c r="Y617" t="n">
        <v>1</v>
      </c>
      <c r="Z617" t="n">
        <v>10</v>
      </c>
    </row>
    <row r="618">
      <c r="A618" t="n">
        <v>33</v>
      </c>
      <c r="B618" t="n">
        <v>90</v>
      </c>
      <c r="C618" t="inlineStr">
        <is>
          <t xml:space="preserve">CONCLUIDO	</t>
        </is>
      </c>
      <c r="D618" t="n">
        <v>1.7093</v>
      </c>
      <c r="E618" t="n">
        <v>58.5</v>
      </c>
      <c r="F618" t="n">
        <v>54.13</v>
      </c>
      <c r="G618" t="n">
        <v>59.05</v>
      </c>
      <c r="H618" t="n">
        <v>0.87</v>
      </c>
      <c r="I618" t="n">
        <v>55</v>
      </c>
      <c r="J618" t="n">
        <v>189.12</v>
      </c>
      <c r="K618" t="n">
        <v>52.44</v>
      </c>
      <c r="L618" t="n">
        <v>9.25</v>
      </c>
      <c r="M618" t="n">
        <v>53</v>
      </c>
      <c r="N618" t="n">
        <v>37.43</v>
      </c>
      <c r="O618" t="n">
        <v>23558.67</v>
      </c>
      <c r="P618" t="n">
        <v>687.5700000000001</v>
      </c>
      <c r="Q618" t="n">
        <v>1367.36</v>
      </c>
      <c r="R618" t="n">
        <v>156.78</v>
      </c>
      <c r="S618" t="n">
        <v>104.26</v>
      </c>
      <c r="T618" t="n">
        <v>25170.25</v>
      </c>
      <c r="U618" t="n">
        <v>0.67</v>
      </c>
      <c r="V618" t="n">
        <v>0.89</v>
      </c>
      <c r="W618" t="n">
        <v>20.74</v>
      </c>
      <c r="X618" t="n">
        <v>1.55</v>
      </c>
      <c r="Y618" t="n">
        <v>1</v>
      </c>
      <c r="Z618" t="n">
        <v>10</v>
      </c>
    </row>
    <row r="619">
      <c r="A619" t="n">
        <v>34</v>
      </c>
      <c r="B619" t="n">
        <v>90</v>
      </c>
      <c r="C619" t="inlineStr">
        <is>
          <t xml:space="preserve">CONCLUIDO	</t>
        </is>
      </c>
      <c r="D619" t="n">
        <v>1.7129</v>
      </c>
      <c r="E619" t="n">
        <v>58.38</v>
      </c>
      <c r="F619" t="n">
        <v>54.07</v>
      </c>
      <c r="G619" t="n">
        <v>61.22</v>
      </c>
      <c r="H619" t="n">
        <v>0.89</v>
      </c>
      <c r="I619" t="n">
        <v>53</v>
      </c>
      <c r="J619" t="n">
        <v>189.5</v>
      </c>
      <c r="K619" t="n">
        <v>52.44</v>
      </c>
      <c r="L619" t="n">
        <v>9.5</v>
      </c>
      <c r="M619" t="n">
        <v>51</v>
      </c>
      <c r="N619" t="n">
        <v>37.56</v>
      </c>
      <c r="O619" t="n">
        <v>23605.68</v>
      </c>
      <c r="P619" t="n">
        <v>686.04</v>
      </c>
      <c r="Q619" t="n">
        <v>1367.27</v>
      </c>
      <c r="R619" t="n">
        <v>155.18</v>
      </c>
      <c r="S619" t="n">
        <v>104.26</v>
      </c>
      <c r="T619" t="n">
        <v>24382.77</v>
      </c>
      <c r="U619" t="n">
        <v>0.67</v>
      </c>
      <c r="V619" t="n">
        <v>0.89</v>
      </c>
      <c r="W619" t="n">
        <v>20.73</v>
      </c>
      <c r="X619" t="n">
        <v>1.5</v>
      </c>
      <c r="Y619" t="n">
        <v>1</v>
      </c>
      <c r="Z619" t="n">
        <v>10</v>
      </c>
    </row>
    <row r="620">
      <c r="A620" t="n">
        <v>35</v>
      </c>
      <c r="B620" t="n">
        <v>90</v>
      </c>
      <c r="C620" t="inlineStr">
        <is>
          <t xml:space="preserve">CONCLUIDO	</t>
        </is>
      </c>
      <c r="D620" t="n">
        <v>1.7148</v>
      </c>
      <c r="E620" t="n">
        <v>58.31</v>
      </c>
      <c r="F620" t="n">
        <v>54.05</v>
      </c>
      <c r="G620" t="n">
        <v>62.36</v>
      </c>
      <c r="H620" t="n">
        <v>0.91</v>
      </c>
      <c r="I620" t="n">
        <v>52</v>
      </c>
      <c r="J620" t="n">
        <v>189.88</v>
      </c>
      <c r="K620" t="n">
        <v>52.44</v>
      </c>
      <c r="L620" t="n">
        <v>9.75</v>
      </c>
      <c r="M620" t="n">
        <v>50</v>
      </c>
      <c r="N620" t="n">
        <v>37.69</v>
      </c>
      <c r="O620" t="n">
        <v>23652.75</v>
      </c>
      <c r="P620" t="n">
        <v>684.11</v>
      </c>
      <c r="Q620" t="n">
        <v>1367.33</v>
      </c>
      <c r="R620" t="n">
        <v>154.05</v>
      </c>
      <c r="S620" t="n">
        <v>104.26</v>
      </c>
      <c r="T620" t="n">
        <v>23822.41</v>
      </c>
      <c r="U620" t="n">
        <v>0.68</v>
      </c>
      <c r="V620" t="n">
        <v>0.89</v>
      </c>
      <c r="W620" t="n">
        <v>20.73</v>
      </c>
      <c r="X620" t="n">
        <v>1.47</v>
      </c>
      <c r="Y620" t="n">
        <v>1</v>
      </c>
      <c r="Z620" t="n">
        <v>10</v>
      </c>
    </row>
    <row r="621">
      <c r="A621" t="n">
        <v>36</v>
      </c>
      <c r="B621" t="n">
        <v>90</v>
      </c>
      <c r="C621" t="inlineStr">
        <is>
          <t xml:space="preserve">CONCLUIDO	</t>
        </is>
      </c>
      <c r="D621" t="n">
        <v>1.7193</v>
      </c>
      <c r="E621" t="n">
        <v>58.16</v>
      </c>
      <c r="F621" t="n">
        <v>53.96</v>
      </c>
      <c r="G621" t="n">
        <v>64.76000000000001</v>
      </c>
      <c r="H621" t="n">
        <v>0.93</v>
      </c>
      <c r="I621" t="n">
        <v>50</v>
      </c>
      <c r="J621" t="n">
        <v>190.26</v>
      </c>
      <c r="K621" t="n">
        <v>52.44</v>
      </c>
      <c r="L621" t="n">
        <v>10</v>
      </c>
      <c r="M621" t="n">
        <v>48</v>
      </c>
      <c r="N621" t="n">
        <v>37.82</v>
      </c>
      <c r="O621" t="n">
        <v>23699.85</v>
      </c>
      <c r="P621" t="n">
        <v>682.26</v>
      </c>
      <c r="Q621" t="n">
        <v>1367.44</v>
      </c>
      <c r="R621" t="n">
        <v>151.58</v>
      </c>
      <c r="S621" t="n">
        <v>104.26</v>
      </c>
      <c r="T621" t="n">
        <v>22595.16</v>
      </c>
      <c r="U621" t="n">
        <v>0.6899999999999999</v>
      </c>
      <c r="V621" t="n">
        <v>0.89</v>
      </c>
      <c r="W621" t="n">
        <v>20.72</v>
      </c>
      <c r="X621" t="n">
        <v>1.38</v>
      </c>
      <c r="Y621" t="n">
        <v>1</v>
      </c>
      <c r="Z621" t="n">
        <v>10</v>
      </c>
    </row>
    <row r="622">
      <c r="A622" t="n">
        <v>37</v>
      </c>
      <c r="B622" t="n">
        <v>90</v>
      </c>
      <c r="C622" t="inlineStr">
        <is>
          <t xml:space="preserve">CONCLUIDO	</t>
        </is>
      </c>
      <c r="D622" t="n">
        <v>1.721</v>
      </c>
      <c r="E622" t="n">
        <v>58.1</v>
      </c>
      <c r="F622" t="n">
        <v>53.94</v>
      </c>
      <c r="G622" t="n">
        <v>66.05</v>
      </c>
      <c r="H622" t="n">
        <v>0.95</v>
      </c>
      <c r="I622" t="n">
        <v>49</v>
      </c>
      <c r="J622" t="n">
        <v>190.65</v>
      </c>
      <c r="K622" t="n">
        <v>52.44</v>
      </c>
      <c r="L622" t="n">
        <v>10.25</v>
      </c>
      <c r="M622" t="n">
        <v>47</v>
      </c>
      <c r="N622" t="n">
        <v>37.95</v>
      </c>
      <c r="O622" t="n">
        <v>23747</v>
      </c>
      <c r="P622" t="n">
        <v>681</v>
      </c>
      <c r="Q622" t="n">
        <v>1367.28</v>
      </c>
      <c r="R622" t="n">
        <v>151.05</v>
      </c>
      <c r="S622" t="n">
        <v>104.26</v>
      </c>
      <c r="T622" t="n">
        <v>22336.88</v>
      </c>
      <c r="U622" t="n">
        <v>0.6899999999999999</v>
      </c>
      <c r="V622" t="n">
        <v>0.89</v>
      </c>
      <c r="W622" t="n">
        <v>20.72</v>
      </c>
      <c r="X622" t="n">
        <v>1.36</v>
      </c>
      <c r="Y622" t="n">
        <v>1</v>
      </c>
      <c r="Z622" t="n">
        <v>10</v>
      </c>
    </row>
    <row r="623">
      <c r="A623" t="n">
        <v>38</v>
      </c>
      <c r="B623" t="n">
        <v>90</v>
      </c>
      <c r="C623" t="inlineStr">
        <is>
          <t xml:space="preserve">CONCLUIDO	</t>
        </is>
      </c>
      <c r="D623" t="n">
        <v>1.7224</v>
      </c>
      <c r="E623" t="n">
        <v>58.06</v>
      </c>
      <c r="F623" t="n">
        <v>53.93</v>
      </c>
      <c r="G623" t="n">
        <v>67.41</v>
      </c>
      <c r="H623" t="n">
        <v>0.98</v>
      </c>
      <c r="I623" t="n">
        <v>48</v>
      </c>
      <c r="J623" t="n">
        <v>191.03</v>
      </c>
      <c r="K623" t="n">
        <v>52.44</v>
      </c>
      <c r="L623" t="n">
        <v>10.5</v>
      </c>
      <c r="M623" t="n">
        <v>46</v>
      </c>
      <c r="N623" t="n">
        <v>38.09</v>
      </c>
      <c r="O623" t="n">
        <v>23794.2</v>
      </c>
      <c r="P623" t="n">
        <v>679.4299999999999</v>
      </c>
      <c r="Q623" t="n">
        <v>1367.42</v>
      </c>
      <c r="R623" t="n">
        <v>150.49</v>
      </c>
      <c r="S623" t="n">
        <v>104.26</v>
      </c>
      <c r="T623" t="n">
        <v>22059.15</v>
      </c>
      <c r="U623" t="n">
        <v>0.6899999999999999</v>
      </c>
      <c r="V623" t="n">
        <v>0.89</v>
      </c>
      <c r="W623" t="n">
        <v>20.72</v>
      </c>
      <c r="X623" t="n">
        <v>1.35</v>
      </c>
      <c r="Y623" t="n">
        <v>1</v>
      </c>
      <c r="Z623" t="n">
        <v>10</v>
      </c>
    </row>
    <row r="624">
      <c r="A624" t="n">
        <v>39</v>
      </c>
      <c r="B624" t="n">
        <v>90</v>
      </c>
      <c r="C624" t="inlineStr">
        <is>
          <t xml:space="preserve">CONCLUIDO	</t>
        </is>
      </c>
      <c r="D624" t="n">
        <v>1.724</v>
      </c>
      <c r="E624" t="n">
        <v>58</v>
      </c>
      <c r="F624" t="n">
        <v>53.91</v>
      </c>
      <c r="G624" t="n">
        <v>68.81999999999999</v>
      </c>
      <c r="H624" t="n">
        <v>1</v>
      </c>
      <c r="I624" t="n">
        <v>47</v>
      </c>
      <c r="J624" t="n">
        <v>191.41</v>
      </c>
      <c r="K624" t="n">
        <v>52.44</v>
      </c>
      <c r="L624" t="n">
        <v>10.75</v>
      </c>
      <c r="M624" t="n">
        <v>45</v>
      </c>
      <c r="N624" t="n">
        <v>38.22</v>
      </c>
      <c r="O624" t="n">
        <v>23841.44</v>
      </c>
      <c r="P624" t="n">
        <v>677.88</v>
      </c>
      <c r="Q624" t="n">
        <v>1367.42</v>
      </c>
      <c r="R624" t="n">
        <v>149.81</v>
      </c>
      <c r="S624" t="n">
        <v>104.26</v>
      </c>
      <c r="T624" t="n">
        <v>21724.45</v>
      </c>
      <c r="U624" t="n">
        <v>0.7</v>
      </c>
      <c r="V624" t="n">
        <v>0.89</v>
      </c>
      <c r="W624" t="n">
        <v>20.72</v>
      </c>
      <c r="X624" t="n">
        <v>1.33</v>
      </c>
      <c r="Y624" t="n">
        <v>1</v>
      </c>
      <c r="Z624" t="n">
        <v>10</v>
      </c>
    </row>
    <row r="625">
      <c r="A625" t="n">
        <v>40</v>
      </c>
      <c r="B625" t="n">
        <v>90</v>
      </c>
      <c r="C625" t="inlineStr">
        <is>
          <t xml:space="preserve">CONCLUIDO	</t>
        </is>
      </c>
      <c r="D625" t="n">
        <v>1.7292</v>
      </c>
      <c r="E625" t="n">
        <v>57.83</v>
      </c>
      <c r="F625" t="n">
        <v>53.81</v>
      </c>
      <c r="G625" t="n">
        <v>71.75</v>
      </c>
      <c r="H625" t="n">
        <v>1.02</v>
      </c>
      <c r="I625" t="n">
        <v>45</v>
      </c>
      <c r="J625" t="n">
        <v>191.79</v>
      </c>
      <c r="K625" t="n">
        <v>52.44</v>
      </c>
      <c r="L625" t="n">
        <v>11</v>
      </c>
      <c r="M625" t="n">
        <v>43</v>
      </c>
      <c r="N625" t="n">
        <v>38.35</v>
      </c>
      <c r="O625" t="n">
        <v>23888.73</v>
      </c>
      <c r="P625" t="n">
        <v>675.83</v>
      </c>
      <c r="Q625" t="n">
        <v>1367.25</v>
      </c>
      <c r="R625" t="n">
        <v>146.97</v>
      </c>
      <c r="S625" t="n">
        <v>104.26</v>
      </c>
      <c r="T625" t="n">
        <v>20315.03</v>
      </c>
      <c r="U625" t="n">
        <v>0.71</v>
      </c>
      <c r="V625" t="n">
        <v>0.89</v>
      </c>
      <c r="W625" t="n">
        <v>20.7</v>
      </c>
      <c r="X625" t="n">
        <v>1.23</v>
      </c>
      <c r="Y625" t="n">
        <v>1</v>
      </c>
      <c r="Z625" t="n">
        <v>10</v>
      </c>
    </row>
    <row r="626">
      <c r="A626" t="n">
        <v>41</v>
      </c>
      <c r="B626" t="n">
        <v>90</v>
      </c>
      <c r="C626" t="inlineStr">
        <is>
          <t xml:space="preserve">CONCLUIDO	</t>
        </is>
      </c>
      <c r="D626" t="n">
        <v>1.7305</v>
      </c>
      <c r="E626" t="n">
        <v>57.79</v>
      </c>
      <c r="F626" t="n">
        <v>53.8</v>
      </c>
      <c r="G626" t="n">
        <v>73.37</v>
      </c>
      <c r="H626" t="n">
        <v>1.04</v>
      </c>
      <c r="I626" t="n">
        <v>44</v>
      </c>
      <c r="J626" t="n">
        <v>192.18</v>
      </c>
      <c r="K626" t="n">
        <v>52.44</v>
      </c>
      <c r="L626" t="n">
        <v>11.25</v>
      </c>
      <c r="M626" t="n">
        <v>42</v>
      </c>
      <c r="N626" t="n">
        <v>38.49</v>
      </c>
      <c r="O626" t="n">
        <v>23936.06</v>
      </c>
      <c r="P626" t="n">
        <v>674.3</v>
      </c>
      <c r="Q626" t="n">
        <v>1367.35</v>
      </c>
      <c r="R626" t="n">
        <v>146.16</v>
      </c>
      <c r="S626" t="n">
        <v>104.26</v>
      </c>
      <c r="T626" t="n">
        <v>19915.12</v>
      </c>
      <c r="U626" t="n">
        <v>0.71</v>
      </c>
      <c r="V626" t="n">
        <v>0.89</v>
      </c>
      <c r="W626" t="n">
        <v>20.72</v>
      </c>
      <c r="X626" t="n">
        <v>1.22</v>
      </c>
      <c r="Y626" t="n">
        <v>1</v>
      </c>
      <c r="Z626" t="n">
        <v>10</v>
      </c>
    </row>
    <row r="627">
      <c r="A627" t="n">
        <v>42</v>
      </c>
      <c r="B627" t="n">
        <v>90</v>
      </c>
      <c r="C627" t="inlineStr">
        <is>
          <t xml:space="preserve">CONCLUIDO	</t>
        </is>
      </c>
      <c r="D627" t="n">
        <v>1.7325</v>
      </c>
      <c r="E627" t="n">
        <v>57.72</v>
      </c>
      <c r="F627" t="n">
        <v>53.77</v>
      </c>
      <c r="G627" t="n">
        <v>75.03</v>
      </c>
      <c r="H627" t="n">
        <v>1.06</v>
      </c>
      <c r="I627" t="n">
        <v>43</v>
      </c>
      <c r="J627" t="n">
        <v>192.56</v>
      </c>
      <c r="K627" t="n">
        <v>52.44</v>
      </c>
      <c r="L627" t="n">
        <v>11.5</v>
      </c>
      <c r="M627" t="n">
        <v>41</v>
      </c>
      <c r="N627" t="n">
        <v>38.62</v>
      </c>
      <c r="O627" t="n">
        <v>23983.44</v>
      </c>
      <c r="P627" t="n">
        <v>673.59</v>
      </c>
      <c r="Q627" t="n">
        <v>1367.28</v>
      </c>
      <c r="R627" t="n">
        <v>145.28</v>
      </c>
      <c r="S627" t="n">
        <v>104.26</v>
      </c>
      <c r="T627" t="n">
        <v>19480.73</v>
      </c>
      <c r="U627" t="n">
        <v>0.72</v>
      </c>
      <c r="V627" t="n">
        <v>0.89</v>
      </c>
      <c r="W627" t="n">
        <v>20.71</v>
      </c>
      <c r="X627" t="n">
        <v>1.19</v>
      </c>
      <c r="Y627" t="n">
        <v>1</v>
      </c>
      <c r="Z627" t="n">
        <v>10</v>
      </c>
    </row>
    <row r="628">
      <c r="A628" t="n">
        <v>43</v>
      </c>
      <c r="B628" t="n">
        <v>90</v>
      </c>
      <c r="C628" t="inlineStr">
        <is>
          <t xml:space="preserve">CONCLUIDO	</t>
        </is>
      </c>
      <c r="D628" t="n">
        <v>1.7341</v>
      </c>
      <c r="E628" t="n">
        <v>57.67</v>
      </c>
      <c r="F628" t="n">
        <v>53.75</v>
      </c>
      <c r="G628" t="n">
        <v>76.79000000000001</v>
      </c>
      <c r="H628" t="n">
        <v>1.08</v>
      </c>
      <c r="I628" t="n">
        <v>42</v>
      </c>
      <c r="J628" t="n">
        <v>192.95</v>
      </c>
      <c r="K628" t="n">
        <v>52.44</v>
      </c>
      <c r="L628" t="n">
        <v>11.75</v>
      </c>
      <c r="M628" t="n">
        <v>40</v>
      </c>
      <c r="N628" t="n">
        <v>38.75</v>
      </c>
      <c r="O628" t="n">
        <v>24030.86</v>
      </c>
      <c r="P628" t="n">
        <v>671.77</v>
      </c>
      <c r="Q628" t="n">
        <v>1367.29</v>
      </c>
      <c r="R628" t="n">
        <v>144.37</v>
      </c>
      <c r="S628" t="n">
        <v>104.26</v>
      </c>
      <c r="T628" t="n">
        <v>19031.3</v>
      </c>
      <c r="U628" t="n">
        <v>0.72</v>
      </c>
      <c r="V628" t="n">
        <v>0.89</v>
      </c>
      <c r="W628" t="n">
        <v>20.72</v>
      </c>
      <c r="X628" t="n">
        <v>1.18</v>
      </c>
      <c r="Y628" t="n">
        <v>1</v>
      </c>
      <c r="Z628" t="n">
        <v>10</v>
      </c>
    </row>
    <row r="629">
      <c r="A629" t="n">
        <v>44</v>
      </c>
      <c r="B629" t="n">
        <v>90</v>
      </c>
      <c r="C629" t="inlineStr">
        <is>
          <t xml:space="preserve">CONCLUIDO	</t>
        </is>
      </c>
      <c r="D629" t="n">
        <v>1.7361</v>
      </c>
      <c r="E629" t="n">
        <v>57.6</v>
      </c>
      <c r="F629" t="n">
        <v>53.72</v>
      </c>
      <c r="G629" t="n">
        <v>78.62</v>
      </c>
      <c r="H629" t="n">
        <v>1.1</v>
      </c>
      <c r="I629" t="n">
        <v>41</v>
      </c>
      <c r="J629" t="n">
        <v>193.33</v>
      </c>
      <c r="K629" t="n">
        <v>52.44</v>
      </c>
      <c r="L629" t="n">
        <v>12</v>
      </c>
      <c r="M629" t="n">
        <v>39</v>
      </c>
      <c r="N629" t="n">
        <v>38.89</v>
      </c>
      <c r="O629" t="n">
        <v>24078.33</v>
      </c>
      <c r="P629" t="n">
        <v>670.13</v>
      </c>
      <c r="Q629" t="n">
        <v>1367.34</v>
      </c>
      <c r="R629" t="n">
        <v>143.58</v>
      </c>
      <c r="S629" t="n">
        <v>104.26</v>
      </c>
      <c r="T629" t="n">
        <v>18639.6</v>
      </c>
      <c r="U629" t="n">
        <v>0.73</v>
      </c>
      <c r="V629" t="n">
        <v>0.89</v>
      </c>
      <c r="W629" t="n">
        <v>20.71</v>
      </c>
      <c r="X629" t="n">
        <v>1.14</v>
      </c>
      <c r="Y629" t="n">
        <v>1</v>
      </c>
      <c r="Z629" t="n">
        <v>10</v>
      </c>
    </row>
    <row r="630">
      <c r="A630" t="n">
        <v>45</v>
      </c>
      <c r="B630" t="n">
        <v>90</v>
      </c>
      <c r="C630" t="inlineStr">
        <is>
          <t xml:space="preserve">CONCLUIDO	</t>
        </is>
      </c>
      <c r="D630" t="n">
        <v>1.7363</v>
      </c>
      <c r="E630" t="n">
        <v>57.59</v>
      </c>
      <c r="F630" t="n">
        <v>53.72</v>
      </c>
      <c r="G630" t="n">
        <v>78.61</v>
      </c>
      <c r="H630" t="n">
        <v>1.12</v>
      </c>
      <c r="I630" t="n">
        <v>41</v>
      </c>
      <c r="J630" t="n">
        <v>193.72</v>
      </c>
      <c r="K630" t="n">
        <v>52.44</v>
      </c>
      <c r="L630" t="n">
        <v>12.25</v>
      </c>
      <c r="M630" t="n">
        <v>39</v>
      </c>
      <c r="N630" t="n">
        <v>39.02</v>
      </c>
      <c r="O630" t="n">
        <v>24125.85</v>
      </c>
      <c r="P630" t="n">
        <v>669.4400000000001</v>
      </c>
      <c r="Q630" t="n">
        <v>1367.3</v>
      </c>
      <c r="R630" t="n">
        <v>143.23</v>
      </c>
      <c r="S630" t="n">
        <v>104.26</v>
      </c>
      <c r="T630" t="n">
        <v>18465.81</v>
      </c>
      <c r="U630" t="n">
        <v>0.73</v>
      </c>
      <c r="V630" t="n">
        <v>0.89</v>
      </c>
      <c r="W630" t="n">
        <v>20.72</v>
      </c>
      <c r="X630" t="n">
        <v>1.14</v>
      </c>
      <c r="Y630" t="n">
        <v>1</v>
      </c>
      <c r="Z630" t="n">
        <v>10</v>
      </c>
    </row>
    <row r="631">
      <c r="A631" t="n">
        <v>46</v>
      </c>
      <c r="B631" t="n">
        <v>90</v>
      </c>
      <c r="C631" t="inlineStr">
        <is>
          <t xml:space="preserve">CONCLUIDO	</t>
        </is>
      </c>
      <c r="D631" t="n">
        <v>1.7378</v>
      </c>
      <c r="E631" t="n">
        <v>57.54</v>
      </c>
      <c r="F631" t="n">
        <v>53.7</v>
      </c>
      <c r="G631" t="n">
        <v>80.55</v>
      </c>
      <c r="H631" t="n">
        <v>1.14</v>
      </c>
      <c r="I631" t="n">
        <v>40</v>
      </c>
      <c r="J631" t="n">
        <v>194.1</v>
      </c>
      <c r="K631" t="n">
        <v>52.44</v>
      </c>
      <c r="L631" t="n">
        <v>12.5</v>
      </c>
      <c r="M631" t="n">
        <v>38</v>
      </c>
      <c r="N631" t="n">
        <v>39.16</v>
      </c>
      <c r="O631" t="n">
        <v>24173.41</v>
      </c>
      <c r="P631" t="n">
        <v>668.51</v>
      </c>
      <c r="Q631" t="n">
        <v>1367.26</v>
      </c>
      <c r="R631" t="n">
        <v>142.85</v>
      </c>
      <c r="S631" t="n">
        <v>104.26</v>
      </c>
      <c r="T631" t="n">
        <v>18282.95</v>
      </c>
      <c r="U631" t="n">
        <v>0.73</v>
      </c>
      <c r="V631" t="n">
        <v>0.89</v>
      </c>
      <c r="W631" t="n">
        <v>20.71</v>
      </c>
      <c r="X631" t="n">
        <v>1.12</v>
      </c>
      <c r="Y631" t="n">
        <v>1</v>
      </c>
      <c r="Z631" t="n">
        <v>10</v>
      </c>
    </row>
    <row r="632">
      <c r="A632" t="n">
        <v>47</v>
      </c>
      <c r="B632" t="n">
        <v>90</v>
      </c>
      <c r="C632" t="inlineStr">
        <is>
          <t xml:space="preserve">CONCLUIDO	</t>
        </is>
      </c>
      <c r="D632" t="n">
        <v>1.7394</v>
      </c>
      <c r="E632" t="n">
        <v>57.49</v>
      </c>
      <c r="F632" t="n">
        <v>53.68</v>
      </c>
      <c r="G632" t="n">
        <v>82.59</v>
      </c>
      <c r="H632" t="n">
        <v>1.16</v>
      </c>
      <c r="I632" t="n">
        <v>39</v>
      </c>
      <c r="J632" t="n">
        <v>194.49</v>
      </c>
      <c r="K632" t="n">
        <v>52.44</v>
      </c>
      <c r="L632" t="n">
        <v>12.75</v>
      </c>
      <c r="M632" t="n">
        <v>37</v>
      </c>
      <c r="N632" t="n">
        <v>39.3</v>
      </c>
      <c r="O632" t="n">
        <v>24221.02</v>
      </c>
      <c r="P632" t="n">
        <v>667.3099999999999</v>
      </c>
      <c r="Q632" t="n">
        <v>1367.32</v>
      </c>
      <c r="R632" t="n">
        <v>142.49</v>
      </c>
      <c r="S632" t="n">
        <v>104.26</v>
      </c>
      <c r="T632" t="n">
        <v>18108.09</v>
      </c>
      <c r="U632" t="n">
        <v>0.73</v>
      </c>
      <c r="V632" t="n">
        <v>0.89</v>
      </c>
      <c r="W632" t="n">
        <v>20.71</v>
      </c>
      <c r="X632" t="n">
        <v>1.1</v>
      </c>
      <c r="Y632" t="n">
        <v>1</v>
      </c>
      <c r="Z632" t="n">
        <v>10</v>
      </c>
    </row>
    <row r="633">
      <c r="A633" t="n">
        <v>48</v>
      </c>
      <c r="B633" t="n">
        <v>90</v>
      </c>
      <c r="C633" t="inlineStr">
        <is>
          <t xml:space="preserve">CONCLUIDO	</t>
        </is>
      </c>
      <c r="D633" t="n">
        <v>1.7425</v>
      </c>
      <c r="E633" t="n">
        <v>57.39</v>
      </c>
      <c r="F633" t="n">
        <v>53.62</v>
      </c>
      <c r="G633" t="n">
        <v>84.66</v>
      </c>
      <c r="H633" t="n">
        <v>1.18</v>
      </c>
      <c r="I633" t="n">
        <v>38</v>
      </c>
      <c r="J633" t="n">
        <v>194.88</v>
      </c>
      <c r="K633" t="n">
        <v>52.44</v>
      </c>
      <c r="L633" t="n">
        <v>13</v>
      </c>
      <c r="M633" t="n">
        <v>36</v>
      </c>
      <c r="N633" t="n">
        <v>39.43</v>
      </c>
      <c r="O633" t="n">
        <v>24268.67</v>
      </c>
      <c r="P633" t="n">
        <v>665.04</v>
      </c>
      <c r="Q633" t="n">
        <v>1367.25</v>
      </c>
      <c r="R633" t="n">
        <v>140.28</v>
      </c>
      <c r="S633" t="n">
        <v>104.26</v>
      </c>
      <c r="T633" t="n">
        <v>17005.22</v>
      </c>
      <c r="U633" t="n">
        <v>0.74</v>
      </c>
      <c r="V633" t="n">
        <v>0.89</v>
      </c>
      <c r="W633" t="n">
        <v>20.7</v>
      </c>
      <c r="X633" t="n">
        <v>1.04</v>
      </c>
      <c r="Y633" t="n">
        <v>1</v>
      </c>
      <c r="Z633" t="n">
        <v>10</v>
      </c>
    </row>
    <row r="634">
      <c r="A634" t="n">
        <v>49</v>
      </c>
      <c r="B634" t="n">
        <v>90</v>
      </c>
      <c r="C634" t="inlineStr">
        <is>
          <t xml:space="preserve">CONCLUIDO	</t>
        </is>
      </c>
      <c r="D634" t="n">
        <v>1.7444</v>
      </c>
      <c r="E634" t="n">
        <v>57.33</v>
      </c>
      <c r="F634" t="n">
        <v>53.59</v>
      </c>
      <c r="G634" t="n">
        <v>86.90000000000001</v>
      </c>
      <c r="H634" t="n">
        <v>1.2</v>
      </c>
      <c r="I634" t="n">
        <v>37</v>
      </c>
      <c r="J634" t="n">
        <v>195.26</v>
      </c>
      <c r="K634" t="n">
        <v>52.44</v>
      </c>
      <c r="L634" t="n">
        <v>13.25</v>
      </c>
      <c r="M634" t="n">
        <v>35</v>
      </c>
      <c r="N634" t="n">
        <v>39.57</v>
      </c>
      <c r="O634" t="n">
        <v>24316.37</v>
      </c>
      <c r="P634" t="n">
        <v>663.4400000000001</v>
      </c>
      <c r="Q634" t="n">
        <v>1367.3</v>
      </c>
      <c r="R634" t="n">
        <v>139.51</v>
      </c>
      <c r="S634" t="n">
        <v>104.26</v>
      </c>
      <c r="T634" t="n">
        <v>16624.87</v>
      </c>
      <c r="U634" t="n">
        <v>0.75</v>
      </c>
      <c r="V634" t="n">
        <v>0.89</v>
      </c>
      <c r="W634" t="n">
        <v>20.7</v>
      </c>
      <c r="X634" t="n">
        <v>1.01</v>
      </c>
      <c r="Y634" t="n">
        <v>1</v>
      </c>
      <c r="Z634" t="n">
        <v>10</v>
      </c>
    </row>
    <row r="635">
      <c r="A635" t="n">
        <v>50</v>
      </c>
      <c r="B635" t="n">
        <v>90</v>
      </c>
      <c r="C635" t="inlineStr">
        <is>
          <t xml:space="preserve">CONCLUIDO	</t>
        </is>
      </c>
      <c r="D635" t="n">
        <v>1.7432</v>
      </c>
      <c r="E635" t="n">
        <v>57.36</v>
      </c>
      <c r="F635" t="n">
        <v>53.63</v>
      </c>
      <c r="G635" t="n">
        <v>86.97</v>
      </c>
      <c r="H635" t="n">
        <v>1.22</v>
      </c>
      <c r="I635" t="n">
        <v>37</v>
      </c>
      <c r="J635" t="n">
        <v>195.65</v>
      </c>
      <c r="K635" t="n">
        <v>52.44</v>
      </c>
      <c r="L635" t="n">
        <v>13.5</v>
      </c>
      <c r="M635" t="n">
        <v>35</v>
      </c>
      <c r="N635" t="n">
        <v>39.71</v>
      </c>
      <c r="O635" t="n">
        <v>24364.12</v>
      </c>
      <c r="P635" t="n">
        <v>663.01</v>
      </c>
      <c r="Q635" t="n">
        <v>1367.27</v>
      </c>
      <c r="R635" t="n">
        <v>140.66</v>
      </c>
      <c r="S635" t="n">
        <v>104.26</v>
      </c>
      <c r="T635" t="n">
        <v>17201.32</v>
      </c>
      <c r="U635" t="n">
        <v>0.74</v>
      </c>
      <c r="V635" t="n">
        <v>0.89</v>
      </c>
      <c r="W635" t="n">
        <v>20.71</v>
      </c>
      <c r="X635" t="n">
        <v>1.05</v>
      </c>
      <c r="Y635" t="n">
        <v>1</v>
      </c>
      <c r="Z635" t="n">
        <v>10</v>
      </c>
    </row>
    <row r="636">
      <c r="A636" t="n">
        <v>51</v>
      </c>
      <c r="B636" t="n">
        <v>90</v>
      </c>
      <c r="C636" t="inlineStr">
        <is>
          <t xml:space="preserve">CONCLUIDO	</t>
        </is>
      </c>
      <c r="D636" t="n">
        <v>1.7461</v>
      </c>
      <c r="E636" t="n">
        <v>57.27</v>
      </c>
      <c r="F636" t="n">
        <v>53.57</v>
      </c>
      <c r="G636" t="n">
        <v>89.28</v>
      </c>
      <c r="H636" t="n">
        <v>1.25</v>
      </c>
      <c r="I636" t="n">
        <v>36</v>
      </c>
      <c r="J636" t="n">
        <v>196.04</v>
      </c>
      <c r="K636" t="n">
        <v>52.44</v>
      </c>
      <c r="L636" t="n">
        <v>13.75</v>
      </c>
      <c r="M636" t="n">
        <v>34</v>
      </c>
      <c r="N636" t="n">
        <v>39.84</v>
      </c>
      <c r="O636" t="n">
        <v>24411.91</v>
      </c>
      <c r="P636" t="n">
        <v>660.9299999999999</v>
      </c>
      <c r="Q636" t="n">
        <v>1367.19</v>
      </c>
      <c r="R636" t="n">
        <v>138.83</v>
      </c>
      <c r="S636" t="n">
        <v>104.26</v>
      </c>
      <c r="T636" t="n">
        <v>16292.8</v>
      </c>
      <c r="U636" t="n">
        <v>0.75</v>
      </c>
      <c r="V636" t="n">
        <v>0.89</v>
      </c>
      <c r="W636" t="n">
        <v>20.7</v>
      </c>
      <c r="X636" t="n">
        <v>0.99</v>
      </c>
      <c r="Y636" t="n">
        <v>1</v>
      </c>
      <c r="Z636" t="n">
        <v>10</v>
      </c>
    </row>
    <row r="637">
      <c r="A637" t="n">
        <v>52</v>
      </c>
      <c r="B637" t="n">
        <v>90</v>
      </c>
      <c r="C637" t="inlineStr">
        <is>
          <t xml:space="preserve">CONCLUIDO	</t>
        </is>
      </c>
      <c r="D637" t="n">
        <v>1.7475</v>
      </c>
      <c r="E637" t="n">
        <v>57.22</v>
      </c>
      <c r="F637" t="n">
        <v>53.56</v>
      </c>
      <c r="G637" t="n">
        <v>91.81999999999999</v>
      </c>
      <c r="H637" t="n">
        <v>1.27</v>
      </c>
      <c r="I637" t="n">
        <v>35</v>
      </c>
      <c r="J637" t="n">
        <v>196.42</v>
      </c>
      <c r="K637" t="n">
        <v>52.44</v>
      </c>
      <c r="L637" t="n">
        <v>14</v>
      </c>
      <c r="M637" t="n">
        <v>33</v>
      </c>
      <c r="N637" t="n">
        <v>39.98</v>
      </c>
      <c r="O637" t="n">
        <v>24459.75</v>
      </c>
      <c r="P637" t="n">
        <v>659.37</v>
      </c>
      <c r="Q637" t="n">
        <v>1367.28</v>
      </c>
      <c r="R637" t="n">
        <v>138.55</v>
      </c>
      <c r="S637" t="n">
        <v>104.26</v>
      </c>
      <c r="T637" t="n">
        <v>16157.91</v>
      </c>
      <c r="U637" t="n">
        <v>0.75</v>
      </c>
      <c r="V637" t="n">
        <v>0.89</v>
      </c>
      <c r="W637" t="n">
        <v>20.7</v>
      </c>
      <c r="X637" t="n">
        <v>0.98</v>
      </c>
      <c r="Y637" t="n">
        <v>1</v>
      </c>
      <c r="Z637" t="n">
        <v>10</v>
      </c>
    </row>
    <row r="638">
      <c r="A638" t="n">
        <v>53</v>
      </c>
      <c r="B638" t="n">
        <v>90</v>
      </c>
      <c r="C638" t="inlineStr">
        <is>
          <t xml:space="preserve">CONCLUIDO	</t>
        </is>
      </c>
      <c r="D638" t="n">
        <v>1.7473</v>
      </c>
      <c r="E638" t="n">
        <v>57.23</v>
      </c>
      <c r="F638" t="n">
        <v>53.57</v>
      </c>
      <c r="G638" t="n">
        <v>91.83</v>
      </c>
      <c r="H638" t="n">
        <v>1.29</v>
      </c>
      <c r="I638" t="n">
        <v>35</v>
      </c>
      <c r="J638" t="n">
        <v>196.81</v>
      </c>
      <c r="K638" t="n">
        <v>52.44</v>
      </c>
      <c r="L638" t="n">
        <v>14.25</v>
      </c>
      <c r="M638" t="n">
        <v>33</v>
      </c>
      <c r="N638" t="n">
        <v>40.12</v>
      </c>
      <c r="O638" t="n">
        <v>24507.64</v>
      </c>
      <c r="P638" t="n">
        <v>658.11</v>
      </c>
      <c r="Q638" t="n">
        <v>1367.25</v>
      </c>
      <c r="R638" t="n">
        <v>138.77</v>
      </c>
      <c r="S638" t="n">
        <v>104.26</v>
      </c>
      <c r="T638" t="n">
        <v>16268.54</v>
      </c>
      <c r="U638" t="n">
        <v>0.75</v>
      </c>
      <c r="V638" t="n">
        <v>0.89</v>
      </c>
      <c r="W638" t="n">
        <v>20.7</v>
      </c>
      <c r="X638" t="n">
        <v>0.99</v>
      </c>
      <c r="Y638" t="n">
        <v>1</v>
      </c>
      <c r="Z638" t="n">
        <v>10</v>
      </c>
    </row>
    <row r="639">
      <c r="A639" t="n">
        <v>54</v>
      </c>
      <c r="B639" t="n">
        <v>90</v>
      </c>
      <c r="C639" t="inlineStr">
        <is>
          <t xml:space="preserve">CONCLUIDO	</t>
        </is>
      </c>
      <c r="D639" t="n">
        <v>1.7494</v>
      </c>
      <c r="E639" t="n">
        <v>57.16</v>
      </c>
      <c r="F639" t="n">
        <v>53.53</v>
      </c>
      <c r="G639" t="n">
        <v>94.47</v>
      </c>
      <c r="H639" t="n">
        <v>1.31</v>
      </c>
      <c r="I639" t="n">
        <v>34</v>
      </c>
      <c r="J639" t="n">
        <v>197.2</v>
      </c>
      <c r="K639" t="n">
        <v>52.44</v>
      </c>
      <c r="L639" t="n">
        <v>14.5</v>
      </c>
      <c r="M639" t="n">
        <v>32</v>
      </c>
      <c r="N639" t="n">
        <v>40.26</v>
      </c>
      <c r="O639" t="n">
        <v>24555.57</v>
      </c>
      <c r="P639" t="n">
        <v>656.92</v>
      </c>
      <c r="Q639" t="n">
        <v>1367.2</v>
      </c>
      <c r="R639" t="n">
        <v>137.59</v>
      </c>
      <c r="S639" t="n">
        <v>104.26</v>
      </c>
      <c r="T639" t="n">
        <v>15680.66</v>
      </c>
      <c r="U639" t="n">
        <v>0.76</v>
      </c>
      <c r="V639" t="n">
        <v>0.9</v>
      </c>
      <c r="W639" t="n">
        <v>20.7</v>
      </c>
      <c r="X639" t="n">
        <v>0.96</v>
      </c>
      <c r="Y639" t="n">
        <v>1</v>
      </c>
      <c r="Z639" t="n">
        <v>10</v>
      </c>
    </row>
    <row r="640">
      <c r="A640" t="n">
        <v>55</v>
      </c>
      <c r="B640" t="n">
        <v>90</v>
      </c>
      <c r="C640" t="inlineStr">
        <is>
          <t xml:space="preserve">CONCLUIDO	</t>
        </is>
      </c>
      <c r="D640" t="n">
        <v>1.7517</v>
      </c>
      <c r="E640" t="n">
        <v>57.09</v>
      </c>
      <c r="F640" t="n">
        <v>53.49</v>
      </c>
      <c r="G640" t="n">
        <v>97.26000000000001</v>
      </c>
      <c r="H640" t="n">
        <v>1.33</v>
      </c>
      <c r="I640" t="n">
        <v>33</v>
      </c>
      <c r="J640" t="n">
        <v>197.59</v>
      </c>
      <c r="K640" t="n">
        <v>52.44</v>
      </c>
      <c r="L640" t="n">
        <v>14.75</v>
      </c>
      <c r="M640" t="n">
        <v>31</v>
      </c>
      <c r="N640" t="n">
        <v>40.4</v>
      </c>
      <c r="O640" t="n">
        <v>24603.55</v>
      </c>
      <c r="P640" t="n">
        <v>655.51</v>
      </c>
      <c r="Q640" t="n">
        <v>1367.3</v>
      </c>
      <c r="R640" t="n">
        <v>136.4</v>
      </c>
      <c r="S640" t="n">
        <v>104.26</v>
      </c>
      <c r="T640" t="n">
        <v>15091.51</v>
      </c>
      <c r="U640" t="n">
        <v>0.76</v>
      </c>
      <c r="V640" t="n">
        <v>0.9</v>
      </c>
      <c r="W640" t="n">
        <v>20.7</v>
      </c>
      <c r="X640" t="n">
        <v>0.92</v>
      </c>
      <c r="Y640" t="n">
        <v>1</v>
      </c>
      <c r="Z640" t="n">
        <v>10</v>
      </c>
    </row>
    <row r="641">
      <c r="A641" t="n">
        <v>56</v>
      </c>
      <c r="B641" t="n">
        <v>90</v>
      </c>
      <c r="C641" t="inlineStr">
        <is>
          <t xml:space="preserve">CONCLUIDO	</t>
        </is>
      </c>
      <c r="D641" t="n">
        <v>1.752</v>
      </c>
      <c r="E641" t="n">
        <v>57.08</v>
      </c>
      <c r="F641" t="n">
        <v>53.49</v>
      </c>
      <c r="G641" t="n">
        <v>97.25</v>
      </c>
      <c r="H641" t="n">
        <v>1.35</v>
      </c>
      <c r="I641" t="n">
        <v>33</v>
      </c>
      <c r="J641" t="n">
        <v>197.98</v>
      </c>
      <c r="K641" t="n">
        <v>52.44</v>
      </c>
      <c r="L641" t="n">
        <v>15</v>
      </c>
      <c r="M641" t="n">
        <v>31</v>
      </c>
      <c r="N641" t="n">
        <v>40.54</v>
      </c>
      <c r="O641" t="n">
        <v>24651.58</v>
      </c>
      <c r="P641" t="n">
        <v>654.97</v>
      </c>
      <c r="Q641" t="n">
        <v>1367.34</v>
      </c>
      <c r="R641" t="n">
        <v>135.92</v>
      </c>
      <c r="S641" t="n">
        <v>104.26</v>
      </c>
      <c r="T641" t="n">
        <v>14850.29</v>
      </c>
      <c r="U641" t="n">
        <v>0.77</v>
      </c>
      <c r="V641" t="n">
        <v>0.9</v>
      </c>
      <c r="W641" t="n">
        <v>20.7</v>
      </c>
      <c r="X641" t="n">
        <v>0.91</v>
      </c>
      <c r="Y641" t="n">
        <v>1</v>
      </c>
      <c r="Z641" t="n">
        <v>10</v>
      </c>
    </row>
    <row r="642">
      <c r="A642" t="n">
        <v>57</v>
      </c>
      <c r="B642" t="n">
        <v>90</v>
      </c>
      <c r="C642" t="inlineStr">
        <is>
          <t xml:space="preserve">CONCLUIDO	</t>
        </is>
      </c>
      <c r="D642" t="n">
        <v>1.7539</v>
      </c>
      <c r="E642" t="n">
        <v>57.02</v>
      </c>
      <c r="F642" t="n">
        <v>53.46</v>
      </c>
      <c r="G642" t="n">
        <v>100.23</v>
      </c>
      <c r="H642" t="n">
        <v>1.36</v>
      </c>
      <c r="I642" t="n">
        <v>32</v>
      </c>
      <c r="J642" t="n">
        <v>198.37</v>
      </c>
      <c r="K642" t="n">
        <v>52.44</v>
      </c>
      <c r="L642" t="n">
        <v>15.25</v>
      </c>
      <c r="M642" t="n">
        <v>30</v>
      </c>
      <c r="N642" t="n">
        <v>40.68</v>
      </c>
      <c r="O642" t="n">
        <v>24699.65</v>
      </c>
      <c r="P642" t="n">
        <v>653.3200000000001</v>
      </c>
      <c r="Q642" t="n">
        <v>1367.28</v>
      </c>
      <c r="R642" t="n">
        <v>135.11</v>
      </c>
      <c r="S642" t="n">
        <v>104.26</v>
      </c>
      <c r="T642" t="n">
        <v>14449.9</v>
      </c>
      <c r="U642" t="n">
        <v>0.77</v>
      </c>
      <c r="V642" t="n">
        <v>0.9</v>
      </c>
      <c r="W642" t="n">
        <v>20.7</v>
      </c>
      <c r="X642" t="n">
        <v>0.88</v>
      </c>
      <c r="Y642" t="n">
        <v>1</v>
      </c>
      <c r="Z642" t="n">
        <v>10</v>
      </c>
    </row>
    <row r="643">
      <c r="A643" t="n">
        <v>58</v>
      </c>
      <c r="B643" t="n">
        <v>90</v>
      </c>
      <c r="C643" t="inlineStr">
        <is>
          <t xml:space="preserve">CONCLUIDO	</t>
        </is>
      </c>
      <c r="D643" t="n">
        <v>1.7537</v>
      </c>
      <c r="E643" t="n">
        <v>57.02</v>
      </c>
      <c r="F643" t="n">
        <v>53.47</v>
      </c>
      <c r="G643" t="n">
        <v>100.25</v>
      </c>
      <c r="H643" t="n">
        <v>1.38</v>
      </c>
      <c r="I643" t="n">
        <v>32</v>
      </c>
      <c r="J643" t="n">
        <v>198.76</v>
      </c>
      <c r="K643" t="n">
        <v>52.44</v>
      </c>
      <c r="L643" t="n">
        <v>15.5</v>
      </c>
      <c r="M643" t="n">
        <v>30</v>
      </c>
      <c r="N643" t="n">
        <v>40.82</v>
      </c>
      <c r="O643" t="n">
        <v>24747.78</v>
      </c>
      <c r="P643" t="n">
        <v>651.26</v>
      </c>
      <c r="Q643" t="n">
        <v>1367.37</v>
      </c>
      <c r="R643" t="n">
        <v>135.47</v>
      </c>
      <c r="S643" t="n">
        <v>104.26</v>
      </c>
      <c r="T643" t="n">
        <v>14628.95</v>
      </c>
      <c r="U643" t="n">
        <v>0.77</v>
      </c>
      <c r="V643" t="n">
        <v>0.9</v>
      </c>
      <c r="W643" t="n">
        <v>20.69</v>
      </c>
      <c r="X643" t="n">
        <v>0.89</v>
      </c>
      <c r="Y643" t="n">
        <v>1</v>
      </c>
      <c r="Z643" t="n">
        <v>10</v>
      </c>
    </row>
    <row r="644">
      <c r="A644" t="n">
        <v>59</v>
      </c>
      <c r="B644" t="n">
        <v>90</v>
      </c>
      <c r="C644" t="inlineStr">
        <is>
          <t xml:space="preserve">CONCLUIDO	</t>
        </is>
      </c>
      <c r="D644" t="n">
        <v>1.756</v>
      </c>
      <c r="E644" t="n">
        <v>56.95</v>
      </c>
      <c r="F644" t="n">
        <v>53.42</v>
      </c>
      <c r="G644" t="n">
        <v>103.4</v>
      </c>
      <c r="H644" t="n">
        <v>1.4</v>
      </c>
      <c r="I644" t="n">
        <v>31</v>
      </c>
      <c r="J644" t="n">
        <v>199.15</v>
      </c>
      <c r="K644" t="n">
        <v>52.44</v>
      </c>
      <c r="L644" t="n">
        <v>15.75</v>
      </c>
      <c r="M644" t="n">
        <v>29</v>
      </c>
      <c r="N644" t="n">
        <v>40.96</v>
      </c>
      <c r="O644" t="n">
        <v>24795.95</v>
      </c>
      <c r="P644" t="n">
        <v>650.9299999999999</v>
      </c>
      <c r="Q644" t="n">
        <v>1367.26</v>
      </c>
      <c r="R644" t="n">
        <v>134.27</v>
      </c>
      <c r="S644" t="n">
        <v>104.26</v>
      </c>
      <c r="T644" t="n">
        <v>14037.5</v>
      </c>
      <c r="U644" t="n">
        <v>0.78</v>
      </c>
      <c r="V644" t="n">
        <v>0.9</v>
      </c>
      <c r="W644" t="n">
        <v>20.69</v>
      </c>
      <c r="X644" t="n">
        <v>0.85</v>
      </c>
      <c r="Y644" t="n">
        <v>1</v>
      </c>
      <c r="Z644" t="n">
        <v>10</v>
      </c>
    </row>
    <row r="645">
      <c r="A645" t="n">
        <v>60</v>
      </c>
      <c r="B645" t="n">
        <v>90</v>
      </c>
      <c r="C645" t="inlineStr">
        <is>
          <t xml:space="preserve">CONCLUIDO	</t>
        </is>
      </c>
      <c r="D645" t="n">
        <v>1.7576</v>
      </c>
      <c r="E645" t="n">
        <v>56.9</v>
      </c>
      <c r="F645" t="n">
        <v>53.41</v>
      </c>
      <c r="G645" t="n">
        <v>106.82</v>
      </c>
      <c r="H645" t="n">
        <v>1.42</v>
      </c>
      <c r="I645" t="n">
        <v>30</v>
      </c>
      <c r="J645" t="n">
        <v>199.54</v>
      </c>
      <c r="K645" t="n">
        <v>52.44</v>
      </c>
      <c r="L645" t="n">
        <v>16</v>
      </c>
      <c r="M645" t="n">
        <v>28</v>
      </c>
      <c r="N645" t="n">
        <v>41.1</v>
      </c>
      <c r="O645" t="n">
        <v>24844.17</v>
      </c>
      <c r="P645" t="n">
        <v>648.15</v>
      </c>
      <c r="Q645" t="n">
        <v>1367.26</v>
      </c>
      <c r="R645" t="n">
        <v>133.33</v>
      </c>
      <c r="S645" t="n">
        <v>104.26</v>
      </c>
      <c r="T645" t="n">
        <v>13572.49</v>
      </c>
      <c r="U645" t="n">
        <v>0.78</v>
      </c>
      <c r="V645" t="n">
        <v>0.9</v>
      </c>
      <c r="W645" t="n">
        <v>20.7</v>
      </c>
      <c r="X645" t="n">
        <v>0.83</v>
      </c>
      <c r="Y645" t="n">
        <v>1</v>
      </c>
      <c r="Z645" t="n">
        <v>10</v>
      </c>
    </row>
    <row r="646">
      <c r="A646" t="n">
        <v>61</v>
      </c>
      <c r="B646" t="n">
        <v>90</v>
      </c>
      <c r="C646" t="inlineStr">
        <is>
          <t xml:space="preserve">CONCLUIDO	</t>
        </is>
      </c>
      <c r="D646" t="n">
        <v>1.7579</v>
      </c>
      <c r="E646" t="n">
        <v>56.89</v>
      </c>
      <c r="F646" t="n">
        <v>53.4</v>
      </c>
      <c r="G646" t="n">
        <v>106.8</v>
      </c>
      <c r="H646" t="n">
        <v>1.44</v>
      </c>
      <c r="I646" t="n">
        <v>30</v>
      </c>
      <c r="J646" t="n">
        <v>199.93</v>
      </c>
      <c r="K646" t="n">
        <v>52.44</v>
      </c>
      <c r="L646" t="n">
        <v>16.25</v>
      </c>
      <c r="M646" t="n">
        <v>28</v>
      </c>
      <c r="N646" t="n">
        <v>41.24</v>
      </c>
      <c r="O646" t="n">
        <v>24892.44</v>
      </c>
      <c r="P646" t="n">
        <v>648.29</v>
      </c>
      <c r="Q646" t="n">
        <v>1367.3</v>
      </c>
      <c r="R646" t="n">
        <v>133.06</v>
      </c>
      <c r="S646" t="n">
        <v>104.26</v>
      </c>
      <c r="T646" t="n">
        <v>13434.99</v>
      </c>
      <c r="U646" t="n">
        <v>0.78</v>
      </c>
      <c r="V646" t="n">
        <v>0.9</v>
      </c>
      <c r="W646" t="n">
        <v>20.7</v>
      </c>
      <c r="X646" t="n">
        <v>0.82</v>
      </c>
      <c r="Y646" t="n">
        <v>1</v>
      </c>
      <c r="Z646" t="n">
        <v>10</v>
      </c>
    </row>
    <row r="647">
      <c r="A647" t="n">
        <v>62</v>
      </c>
      <c r="B647" t="n">
        <v>90</v>
      </c>
      <c r="C647" t="inlineStr">
        <is>
          <t xml:space="preserve">CONCLUIDO	</t>
        </is>
      </c>
      <c r="D647" t="n">
        <v>1.7602</v>
      </c>
      <c r="E647" t="n">
        <v>56.81</v>
      </c>
      <c r="F647" t="n">
        <v>53.36</v>
      </c>
      <c r="G647" t="n">
        <v>110.4</v>
      </c>
      <c r="H647" t="n">
        <v>1.46</v>
      </c>
      <c r="I647" t="n">
        <v>29</v>
      </c>
      <c r="J647" t="n">
        <v>200.32</v>
      </c>
      <c r="K647" t="n">
        <v>52.44</v>
      </c>
      <c r="L647" t="n">
        <v>16.5</v>
      </c>
      <c r="M647" t="n">
        <v>27</v>
      </c>
      <c r="N647" t="n">
        <v>41.38</v>
      </c>
      <c r="O647" t="n">
        <v>24940.75</v>
      </c>
      <c r="P647" t="n">
        <v>645.6900000000001</v>
      </c>
      <c r="Q647" t="n">
        <v>1367.28</v>
      </c>
      <c r="R647" t="n">
        <v>132</v>
      </c>
      <c r="S647" t="n">
        <v>104.26</v>
      </c>
      <c r="T647" t="n">
        <v>12909.13</v>
      </c>
      <c r="U647" t="n">
        <v>0.79</v>
      </c>
      <c r="V647" t="n">
        <v>0.9</v>
      </c>
      <c r="W647" t="n">
        <v>20.69</v>
      </c>
      <c r="X647" t="n">
        <v>0.78</v>
      </c>
      <c r="Y647" t="n">
        <v>1</v>
      </c>
      <c r="Z647" t="n">
        <v>10</v>
      </c>
    </row>
    <row r="648">
      <c r="A648" t="n">
        <v>63</v>
      </c>
      <c r="B648" t="n">
        <v>90</v>
      </c>
      <c r="C648" t="inlineStr">
        <is>
          <t xml:space="preserve">CONCLUIDO	</t>
        </is>
      </c>
      <c r="D648" t="n">
        <v>1.7598</v>
      </c>
      <c r="E648" t="n">
        <v>56.82</v>
      </c>
      <c r="F648" t="n">
        <v>53.37</v>
      </c>
      <c r="G648" t="n">
        <v>110.43</v>
      </c>
      <c r="H648" t="n">
        <v>1.48</v>
      </c>
      <c r="I648" t="n">
        <v>29</v>
      </c>
      <c r="J648" t="n">
        <v>200.72</v>
      </c>
      <c r="K648" t="n">
        <v>52.44</v>
      </c>
      <c r="L648" t="n">
        <v>16.75</v>
      </c>
      <c r="M648" t="n">
        <v>27</v>
      </c>
      <c r="N648" t="n">
        <v>41.52</v>
      </c>
      <c r="O648" t="n">
        <v>24989.11</v>
      </c>
      <c r="P648" t="n">
        <v>645.86</v>
      </c>
      <c r="Q648" t="n">
        <v>1367.17</v>
      </c>
      <c r="R648" t="n">
        <v>132.4</v>
      </c>
      <c r="S648" t="n">
        <v>104.26</v>
      </c>
      <c r="T648" t="n">
        <v>13108.8</v>
      </c>
      <c r="U648" t="n">
        <v>0.79</v>
      </c>
      <c r="V648" t="n">
        <v>0.9</v>
      </c>
      <c r="W648" t="n">
        <v>20.69</v>
      </c>
      <c r="X648" t="n">
        <v>0.8</v>
      </c>
      <c r="Y648" t="n">
        <v>1</v>
      </c>
      <c r="Z648" t="n">
        <v>10</v>
      </c>
    </row>
    <row r="649">
      <c r="A649" t="n">
        <v>64</v>
      </c>
      <c r="B649" t="n">
        <v>90</v>
      </c>
      <c r="C649" t="inlineStr">
        <is>
          <t xml:space="preserve">CONCLUIDO	</t>
        </is>
      </c>
      <c r="D649" t="n">
        <v>1.7593</v>
      </c>
      <c r="E649" t="n">
        <v>56.84</v>
      </c>
      <c r="F649" t="n">
        <v>53.39</v>
      </c>
      <c r="G649" t="n">
        <v>110.46</v>
      </c>
      <c r="H649" t="n">
        <v>1.5</v>
      </c>
      <c r="I649" t="n">
        <v>29</v>
      </c>
      <c r="J649" t="n">
        <v>201.11</v>
      </c>
      <c r="K649" t="n">
        <v>52.44</v>
      </c>
      <c r="L649" t="n">
        <v>17</v>
      </c>
      <c r="M649" t="n">
        <v>27</v>
      </c>
      <c r="N649" t="n">
        <v>41.67</v>
      </c>
      <c r="O649" t="n">
        <v>25037.53</v>
      </c>
      <c r="P649" t="n">
        <v>643.88</v>
      </c>
      <c r="Q649" t="n">
        <v>1367.25</v>
      </c>
      <c r="R649" t="n">
        <v>133.04</v>
      </c>
      <c r="S649" t="n">
        <v>104.26</v>
      </c>
      <c r="T649" t="n">
        <v>13430.43</v>
      </c>
      <c r="U649" t="n">
        <v>0.78</v>
      </c>
      <c r="V649" t="n">
        <v>0.9</v>
      </c>
      <c r="W649" t="n">
        <v>20.69</v>
      </c>
      <c r="X649" t="n">
        <v>0.8100000000000001</v>
      </c>
      <c r="Y649" t="n">
        <v>1</v>
      </c>
      <c r="Z649" t="n">
        <v>10</v>
      </c>
    </row>
    <row r="650">
      <c r="A650" t="n">
        <v>65</v>
      </c>
      <c r="B650" t="n">
        <v>90</v>
      </c>
      <c r="C650" t="inlineStr">
        <is>
          <t xml:space="preserve">CONCLUIDO	</t>
        </is>
      </c>
      <c r="D650" t="n">
        <v>1.7616</v>
      </c>
      <c r="E650" t="n">
        <v>56.77</v>
      </c>
      <c r="F650" t="n">
        <v>53.35</v>
      </c>
      <c r="G650" t="n">
        <v>114.32</v>
      </c>
      <c r="H650" t="n">
        <v>1.52</v>
      </c>
      <c r="I650" t="n">
        <v>28</v>
      </c>
      <c r="J650" t="n">
        <v>201.5</v>
      </c>
      <c r="K650" t="n">
        <v>52.44</v>
      </c>
      <c r="L650" t="n">
        <v>17.25</v>
      </c>
      <c r="M650" t="n">
        <v>26</v>
      </c>
      <c r="N650" t="n">
        <v>41.81</v>
      </c>
      <c r="O650" t="n">
        <v>25085.99</v>
      </c>
      <c r="P650" t="n">
        <v>642.59</v>
      </c>
      <c r="Q650" t="n">
        <v>1367.25</v>
      </c>
      <c r="R650" t="n">
        <v>131.88</v>
      </c>
      <c r="S650" t="n">
        <v>104.26</v>
      </c>
      <c r="T650" t="n">
        <v>12854.53</v>
      </c>
      <c r="U650" t="n">
        <v>0.79</v>
      </c>
      <c r="V650" t="n">
        <v>0.9</v>
      </c>
      <c r="W650" t="n">
        <v>20.68</v>
      </c>
      <c r="X650" t="n">
        <v>0.77</v>
      </c>
      <c r="Y650" t="n">
        <v>1</v>
      </c>
      <c r="Z650" t="n">
        <v>10</v>
      </c>
    </row>
    <row r="651">
      <c r="A651" t="n">
        <v>66</v>
      </c>
      <c r="B651" t="n">
        <v>90</v>
      </c>
      <c r="C651" t="inlineStr">
        <is>
          <t xml:space="preserve">CONCLUIDO	</t>
        </is>
      </c>
      <c r="D651" t="n">
        <v>1.7619</v>
      </c>
      <c r="E651" t="n">
        <v>56.76</v>
      </c>
      <c r="F651" t="n">
        <v>53.34</v>
      </c>
      <c r="G651" t="n">
        <v>114.3</v>
      </c>
      <c r="H651" t="n">
        <v>1.54</v>
      </c>
      <c r="I651" t="n">
        <v>28</v>
      </c>
      <c r="J651" t="n">
        <v>201.9</v>
      </c>
      <c r="K651" t="n">
        <v>52.44</v>
      </c>
      <c r="L651" t="n">
        <v>17.5</v>
      </c>
      <c r="M651" t="n">
        <v>26</v>
      </c>
      <c r="N651" t="n">
        <v>41.95</v>
      </c>
      <c r="O651" t="n">
        <v>25134.5</v>
      </c>
      <c r="P651" t="n">
        <v>641.47</v>
      </c>
      <c r="Q651" t="n">
        <v>1367.19</v>
      </c>
      <c r="R651" t="n">
        <v>131.28</v>
      </c>
      <c r="S651" t="n">
        <v>104.26</v>
      </c>
      <c r="T651" t="n">
        <v>12555.15</v>
      </c>
      <c r="U651" t="n">
        <v>0.79</v>
      </c>
      <c r="V651" t="n">
        <v>0.9</v>
      </c>
      <c r="W651" t="n">
        <v>20.69</v>
      </c>
      <c r="X651" t="n">
        <v>0.76</v>
      </c>
      <c r="Y651" t="n">
        <v>1</v>
      </c>
      <c r="Z651" t="n">
        <v>10</v>
      </c>
    </row>
    <row r="652">
      <c r="A652" t="n">
        <v>67</v>
      </c>
      <c r="B652" t="n">
        <v>90</v>
      </c>
      <c r="C652" t="inlineStr">
        <is>
          <t xml:space="preserve">CONCLUIDO	</t>
        </is>
      </c>
      <c r="D652" t="n">
        <v>1.7632</v>
      </c>
      <c r="E652" t="n">
        <v>56.71</v>
      </c>
      <c r="F652" t="n">
        <v>53.33</v>
      </c>
      <c r="G652" t="n">
        <v>118.52</v>
      </c>
      <c r="H652" t="n">
        <v>1.56</v>
      </c>
      <c r="I652" t="n">
        <v>27</v>
      </c>
      <c r="J652" t="n">
        <v>202.29</v>
      </c>
      <c r="K652" t="n">
        <v>52.44</v>
      </c>
      <c r="L652" t="n">
        <v>17.75</v>
      </c>
      <c r="M652" t="n">
        <v>25</v>
      </c>
      <c r="N652" t="n">
        <v>42.1</v>
      </c>
      <c r="O652" t="n">
        <v>25183.06</v>
      </c>
      <c r="P652" t="n">
        <v>640.65</v>
      </c>
      <c r="Q652" t="n">
        <v>1367.21</v>
      </c>
      <c r="R652" t="n">
        <v>131.07</v>
      </c>
      <c r="S652" t="n">
        <v>104.26</v>
      </c>
      <c r="T652" t="n">
        <v>12458.66</v>
      </c>
      <c r="U652" t="n">
        <v>0.8</v>
      </c>
      <c r="V652" t="n">
        <v>0.9</v>
      </c>
      <c r="W652" t="n">
        <v>20.69</v>
      </c>
      <c r="X652" t="n">
        <v>0.76</v>
      </c>
      <c r="Y652" t="n">
        <v>1</v>
      </c>
      <c r="Z652" t="n">
        <v>10</v>
      </c>
    </row>
    <row r="653">
      <c r="A653" t="n">
        <v>68</v>
      </c>
      <c r="B653" t="n">
        <v>90</v>
      </c>
      <c r="C653" t="inlineStr">
        <is>
          <t xml:space="preserve">CONCLUIDO	</t>
        </is>
      </c>
      <c r="D653" t="n">
        <v>1.7634</v>
      </c>
      <c r="E653" t="n">
        <v>56.71</v>
      </c>
      <c r="F653" t="n">
        <v>53.33</v>
      </c>
      <c r="G653" t="n">
        <v>118.51</v>
      </c>
      <c r="H653" t="n">
        <v>1.58</v>
      </c>
      <c r="I653" t="n">
        <v>27</v>
      </c>
      <c r="J653" t="n">
        <v>202.68</v>
      </c>
      <c r="K653" t="n">
        <v>52.44</v>
      </c>
      <c r="L653" t="n">
        <v>18</v>
      </c>
      <c r="M653" t="n">
        <v>25</v>
      </c>
      <c r="N653" t="n">
        <v>42.24</v>
      </c>
      <c r="O653" t="n">
        <v>25231.66</v>
      </c>
      <c r="P653" t="n">
        <v>637.91</v>
      </c>
      <c r="Q653" t="n">
        <v>1367.23</v>
      </c>
      <c r="R653" t="n">
        <v>130.91</v>
      </c>
      <c r="S653" t="n">
        <v>104.26</v>
      </c>
      <c r="T653" t="n">
        <v>12374.32</v>
      </c>
      <c r="U653" t="n">
        <v>0.8</v>
      </c>
      <c r="V653" t="n">
        <v>0.9</v>
      </c>
      <c r="W653" t="n">
        <v>20.69</v>
      </c>
      <c r="X653" t="n">
        <v>0.75</v>
      </c>
      <c r="Y653" t="n">
        <v>1</v>
      </c>
      <c r="Z653" t="n">
        <v>10</v>
      </c>
    </row>
    <row r="654">
      <c r="A654" t="n">
        <v>69</v>
      </c>
      <c r="B654" t="n">
        <v>90</v>
      </c>
      <c r="C654" t="inlineStr">
        <is>
          <t xml:space="preserve">CONCLUIDO	</t>
        </is>
      </c>
      <c r="D654" t="n">
        <v>1.7657</v>
      </c>
      <c r="E654" t="n">
        <v>56.64</v>
      </c>
      <c r="F654" t="n">
        <v>53.29</v>
      </c>
      <c r="G654" t="n">
        <v>122.98</v>
      </c>
      <c r="H654" t="n">
        <v>1.6</v>
      </c>
      <c r="I654" t="n">
        <v>26</v>
      </c>
      <c r="J654" t="n">
        <v>203.08</v>
      </c>
      <c r="K654" t="n">
        <v>52.44</v>
      </c>
      <c r="L654" t="n">
        <v>18.25</v>
      </c>
      <c r="M654" t="n">
        <v>24</v>
      </c>
      <c r="N654" t="n">
        <v>42.39</v>
      </c>
      <c r="O654" t="n">
        <v>25280.45</v>
      </c>
      <c r="P654" t="n">
        <v>635.92</v>
      </c>
      <c r="Q654" t="n">
        <v>1367.2</v>
      </c>
      <c r="R654" t="n">
        <v>129.8</v>
      </c>
      <c r="S654" t="n">
        <v>104.26</v>
      </c>
      <c r="T654" t="n">
        <v>11825.79</v>
      </c>
      <c r="U654" t="n">
        <v>0.8</v>
      </c>
      <c r="V654" t="n">
        <v>0.9</v>
      </c>
      <c r="W654" t="n">
        <v>20.68</v>
      </c>
      <c r="X654" t="n">
        <v>0.71</v>
      </c>
      <c r="Y654" t="n">
        <v>1</v>
      </c>
      <c r="Z654" t="n">
        <v>10</v>
      </c>
    </row>
    <row r="655">
      <c r="A655" t="n">
        <v>70</v>
      </c>
      <c r="B655" t="n">
        <v>90</v>
      </c>
      <c r="C655" t="inlineStr">
        <is>
          <t xml:space="preserve">CONCLUIDO	</t>
        </is>
      </c>
      <c r="D655" t="n">
        <v>1.766</v>
      </c>
      <c r="E655" t="n">
        <v>56.62</v>
      </c>
      <c r="F655" t="n">
        <v>53.28</v>
      </c>
      <c r="G655" t="n">
        <v>122.95</v>
      </c>
      <c r="H655" t="n">
        <v>1.61</v>
      </c>
      <c r="I655" t="n">
        <v>26</v>
      </c>
      <c r="J655" t="n">
        <v>203.47</v>
      </c>
      <c r="K655" t="n">
        <v>52.44</v>
      </c>
      <c r="L655" t="n">
        <v>18.5</v>
      </c>
      <c r="M655" t="n">
        <v>24</v>
      </c>
      <c r="N655" t="n">
        <v>42.53</v>
      </c>
      <c r="O655" t="n">
        <v>25329.15</v>
      </c>
      <c r="P655" t="n">
        <v>636.6799999999999</v>
      </c>
      <c r="Q655" t="n">
        <v>1367.23</v>
      </c>
      <c r="R655" t="n">
        <v>129.59</v>
      </c>
      <c r="S655" t="n">
        <v>104.26</v>
      </c>
      <c r="T655" t="n">
        <v>11719.4</v>
      </c>
      <c r="U655" t="n">
        <v>0.8</v>
      </c>
      <c r="V655" t="n">
        <v>0.9</v>
      </c>
      <c r="W655" t="n">
        <v>20.68</v>
      </c>
      <c r="X655" t="n">
        <v>0.7</v>
      </c>
      <c r="Y655" t="n">
        <v>1</v>
      </c>
      <c r="Z655" t="n">
        <v>10</v>
      </c>
    </row>
    <row r="656">
      <c r="A656" t="n">
        <v>71</v>
      </c>
      <c r="B656" t="n">
        <v>90</v>
      </c>
      <c r="C656" t="inlineStr">
        <is>
          <t xml:space="preserve">CONCLUIDO	</t>
        </is>
      </c>
      <c r="D656" t="n">
        <v>1.7652</v>
      </c>
      <c r="E656" t="n">
        <v>56.65</v>
      </c>
      <c r="F656" t="n">
        <v>53.3</v>
      </c>
      <c r="G656" t="n">
        <v>123.01</v>
      </c>
      <c r="H656" t="n">
        <v>1.63</v>
      </c>
      <c r="I656" t="n">
        <v>26</v>
      </c>
      <c r="J656" t="n">
        <v>203.87</v>
      </c>
      <c r="K656" t="n">
        <v>52.44</v>
      </c>
      <c r="L656" t="n">
        <v>18.75</v>
      </c>
      <c r="M656" t="n">
        <v>24</v>
      </c>
      <c r="N656" t="n">
        <v>42.68</v>
      </c>
      <c r="O656" t="n">
        <v>25377.91</v>
      </c>
      <c r="P656" t="n">
        <v>635.13</v>
      </c>
      <c r="Q656" t="n">
        <v>1367.22</v>
      </c>
      <c r="R656" t="n">
        <v>130.16</v>
      </c>
      <c r="S656" t="n">
        <v>104.26</v>
      </c>
      <c r="T656" t="n">
        <v>12008.3</v>
      </c>
      <c r="U656" t="n">
        <v>0.8</v>
      </c>
      <c r="V656" t="n">
        <v>0.9</v>
      </c>
      <c r="W656" t="n">
        <v>20.69</v>
      </c>
      <c r="X656" t="n">
        <v>0.73</v>
      </c>
      <c r="Y656" t="n">
        <v>1</v>
      </c>
      <c r="Z656" t="n">
        <v>10</v>
      </c>
    </row>
    <row r="657">
      <c r="A657" t="n">
        <v>72</v>
      </c>
      <c r="B657" t="n">
        <v>90</v>
      </c>
      <c r="C657" t="inlineStr">
        <is>
          <t xml:space="preserve">CONCLUIDO	</t>
        </is>
      </c>
      <c r="D657" t="n">
        <v>1.7672</v>
      </c>
      <c r="E657" t="n">
        <v>56.59</v>
      </c>
      <c r="F657" t="n">
        <v>53.28</v>
      </c>
      <c r="G657" t="n">
        <v>127.86</v>
      </c>
      <c r="H657" t="n">
        <v>1.65</v>
      </c>
      <c r="I657" t="n">
        <v>25</v>
      </c>
      <c r="J657" t="n">
        <v>204.26</v>
      </c>
      <c r="K657" t="n">
        <v>52.44</v>
      </c>
      <c r="L657" t="n">
        <v>19</v>
      </c>
      <c r="M657" t="n">
        <v>23</v>
      </c>
      <c r="N657" t="n">
        <v>42.82</v>
      </c>
      <c r="O657" t="n">
        <v>25426.72</v>
      </c>
      <c r="P657" t="n">
        <v>633.55</v>
      </c>
      <c r="Q657" t="n">
        <v>1367.27</v>
      </c>
      <c r="R657" t="n">
        <v>129.13</v>
      </c>
      <c r="S657" t="n">
        <v>104.26</v>
      </c>
      <c r="T657" t="n">
        <v>11496.4</v>
      </c>
      <c r="U657" t="n">
        <v>0.8100000000000001</v>
      </c>
      <c r="V657" t="n">
        <v>0.9</v>
      </c>
      <c r="W657" t="n">
        <v>20.69</v>
      </c>
      <c r="X657" t="n">
        <v>0.7</v>
      </c>
      <c r="Y657" t="n">
        <v>1</v>
      </c>
      <c r="Z657" t="n">
        <v>10</v>
      </c>
    </row>
    <row r="658">
      <c r="A658" t="n">
        <v>73</v>
      </c>
      <c r="B658" t="n">
        <v>90</v>
      </c>
      <c r="C658" t="inlineStr">
        <is>
          <t xml:space="preserve">CONCLUIDO	</t>
        </is>
      </c>
      <c r="D658" t="n">
        <v>1.7676</v>
      </c>
      <c r="E658" t="n">
        <v>56.57</v>
      </c>
      <c r="F658" t="n">
        <v>53.26</v>
      </c>
      <c r="G658" t="n">
        <v>127.83</v>
      </c>
      <c r="H658" t="n">
        <v>1.67</v>
      </c>
      <c r="I658" t="n">
        <v>25</v>
      </c>
      <c r="J658" t="n">
        <v>204.66</v>
      </c>
      <c r="K658" t="n">
        <v>52.44</v>
      </c>
      <c r="L658" t="n">
        <v>19.25</v>
      </c>
      <c r="M658" t="n">
        <v>23</v>
      </c>
      <c r="N658" t="n">
        <v>42.97</v>
      </c>
      <c r="O658" t="n">
        <v>25475.58</v>
      </c>
      <c r="P658" t="n">
        <v>633.7</v>
      </c>
      <c r="Q658" t="n">
        <v>1367.26</v>
      </c>
      <c r="R658" t="n">
        <v>128.91</v>
      </c>
      <c r="S658" t="n">
        <v>104.26</v>
      </c>
      <c r="T658" t="n">
        <v>11387.86</v>
      </c>
      <c r="U658" t="n">
        <v>0.8100000000000001</v>
      </c>
      <c r="V658" t="n">
        <v>0.9</v>
      </c>
      <c r="W658" t="n">
        <v>20.68</v>
      </c>
      <c r="X658" t="n">
        <v>0.6899999999999999</v>
      </c>
      <c r="Y658" t="n">
        <v>1</v>
      </c>
      <c r="Z658" t="n">
        <v>10</v>
      </c>
    </row>
    <row r="659">
      <c r="A659" t="n">
        <v>74</v>
      </c>
      <c r="B659" t="n">
        <v>90</v>
      </c>
      <c r="C659" t="inlineStr">
        <is>
          <t xml:space="preserve">CONCLUIDO	</t>
        </is>
      </c>
      <c r="D659" t="n">
        <v>1.7673</v>
      </c>
      <c r="E659" t="n">
        <v>56.58</v>
      </c>
      <c r="F659" t="n">
        <v>53.27</v>
      </c>
      <c r="G659" t="n">
        <v>127.86</v>
      </c>
      <c r="H659" t="n">
        <v>1.69</v>
      </c>
      <c r="I659" t="n">
        <v>25</v>
      </c>
      <c r="J659" t="n">
        <v>205.06</v>
      </c>
      <c r="K659" t="n">
        <v>52.44</v>
      </c>
      <c r="L659" t="n">
        <v>19.5</v>
      </c>
      <c r="M659" t="n">
        <v>23</v>
      </c>
      <c r="N659" t="n">
        <v>43.11</v>
      </c>
      <c r="O659" t="n">
        <v>25524.49</v>
      </c>
      <c r="P659" t="n">
        <v>630.0599999999999</v>
      </c>
      <c r="Q659" t="n">
        <v>1367.2</v>
      </c>
      <c r="R659" t="n">
        <v>129.26</v>
      </c>
      <c r="S659" t="n">
        <v>104.26</v>
      </c>
      <c r="T659" t="n">
        <v>11560.14</v>
      </c>
      <c r="U659" t="n">
        <v>0.8100000000000001</v>
      </c>
      <c r="V659" t="n">
        <v>0.9</v>
      </c>
      <c r="W659" t="n">
        <v>20.68</v>
      </c>
      <c r="X659" t="n">
        <v>0.7</v>
      </c>
      <c r="Y659" t="n">
        <v>1</v>
      </c>
      <c r="Z659" t="n">
        <v>10</v>
      </c>
    </row>
    <row r="660">
      <c r="A660" t="n">
        <v>75</v>
      </c>
      <c r="B660" t="n">
        <v>90</v>
      </c>
      <c r="C660" t="inlineStr">
        <is>
          <t xml:space="preserve">CONCLUIDO	</t>
        </is>
      </c>
      <c r="D660" t="n">
        <v>1.7701</v>
      </c>
      <c r="E660" t="n">
        <v>56.49</v>
      </c>
      <c r="F660" t="n">
        <v>53.22</v>
      </c>
      <c r="G660" t="n">
        <v>133.05</v>
      </c>
      <c r="H660" t="n">
        <v>1.71</v>
      </c>
      <c r="I660" t="n">
        <v>24</v>
      </c>
      <c r="J660" t="n">
        <v>205.45</v>
      </c>
      <c r="K660" t="n">
        <v>52.44</v>
      </c>
      <c r="L660" t="n">
        <v>19.75</v>
      </c>
      <c r="M660" t="n">
        <v>22</v>
      </c>
      <c r="N660" t="n">
        <v>43.26</v>
      </c>
      <c r="O660" t="n">
        <v>25573.44</v>
      </c>
      <c r="P660" t="n">
        <v>629.45</v>
      </c>
      <c r="Q660" t="n">
        <v>1367.22</v>
      </c>
      <c r="R660" t="n">
        <v>127.3</v>
      </c>
      <c r="S660" t="n">
        <v>104.26</v>
      </c>
      <c r="T660" t="n">
        <v>10584.28</v>
      </c>
      <c r="U660" t="n">
        <v>0.82</v>
      </c>
      <c r="V660" t="n">
        <v>0.9</v>
      </c>
      <c r="W660" t="n">
        <v>20.68</v>
      </c>
      <c r="X660" t="n">
        <v>0.64</v>
      </c>
      <c r="Y660" t="n">
        <v>1</v>
      </c>
      <c r="Z660" t="n">
        <v>10</v>
      </c>
    </row>
    <row r="661">
      <c r="A661" t="n">
        <v>76</v>
      </c>
      <c r="B661" t="n">
        <v>90</v>
      </c>
      <c r="C661" t="inlineStr">
        <is>
          <t xml:space="preserve">CONCLUIDO	</t>
        </is>
      </c>
      <c r="D661" t="n">
        <v>1.7694</v>
      </c>
      <c r="E661" t="n">
        <v>56.52</v>
      </c>
      <c r="F661" t="n">
        <v>53.24</v>
      </c>
      <c r="G661" t="n">
        <v>133.11</v>
      </c>
      <c r="H661" t="n">
        <v>1.73</v>
      </c>
      <c r="I661" t="n">
        <v>24</v>
      </c>
      <c r="J661" t="n">
        <v>205.85</v>
      </c>
      <c r="K661" t="n">
        <v>52.44</v>
      </c>
      <c r="L661" t="n">
        <v>20</v>
      </c>
      <c r="M661" t="n">
        <v>22</v>
      </c>
      <c r="N661" t="n">
        <v>43.41</v>
      </c>
      <c r="O661" t="n">
        <v>25622.45</v>
      </c>
      <c r="P661" t="n">
        <v>629.2</v>
      </c>
      <c r="Q661" t="n">
        <v>1367.22</v>
      </c>
      <c r="R661" t="n">
        <v>128.26</v>
      </c>
      <c r="S661" t="n">
        <v>104.26</v>
      </c>
      <c r="T661" t="n">
        <v>11064.66</v>
      </c>
      <c r="U661" t="n">
        <v>0.8100000000000001</v>
      </c>
      <c r="V661" t="n">
        <v>0.9</v>
      </c>
      <c r="W661" t="n">
        <v>20.68</v>
      </c>
      <c r="X661" t="n">
        <v>0.67</v>
      </c>
      <c r="Y661" t="n">
        <v>1</v>
      </c>
      <c r="Z661" t="n">
        <v>10</v>
      </c>
    </row>
    <row r="662">
      <c r="A662" t="n">
        <v>77</v>
      </c>
      <c r="B662" t="n">
        <v>90</v>
      </c>
      <c r="C662" t="inlineStr">
        <is>
          <t xml:space="preserve">CONCLUIDO	</t>
        </is>
      </c>
      <c r="D662" t="n">
        <v>1.7694</v>
      </c>
      <c r="E662" t="n">
        <v>56.52</v>
      </c>
      <c r="F662" t="n">
        <v>53.24</v>
      </c>
      <c r="G662" t="n">
        <v>133.11</v>
      </c>
      <c r="H662" t="n">
        <v>1.74</v>
      </c>
      <c r="I662" t="n">
        <v>24</v>
      </c>
      <c r="J662" t="n">
        <v>206.25</v>
      </c>
      <c r="K662" t="n">
        <v>52.44</v>
      </c>
      <c r="L662" t="n">
        <v>20.25</v>
      </c>
      <c r="M662" t="n">
        <v>22</v>
      </c>
      <c r="N662" t="n">
        <v>43.56</v>
      </c>
      <c r="O662" t="n">
        <v>25671.51</v>
      </c>
      <c r="P662" t="n">
        <v>627.74</v>
      </c>
      <c r="Q662" t="n">
        <v>1367.23</v>
      </c>
      <c r="R662" t="n">
        <v>128.28</v>
      </c>
      <c r="S662" t="n">
        <v>104.26</v>
      </c>
      <c r="T662" t="n">
        <v>11076.76</v>
      </c>
      <c r="U662" t="n">
        <v>0.8100000000000001</v>
      </c>
      <c r="V662" t="n">
        <v>0.9</v>
      </c>
      <c r="W662" t="n">
        <v>20.68</v>
      </c>
      <c r="X662" t="n">
        <v>0.67</v>
      </c>
      <c r="Y662" t="n">
        <v>1</v>
      </c>
      <c r="Z662" t="n">
        <v>10</v>
      </c>
    </row>
    <row r="663">
      <c r="A663" t="n">
        <v>78</v>
      </c>
      <c r="B663" t="n">
        <v>90</v>
      </c>
      <c r="C663" t="inlineStr">
        <is>
          <t xml:space="preserve">CONCLUIDO	</t>
        </is>
      </c>
      <c r="D663" t="n">
        <v>1.772</v>
      </c>
      <c r="E663" t="n">
        <v>56.43</v>
      </c>
      <c r="F663" t="n">
        <v>53.2</v>
      </c>
      <c r="G663" t="n">
        <v>138.77</v>
      </c>
      <c r="H663" t="n">
        <v>1.76</v>
      </c>
      <c r="I663" t="n">
        <v>23</v>
      </c>
      <c r="J663" t="n">
        <v>206.65</v>
      </c>
      <c r="K663" t="n">
        <v>52.44</v>
      </c>
      <c r="L663" t="n">
        <v>20.5</v>
      </c>
      <c r="M663" t="n">
        <v>21</v>
      </c>
      <c r="N663" t="n">
        <v>43.71</v>
      </c>
      <c r="O663" t="n">
        <v>25720.62</v>
      </c>
      <c r="P663" t="n">
        <v>626.91</v>
      </c>
      <c r="Q663" t="n">
        <v>1367.26</v>
      </c>
      <c r="R663" t="n">
        <v>126.62</v>
      </c>
      <c r="S663" t="n">
        <v>104.26</v>
      </c>
      <c r="T663" t="n">
        <v>10249.27</v>
      </c>
      <c r="U663" t="n">
        <v>0.82</v>
      </c>
      <c r="V663" t="n">
        <v>0.9</v>
      </c>
      <c r="W663" t="n">
        <v>20.68</v>
      </c>
      <c r="X663" t="n">
        <v>0.62</v>
      </c>
      <c r="Y663" t="n">
        <v>1</v>
      </c>
      <c r="Z663" t="n">
        <v>10</v>
      </c>
    </row>
    <row r="664">
      <c r="A664" t="n">
        <v>79</v>
      </c>
      <c r="B664" t="n">
        <v>90</v>
      </c>
      <c r="C664" t="inlineStr">
        <is>
          <t xml:space="preserve">CONCLUIDO	</t>
        </is>
      </c>
      <c r="D664" t="n">
        <v>1.7714</v>
      </c>
      <c r="E664" t="n">
        <v>56.45</v>
      </c>
      <c r="F664" t="n">
        <v>53.21</v>
      </c>
      <c r="G664" t="n">
        <v>138.82</v>
      </c>
      <c r="H664" t="n">
        <v>1.78</v>
      </c>
      <c r="I664" t="n">
        <v>23</v>
      </c>
      <c r="J664" t="n">
        <v>207.05</v>
      </c>
      <c r="K664" t="n">
        <v>52.44</v>
      </c>
      <c r="L664" t="n">
        <v>20.75</v>
      </c>
      <c r="M664" t="n">
        <v>21</v>
      </c>
      <c r="N664" t="n">
        <v>43.85</v>
      </c>
      <c r="O664" t="n">
        <v>25769.78</v>
      </c>
      <c r="P664" t="n">
        <v>625.86</v>
      </c>
      <c r="Q664" t="n">
        <v>1367.2</v>
      </c>
      <c r="R664" t="n">
        <v>127.4</v>
      </c>
      <c r="S664" t="n">
        <v>104.26</v>
      </c>
      <c r="T664" t="n">
        <v>10643.08</v>
      </c>
      <c r="U664" t="n">
        <v>0.82</v>
      </c>
      <c r="V664" t="n">
        <v>0.9</v>
      </c>
      <c r="W664" t="n">
        <v>20.68</v>
      </c>
      <c r="X664" t="n">
        <v>0.64</v>
      </c>
      <c r="Y664" t="n">
        <v>1</v>
      </c>
      <c r="Z664" t="n">
        <v>10</v>
      </c>
    </row>
    <row r="665">
      <c r="A665" t="n">
        <v>80</v>
      </c>
      <c r="B665" t="n">
        <v>90</v>
      </c>
      <c r="C665" t="inlineStr">
        <is>
          <t xml:space="preserve">CONCLUIDO	</t>
        </is>
      </c>
      <c r="D665" t="n">
        <v>1.7708</v>
      </c>
      <c r="E665" t="n">
        <v>56.47</v>
      </c>
      <c r="F665" t="n">
        <v>53.23</v>
      </c>
      <c r="G665" t="n">
        <v>138.87</v>
      </c>
      <c r="H665" t="n">
        <v>1.8</v>
      </c>
      <c r="I665" t="n">
        <v>23</v>
      </c>
      <c r="J665" t="n">
        <v>207.45</v>
      </c>
      <c r="K665" t="n">
        <v>52.44</v>
      </c>
      <c r="L665" t="n">
        <v>21</v>
      </c>
      <c r="M665" t="n">
        <v>21</v>
      </c>
      <c r="N665" t="n">
        <v>44</v>
      </c>
      <c r="O665" t="n">
        <v>25818.99</v>
      </c>
      <c r="P665" t="n">
        <v>624.6900000000001</v>
      </c>
      <c r="Q665" t="n">
        <v>1367.19</v>
      </c>
      <c r="R665" t="n">
        <v>128.06</v>
      </c>
      <c r="S665" t="n">
        <v>104.26</v>
      </c>
      <c r="T665" t="n">
        <v>10973.71</v>
      </c>
      <c r="U665" t="n">
        <v>0.8100000000000001</v>
      </c>
      <c r="V665" t="n">
        <v>0.9</v>
      </c>
      <c r="W665" t="n">
        <v>20.68</v>
      </c>
      <c r="X665" t="n">
        <v>0.66</v>
      </c>
      <c r="Y665" t="n">
        <v>1</v>
      </c>
      <c r="Z665" t="n">
        <v>10</v>
      </c>
    </row>
    <row r="666">
      <c r="A666" t="n">
        <v>81</v>
      </c>
      <c r="B666" t="n">
        <v>90</v>
      </c>
      <c r="C666" t="inlineStr">
        <is>
          <t xml:space="preserve">CONCLUIDO	</t>
        </is>
      </c>
      <c r="D666" t="n">
        <v>1.7737</v>
      </c>
      <c r="E666" t="n">
        <v>56.38</v>
      </c>
      <c r="F666" t="n">
        <v>53.18</v>
      </c>
      <c r="G666" t="n">
        <v>145.03</v>
      </c>
      <c r="H666" t="n">
        <v>1.82</v>
      </c>
      <c r="I666" t="n">
        <v>22</v>
      </c>
      <c r="J666" t="n">
        <v>207.84</v>
      </c>
      <c r="K666" t="n">
        <v>52.44</v>
      </c>
      <c r="L666" t="n">
        <v>21.25</v>
      </c>
      <c r="M666" t="n">
        <v>20</v>
      </c>
      <c r="N666" t="n">
        <v>44.15</v>
      </c>
      <c r="O666" t="n">
        <v>25868.26</v>
      </c>
      <c r="P666" t="n">
        <v>621.96</v>
      </c>
      <c r="Q666" t="n">
        <v>1367.28</v>
      </c>
      <c r="R666" t="n">
        <v>125.85</v>
      </c>
      <c r="S666" t="n">
        <v>104.26</v>
      </c>
      <c r="T666" t="n">
        <v>9873.73</v>
      </c>
      <c r="U666" t="n">
        <v>0.83</v>
      </c>
      <c r="V666" t="n">
        <v>0.9</v>
      </c>
      <c r="W666" t="n">
        <v>20.68</v>
      </c>
      <c r="X666" t="n">
        <v>0.6</v>
      </c>
      <c r="Y666" t="n">
        <v>1</v>
      </c>
      <c r="Z666" t="n">
        <v>10</v>
      </c>
    </row>
    <row r="667">
      <c r="A667" t="n">
        <v>82</v>
      </c>
      <c r="B667" t="n">
        <v>90</v>
      </c>
      <c r="C667" t="inlineStr">
        <is>
          <t xml:space="preserve">CONCLUIDO	</t>
        </is>
      </c>
      <c r="D667" t="n">
        <v>1.7743</v>
      </c>
      <c r="E667" t="n">
        <v>56.36</v>
      </c>
      <c r="F667" t="n">
        <v>53.16</v>
      </c>
      <c r="G667" t="n">
        <v>144.98</v>
      </c>
      <c r="H667" t="n">
        <v>1.83</v>
      </c>
      <c r="I667" t="n">
        <v>22</v>
      </c>
      <c r="J667" t="n">
        <v>208.24</v>
      </c>
      <c r="K667" t="n">
        <v>52.44</v>
      </c>
      <c r="L667" t="n">
        <v>21.5</v>
      </c>
      <c r="M667" t="n">
        <v>20</v>
      </c>
      <c r="N667" t="n">
        <v>44.3</v>
      </c>
      <c r="O667" t="n">
        <v>25917.57</v>
      </c>
      <c r="P667" t="n">
        <v>621.79</v>
      </c>
      <c r="Q667" t="n">
        <v>1367.21</v>
      </c>
      <c r="R667" t="n">
        <v>125.45</v>
      </c>
      <c r="S667" t="n">
        <v>104.26</v>
      </c>
      <c r="T667" t="n">
        <v>9672.01</v>
      </c>
      <c r="U667" t="n">
        <v>0.83</v>
      </c>
      <c r="V667" t="n">
        <v>0.9</v>
      </c>
      <c r="W667" t="n">
        <v>20.68</v>
      </c>
      <c r="X667" t="n">
        <v>0.58</v>
      </c>
      <c r="Y667" t="n">
        <v>1</v>
      </c>
      <c r="Z667" t="n">
        <v>10</v>
      </c>
    </row>
    <row r="668">
      <c r="A668" t="n">
        <v>83</v>
      </c>
      <c r="B668" t="n">
        <v>90</v>
      </c>
      <c r="C668" t="inlineStr">
        <is>
          <t xml:space="preserve">CONCLUIDO	</t>
        </is>
      </c>
      <c r="D668" t="n">
        <v>1.7738</v>
      </c>
      <c r="E668" t="n">
        <v>56.38</v>
      </c>
      <c r="F668" t="n">
        <v>53.17</v>
      </c>
      <c r="G668" t="n">
        <v>145.02</v>
      </c>
      <c r="H668" t="n">
        <v>1.85</v>
      </c>
      <c r="I668" t="n">
        <v>22</v>
      </c>
      <c r="J668" t="n">
        <v>208.64</v>
      </c>
      <c r="K668" t="n">
        <v>52.44</v>
      </c>
      <c r="L668" t="n">
        <v>21.75</v>
      </c>
      <c r="M668" t="n">
        <v>20</v>
      </c>
      <c r="N668" t="n">
        <v>44.45</v>
      </c>
      <c r="O668" t="n">
        <v>25966.93</v>
      </c>
      <c r="P668" t="n">
        <v>621.01</v>
      </c>
      <c r="Q668" t="n">
        <v>1367.2</v>
      </c>
      <c r="R668" t="n">
        <v>125.98</v>
      </c>
      <c r="S668" t="n">
        <v>104.26</v>
      </c>
      <c r="T668" t="n">
        <v>9938.01</v>
      </c>
      <c r="U668" t="n">
        <v>0.83</v>
      </c>
      <c r="V668" t="n">
        <v>0.9</v>
      </c>
      <c r="W668" t="n">
        <v>20.68</v>
      </c>
      <c r="X668" t="n">
        <v>0.6</v>
      </c>
      <c r="Y668" t="n">
        <v>1</v>
      </c>
      <c r="Z668" t="n">
        <v>10</v>
      </c>
    </row>
    <row r="669">
      <c r="A669" t="n">
        <v>84</v>
      </c>
      <c r="B669" t="n">
        <v>90</v>
      </c>
      <c r="C669" t="inlineStr">
        <is>
          <t xml:space="preserve">CONCLUIDO	</t>
        </is>
      </c>
      <c r="D669" t="n">
        <v>1.7735</v>
      </c>
      <c r="E669" t="n">
        <v>56.39</v>
      </c>
      <c r="F669" t="n">
        <v>53.18</v>
      </c>
      <c r="G669" t="n">
        <v>145.04</v>
      </c>
      <c r="H669" t="n">
        <v>1.87</v>
      </c>
      <c r="I669" t="n">
        <v>22</v>
      </c>
      <c r="J669" t="n">
        <v>209.05</v>
      </c>
      <c r="K669" t="n">
        <v>52.44</v>
      </c>
      <c r="L669" t="n">
        <v>22</v>
      </c>
      <c r="M669" t="n">
        <v>20</v>
      </c>
      <c r="N669" t="n">
        <v>44.6</v>
      </c>
      <c r="O669" t="n">
        <v>26016.35</v>
      </c>
      <c r="P669" t="n">
        <v>618.22</v>
      </c>
      <c r="Q669" t="n">
        <v>1367.22</v>
      </c>
      <c r="R669" t="n">
        <v>126.34</v>
      </c>
      <c r="S669" t="n">
        <v>104.26</v>
      </c>
      <c r="T669" t="n">
        <v>10115.04</v>
      </c>
      <c r="U669" t="n">
        <v>0.83</v>
      </c>
      <c r="V669" t="n">
        <v>0.9</v>
      </c>
      <c r="W669" t="n">
        <v>20.68</v>
      </c>
      <c r="X669" t="n">
        <v>0.61</v>
      </c>
      <c r="Y669" t="n">
        <v>1</v>
      </c>
      <c r="Z669" t="n">
        <v>10</v>
      </c>
    </row>
    <row r="670">
      <c r="A670" t="n">
        <v>85</v>
      </c>
      <c r="B670" t="n">
        <v>90</v>
      </c>
      <c r="C670" t="inlineStr">
        <is>
          <t xml:space="preserve">CONCLUIDO	</t>
        </is>
      </c>
      <c r="D670" t="n">
        <v>1.7761</v>
      </c>
      <c r="E670" t="n">
        <v>56.3</v>
      </c>
      <c r="F670" t="n">
        <v>53.14</v>
      </c>
      <c r="G670" t="n">
        <v>151.82</v>
      </c>
      <c r="H670" t="n">
        <v>1.89</v>
      </c>
      <c r="I670" t="n">
        <v>21</v>
      </c>
      <c r="J670" t="n">
        <v>209.45</v>
      </c>
      <c r="K670" t="n">
        <v>52.44</v>
      </c>
      <c r="L670" t="n">
        <v>22.25</v>
      </c>
      <c r="M670" t="n">
        <v>19</v>
      </c>
      <c r="N670" t="n">
        <v>44.75</v>
      </c>
      <c r="O670" t="n">
        <v>26065.82</v>
      </c>
      <c r="P670" t="n">
        <v>616.3200000000001</v>
      </c>
      <c r="Q670" t="n">
        <v>1367.21</v>
      </c>
      <c r="R670" t="n">
        <v>124.61</v>
      </c>
      <c r="S670" t="n">
        <v>104.26</v>
      </c>
      <c r="T670" t="n">
        <v>9257.389999999999</v>
      </c>
      <c r="U670" t="n">
        <v>0.84</v>
      </c>
      <c r="V670" t="n">
        <v>0.9</v>
      </c>
      <c r="W670" t="n">
        <v>20.68</v>
      </c>
      <c r="X670" t="n">
        <v>0.5600000000000001</v>
      </c>
      <c r="Y670" t="n">
        <v>1</v>
      </c>
      <c r="Z670" t="n">
        <v>10</v>
      </c>
    </row>
    <row r="671">
      <c r="A671" t="n">
        <v>86</v>
      </c>
      <c r="B671" t="n">
        <v>90</v>
      </c>
      <c r="C671" t="inlineStr">
        <is>
          <t xml:space="preserve">CONCLUIDO	</t>
        </is>
      </c>
      <c r="D671" t="n">
        <v>1.7761</v>
      </c>
      <c r="E671" t="n">
        <v>56.3</v>
      </c>
      <c r="F671" t="n">
        <v>53.14</v>
      </c>
      <c r="G671" t="n">
        <v>151.82</v>
      </c>
      <c r="H671" t="n">
        <v>1.9</v>
      </c>
      <c r="I671" t="n">
        <v>21</v>
      </c>
      <c r="J671" t="n">
        <v>209.85</v>
      </c>
      <c r="K671" t="n">
        <v>52.44</v>
      </c>
      <c r="L671" t="n">
        <v>22.5</v>
      </c>
      <c r="M671" t="n">
        <v>19</v>
      </c>
      <c r="N671" t="n">
        <v>44.91</v>
      </c>
      <c r="O671" t="n">
        <v>26115.34</v>
      </c>
      <c r="P671" t="n">
        <v>616.6900000000001</v>
      </c>
      <c r="Q671" t="n">
        <v>1367.23</v>
      </c>
      <c r="R671" t="n">
        <v>124.73</v>
      </c>
      <c r="S671" t="n">
        <v>104.26</v>
      </c>
      <c r="T671" t="n">
        <v>9315.33</v>
      </c>
      <c r="U671" t="n">
        <v>0.84</v>
      </c>
      <c r="V671" t="n">
        <v>0.9</v>
      </c>
      <c r="W671" t="n">
        <v>20.68</v>
      </c>
      <c r="X671" t="n">
        <v>0.5600000000000001</v>
      </c>
      <c r="Y671" t="n">
        <v>1</v>
      </c>
      <c r="Z671" t="n">
        <v>10</v>
      </c>
    </row>
    <row r="672">
      <c r="A672" t="n">
        <v>87</v>
      </c>
      <c r="B672" t="n">
        <v>90</v>
      </c>
      <c r="C672" t="inlineStr">
        <is>
          <t xml:space="preserve">CONCLUIDO	</t>
        </is>
      </c>
      <c r="D672" t="n">
        <v>1.7758</v>
      </c>
      <c r="E672" t="n">
        <v>56.31</v>
      </c>
      <c r="F672" t="n">
        <v>53.15</v>
      </c>
      <c r="G672" t="n">
        <v>151.85</v>
      </c>
      <c r="H672" t="n">
        <v>1.92</v>
      </c>
      <c r="I672" t="n">
        <v>21</v>
      </c>
      <c r="J672" t="n">
        <v>210.25</v>
      </c>
      <c r="K672" t="n">
        <v>52.44</v>
      </c>
      <c r="L672" t="n">
        <v>22.75</v>
      </c>
      <c r="M672" t="n">
        <v>19</v>
      </c>
      <c r="N672" t="n">
        <v>45.06</v>
      </c>
      <c r="O672" t="n">
        <v>26164.91</v>
      </c>
      <c r="P672" t="n">
        <v>614.39</v>
      </c>
      <c r="Q672" t="n">
        <v>1367.2</v>
      </c>
      <c r="R672" t="n">
        <v>125.22</v>
      </c>
      <c r="S672" t="n">
        <v>104.26</v>
      </c>
      <c r="T672" t="n">
        <v>9561.719999999999</v>
      </c>
      <c r="U672" t="n">
        <v>0.83</v>
      </c>
      <c r="V672" t="n">
        <v>0.9</v>
      </c>
      <c r="W672" t="n">
        <v>20.68</v>
      </c>
      <c r="X672" t="n">
        <v>0.57</v>
      </c>
      <c r="Y672" t="n">
        <v>1</v>
      </c>
      <c r="Z672" t="n">
        <v>10</v>
      </c>
    </row>
    <row r="673">
      <c r="A673" t="n">
        <v>88</v>
      </c>
      <c r="B673" t="n">
        <v>90</v>
      </c>
      <c r="C673" t="inlineStr">
        <is>
          <t xml:space="preserve">CONCLUIDO	</t>
        </is>
      </c>
      <c r="D673" t="n">
        <v>1.778</v>
      </c>
      <c r="E673" t="n">
        <v>56.24</v>
      </c>
      <c r="F673" t="n">
        <v>53.11</v>
      </c>
      <c r="G673" t="n">
        <v>159.34</v>
      </c>
      <c r="H673" t="n">
        <v>1.94</v>
      </c>
      <c r="I673" t="n">
        <v>20</v>
      </c>
      <c r="J673" t="n">
        <v>210.65</v>
      </c>
      <c r="K673" t="n">
        <v>52.44</v>
      </c>
      <c r="L673" t="n">
        <v>23</v>
      </c>
      <c r="M673" t="n">
        <v>18</v>
      </c>
      <c r="N673" t="n">
        <v>45.21</v>
      </c>
      <c r="O673" t="n">
        <v>26214.54</v>
      </c>
      <c r="P673" t="n">
        <v>610.73</v>
      </c>
      <c r="Q673" t="n">
        <v>1367.28</v>
      </c>
      <c r="R673" t="n">
        <v>123.92</v>
      </c>
      <c r="S673" t="n">
        <v>104.26</v>
      </c>
      <c r="T673" t="n">
        <v>8916.780000000001</v>
      </c>
      <c r="U673" t="n">
        <v>0.84</v>
      </c>
      <c r="V673" t="n">
        <v>0.9</v>
      </c>
      <c r="W673" t="n">
        <v>20.68</v>
      </c>
      <c r="X673" t="n">
        <v>0.54</v>
      </c>
      <c r="Y673" t="n">
        <v>1</v>
      </c>
      <c r="Z673" t="n">
        <v>10</v>
      </c>
    </row>
    <row r="674">
      <c r="A674" t="n">
        <v>89</v>
      </c>
      <c r="B674" t="n">
        <v>90</v>
      </c>
      <c r="C674" t="inlineStr">
        <is>
          <t xml:space="preserve">CONCLUIDO	</t>
        </is>
      </c>
      <c r="D674" t="n">
        <v>1.7779</v>
      </c>
      <c r="E674" t="n">
        <v>56.25</v>
      </c>
      <c r="F674" t="n">
        <v>53.11</v>
      </c>
      <c r="G674" t="n">
        <v>159.34</v>
      </c>
      <c r="H674" t="n">
        <v>1.96</v>
      </c>
      <c r="I674" t="n">
        <v>20</v>
      </c>
      <c r="J674" t="n">
        <v>211.05</v>
      </c>
      <c r="K674" t="n">
        <v>52.44</v>
      </c>
      <c r="L674" t="n">
        <v>23.25</v>
      </c>
      <c r="M674" t="n">
        <v>18</v>
      </c>
      <c r="N674" t="n">
        <v>45.36</v>
      </c>
      <c r="O674" t="n">
        <v>26264.21</v>
      </c>
      <c r="P674" t="n">
        <v>612.62</v>
      </c>
      <c r="Q674" t="n">
        <v>1367.18</v>
      </c>
      <c r="R674" t="n">
        <v>123.84</v>
      </c>
      <c r="S674" t="n">
        <v>104.26</v>
      </c>
      <c r="T674" t="n">
        <v>8877.129999999999</v>
      </c>
      <c r="U674" t="n">
        <v>0.84</v>
      </c>
      <c r="V674" t="n">
        <v>0.9</v>
      </c>
      <c r="W674" t="n">
        <v>20.68</v>
      </c>
      <c r="X674" t="n">
        <v>0.54</v>
      </c>
      <c r="Y674" t="n">
        <v>1</v>
      </c>
      <c r="Z674" t="n">
        <v>10</v>
      </c>
    </row>
    <row r="675">
      <c r="A675" t="n">
        <v>90</v>
      </c>
      <c r="B675" t="n">
        <v>90</v>
      </c>
      <c r="C675" t="inlineStr">
        <is>
          <t xml:space="preserve">CONCLUIDO	</t>
        </is>
      </c>
      <c r="D675" t="n">
        <v>1.7783</v>
      </c>
      <c r="E675" t="n">
        <v>56.23</v>
      </c>
      <c r="F675" t="n">
        <v>53.1</v>
      </c>
      <c r="G675" t="n">
        <v>159.31</v>
      </c>
      <c r="H675" t="n">
        <v>1.97</v>
      </c>
      <c r="I675" t="n">
        <v>20</v>
      </c>
      <c r="J675" t="n">
        <v>211.46</v>
      </c>
      <c r="K675" t="n">
        <v>52.44</v>
      </c>
      <c r="L675" t="n">
        <v>23.5</v>
      </c>
      <c r="M675" t="n">
        <v>18</v>
      </c>
      <c r="N675" t="n">
        <v>45.52</v>
      </c>
      <c r="O675" t="n">
        <v>26313.94</v>
      </c>
      <c r="P675" t="n">
        <v>613.6900000000001</v>
      </c>
      <c r="Q675" t="n">
        <v>1367.18</v>
      </c>
      <c r="R675" t="n">
        <v>123.5</v>
      </c>
      <c r="S675" t="n">
        <v>104.26</v>
      </c>
      <c r="T675" t="n">
        <v>8707.219999999999</v>
      </c>
      <c r="U675" t="n">
        <v>0.84</v>
      </c>
      <c r="V675" t="n">
        <v>0.9</v>
      </c>
      <c r="W675" t="n">
        <v>20.68</v>
      </c>
      <c r="X675" t="n">
        <v>0.53</v>
      </c>
      <c r="Y675" t="n">
        <v>1</v>
      </c>
      <c r="Z675" t="n">
        <v>10</v>
      </c>
    </row>
    <row r="676">
      <c r="A676" t="n">
        <v>91</v>
      </c>
      <c r="B676" t="n">
        <v>90</v>
      </c>
      <c r="C676" t="inlineStr">
        <is>
          <t xml:space="preserve">CONCLUIDO	</t>
        </is>
      </c>
      <c r="D676" t="n">
        <v>1.7777</v>
      </c>
      <c r="E676" t="n">
        <v>56.25</v>
      </c>
      <c r="F676" t="n">
        <v>53.12</v>
      </c>
      <c r="G676" t="n">
        <v>159.36</v>
      </c>
      <c r="H676" t="n">
        <v>1.99</v>
      </c>
      <c r="I676" t="n">
        <v>20</v>
      </c>
      <c r="J676" t="n">
        <v>211.86</v>
      </c>
      <c r="K676" t="n">
        <v>52.44</v>
      </c>
      <c r="L676" t="n">
        <v>23.75</v>
      </c>
      <c r="M676" t="n">
        <v>18</v>
      </c>
      <c r="N676" t="n">
        <v>45.67</v>
      </c>
      <c r="O676" t="n">
        <v>26363.73</v>
      </c>
      <c r="P676" t="n">
        <v>612.26</v>
      </c>
      <c r="Q676" t="n">
        <v>1367.23</v>
      </c>
      <c r="R676" t="n">
        <v>124.22</v>
      </c>
      <c r="S676" t="n">
        <v>104.26</v>
      </c>
      <c r="T676" t="n">
        <v>9067.959999999999</v>
      </c>
      <c r="U676" t="n">
        <v>0.84</v>
      </c>
      <c r="V676" t="n">
        <v>0.9</v>
      </c>
      <c r="W676" t="n">
        <v>20.68</v>
      </c>
      <c r="X676" t="n">
        <v>0.54</v>
      </c>
      <c r="Y676" t="n">
        <v>1</v>
      </c>
      <c r="Z676" t="n">
        <v>10</v>
      </c>
    </row>
    <row r="677">
      <c r="A677" t="n">
        <v>92</v>
      </c>
      <c r="B677" t="n">
        <v>90</v>
      </c>
      <c r="C677" t="inlineStr">
        <is>
          <t xml:space="preserve">CONCLUIDO	</t>
        </is>
      </c>
      <c r="D677" t="n">
        <v>1.7772</v>
      </c>
      <c r="E677" t="n">
        <v>56.27</v>
      </c>
      <c r="F677" t="n">
        <v>53.14</v>
      </c>
      <c r="G677" t="n">
        <v>159.41</v>
      </c>
      <c r="H677" t="n">
        <v>2.01</v>
      </c>
      <c r="I677" t="n">
        <v>20</v>
      </c>
      <c r="J677" t="n">
        <v>212.27</v>
      </c>
      <c r="K677" t="n">
        <v>52.44</v>
      </c>
      <c r="L677" t="n">
        <v>24</v>
      </c>
      <c r="M677" t="n">
        <v>18</v>
      </c>
      <c r="N677" t="n">
        <v>45.82</v>
      </c>
      <c r="O677" t="n">
        <v>26413.56</v>
      </c>
      <c r="P677" t="n">
        <v>607.39</v>
      </c>
      <c r="Q677" t="n">
        <v>1367.19</v>
      </c>
      <c r="R677" t="n">
        <v>124.57</v>
      </c>
      <c r="S677" t="n">
        <v>104.26</v>
      </c>
      <c r="T677" t="n">
        <v>9243.450000000001</v>
      </c>
      <c r="U677" t="n">
        <v>0.84</v>
      </c>
      <c r="V677" t="n">
        <v>0.9</v>
      </c>
      <c r="W677" t="n">
        <v>20.68</v>
      </c>
      <c r="X677" t="n">
        <v>0.5600000000000001</v>
      </c>
      <c r="Y677" t="n">
        <v>1</v>
      </c>
      <c r="Z677" t="n">
        <v>10</v>
      </c>
    </row>
    <row r="678">
      <c r="A678" t="n">
        <v>93</v>
      </c>
      <c r="B678" t="n">
        <v>90</v>
      </c>
      <c r="C678" t="inlineStr">
        <is>
          <t xml:space="preserve">CONCLUIDO	</t>
        </is>
      </c>
      <c r="D678" t="n">
        <v>1.7797</v>
      </c>
      <c r="E678" t="n">
        <v>56.19</v>
      </c>
      <c r="F678" t="n">
        <v>53.09</v>
      </c>
      <c r="G678" t="n">
        <v>167.66</v>
      </c>
      <c r="H678" t="n">
        <v>2.03</v>
      </c>
      <c r="I678" t="n">
        <v>19</v>
      </c>
      <c r="J678" t="n">
        <v>212.67</v>
      </c>
      <c r="K678" t="n">
        <v>52.44</v>
      </c>
      <c r="L678" t="n">
        <v>24.25</v>
      </c>
      <c r="M678" t="n">
        <v>17</v>
      </c>
      <c r="N678" t="n">
        <v>45.98</v>
      </c>
      <c r="O678" t="n">
        <v>26463.45</v>
      </c>
      <c r="P678" t="n">
        <v>606.45</v>
      </c>
      <c r="Q678" t="n">
        <v>1367.24</v>
      </c>
      <c r="R678" t="n">
        <v>123.14</v>
      </c>
      <c r="S678" t="n">
        <v>104.26</v>
      </c>
      <c r="T678" t="n">
        <v>8531.950000000001</v>
      </c>
      <c r="U678" t="n">
        <v>0.85</v>
      </c>
      <c r="V678" t="n">
        <v>0.9</v>
      </c>
      <c r="W678" t="n">
        <v>20.68</v>
      </c>
      <c r="X678" t="n">
        <v>0.52</v>
      </c>
      <c r="Y678" t="n">
        <v>1</v>
      </c>
      <c r="Z678" t="n">
        <v>10</v>
      </c>
    </row>
    <row r="679">
      <c r="A679" t="n">
        <v>94</v>
      </c>
      <c r="B679" t="n">
        <v>90</v>
      </c>
      <c r="C679" t="inlineStr">
        <is>
          <t xml:space="preserve">CONCLUIDO	</t>
        </is>
      </c>
      <c r="D679" t="n">
        <v>1.7795</v>
      </c>
      <c r="E679" t="n">
        <v>56.2</v>
      </c>
      <c r="F679" t="n">
        <v>53.1</v>
      </c>
      <c r="G679" t="n">
        <v>167.69</v>
      </c>
      <c r="H679" t="n">
        <v>2.04</v>
      </c>
      <c r="I679" t="n">
        <v>19</v>
      </c>
      <c r="J679" t="n">
        <v>213.08</v>
      </c>
      <c r="K679" t="n">
        <v>52.44</v>
      </c>
      <c r="L679" t="n">
        <v>24.5</v>
      </c>
      <c r="M679" t="n">
        <v>17</v>
      </c>
      <c r="N679" t="n">
        <v>46.13</v>
      </c>
      <c r="O679" t="n">
        <v>26513.39</v>
      </c>
      <c r="P679" t="n">
        <v>606.08</v>
      </c>
      <c r="Q679" t="n">
        <v>1367.2</v>
      </c>
      <c r="R679" t="n">
        <v>123.64</v>
      </c>
      <c r="S679" t="n">
        <v>104.26</v>
      </c>
      <c r="T679" t="n">
        <v>8779.02</v>
      </c>
      <c r="U679" t="n">
        <v>0.84</v>
      </c>
      <c r="V679" t="n">
        <v>0.9</v>
      </c>
      <c r="W679" t="n">
        <v>20.67</v>
      </c>
      <c r="X679" t="n">
        <v>0.52</v>
      </c>
      <c r="Y679" t="n">
        <v>1</v>
      </c>
      <c r="Z679" t="n">
        <v>10</v>
      </c>
    </row>
    <row r="680">
      <c r="A680" t="n">
        <v>95</v>
      </c>
      <c r="B680" t="n">
        <v>90</v>
      </c>
      <c r="C680" t="inlineStr">
        <is>
          <t xml:space="preserve">CONCLUIDO	</t>
        </is>
      </c>
      <c r="D680" t="n">
        <v>1.7797</v>
      </c>
      <c r="E680" t="n">
        <v>56.19</v>
      </c>
      <c r="F680" t="n">
        <v>53.09</v>
      </c>
      <c r="G680" t="n">
        <v>167.66</v>
      </c>
      <c r="H680" t="n">
        <v>2.06</v>
      </c>
      <c r="I680" t="n">
        <v>19</v>
      </c>
      <c r="J680" t="n">
        <v>213.48</v>
      </c>
      <c r="K680" t="n">
        <v>52.44</v>
      </c>
      <c r="L680" t="n">
        <v>24.75</v>
      </c>
      <c r="M680" t="n">
        <v>17</v>
      </c>
      <c r="N680" t="n">
        <v>46.29</v>
      </c>
      <c r="O680" t="n">
        <v>26563.39</v>
      </c>
      <c r="P680" t="n">
        <v>604.83</v>
      </c>
      <c r="Q680" t="n">
        <v>1367.23</v>
      </c>
      <c r="R680" t="n">
        <v>123.17</v>
      </c>
      <c r="S680" t="n">
        <v>104.26</v>
      </c>
      <c r="T680" t="n">
        <v>8545.76</v>
      </c>
      <c r="U680" t="n">
        <v>0.85</v>
      </c>
      <c r="V680" t="n">
        <v>0.9</v>
      </c>
      <c r="W680" t="n">
        <v>20.68</v>
      </c>
      <c r="X680" t="n">
        <v>0.52</v>
      </c>
      <c r="Y680" t="n">
        <v>1</v>
      </c>
      <c r="Z680" t="n">
        <v>10</v>
      </c>
    </row>
    <row r="681">
      <c r="A681" t="n">
        <v>96</v>
      </c>
      <c r="B681" t="n">
        <v>90</v>
      </c>
      <c r="C681" t="inlineStr">
        <is>
          <t xml:space="preserve">CONCLUIDO	</t>
        </is>
      </c>
      <c r="D681" t="n">
        <v>1.78</v>
      </c>
      <c r="E681" t="n">
        <v>56.18</v>
      </c>
      <c r="F681" t="n">
        <v>53.08</v>
      </c>
      <c r="G681" t="n">
        <v>167.64</v>
      </c>
      <c r="H681" t="n">
        <v>2.08</v>
      </c>
      <c r="I681" t="n">
        <v>19</v>
      </c>
      <c r="J681" t="n">
        <v>213.89</v>
      </c>
      <c r="K681" t="n">
        <v>52.44</v>
      </c>
      <c r="L681" t="n">
        <v>25</v>
      </c>
      <c r="M681" t="n">
        <v>17</v>
      </c>
      <c r="N681" t="n">
        <v>46.44</v>
      </c>
      <c r="O681" t="n">
        <v>26613.43</v>
      </c>
      <c r="P681" t="n">
        <v>602.3200000000001</v>
      </c>
      <c r="Q681" t="n">
        <v>1367.23</v>
      </c>
      <c r="R681" t="n">
        <v>123.19</v>
      </c>
      <c r="S681" t="n">
        <v>104.26</v>
      </c>
      <c r="T681" t="n">
        <v>8553.860000000001</v>
      </c>
      <c r="U681" t="n">
        <v>0.85</v>
      </c>
      <c r="V681" t="n">
        <v>0.9</v>
      </c>
      <c r="W681" t="n">
        <v>20.67</v>
      </c>
      <c r="X681" t="n">
        <v>0.51</v>
      </c>
      <c r="Y681" t="n">
        <v>1</v>
      </c>
      <c r="Z681" t="n">
        <v>10</v>
      </c>
    </row>
    <row r="682">
      <c r="A682" t="n">
        <v>97</v>
      </c>
      <c r="B682" t="n">
        <v>90</v>
      </c>
      <c r="C682" t="inlineStr">
        <is>
          <t xml:space="preserve">CONCLUIDO	</t>
        </is>
      </c>
      <c r="D682" t="n">
        <v>1.7797</v>
      </c>
      <c r="E682" t="n">
        <v>56.19</v>
      </c>
      <c r="F682" t="n">
        <v>53.09</v>
      </c>
      <c r="G682" t="n">
        <v>167.66</v>
      </c>
      <c r="H682" t="n">
        <v>2.09</v>
      </c>
      <c r="I682" t="n">
        <v>19</v>
      </c>
      <c r="J682" t="n">
        <v>214.29</v>
      </c>
      <c r="K682" t="n">
        <v>52.44</v>
      </c>
      <c r="L682" t="n">
        <v>25.25</v>
      </c>
      <c r="M682" t="n">
        <v>17</v>
      </c>
      <c r="N682" t="n">
        <v>46.6</v>
      </c>
      <c r="O682" t="n">
        <v>26663.54</v>
      </c>
      <c r="P682" t="n">
        <v>601.02</v>
      </c>
      <c r="Q682" t="n">
        <v>1367.23</v>
      </c>
      <c r="R682" t="n">
        <v>123.05</v>
      </c>
      <c r="S682" t="n">
        <v>104.26</v>
      </c>
      <c r="T682" t="n">
        <v>8487.799999999999</v>
      </c>
      <c r="U682" t="n">
        <v>0.85</v>
      </c>
      <c r="V682" t="n">
        <v>0.9</v>
      </c>
      <c r="W682" t="n">
        <v>20.68</v>
      </c>
      <c r="X682" t="n">
        <v>0.52</v>
      </c>
      <c r="Y682" t="n">
        <v>1</v>
      </c>
      <c r="Z682" t="n">
        <v>10</v>
      </c>
    </row>
    <row r="683">
      <c r="A683" t="n">
        <v>98</v>
      </c>
      <c r="B683" t="n">
        <v>90</v>
      </c>
      <c r="C683" t="inlineStr">
        <is>
          <t xml:space="preserve">CONCLUIDO	</t>
        </is>
      </c>
      <c r="D683" t="n">
        <v>1.7817</v>
      </c>
      <c r="E683" t="n">
        <v>56.13</v>
      </c>
      <c r="F683" t="n">
        <v>53.07</v>
      </c>
      <c r="G683" t="n">
        <v>176.89</v>
      </c>
      <c r="H683" t="n">
        <v>2.11</v>
      </c>
      <c r="I683" t="n">
        <v>18</v>
      </c>
      <c r="J683" t="n">
        <v>214.7</v>
      </c>
      <c r="K683" t="n">
        <v>52.44</v>
      </c>
      <c r="L683" t="n">
        <v>25.5</v>
      </c>
      <c r="M683" t="n">
        <v>16</v>
      </c>
      <c r="N683" t="n">
        <v>46.76</v>
      </c>
      <c r="O683" t="n">
        <v>26713.69</v>
      </c>
      <c r="P683" t="n">
        <v>600.83</v>
      </c>
      <c r="Q683" t="n">
        <v>1367.18</v>
      </c>
      <c r="R683" t="n">
        <v>122.51</v>
      </c>
      <c r="S683" t="n">
        <v>104.26</v>
      </c>
      <c r="T683" t="n">
        <v>8219.719999999999</v>
      </c>
      <c r="U683" t="n">
        <v>0.85</v>
      </c>
      <c r="V683" t="n">
        <v>0.9</v>
      </c>
      <c r="W683" t="n">
        <v>20.67</v>
      </c>
      <c r="X683" t="n">
        <v>0.49</v>
      </c>
      <c r="Y683" t="n">
        <v>1</v>
      </c>
      <c r="Z683" t="n">
        <v>10</v>
      </c>
    </row>
    <row r="684">
      <c r="A684" t="n">
        <v>99</v>
      </c>
      <c r="B684" t="n">
        <v>90</v>
      </c>
      <c r="C684" t="inlineStr">
        <is>
          <t xml:space="preserve">CONCLUIDO	</t>
        </is>
      </c>
      <c r="D684" t="n">
        <v>1.7816</v>
      </c>
      <c r="E684" t="n">
        <v>56.13</v>
      </c>
      <c r="F684" t="n">
        <v>53.07</v>
      </c>
      <c r="G684" t="n">
        <v>176.9</v>
      </c>
      <c r="H684" t="n">
        <v>2.13</v>
      </c>
      <c r="I684" t="n">
        <v>18</v>
      </c>
      <c r="J684" t="n">
        <v>215.11</v>
      </c>
      <c r="K684" t="n">
        <v>52.44</v>
      </c>
      <c r="L684" t="n">
        <v>25.75</v>
      </c>
      <c r="M684" t="n">
        <v>15</v>
      </c>
      <c r="N684" t="n">
        <v>46.91</v>
      </c>
      <c r="O684" t="n">
        <v>26763.9</v>
      </c>
      <c r="P684" t="n">
        <v>600.09</v>
      </c>
      <c r="Q684" t="n">
        <v>1367.2</v>
      </c>
      <c r="R684" t="n">
        <v>122.73</v>
      </c>
      <c r="S684" t="n">
        <v>104.26</v>
      </c>
      <c r="T684" t="n">
        <v>8328.93</v>
      </c>
      <c r="U684" t="n">
        <v>0.85</v>
      </c>
      <c r="V684" t="n">
        <v>0.9</v>
      </c>
      <c r="W684" t="n">
        <v>20.67</v>
      </c>
      <c r="X684" t="n">
        <v>0.49</v>
      </c>
      <c r="Y684" t="n">
        <v>1</v>
      </c>
      <c r="Z684" t="n">
        <v>10</v>
      </c>
    </row>
    <row r="685">
      <c r="A685" t="n">
        <v>100</v>
      </c>
      <c r="B685" t="n">
        <v>90</v>
      </c>
      <c r="C685" t="inlineStr">
        <is>
          <t xml:space="preserve">CONCLUIDO	</t>
        </is>
      </c>
      <c r="D685" t="n">
        <v>1.7817</v>
      </c>
      <c r="E685" t="n">
        <v>56.13</v>
      </c>
      <c r="F685" t="n">
        <v>53.07</v>
      </c>
      <c r="G685" t="n">
        <v>176.89</v>
      </c>
      <c r="H685" t="n">
        <v>2.14</v>
      </c>
      <c r="I685" t="n">
        <v>18</v>
      </c>
      <c r="J685" t="n">
        <v>215.51</v>
      </c>
      <c r="K685" t="n">
        <v>52.44</v>
      </c>
      <c r="L685" t="n">
        <v>26</v>
      </c>
      <c r="M685" t="n">
        <v>14</v>
      </c>
      <c r="N685" t="n">
        <v>47.07</v>
      </c>
      <c r="O685" t="n">
        <v>26814.17</v>
      </c>
      <c r="P685" t="n">
        <v>600.0599999999999</v>
      </c>
      <c r="Q685" t="n">
        <v>1367.2</v>
      </c>
      <c r="R685" t="n">
        <v>122.44</v>
      </c>
      <c r="S685" t="n">
        <v>104.26</v>
      </c>
      <c r="T685" t="n">
        <v>8183.9</v>
      </c>
      <c r="U685" t="n">
        <v>0.85</v>
      </c>
      <c r="V685" t="n">
        <v>0.9</v>
      </c>
      <c r="W685" t="n">
        <v>20.67</v>
      </c>
      <c r="X685" t="n">
        <v>0.49</v>
      </c>
      <c r="Y685" t="n">
        <v>1</v>
      </c>
      <c r="Z685" t="n">
        <v>10</v>
      </c>
    </row>
    <row r="686">
      <c r="A686" t="n">
        <v>101</v>
      </c>
      <c r="B686" t="n">
        <v>90</v>
      </c>
      <c r="C686" t="inlineStr">
        <is>
          <t xml:space="preserve">CONCLUIDO	</t>
        </is>
      </c>
      <c r="D686" t="n">
        <v>1.7818</v>
      </c>
      <c r="E686" t="n">
        <v>56.12</v>
      </c>
      <c r="F686" t="n">
        <v>53.06</v>
      </c>
      <c r="G686" t="n">
        <v>176.87</v>
      </c>
      <c r="H686" t="n">
        <v>2.16</v>
      </c>
      <c r="I686" t="n">
        <v>18</v>
      </c>
      <c r="J686" t="n">
        <v>215.92</v>
      </c>
      <c r="K686" t="n">
        <v>52.44</v>
      </c>
      <c r="L686" t="n">
        <v>26.25</v>
      </c>
      <c r="M686" t="n">
        <v>16</v>
      </c>
      <c r="N686" t="n">
        <v>47.23</v>
      </c>
      <c r="O686" t="n">
        <v>26864.49</v>
      </c>
      <c r="P686" t="n">
        <v>597.14</v>
      </c>
      <c r="Q686" t="n">
        <v>1367.2</v>
      </c>
      <c r="R686" t="n">
        <v>122.32</v>
      </c>
      <c r="S686" t="n">
        <v>104.26</v>
      </c>
      <c r="T686" t="n">
        <v>8125.86</v>
      </c>
      <c r="U686" t="n">
        <v>0.85</v>
      </c>
      <c r="V686" t="n">
        <v>0.9</v>
      </c>
      <c r="W686" t="n">
        <v>20.67</v>
      </c>
      <c r="X686" t="n">
        <v>0.49</v>
      </c>
      <c r="Y686" t="n">
        <v>1</v>
      </c>
      <c r="Z686" t="n">
        <v>10</v>
      </c>
    </row>
    <row r="687">
      <c r="A687" t="n">
        <v>102</v>
      </c>
      <c r="B687" t="n">
        <v>90</v>
      </c>
      <c r="C687" t="inlineStr">
        <is>
          <t xml:space="preserve">CONCLUIDO	</t>
        </is>
      </c>
      <c r="D687" t="n">
        <v>1.7813</v>
      </c>
      <c r="E687" t="n">
        <v>56.14</v>
      </c>
      <c r="F687" t="n">
        <v>53.08</v>
      </c>
      <c r="G687" t="n">
        <v>176.93</v>
      </c>
      <c r="H687" t="n">
        <v>2.18</v>
      </c>
      <c r="I687" t="n">
        <v>18</v>
      </c>
      <c r="J687" t="n">
        <v>216.33</v>
      </c>
      <c r="K687" t="n">
        <v>52.44</v>
      </c>
      <c r="L687" t="n">
        <v>26.5</v>
      </c>
      <c r="M687" t="n">
        <v>16</v>
      </c>
      <c r="N687" t="n">
        <v>47.39</v>
      </c>
      <c r="O687" t="n">
        <v>26914.86</v>
      </c>
      <c r="P687" t="n">
        <v>595.23</v>
      </c>
      <c r="Q687" t="n">
        <v>1367.23</v>
      </c>
      <c r="R687" t="n">
        <v>122.87</v>
      </c>
      <c r="S687" t="n">
        <v>104.26</v>
      </c>
      <c r="T687" t="n">
        <v>8402.639999999999</v>
      </c>
      <c r="U687" t="n">
        <v>0.85</v>
      </c>
      <c r="V687" t="n">
        <v>0.9</v>
      </c>
      <c r="W687" t="n">
        <v>20.67</v>
      </c>
      <c r="X687" t="n">
        <v>0.5</v>
      </c>
      <c r="Y687" t="n">
        <v>1</v>
      </c>
      <c r="Z687" t="n">
        <v>10</v>
      </c>
    </row>
    <row r="688">
      <c r="A688" t="n">
        <v>103</v>
      </c>
      <c r="B688" t="n">
        <v>90</v>
      </c>
      <c r="C688" t="inlineStr">
        <is>
          <t xml:space="preserve">CONCLUIDO	</t>
        </is>
      </c>
      <c r="D688" t="n">
        <v>1.7839</v>
      </c>
      <c r="E688" t="n">
        <v>56.06</v>
      </c>
      <c r="F688" t="n">
        <v>53.03</v>
      </c>
      <c r="G688" t="n">
        <v>187.17</v>
      </c>
      <c r="H688" t="n">
        <v>2.19</v>
      </c>
      <c r="I688" t="n">
        <v>17</v>
      </c>
      <c r="J688" t="n">
        <v>216.74</v>
      </c>
      <c r="K688" t="n">
        <v>52.44</v>
      </c>
      <c r="L688" t="n">
        <v>26.75</v>
      </c>
      <c r="M688" t="n">
        <v>15</v>
      </c>
      <c r="N688" t="n">
        <v>47.55</v>
      </c>
      <c r="O688" t="n">
        <v>26965.29</v>
      </c>
      <c r="P688" t="n">
        <v>593.42</v>
      </c>
      <c r="Q688" t="n">
        <v>1367.19</v>
      </c>
      <c r="R688" t="n">
        <v>121.49</v>
      </c>
      <c r="S688" t="n">
        <v>104.26</v>
      </c>
      <c r="T688" t="n">
        <v>7716.82</v>
      </c>
      <c r="U688" t="n">
        <v>0.86</v>
      </c>
      <c r="V688" t="n">
        <v>0.9</v>
      </c>
      <c r="W688" t="n">
        <v>20.67</v>
      </c>
      <c r="X688" t="n">
        <v>0.46</v>
      </c>
      <c r="Y688" t="n">
        <v>1</v>
      </c>
      <c r="Z688" t="n">
        <v>10</v>
      </c>
    </row>
    <row r="689">
      <c r="A689" t="n">
        <v>104</v>
      </c>
      <c r="B689" t="n">
        <v>90</v>
      </c>
      <c r="C689" t="inlineStr">
        <is>
          <t xml:space="preserve">CONCLUIDO	</t>
        </is>
      </c>
      <c r="D689" t="n">
        <v>1.7837</v>
      </c>
      <c r="E689" t="n">
        <v>56.06</v>
      </c>
      <c r="F689" t="n">
        <v>53.04</v>
      </c>
      <c r="G689" t="n">
        <v>187.19</v>
      </c>
      <c r="H689" t="n">
        <v>2.21</v>
      </c>
      <c r="I689" t="n">
        <v>17</v>
      </c>
      <c r="J689" t="n">
        <v>217.15</v>
      </c>
      <c r="K689" t="n">
        <v>52.44</v>
      </c>
      <c r="L689" t="n">
        <v>27</v>
      </c>
      <c r="M689" t="n">
        <v>11</v>
      </c>
      <c r="N689" t="n">
        <v>47.71</v>
      </c>
      <c r="O689" t="n">
        <v>27015.77</v>
      </c>
      <c r="P689" t="n">
        <v>593.6799999999999</v>
      </c>
      <c r="Q689" t="n">
        <v>1367.22</v>
      </c>
      <c r="R689" t="n">
        <v>121.25</v>
      </c>
      <c r="S689" t="n">
        <v>104.26</v>
      </c>
      <c r="T689" t="n">
        <v>7594.28</v>
      </c>
      <c r="U689" t="n">
        <v>0.86</v>
      </c>
      <c r="V689" t="n">
        <v>0.9</v>
      </c>
      <c r="W689" t="n">
        <v>20.68</v>
      </c>
      <c r="X689" t="n">
        <v>0.46</v>
      </c>
      <c r="Y689" t="n">
        <v>1</v>
      </c>
      <c r="Z689" t="n">
        <v>10</v>
      </c>
    </row>
    <row r="690">
      <c r="A690" t="n">
        <v>105</v>
      </c>
      <c r="B690" t="n">
        <v>90</v>
      </c>
      <c r="C690" t="inlineStr">
        <is>
          <t xml:space="preserve">CONCLUIDO	</t>
        </is>
      </c>
      <c r="D690" t="n">
        <v>1.784</v>
      </c>
      <c r="E690" t="n">
        <v>56.05</v>
      </c>
      <c r="F690" t="n">
        <v>53.03</v>
      </c>
      <c r="G690" t="n">
        <v>187.16</v>
      </c>
      <c r="H690" t="n">
        <v>2.23</v>
      </c>
      <c r="I690" t="n">
        <v>17</v>
      </c>
      <c r="J690" t="n">
        <v>217.56</v>
      </c>
      <c r="K690" t="n">
        <v>52.44</v>
      </c>
      <c r="L690" t="n">
        <v>27.25</v>
      </c>
      <c r="M690" t="n">
        <v>10</v>
      </c>
      <c r="N690" t="n">
        <v>47.87</v>
      </c>
      <c r="O690" t="n">
        <v>27066.31</v>
      </c>
      <c r="P690" t="n">
        <v>593.99</v>
      </c>
      <c r="Q690" t="n">
        <v>1367.16</v>
      </c>
      <c r="R690" t="n">
        <v>120.91</v>
      </c>
      <c r="S690" t="n">
        <v>104.26</v>
      </c>
      <c r="T690" t="n">
        <v>7425.35</v>
      </c>
      <c r="U690" t="n">
        <v>0.86</v>
      </c>
      <c r="V690" t="n">
        <v>0.9</v>
      </c>
      <c r="W690" t="n">
        <v>20.68</v>
      </c>
      <c r="X690" t="n">
        <v>0.45</v>
      </c>
      <c r="Y690" t="n">
        <v>1</v>
      </c>
      <c r="Z690" t="n">
        <v>10</v>
      </c>
    </row>
    <row r="691">
      <c r="A691" t="n">
        <v>106</v>
      </c>
      <c r="B691" t="n">
        <v>90</v>
      </c>
      <c r="C691" t="inlineStr">
        <is>
          <t xml:space="preserve">CONCLUIDO	</t>
        </is>
      </c>
      <c r="D691" t="n">
        <v>1.7834</v>
      </c>
      <c r="E691" t="n">
        <v>56.07</v>
      </c>
      <c r="F691" t="n">
        <v>53.05</v>
      </c>
      <c r="G691" t="n">
        <v>187.22</v>
      </c>
      <c r="H691" t="n">
        <v>2.24</v>
      </c>
      <c r="I691" t="n">
        <v>17</v>
      </c>
      <c r="J691" t="n">
        <v>217.97</v>
      </c>
      <c r="K691" t="n">
        <v>52.44</v>
      </c>
      <c r="L691" t="n">
        <v>27.5</v>
      </c>
      <c r="M691" t="n">
        <v>9</v>
      </c>
      <c r="N691" t="n">
        <v>48.03</v>
      </c>
      <c r="O691" t="n">
        <v>27116.91</v>
      </c>
      <c r="P691" t="n">
        <v>593.85</v>
      </c>
      <c r="Q691" t="n">
        <v>1367.26</v>
      </c>
      <c r="R691" t="n">
        <v>121.43</v>
      </c>
      <c r="S691" t="n">
        <v>104.26</v>
      </c>
      <c r="T691" t="n">
        <v>7684.64</v>
      </c>
      <c r="U691" t="n">
        <v>0.86</v>
      </c>
      <c r="V691" t="n">
        <v>0.9</v>
      </c>
      <c r="W691" t="n">
        <v>20.68</v>
      </c>
      <c r="X691" t="n">
        <v>0.47</v>
      </c>
      <c r="Y691" t="n">
        <v>1</v>
      </c>
      <c r="Z691" t="n">
        <v>10</v>
      </c>
    </row>
    <row r="692">
      <c r="A692" t="n">
        <v>107</v>
      </c>
      <c r="B692" t="n">
        <v>90</v>
      </c>
      <c r="C692" t="inlineStr">
        <is>
          <t xml:space="preserve">CONCLUIDO	</t>
        </is>
      </c>
      <c r="D692" t="n">
        <v>1.7833</v>
      </c>
      <c r="E692" t="n">
        <v>56.08</v>
      </c>
      <c r="F692" t="n">
        <v>53.05</v>
      </c>
      <c r="G692" t="n">
        <v>187.24</v>
      </c>
      <c r="H692" t="n">
        <v>2.26</v>
      </c>
      <c r="I692" t="n">
        <v>17</v>
      </c>
      <c r="J692" t="n">
        <v>218.38</v>
      </c>
      <c r="K692" t="n">
        <v>52.44</v>
      </c>
      <c r="L692" t="n">
        <v>27.75</v>
      </c>
      <c r="M692" t="n">
        <v>7</v>
      </c>
      <c r="N692" t="n">
        <v>48.19</v>
      </c>
      <c r="O692" t="n">
        <v>27167.55</v>
      </c>
      <c r="P692" t="n">
        <v>593.78</v>
      </c>
      <c r="Q692" t="n">
        <v>1367.23</v>
      </c>
      <c r="R692" t="n">
        <v>121.61</v>
      </c>
      <c r="S692" t="n">
        <v>104.26</v>
      </c>
      <c r="T692" t="n">
        <v>7774.47</v>
      </c>
      <c r="U692" t="n">
        <v>0.86</v>
      </c>
      <c r="V692" t="n">
        <v>0.9</v>
      </c>
      <c r="W692" t="n">
        <v>20.68</v>
      </c>
      <c r="X692" t="n">
        <v>0.48</v>
      </c>
      <c r="Y692" t="n">
        <v>1</v>
      </c>
      <c r="Z692" t="n">
        <v>10</v>
      </c>
    </row>
    <row r="693">
      <c r="A693" t="n">
        <v>108</v>
      </c>
      <c r="B693" t="n">
        <v>90</v>
      </c>
      <c r="C693" t="inlineStr">
        <is>
          <t xml:space="preserve">CONCLUIDO	</t>
        </is>
      </c>
      <c r="D693" t="n">
        <v>1.7835</v>
      </c>
      <c r="E693" t="n">
        <v>56.07</v>
      </c>
      <c r="F693" t="n">
        <v>53.05</v>
      </c>
      <c r="G693" t="n">
        <v>187.22</v>
      </c>
      <c r="H693" t="n">
        <v>2.27</v>
      </c>
      <c r="I693" t="n">
        <v>17</v>
      </c>
      <c r="J693" t="n">
        <v>218.79</v>
      </c>
      <c r="K693" t="n">
        <v>52.44</v>
      </c>
      <c r="L693" t="n">
        <v>28</v>
      </c>
      <c r="M693" t="n">
        <v>6</v>
      </c>
      <c r="N693" t="n">
        <v>48.35</v>
      </c>
      <c r="O693" t="n">
        <v>27218.26</v>
      </c>
      <c r="P693" t="n">
        <v>594.2</v>
      </c>
      <c r="Q693" t="n">
        <v>1367.14</v>
      </c>
      <c r="R693" t="n">
        <v>121.5</v>
      </c>
      <c r="S693" t="n">
        <v>104.26</v>
      </c>
      <c r="T693" t="n">
        <v>7721.4</v>
      </c>
      <c r="U693" t="n">
        <v>0.86</v>
      </c>
      <c r="V693" t="n">
        <v>0.9</v>
      </c>
      <c r="W693" t="n">
        <v>20.68</v>
      </c>
      <c r="X693" t="n">
        <v>0.47</v>
      </c>
      <c r="Y693" t="n">
        <v>1</v>
      </c>
      <c r="Z693" t="n">
        <v>10</v>
      </c>
    </row>
    <row r="694">
      <c r="A694" t="n">
        <v>109</v>
      </c>
      <c r="B694" t="n">
        <v>90</v>
      </c>
      <c r="C694" t="inlineStr">
        <is>
          <t xml:space="preserve">CONCLUIDO	</t>
        </is>
      </c>
      <c r="D694" t="n">
        <v>1.7835</v>
      </c>
      <c r="E694" t="n">
        <v>56.07</v>
      </c>
      <c r="F694" t="n">
        <v>53.05</v>
      </c>
      <c r="G694" t="n">
        <v>187.22</v>
      </c>
      <c r="H694" t="n">
        <v>2.29</v>
      </c>
      <c r="I694" t="n">
        <v>17</v>
      </c>
      <c r="J694" t="n">
        <v>219.2</v>
      </c>
      <c r="K694" t="n">
        <v>52.44</v>
      </c>
      <c r="L694" t="n">
        <v>28.25</v>
      </c>
      <c r="M694" t="n">
        <v>5</v>
      </c>
      <c r="N694" t="n">
        <v>48.51</v>
      </c>
      <c r="O694" t="n">
        <v>27269.02</v>
      </c>
      <c r="P694" t="n">
        <v>594.8</v>
      </c>
      <c r="Q694" t="n">
        <v>1367.23</v>
      </c>
      <c r="R694" t="n">
        <v>121.35</v>
      </c>
      <c r="S694" t="n">
        <v>104.26</v>
      </c>
      <c r="T694" t="n">
        <v>7646.85</v>
      </c>
      <c r="U694" t="n">
        <v>0.86</v>
      </c>
      <c r="V694" t="n">
        <v>0.9</v>
      </c>
      <c r="W694" t="n">
        <v>20.68</v>
      </c>
      <c r="X694" t="n">
        <v>0.47</v>
      </c>
      <c r="Y694" t="n">
        <v>1</v>
      </c>
      <c r="Z694" t="n">
        <v>10</v>
      </c>
    </row>
    <row r="695">
      <c r="A695" t="n">
        <v>110</v>
      </c>
      <c r="B695" t="n">
        <v>90</v>
      </c>
      <c r="C695" t="inlineStr">
        <is>
          <t xml:space="preserve">CONCLUIDO	</t>
        </is>
      </c>
      <c r="D695" t="n">
        <v>1.7834</v>
      </c>
      <c r="E695" t="n">
        <v>56.07</v>
      </c>
      <c r="F695" t="n">
        <v>53.05</v>
      </c>
      <c r="G695" t="n">
        <v>187.22</v>
      </c>
      <c r="H695" t="n">
        <v>2.31</v>
      </c>
      <c r="I695" t="n">
        <v>17</v>
      </c>
      <c r="J695" t="n">
        <v>219.61</v>
      </c>
      <c r="K695" t="n">
        <v>52.44</v>
      </c>
      <c r="L695" t="n">
        <v>28.5</v>
      </c>
      <c r="M695" t="n">
        <v>4</v>
      </c>
      <c r="N695" t="n">
        <v>48.67</v>
      </c>
      <c r="O695" t="n">
        <v>27319.84</v>
      </c>
      <c r="P695" t="n">
        <v>594.73</v>
      </c>
      <c r="Q695" t="n">
        <v>1367.2</v>
      </c>
      <c r="R695" t="n">
        <v>121.5</v>
      </c>
      <c r="S695" t="n">
        <v>104.26</v>
      </c>
      <c r="T695" t="n">
        <v>7720.85</v>
      </c>
      <c r="U695" t="n">
        <v>0.86</v>
      </c>
      <c r="V695" t="n">
        <v>0.9</v>
      </c>
      <c r="W695" t="n">
        <v>20.68</v>
      </c>
      <c r="X695" t="n">
        <v>0.47</v>
      </c>
      <c r="Y695" t="n">
        <v>1</v>
      </c>
      <c r="Z695" t="n">
        <v>10</v>
      </c>
    </row>
    <row r="696">
      <c r="A696" t="n">
        <v>111</v>
      </c>
      <c r="B696" t="n">
        <v>90</v>
      </c>
      <c r="C696" t="inlineStr">
        <is>
          <t xml:space="preserve">CONCLUIDO	</t>
        </is>
      </c>
      <c r="D696" t="n">
        <v>1.7834</v>
      </c>
      <c r="E696" t="n">
        <v>56.07</v>
      </c>
      <c r="F696" t="n">
        <v>53.05</v>
      </c>
      <c r="G696" t="n">
        <v>187.23</v>
      </c>
      <c r="H696" t="n">
        <v>2.32</v>
      </c>
      <c r="I696" t="n">
        <v>17</v>
      </c>
      <c r="J696" t="n">
        <v>220.03</v>
      </c>
      <c r="K696" t="n">
        <v>52.44</v>
      </c>
      <c r="L696" t="n">
        <v>28.75</v>
      </c>
      <c r="M696" t="n">
        <v>3</v>
      </c>
      <c r="N696" t="n">
        <v>48.83</v>
      </c>
      <c r="O696" t="n">
        <v>27370.71</v>
      </c>
      <c r="P696" t="n">
        <v>594.95</v>
      </c>
      <c r="Q696" t="n">
        <v>1367.23</v>
      </c>
      <c r="R696" t="n">
        <v>121.49</v>
      </c>
      <c r="S696" t="n">
        <v>104.26</v>
      </c>
      <c r="T696" t="n">
        <v>7714.18</v>
      </c>
      <c r="U696" t="n">
        <v>0.86</v>
      </c>
      <c r="V696" t="n">
        <v>0.9</v>
      </c>
      <c r="W696" t="n">
        <v>20.68</v>
      </c>
      <c r="X696" t="n">
        <v>0.47</v>
      </c>
      <c r="Y696" t="n">
        <v>1</v>
      </c>
      <c r="Z696" t="n">
        <v>10</v>
      </c>
    </row>
    <row r="697">
      <c r="A697" t="n">
        <v>112</v>
      </c>
      <c r="B697" t="n">
        <v>90</v>
      </c>
      <c r="C697" t="inlineStr">
        <is>
          <t xml:space="preserve">CONCLUIDO	</t>
        </is>
      </c>
      <c r="D697" t="n">
        <v>1.7831</v>
      </c>
      <c r="E697" t="n">
        <v>56.08</v>
      </c>
      <c r="F697" t="n">
        <v>53.06</v>
      </c>
      <c r="G697" t="n">
        <v>187.27</v>
      </c>
      <c r="H697" t="n">
        <v>2.34</v>
      </c>
      <c r="I697" t="n">
        <v>17</v>
      </c>
      <c r="J697" t="n">
        <v>220.44</v>
      </c>
      <c r="K697" t="n">
        <v>52.44</v>
      </c>
      <c r="L697" t="n">
        <v>29</v>
      </c>
      <c r="M697" t="n">
        <v>1</v>
      </c>
      <c r="N697" t="n">
        <v>49</v>
      </c>
      <c r="O697" t="n">
        <v>27421.64</v>
      </c>
      <c r="P697" t="n">
        <v>595.55</v>
      </c>
      <c r="Q697" t="n">
        <v>1367.25</v>
      </c>
      <c r="R697" t="n">
        <v>121.58</v>
      </c>
      <c r="S697" t="n">
        <v>104.26</v>
      </c>
      <c r="T697" t="n">
        <v>7759.94</v>
      </c>
      <c r="U697" t="n">
        <v>0.86</v>
      </c>
      <c r="V697" t="n">
        <v>0.9</v>
      </c>
      <c r="W697" t="n">
        <v>20.69</v>
      </c>
      <c r="X697" t="n">
        <v>0.48</v>
      </c>
      <c r="Y697" t="n">
        <v>1</v>
      </c>
      <c r="Z697" t="n">
        <v>10</v>
      </c>
    </row>
    <row r="698">
      <c r="A698" t="n">
        <v>113</v>
      </c>
      <c r="B698" t="n">
        <v>90</v>
      </c>
      <c r="C698" t="inlineStr">
        <is>
          <t xml:space="preserve">CONCLUIDO	</t>
        </is>
      </c>
      <c r="D698" t="n">
        <v>1.7831</v>
      </c>
      <c r="E698" t="n">
        <v>56.08</v>
      </c>
      <c r="F698" t="n">
        <v>53.06</v>
      </c>
      <c r="G698" t="n">
        <v>187.26</v>
      </c>
      <c r="H698" t="n">
        <v>2.35</v>
      </c>
      <c r="I698" t="n">
        <v>17</v>
      </c>
      <c r="J698" t="n">
        <v>220.85</v>
      </c>
      <c r="K698" t="n">
        <v>52.44</v>
      </c>
      <c r="L698" t="n">
        <v>29.25</v>
      </c>
      <c r="M698" t="n">
        <v>1</v>
      </c>
      <c r="N698" t="n">
        <v>49.16</v>
      </c>
      <c r="O698" t="n">
        <v>27472.63</v>
      </c>
      <c r="P698" t="n">
        <v>596.33</v>
      </c>
      <c r="Q698" t="n">
        <v>1367.29</v>
      </c>
      <c r="R698" t="n">
        <v>121.59</v>
      </c>
      <c r="S698" t="n">
        <v>104.26</v>
      </c>
      <c r="T698" t="n">
        <v>7765.03</v>
      </c>
      <c r="U698" t="n">
        <v>0.86</v>
      </c>
      <c r="V698" t="n">
        <v>0.9</v>
      </c>
      <c r="W698" t="n">
        <v>20.69</v>
      </c>
      <c r="X698" t="n">
        <v>0.48</v>
      </c>
      <c r="Y698" t="n">
        <v>1</v>
      </c>
      <c r="Z698" t="n">
        <v>10</v>
      </c>
    </row>
    <row r="699">
      <c r="A699" t="n">
        <v>114</v>
      </c>
      <c r="B699" t="n">
        <v>90</v>
      </c>
      <c r="C699" t="inlineStr">
        <is>
          <t xml:space="preserve">CONCLUIDO	</t>
        </is>
      </c>
      <c r="D699" t="n">
        <v>1.7829</v>
      </c>
      <c r="E699" t="n">
        <v>56.09</v>
      </c>
      <c r="F699" t="n">
        <v>53.06</v>
      </c>
      <c r="G699" t="n">
        <v>187.28</v>
      </c>
      <c r="H699" t="n">
        <v>2.37</v>
      </c>
      <c r="I699" t="n">
        <v>17</v>
      </c>
      <c r="J699" t="n">
        <v>221.27</v>
      </c>
      <c r="K699" t="n">
        <v>52.44</v>
      </c>
      <c r="L699" t="n">
        <v>29.5</v>
      </c>
      <c r="M699" t="n">
        <v>0</v>
      </c>
      <c r="N699" t="n">
        <v>49.32</v>
      </c>
      <c r="O699" t="n">
        <v>27523.67</v>
      </c>
      <c r="P699" t="n">
        <v>597.41</v>
      </c>
      <c r="Q699" t="n">
        <v>1367.23</v>
      </c>
      <c r="R699" t="n">
        <v>121.62</v>
      </c>
      <c r="S699" t="n">
        <v>104.26</v>
      </c>
      <c r="T699" t="n">
        <v>7780.42</v>
      </c>
      <c r="U699" t="n">
        <v>0.86</v>
      </c>
      <c r="V699" t="n">
        <v>0.9</v>
      </c>
      <c r="W699" t="n">
        <v>20.69</v>
      </c>
      <c r="X699" t="n">
        <v>0.49</v>
      </c>
      <c r="Y699" t="n">
        <v>1</v>
      </c>
      <c r="Z699" t="n">
        <v>10</v>
      </c>
    </row>
    <row r="700">
      <c r="A700" t="n">
        <v>0</v>
      </c>
      <c r="B700" t="n">
        <v>110</v>
      </c>
      <c r="C700" t="inlineStr">
        <is>
          <t xml:space="preserve">CONCLUIDO	</t>
        </is>
      </c>
      <c r="D700" t="n">
        <v>0.8604000000000001</v>
      </c>
      <c r="E700" t="n">
        <v>116.23</v>
      </c>
      <c r="F700" t="n">
        <v>77.98</v>
      </c>
      <c r="G700" t="n">
        <v>5.54</v>
      </c>
      <c r="H700" t="n">
        <v>0.08</v>
      </c>
      <c r="I700" t="n">
        <v>844</v>
      </c>
      <c r="J700" t="n">
        <v>213.37</v>
      </c>
      <c r="K700" t="n">
        <v>56.13</v>
      </c>
      <c r="L700" t="n">
        <v>1</v>
      </c>
      <c r="M700" t="n">
        <v>842</v>
      </c>
      <c r="N700" t="n">
        <v>46.25</v>
      </c>
      <c r="O700" t="n">
        <v>26550.29</v>
      </c>
      <c r="P700" t="n">
        <v>1167.36</v>
      </c>
      <c r="Q700" t="n">
        <v>1370.63</v>
      </c>
      <c r="R700" t="n">
        <v>934.7</v>
      </c>
      <c r="S700" t="n">
        <v>104.26</v>
      </c>
      <c r="T700" t="n">
        <v>410188.71</v>
      </c>
      <c r="U700" t="n">
        <v>0.11</v>
      </c>
      <c r="V700" t="n">
        <v>0.62</v>
      </c>
      <c r="W700" t="n">
        <v>22.02</v>
      </c>
      <c r="X700" t="n">
        <v>25.32</v>
      </c>
      <c r="Y700" t="n">
        <v>1</v>
      </c>
      <c r="Z700" t="n">
        <v>10</v>
      </c>
    </row>
    <row r="701">
      <c r="A701" t="n">
        <v>1</v>
      </c>
      <c r="B701" t="n">
        <v>110</v>
      </c>
      <c r="C701" t="inlineStr">
        <is>
          <t xml:space="preserve">CONCLUIDO	</t>
        </is>
      </c>
      <c r="D701" t="n">
        <v>1.0082</v>
      </c>
      <c r="E701" t="n">
        <v>99.19</v>
      </c>
      <c r="F701" t="n">
        <v>70.73999999999999</v>
      </c>
      <c r="G701" t="n">
        <v>6.94</v>
      </c>
      <c r="H701" t="n">
        <v>0.1</v>
      </c>
      <c r="I701" t="n">
        <v>612</v>
      </c>
      <c r="J701" t="n">
        <v>213.78</v>
      </c>
      <c r="K701" t="n">
        <v>56.13</v>
      </c>
      <c r="L701" t="n">
        <v>1.25</v>
      </c>
      <c r="M701" t="n">
        <v>610</v>
      </c>
      <c r="N701" t="n">
        <v>46.4</v>
      </c>
      <c r="O701" t="n">
        <v>26600.32</v>
      </c>
      <c r="P701" t="n">
        <v>1059.14</v>
      </c>
      <c r="Q701" t="n">
        <v>1369.94</v>
      </c>
      <c r="R701" t="n">
        <v>697.51</v>
      </c>
      <c r="S701" t="n">
        <v>104.26</v>
      </c>
      <c r="T701" t="n">
        <v>292753.6</v>
      </c>
      <c r="U701" t="n">
        <v>0.15</v>
      </c>
      <c r="V701" t="n">
        <v>0.68</v>
      </c>
      <c r="W701" t="n">
        <v>21.65</v>
      </c>
      <c r="X701" t="n">
        <v>18.1</v>
      </c>
      <c r="Y701" t="n">
        <v>1</v>
      </c>
      <c r="Z701" t="n">
        <v>10</v>
      </c>
    </row>
    <row r="702">
      <c r="A702" t="n">
        <v>2</v>
      </c>
      <c r="B702" t="n">
        <v>110</v>
      </c>
      <c r="C702" t="inlineStr">
        <is>
          <t xml:space="preserve">CONCLUIDO	</t>
        </is>
      </c>
      <c r="D702" t="n">
        <v>1.1159</v>
      </c>
      <c r="E702" t="n">
        <v>89.61</v>
      </c>
      <c r="F702" t="n">
        <v>66.73</v>
      </c>
      <c r="G702" t="n">
        <v>8.34</v>
      </c>
      <c r="H702" t="n">
        <v>0.12</v>
      </c>
      <c r="I702" t="n">
        <v>480</v>
      </c>
      <c r="J702" t="n">
        <v>214.19</v>
      </c>
      <c r="K702" t="n">
        <v>56.13</v>
      </c>
      <c r="L702" t="n">
        <v>1.5</v>
      </c>
      <c r="M702" t="n">
        <v>478</v>
      </c>
      <c r="N702" t="n">
        <v>46.56</v>
      </c>
      <c r="O702" t="n">
        <v>26650.41</v>
      </c>
      <c r="P702" t="n">
        <v>998.91</v>
      </c>
      <c r="Q702" t="n">
        <v>1369.23</v>
      </c>
      <c r="R702" t="n">
        <v>565.6900000000001</v>
      </c>
      <c r="S702" t="n">
        <v>104.26</v>
      </c>
      <c r="T702" t="n">
        <v>227500.62</v>
      </c>
      <c r="U702" t="n">
        <v>0.18</v>
      </c>
      <c r="V702" t="n">
        <v>0.72</v>
      </c>
      <c r="W702" t="n">
        <v>21.46</v>
      </c>
      <c r="X702" t="n">
        <v>14.11</v>
      </c>
      <c r="Y702" t="n">
        <v>1</v>
      </c>
      <c r="Z702" t="n">
        <v>10</v>
      </c>
    </row>
    <row r="703">
      <c r="A703" t="n">
        <v>3</v>
      </c>
      <c r="B703" t="n">
        <v>110</v>
      </c>
      <c r="C703" t="inlineStr">
        <is>
          <t xml:space="preserve">CONCLUIDO	</t>
        </is>
      </c>
      <c r="D703" t="n">
        <v>1.1973</v>
      </c>
      <c r="E703" t="n">
        <v>83.52</v>
      </c>
      <c r="F703" t="n">
        <v>64.19</v>
      </c>
      <c r="G703" t="n">
        <v>9.73</v>
      </c>
      <c r="H703" t="n">
        <v>0.14</v>
      </c>
      <c r="I703" t="n">
        <v>396</v>
      </c>
      <c r="J703" t="n">
        <v>214.59</v>
      </c>
      <c r="K703" t="n">
        <v>56.13</v>
      </c>
      <c r="L703" t="n">
        <v>1.75</v>
      </c>
      <c r="M703" t="n">
        <v>394</v>
      </c>
      <c r="N703" t="n">
        <v>46.72</v>
      </c>
      <c r="O703" t="n">
        <v>26700.55</v>
      </c>
      <c r="P703" t="n">
        <v>960.35</v>
      </c>
      <c r="Q703" t="n">
        <v>1368.74</v>
      </c>
      <c r="R703" t="n">
        <v>483.82</v>
      </c>
      <c r="S703" t="n">
        <v>104.26</v>
      </c>
      <c r="T703" t="n">
        <v>186988.33</v>
      </c>
      <c r="U703" t="n">
        <v>0.22</v>
      </c>
      <c r="V703" t="n">
        <v>0.75</v>
      </c>
      <c r="W703" t="n">
        <v>21.3</v>
      </c>
      <c r="X703" t="n">
        <v>11.58</v>
      </c>
      <c r="Y703" t="n">
        <v>1</v>
      </c>
      <c r="Z703" t="n">
        <v>10</v>
      </c>
    </row>
    <row r="704">
      <c r="A704" t="n">
        <v>4</v>
      </c>
      <c r="B704" t="n">
        <v>110</v>
      </c>
      <c r="C704" t="inlineStr">
        <is>
          <t xml:space="preserve">CONCLUIDO	</t>
        </is>
      </c>
      <c r="D704" t="n">
        <v>1.2627</v>
      </c>
      <c r="E704" t="n">
        <v>79.19</v>
      </c>
      <c r="F704" t="n">
        <v>62.39</v>
      </c>
      <c r="G704" t="n">
        <v>11.14</v>
      </c>
      <c r="H704" t="n">
        <v>0.17</v>
      </c>
      <c r="I704" t="n">
        <v>336</v>
      </c>
      <c r="J704" t="n">
        <v>215</v>
      </c>
      <c r="K704" t="n">
        <v>56.13</v>
      </c>
      <c r="L704" t="n">
        <v>2</v>
      </c>
      <c r="M704" t="n">
        <v>334</v>
      </c>
      <c r="N704" t="n">
        <v>46.87</v>
      </c>
      <c r="O704" t="n">
        <v>26750.75</v>
      </c>
      <c r="P704" t="n">
        <v>933.03</v>
      </c>
      <c r="Q704" t="n">
        <v>1368.73</v>
      </c>
      <c r="R704" t="n">
        <v>425.17</v>
      </c>
      <c r="S704" t="n">
        <v>104.26</v>
      </c>
      <c r="T704" t="n">
        <v>157959.33</v>
      </c>
      <c r="U704" t="n">
        <v>0.25</v>
      </c>
      <c r="V704" t="n">
        <v>0.77</v>
      </c>
      <c r="W704" t="n">
        <v>21.21</v>
      </c>
      <c r="X704" t="n">
        <v>9.779999999999999</v>
      </c>
      <c r="Y704" t="n">
        <v>1</v>
      </c>
      <c r="Z704" t="n">
        <v>10</v>
      </c>
    </row>
    <row r="705">
      <c r="A705" t="n">
        <v>5</v>
      </c>
      <c r="B705" t="n">
        <v>110</v>
      </c>
      <c r="C705" t="inlineStr">
        <is>
          <t xml:space="preserve">CONCLUIDO	</t>
        </is>
      </c>
      <c r="D705" t="n">
        <v>1.3144</v>
      </c>
      <c r="E705" t="n">
        <v>76.08</v>
      </c>
      <c r="F705" t="n">
        <v>61.1</v>
      </c>
      <c r="G705" t="n">
        <v>12.51</v>
      </c>
      <c r="H705" t="n">
        <v>0.19</v>
      </c>
      <c r="I705" t="n">
        <v>293</v>
      </c>
      <c r="J705" t="n">
        <v>215.41</v>
      </c>
      <c r="K705" t="n">
        <v>56.13</v>
      </c>
      <c r="L705" t="n">
        <v>2.25</v>
      </c>
      <c r="M705" t="n">
        <v>291</v>
      </c>
      <c r="N705" t="n">
        <v>47.03</v>
      </c>
      <c r="O705" t="n">
        <v>26801</v>
      </c>
      <c r="P705" t="n">
        <v>913.04</v>
      </c>
      <c r="Q705" t="n">
        <v>1368.43</v>
      </c>
      <c r="R705" t="n">
        <v>383.81</v>
      </c>
      <c r="S705" t="n">
        <v>104.26</v>
      </c>
      <c r="T705" t="n">
        <v>137495.14</v>
      </c>
      <c r="U705" t="n">
        <v>0.27</v>
      </c>
      <c r="V705" t="n">
        <v>0.78</v>
      </c>
      <c r="W705" t="n">
        <v>21.11</v>
      </c>
      <c r="X705" t="n">
        <v>8.5</v>
      </c>
      <c r="Y705" t="n">
        <v>1</v>
      </c>
      <c r="Z705" t="n">
        <v>10</v>
      </c>
    </row>
    <row r="706">
      <c r="A706" t="n">
        <v>6</v>
      </c>
      <c r="B706" t="n">
        <v>110</v>
      </c>
      <c r="C706" t="inlineStr">
        <is>
          <t xml:space="preserve">CONCLUIDO	</t>
        </is>
      </c>
      <c r="D706" t="n">
        <v>1.3584</v>
      </c>
      <c r="E706" t="n">
        <v>73.61</v>
      </c>
      <c r="F706" t="n">
        <v>60.07</v>
      </c>
      <c r="G706" t="n">
        <v>13.92</v>
      </c>
      <c r="H706" t="n">
        <v>0.21</v>
      </c>
      <c r="I706" t="n">
        <v>259</v>
      </c>
      <c r="J706" t="n">
        <v>215.82</v>
      </c>
      <c r="K706" t="n">
        <v>56.13</v>
      </c>
      <c r="L706" t="n">
        <v>2.5</v>
      </c>
      <c r="M706" t="n">
        <v>257</v>
      </c>
      <c r="N706" t="n">
        <v>47.19</v>
      </c>
      <c r="O706" t="n">
        <v>26851.31</v>
      </c>
      <c r="P706" t="n">
        <v>897.0700000000001</v>
      </c>
      <c r="Q706" t="n">
        <v>1368.37</v>
      </c>
      <c r="R706" t="n">
        <v>349.97</v>
      </c>
      <c r="S706" t="n">
        <v>104.26</v>
      </c>
      <c r="T706" t="n">
        <v>120747.05</v>
      </c>
      <c r="U706" t="n">
        <v>0.3</v>
      </c>
      <c r="V706" t="n">
        <v>0.8</v>
      </c>
      <c r="W706" t="n">
        <v>21.06</v>
      </c>
      <c r="X706" t="n">
        <v>7.46</v>
      </c>
      <c r="Y706" t="n">
        <v>1</v>
      </c>
      <c r="Z706" t="n">
        <v>10</v>
      </c>
    </row>
    <row r="707">
      <c r="A707" t="n">
        <v>7</v>
      </c>
      <c r="B707" t="n">
        <v>110</v>
      </c>
      <c r="C707" t="inlineStr">
        <is>
          <t xml:space="preserve">CONCLUIDO	</t>
        </is>
      </c>
      <c r="D707" t="n">
        <v>1.3946</v>
      </c>
      <c r="E707" t="n">
        <v>71.7</v>
      </c>
      <c r="F707" t="n">
        <v>59.3</v>
      </c>
      <c r="G707" t="n">
        <v>15.33</v>
      </c>
      <c r="H707" t="n">
        <v>0.23</v>
      </c>
      <c r="I707" t="n">
        <v>232</v>
      </c>
      <c r="J707" t="n">
        <v>216.22</v>
      </c>
      <c r="K707" t="n">
        <v>56.13</v>
      </c>
      <c r="L707" t="n">
        <v>2.75</v>
      </c>
      <c r="M707" t="n">
        <v>230</v>
      </c>
      <c r="N707" t="n">
        <v>47.35</v>
      </c>
      <c r="O707" t="n">
        <v>26901.66</v>
      </c>
      <c r="P707" t="n">
        <v>884.9400000000001</v>
      </c>
      <c r="Q707" t="n">
        <v>1368.33</v>
      </c>
      <c r="R707" t="n">
        <v>324.09</v>
      </c>
      <c r="S707" t="n">
        <v>104.26</v>
      </c>
      <c r="T707" t="n">
        <v>107938.99</v>
      </c>
      <c r="U707" t="n">
        <v>0.32</v>
      </c>
      <c r="V707" t="n">
        <v>0.8100000000000001</v>
      </c>
      <c r="W707" t="n">
        <v>21.04</v>
      </c>
      <c r="X707" t="n">
        <v>6.7</v>
      </c>
      <c r="Y707" t="n">
        <v>1</v>
      </c>
      <c r="Z707" t="n">
        <v>10</v>
      </c>
    </row>
    <row r="708">
      <c r="A708" t="n">
        <v>8</v>
      </c>
      <c r="B708" t="n">
        <v>110</v>
      </c>
      <c r="C708" t="inlineStr">
        <is>
          <t xml:space="preserve">CONCLUIDO	</t>
        </is>
      </c>
      <c r="D708" t="n">
        <v>1.4262</v>
      </c>
      <c r="E708" t="n">
        <v>70.12</v>
      </c>
      <c r="F708" t="n">
        <v>58.64</v>
      </c>
      <c r="G708" t="n">
        <v>16.75</v>
      </c>
      <c r="H708" t="n">
        <v>0.25</v>
      </c>
      <c r="I708" t="n">
        <v>210</v>
      </c>
      <c r="J708" t="n">
        <v>216.63</v>
      </c>
      <c r="K708" t="n">
        <v>56.13</v>
      </c>
      <c r="L708" t="n">
        <v>3</v>
      </c>
      <c r="M708" t="n">
        <v>208</v>
      </c>
      <c r="N708" t="n">
        <v>47.51</v>
      </c>
      <c r="O708" t="n">
        <v>26952.08</v>
      </c>
      <c r="P708" t="n">
        <v>874.25</v>
      </c>
      <c r="Q708" t="n">
        <v>1368.19</v>
      </c>
      <c r="R708" t="n">
        <v>303.28</v>
      </c>
      <c r="S708" t="n">
        <v>104.26</v>
      </c>
      <c r="T708" t="n">
        <v>97643.87</v>
      </c>
      <c r="U708" t="n">
        <v>0.34</v>
      </c>
      <c r="V708" t="n">
        <v>0.82</v>
      </c>
      <c r="W708" t="n">
        <v>20.99</v>
      </c>
      <c r="X708" t="n">
        <v>6.04</v>
      </c>
      <c r="Y708" t="n">
        <v>1</v>
      </c>
      <c r="Z708" t="n">
        <v>10</v>
      </c>
    </row>
    <row r="709">
      <c r="A709" t="n">
        <v>9</v>
      </c>
      <c r="B709" t="n">
        <v>110</v>
      </c>
      <c r="C709" t="inlineStr">
        <is>
          <t xml:space="preserve">CONCLUIDO	</t>
        </is>
      </c>
      <c r="D709" t="n">
        <v>1.4526</v>
      </c>
      <c r="E709" t="n">
        <v>68.84</v>
      </c>
      <c r="F709" t="n">
        <v>58.12</v>
      </c>
      <c r="G709" t="n">
        <v>18.16</v>
      </c>
      <c r="H709" t="n">
        <v>0.27</v>
      </c>
      <c r="I709" t="n">
        <v>192</v>
      </c>
      <c r="J709" t="n">
        <v>217.04</v>
      </c>
      <c r="K709" t="n">
        <v>56.13</v>
      </c>
      <c r="L709" t="n">
        <v>3.25</v>
      </c>
      <c r="M709" t="n">
        <v>190</v>
      </c>
      <c r="N709" t="n">
        <v>47.66</v>
      </c>
      <c r="O709" t="n">
        <v>27002.55</v>
      </c>
      <c r="P709" t="n">
        <v>865.9299999999999</v>
      </c>
      <c r="Q709" t="n">
        <v>1368.02</v>
      </c>
      <c r="R709" t="n">
        <v>286.41</v>
      </c>
      <c r="S709" t="n">
        <v>104.26</v>
      </c>
      <c r="T709" t="n">
        <v>89300.35000000001</v>
      </c>
      <c r="U709" t="n">
        <v>0.36</v>
      </c>
      <c r="V709" t="n">
        <v>0.82</v>
      </c>
      <c r="W709" t="n">
        <v>20.97</v>
      </c>
      <c r="X709" t="n">
        <v>5.53</v>
      </c>
      <c r="Y709" t="n">
        <v>1</v>
      </c>
      <c r="Z709" t="n">
        <v>10</v>
      </c>
    </row>
    <row r="710">
      <c r="A710" t="n">
        <v>10</v>
      </c>
      <c r="B710" t="n">
        <v>110</v>
      </c>
      <c r="C710" t="inlineStr">
        <is>
          <t xml:space="preserve">CONCLUIDO	</t>
        </is>
      </c>
      <c r="D710" t="n">
        <v>1.4761</v>
      </c>
      <c r="E710" t="n">
        <v>67.75</v>
      </c>
      <c r="F710" t="n">
        <v>57.66</v>
      </c>
      <c r="G710" t="n">
        <v>19.55</v>
      </c>
      <c r="H710" t="n">
        <v>0.29</v>
      </c>
      <c r="I710" t="n">
        <v>177</v>
      </c>
      <c r="J710" t="n">
        <v>217.45</v>
      </c>
      <c r="K710" t="n">
        <v>56.13</v>
      </c>
      <c r="L710" t="n">
        <v>3.5</v>
      </c>
      <c r="M710" t="n">
        <v>175</v>
      </c>
      <c r="N710" t="n">
        <v>47.82</v>
      </c>
      <c r="O710" t="n">
        <v>27053.07</v>
      </c>
      <c r="P710" t="n">
        <v>858.4299999999999</v>
      </c>
      <c r="Q710" t="n">
        <v>1367.93</v>
      </c>
      <c r="R710" t="n">
        <v>271.86</v>
      </c>
      <c r="S710" t="n">
        <v>104.26</v>
      </c>
      <c r="T710" t="n">
        <v>82099.46000000001</v>
      </c>
      <c r="U710" t="n">
        <v>0.38</v>
      </c>
      <c r="V710" t="n">
        <v>0.83</v>
      </c>
      <c r="W710" t="n">
        <v>20.93</v>
      </c>
      <c r="X710" t="n">
        <v>5.07</v>
      </c>
      <c r="Y710" t="n">
        <v>1</v>
      </c>
      <c r="Z710" t="n">
        <v>10</v>
      </c>
    </row>
    <row r="711">
      <c r="A711" t="n">
        <v>11</v>
      </c>
      <c r="B711" t="n">
        <v>110</v>
      </c>
      <c r="C711" t="inlineStr">
        <is>
          <t xml:space="preserve">CONCLUIDO	</t>
        </is>
      </c>
      <c r="D711" t="n">
        <v>1.4961</v>
      </c>
      <c r="E711" t="n">
        <v>66.84</v>
      </c>
      <c r="F711" t="n">
        <v>57.3</v>
      </c>
      <c r="G711" t="n">
        <v>20.96</v>
      </c>
      <c r="H711" t="n">
        <v>0.31</v>
      </c>
      <c r="I711" t="n">
        <v>164</v>
      </c>
      <c r="J711" t="n">
        <v>217.86</v>
      </c>
      <c r="K711" t="n">
        <v>56.13</v>
      </c>
      <c r="L711" t="n">
        <v>3.75</v>
      </c>
      <c r="M711" t="n">
        <v>162</v>
      </c>
      <c r="N711" t="n">
        <v>47.98</v>
      </c>
      <c r="O711" t="n">
        <v>27103.65</v>
      </c>
      <c r="P711" t="n">
        <v>852.28</v>
      </c>
      <c r="Q711" t="n">
        <v>1367.89</v>
      </c>
      <c r="R711" t="n">
        <v>259.68</v>
      </c>
      <c r="S711" t="n">
        <v>104.26</v>
      </c>
      <c r="T711" t="n">
        <v>76077.97</v>
      </c>
      <c r="U711" t="n">
        <v>0.4</v>
      </c>
      <c r="V711" t="n">
        <v>0.84</v>
      </c>
      <c r="W711" t="n">
        <v>20.92</v>
      </c>
      <c r="X711" t="n">
        <v>4.71</v>
      </c>
      <c r="Y711" t="n">
        <v>1</v>
      </c>
      <c r="Z711" t="n">
        <v>10</v>
      </c>
    </row>
    <row r="712">
      <c r="A712" t="n">
        <v>12</v>
      </c>
      <c r="B712" t="n">
        <v>110</v>
      </c>
      <c r="C712" t="inlineStr">
        <is>
          <t xml:space="preserve">CONCLUIDO	</t>
        </is>
      </c>
      <c r="D712" t="n">
        <v>1.5143</v>
      </c>
      <c r="E712" t="n">
        <v>66.04000000000001</v>
      </c>
      <c r="F712" t="n">
        <v>56.96</v>
      </c>
      <c r="G712" t="n">
        <v>22.34</v>
      </c>
      <c r="H712" t="n">
        <v>0.33</v>
      </c>
      <c r="I712" t="n">
        <v>153</v>
      </c>
      <c r="J712" t="n">
        <v>218.27</v>
      </c>
      <c r="K712" t="n">
        <v>56.13</v>
      </c>
      <c r="L712" t="n">
        <v>4</v>
      </c>
      <c r="M712" t="n">
        <v>151</v>
      </c>
      <c r="N712" t="n">
        <v>48.15</v>
      </c>
      <c r="O712" t="n">
        <v>27154.29</v>
      </c>
      <c r="P712" t="n">
        <v>846.62</v>
      </c>
      <c r="Q712" t="n">
        <v>1367.73</v>
      </c>
      <c r="R712" t="n">
        <v>248.84</v>
      </c>
      <c r="S712" t="n">
        <v>104.26</v>
      </c>
      <c r="T712" t="n">
        <v>70710.92</v>
      </c>
      <c r="U712" t="n">
        <v>0.42</v>
      </c>
      <c r="V712" t="n">
        <v>0.84</v>
      </c>
      <c r="W712" t="n">
        <v>20.89</v>
      </c>
      <c r="X712" t="n">
        <v>4.37</v>
      </c>
      <c r="Y712" t="n">
        <v>1</v>
      </c>
      <c r="Z712" t="n">
        <v>10</v>
      </c>
    </row>
    <row r="713">
      <c r="A713" t="n">
        <v>13</v>
      </c>
      <c r="B713" t="n">
        <v>110</v>
      </c>
      <c r="C713" t="inlineStr">
        <is>
          <t xml:space="preserve">CONCLUIDO	</t>
        </is>
      </c>
      <c r="D713" t="n">
        <v>1.5306</v>
      </c>
      <c r="E713" t="n">
        <v>65.33</v>
      </c>
      <c r="F713" t="n">
        <v>56.68</v>
      </c>
      <c r="G713" t="n">
        <v>23.78</v>
      </c>
      <c r="H713" t="n">
        <v>0.35</v>
      </c>
      <c r="I713" t="n">
        <v>143</v>
      </c>
      <c r="J713" t="n">
        <v>218.68</v>
      </c>
      <c r="K713" t="n">
        <v>56.13</v>
      </c>
      <c r="L713" t="n">
        <v>4.25</v>
      </c>
      <c r="M713" t="n">
        <v>141</v>
      </c>
      <c r="N713" t="n">
        <v>48.31</v>
      </c>
      <c r="O713" t="n">
        <v>27204.98</v>
      </c>
      <c r="P713" t="n">
        <v>841.78</v>
      </c>
      <c r="Q713" t="n">
        <v>1367.68</v>
      </c>
      <c r="R713" t="n">
        <v>239.88</v>
      </c>
      <c r="S713" t="n">
        <v>104.26</v>
      </c>
      <c r="T713" t="n">
        <v>66282.19</v>
      </c>
      <c r="U713" t="n">
        <v>0.43</v>
      </c>
      <c r="V713" t="n">
        <v>0.85</v>
      </c>
      <c r="W713" t="n">
        <v>20.88</v>
      </c>
      <c r="X713" t="n">
        <v>4.1</v>
      </c>
      <c r="Y713" t="n">
        <v>1</v>
      </c>
      <c r="Z713" t="n">
        <v>10</v>
      </c>
    </row>
    <row r="714">
      <c r="A714" t="n">
        <v>14</v>
      </c>
      <c r="B714" t="n">
        <v>110</v>
      </c>
      <c r="C714" t="inlineStr">
        <is>
          <t xml:space="preserve">CONCLUIDO	</t>
        </is>
      </c>
      <c r="D714" t="n">
        <v>1.5449</v>
      </c>
      <c r="E714" t="n">
        <v>64.73</v>
      </c>
      <c r="F714" t="n">
        <v>56.41</v>
      </c>
      <c r="G714" t="n">
        <v>25.07</v>
      </c>
      <c r="H714" t="n">
        <v>0.36</v>
      </c>
      <c r="I714" t="n">
        <v>135</v>
      </c>
      <c r="J714" t="n">
        <v>219.09</v>
      </c>
      <c r="K714" t="n">
        <v>56.13</v>
      </c>
      <c r="L714" t="n">
        <v>4.5</v>
      </c>
      <c r="M714" t="n">
        <v>133</v>
      </c>
      <c r="N714" t="n">
        <v>48.47</v>
      </c>
      <c r="O714" t="n">
        <v>27255.72</v>
      </c>
      <c r="P714" t="n">
        <v>837</v>
      </c>
      <c r="Q714" t="n">
        <v>1367.89</v>
      </c>
      <c r="R714" t="n">
        <v>231.17</v>
      </c>
      <c r="S714" t="n">
        <v>104.26</v>
      </c>
      <c r="T714" t="n">
        <v>61966.91</v>
      </c>
      <c r="U714" t="n">
        <v>0.45</v>
      </c>
      <c r="V714" t="n">
        <v>0.85</v>
      </c>
      <c r="W714" t="n">
        <v>20.86</v>
      </c>
      <c r="X714" t="n">
        <v>3.82</v>
      </c>
      <c r="Y714" t="n">
        <v>1</v>
      </c>
      <c r="Z714" t="n">
        <v>10</v>
      </c>
    </row>
    <row r="715">
      <c r="A715" t="n">
        <v>15</v>
      </c>
      <c r="B715" t="n">
        <v>110</v>
      </c>
      <c r="C715" t="inlineStr">
        <is>
          <t xml:space="preserve">CONCLUIDO	</t>
        </is>
      </c>
      <c r="D715" t="n">
        <v>1.5577</v>
      </c>
      <c r="E715" t="n">
        <v>64.2</v>
      </c>
      <c r="F715" t="n">
        <v>56.22</v>
      </c>
      <c r="G715" t="n">
        <v>26.56</v>
      </c>
      <c r="H715" t="n">
        <v>0.38</v>
      </c>
      <c r="I715" t="n">
        <v>127</v>
      </c>
      <c r="J715" t="n">
        <v>219.51</v>
      </c>
      <c r="K715" t="n">
        <v>56.13</v>
      </c>
      <c r="L715" t="n">
        <v>4.75</v>
      </c>
      <c r="M715" t="n">
        <v>125</v>
      </c>
      <c r="N715" t="n">
        <v>48.63</v>
      </c>
      <c r="O715" t="n">
        <v>27306.53</v>
      </c>
      <c r="P715" t="n">
        <v>833.41</v>
      </c>
      <c r="Q715" t="n">
        <v>1367.75</v>
      </c>
      <c r="R715" t="n">
        <v>224.75</v>
      </c>
      <c r="S715" t="n">
        <v>104.26</v>
      </c>
      <c r="T715" t="n">
        <v>58798.55</v>
      </c>
      <c r="U715" t="n">
        <v>0.46</v>
      </c>
      <c r="V715" t="n">
        <v>0.85</v>
      </c>
      <c r="W715" t="n">
        <v>20.85</v>
      </c>
      <c r="X715" t="n">
        <v>3.63</v>
      </c>
      <c r="Y715" t="n">
        <v>1</v>
      </c>
      <c r="Z715" t="n">
        <v>10</v>
      </c>
    </row>
    <row r="716">
      <c r="A716" t="n">
        <v>16</v>
      </c>
      <c r="B716" t="n">
        <v>110</v>
      </c>
      <c r="C716" t="inlineStr">
        <is>
          <t xml:space="preserve">CONCLUIDO	</t>
        </is>
      </c>
      <c r="D716" t="n">
        <v>1.5698</v>
      </c>
      <c r="E716" t="n">
        <v>63.7</v>
      </c>
      <c r="F716" t="n">
        <v>56.02</v>
      </c>
      <c r="G716" t="n">
        <v>28.01</v>
      </c>
      <c r="H716" t="n">
        <v>0.4</v>
      </c>
      <c r="I716" t="n">
        <v>120</v>
      </c>
      <c r="J716" t="n">
        <v>219.92</v>
      </c>
      <c r="K716" t="n">
        <v>56.13</v>
      </c>
      <c r="L716" t="n">
        <v>5</v>
      </c>
      <c r="M716" t="n">
        <v>118</v>
      </c>
      <c r="N716" t="n">
        <v>48.79</v>
      </c>
      <c r="O716" t="n">
        <v>27357.39</v>
      </c>
      <c r="P716" t="n">
        <v>829.77</v>
      </c>
      <c r="Q716" t="n">
        <v>1367.59</v>
      </c>
      <c r="R716" t="n">
        <v>218.09</v>
      </c>
      <c r="S716" t="n">
        <v>104.26</v>
      </c>
      <c r="T716" t="n">
        <v>55499.35</v>
      </c>
      <c r="U716" t="n">
        <v>0.48</v>
      </c>
      <c r="V716" t="n">
        <v>0.86</v>
      </c>
      <c r="W716" t="n">
        <v>20.85</v>
      </c>
      <c r="X716" t="n">
        <v>3.44</v>
      </c>
      <c r="Y716" t="n">
        <v>1</v>
      </c>
      <c r="Z716" t="n">
        <v>10</v>
      </c>
    </row>
    <row r="717">
      <c r="A717" t="n">
        <v>17</v>
      </c>
      <c r="B717" t="n">
        <v>110</v>
      </c>
      <c r="C717" t="inlineStr">
        <is>
          <t xml:space="preserve">CONCLUIDO	</t>
        </is>
      </c>
      <c r="D717" t="n">
        <v>1.581</v>
      </c>
      <c r="E717" t="n">
        <v>63.25</v>
      </c>
      <c r="F717" t="n">
        <v>55.82</v>
      </c>
      <c r="G717" t="n">
        <v>29.38</v>
      </c>
      <c r="H717" t="n">
        <v>0.42</v>
      </c>
      <c r="I717" t="n">
        <v>114</v>
      </c>
      <c r="J717" t="n">
        <v>220.33</v>
      </c>
      <c r="K717" t="n">
        <v>56.13</v>
      </c>
      <c r="L717" t="n">
        <v>5.25</v>
      </c>
      <c r="M717" t="n">
        <v>112</v>
      </c>
      <c r="N717" t="n">
        <v>48.95</v>
      </c>
      <c r="O717" t="n">
        <v>27408.3</v>
      </c>
      <c r="P717" t="n">
        <v>826.1799999999999</v>
      </c>
      <c r="Q717" t="n">
        <v>1367.62</v>
      </c>
      <c r="R717" t="n">
        <v>212.07</v>
      </c>
      <c r="S717" t="n">
        <v>104.26</v>
      </c>
      <c r="T717" t="n">
        <v>52522.53</v>
      </c>
      <c r="U717" t="n">
        <v>0.49</v>
      </c>
      <c r="V717" t="n">
        <v>0.86</v>
      </c>
      <c r="W717" t="n">
        <v>20.82</v>
      </c>
      <c r="X717" t="n">
        <v>3.24</v>
      </c>
      <c r="Y717" t="n">
        <v>1</v>
      </c>
      <c r="Z717" t="n">
        <v>10</v>
      </c>
    </row>
    <row r="718">
      <c r="A718" t="n">
        <v>18</v>
      </c>
      <c r="B718" t="n">
        <v>110</v>
      </c>
      <c r="C718" t="inlineStr">
        <is>
          <t xml:space="preserve">CONCLUIDO	</t>
        </is>
      </c>
      <c r="D718" t="n">
        <v>1.5898</v>
      </c>
      <c r="E718" t="n">
        <v>62.9</v>
      </c>
      <c r="F718" t="n">
        <v>55.69</v>
      </c>
      <c r="G718" t="n">
        <v>30.65</v>
      </c>
      <c r="H718" t="n">
        <v>0.44</v>
      </c>
      <c r="I718" t="n">
        <v>109</v>
      </c>
      <c r="J718" t="n">
        <v>220.74</v>
      </c>
      <c r="K718" t="n">
        <v>56.13</v>
      </c>
      <c r="L718" t="n">
        <v>5.5</v>
      </c>
      <c r="M718" t="n">
        <v>107</v>
      </c>
      <c r="N718" t="n">
        <v>49.12</v>
      </c>
      <c r="O718" t="n">
        <v>27459.27</v>
      </c>
      <c r="P718" t="n">
        <v>823.21</v>
      </c>
      <c r="Q718" t="n">
        <v>1367.7</v>
      </c>
      <c r="R718" t="n">
        <v>207.3</v>
      </c>
      <c r="S718" t="n">
        <v>104.26</v>
      </c>
      <c r="T718" t="n">
        <v>50161.14</v>
      </c>
      <c r="U718" t="n">
        <v>0.5</v>
      </c>
      <c r="V718" t="n">
        <v>0.86</v>
      </c>
      <c r="W718" t="n">
        <v>20.82</v>
      </c>
      <c r="X718" t="n">
        <v>3.1</v>
      </c>
      <c r="Y718" t="n">
        <v>1</v>
      </c>
      <c r="Z718" t="n">
        <v>10</v>
      </c>
    </row>
    <row r="719">
      <c r="A719" t="n">
        <v>19</v>
      </c>
      <c r="B719" t="n">
        <v>110</v>
      </c>
      <c r="C719" t="inlineStr">
        <is>
          <t xml:space="preserve">CONCLUIDO	</t>
        </is>
      </c>
      <c r="D719" t="n">
        <v>1.5989</v>
      </c>
      <c r="E719" t="n">
        <v>62.54</v>
      </c>
      <c r="F719" t="n">
        <v>55.54</v>
      </c>
      <c r="G719" t="n">
        <v>32.04</v>
      </c>
      <c r="H719" t="n">
        <v>0.46</v>
      </c>
      <c r="I719" t="n">
        <v>104</v>
      </c>
      <c r="J719" t="n">
        <v>221.16</v>
      </c>
      <c r="K719" t="n">
        <v>56.13</v>
      </c>
      <c r="L719" t="n">
        <v>5.75</v>
      </c>
      <c r="M719" t="n">
        <v>102</v>
      </c>
      <c r="N719" t="n">
        <v>49.28</v>
      </c>
      <c r="O719" t="n">
        <v>27510.3</v>
      </c>
      <c r="P719" t="n">
        <v>820.63</v>
      </c>
      <c r="Q719" t="n">
        <v>1367.68</v>
      </c>
      <c r="R719" t="n">
        <v>202.87</v>
      </c>
      <c r="S719" t="n">
        <v>104.26</v>
      </c>
      <c r="T719" t="n">
        <v>47972.63</v>
      </c>
      <c r="U719" t="n">
        <v>0.51</v>
      </c>
      <c r="V719" t="n">
        <v>0.86</v>
      </c>
      <c r="W719" t="n">
        <v>20.81</v>
      </c>
      <c r="X719" t="n">
        <v>2.95</v>
      </c>
      <c r="Y719" t="n">
        <v>1</v>
      </c>
      <c r="Z719" t="n">
        <v>10</v>
      </c>
    </row>
    <row r="720">
      <c r="A720" t="n">
        <v>20</v>
      </c>
      <c r="B720" t="n">
        <v>110</v>
      </c>
      <c r="C720" t="inlineStr">
        <is>
          <t xml:space="preserve">CONCLUIDO	</t>
        </is>
      </c>
      <c r="D720" t="n">
        <v>1.6084</v>
      </c>
      <c r="E720" t="n">
        <v>62.17</v>
      </c>
      <c r="F720" t="n">
        <v>55.38</v>
      </c>
      <c r="G720" t="n">
        <v>33.56</v>
      </c>
      <c r="H720" t="n">
        <v>0.48</v>
      </c>
      <c r="I720" t="n">
        <v>99</v>
      </c>
      <c r="J720" t="n">
        <v>221.57</v>
      </c>
      <c r="K720" t="n">
        <v>56.13</v>
      </c>
      <c r="L720" t="n">
        <v>6</v>
      </c>
      <c r="M720" t="n">
        <v>97</v>
      </c>
      <c r="N720" t="n">
        <v>49.45</v>
      </c>
      <c r="O720" t="n">
        <v>27561.39</v>
      </c>
      <c r="P720" t="n">
        <v>817.35</v>
      </c>
      <c r="Q720" t="n">
        <v>1367.53</v>
      </c>
      <c r="R720" t="n">
        <v>197.73</v>
      </c>
      <c r="S720" t="n">
        <v>104.26</v>
      </c>
      <c r="T720" t="n">
        <v>45427.53</v>
      </c>
      <c r="U720" t="n">
        <v>0.53</v>
      </c>
      <c r="V720" t="n">
        <v>0.87</v>
      </c>
      <c r="W720" t="n">
        <v>20.8</v>
      </c>
      <c r="X720" t="n">
        <v>2.8</v>
      </c>
      <c r="Y720" t="n">
        <v>1</v>
      </c>
      <c r="Z720" t="n">
        <v>10</v>
      </c>
    </row>
    <row r="721">
      <c r="A721" t="n">
        <v>21</v>
      </c>
      <c r="B721" t="n">
        <v>110</v>
      </c>
      <c r="C721" t="inlineStr">
        <is>
          <t xml:space="preserve">CONCLUIDO	</t>
        </is>
      </c>
      <c r="D721" t="n">
        <v>1.615</v>
      </c>
      <c r="E721" t="n">
        <v>61.92</v>
      </c>
      <c r="F721" t="n">
        <v>55.29</v>
      </c>
      <c r="G721" t="n">
        <v>34.92</v>
      </c>
      <c r="H721" t="n">
        <v>0.5</v>
      </c>
      <c r="I721" t="n">
        <v>95</v>
      </c>
      <c r="J721" t="n">
        <v>221.99</v>
      </c>
      <c r="K721" t="n">
        <v>56.13</v>
      </c>
      <c r="L721" t="n">
        <v>6.25</v>
      </c>
      <c r="M721" t="n">
        <v>93</v>
      </c>
      <c r="N721" t="n">
        <v>49.61</v>
      </c>
      <c r="O721" t="n">
        <v>27612.53</v>
      </c>
      <c r="P721" t="n">
        <v>815.45</v>
      </c>
      <c r="Q721" t="n">
        <v>1367.58</v>
      </c>
      <c r="R721" t="n">
        <v>194.63</v>
      </c>
      <c r="S721" t="n">
        <v>104.26</v>
      </c>
      <c r="T721" t="n">
        <v>43898.64</v>
      </c>
      <c r="U721" t="n">
        <v>0.54</v>
      </c>
      <c r="V721" t="n">
        <v>0.87</v>
      </c>
      <c r="W721" t="n">
        <v>20.8</v>
      </c>
      <c r="X721" t="n">
        <v>2.71</v>
      </c>
      <c r="Y721" t="n">
        <v>1</v>
      </c>
      <c r="Z721" t="n">
        <v>10</v>
      </c>
    </row>
    <row r="722">
      <c r="A722" t="n">
        <v>22</v>
      </c>
      <c r="B722" t="n">
        <v>110</v>
      </c>
      <c r="C722" t="inlineStr">
        <is>
          <t xml:space="preserve">CONCLUIDO	</t>
        </is>
      </c>
      <c r="D722" t="n">
        <v>1.623</v>
      </c>
      <c r="E722" t="n">
        <v>61.61</v>
      </c>
      <c r="F722" t="n">
        <v>55.16</v>
      </c>
      <c r="G722" t="n">
        <v>36.37</v>
      </c>
      <c r="H722" t="n">
        <v>0.52</v>
      </c>
      <c r="I722" t="n">
        <v>91</v>
      </c>
      <c r="J722" t="n">
        <v>222.4</v>
      </c>
      <c r="K722" t="n">
        <v>56.13</v>
      </c>
      <c r="L722" t="n">
        <v>6.5</v>
      </c>
      <c r="M722" t="n">
        <v>89</v>
      </c>
      <c r="N722" t="n">
        <v>49.78</v>
      </c>
      <c r="O722" t="n">
        <v>27663.85</v>
      </c>
      <c r="P722" t="n">
        <v>812.6799999999999</v>
      </c>
      <c r="Q722" t="n">
        <v>1367.5</v>
      </c>
      <c r="R722" t="n">
        <v>190.27</v>
      </c>
      <c r="S722" t="n">
        <v>104.26</v>
      </c>
      <c r="T722" t="n">
        <v>41734.07</v>
      </c>
      <c r="U722" t="n">
        <v>0.55</v>
      </c>
      <c r="V722" t="n">
        <v>0.87</v>
      </c>
      <c r="W722" t="n">
        <v>20.79</v>
      </c>
      <c r="X722" t="n">
        <v>2.58</v>
      </c>
      <c r="Y722" t="n">
        <v>1</v>
      </c>
      <c r="Z722" t="n">
        <v>10</v>
      </c>
    </row>
    <row r="723">
      <c r="A723" t="n">
        <v>23</v>
      </c>
      <c r="B723" t="n">
        <v>110</v>
      </c>
      <c r="C723" t="inlineStr">
        <is>
          <t xml:space="preserve">CONCLUIDO	</t>
        </is>
      </c>
      <c r="D723" t="n">
        <v>1.6306</v>
      </c>
      <c r="E723" t="n">
        <v>61.33</v>
      </c>
      <c r="F723" t="n">
        <v>55.04</v>
      </c>
      <c r="G723" t="n">
        <v>37.96</v>
      </c>
      <c r="H723" t="n">
        <v>0.54</v>
      </c>
      <c r="I723" t="n">
        <v>87</v>
      </c>
      <c r="J723" t="n">
        <v>222.82</v>
      </c>
      <c r="K723" t="n">
        <v>56.13</v>
      </c>
      <c r="L723" t="n">
        <v>6.75</v>
      </c>
      <c r="M723" t="n">
        <v>85</v>
      </c>
      <c r="N723" t="n">
        <v>49.94</v>
      </c>
      <c r="O723" t="n">
        <v>27715.11</v>
      </c>
      <c r="P723" t="n">
        <v>810.02</v>
      </c>
      <c r="Q723" t="n">
        <v>1367.45</v>
      </c>
      <c r="R723" t="n">
        <v>186.51</v>
      </c>
      <c r="S723" t="n">
        <v>104.26</v>
      </c>
      <c r="T723" t="n">
        <v>39877.17</v>
      </c>
      <c r="U723" t="n">
        <v>0.5600000000000001</v>
      </c>
      <c r="V723" t="n">
        <v>0.87</v>
      </c>
      <c r="W723" t="n">
        <v>20.78</v>
      </c>
      <c r="X723" t="n">
        <v>2.46</v>
      </c>
      <c r="Y723" t="n">
        <v>1</v>
      </c>
      <c r="Z723" t="n">
        <v>10</v>
      </c>
    </row>
    <row r="724">
      <c r="A724" t="n">
        <v>24</v>
      </c>
      <c r="B724" t="n">
        <v>110</v>
      </c>
      <c r="C724" t="inlineStr">
        <is>
          <t xml:space="preserve">CONCLUIDO	</t>
        </is>
      </c>
      <c r="D724" t="n">
        <v>1.636</v>
      </c>
      <c r="E724" t="n">
        <v>61.13</v>
      </c>
      <c r="F724" t="n">
        <v>54.97</v>
      </c>
      <c r="G724" t="n">
        <v>39.26</v>
      </c>
      <c r="H724" t="n">
        <v>0.5600000000000001</v>
      </c>
      <c r="I724" t="n">
        <v>84</v>
      </c>
      <c r="J724" t="n">
        <v>223.23</v>
      </c>
      <c r="K724" t="n">
        <v>56.13</v>
      </c>
      <c r="L724" t="n">
        <v>7</v>
      </c>
      <c r="M724" t="n">
        <v>82</v>
      </c>
      <c r="N724" t="n">
        <v>50.11</v>
      </c>
      <c r="O724" t="n">
        <v>27766.43</v>
      </c>
      <c r="P724" t="n">
        <v>808.27</v>
      </c>
      <c r="Q724" t="n">
        <v>1367.55</v>
      </c>
      <c r="R724" t="n">
        <v>184.07</v>
      </c>
      <c r="S724" t="n">
        <v>104.26</v>
      </c>
      <c r="T724" t="n">
        <v>38669.53</v>
      </c>
      <c r="U724" t="n">
        <v>0.57</v>
      </c>
      <c r="V724" t="n">
        <v>0.87</v>
      </c>
      <c r="W724" t="n">
        <v>20.78</v>
      </c>
      <c r="X724" t="n">
        <v>2.38</v>
      </c>
      <c r="Y724" t="n">
        <v>1</v>
      </c>
      <c r="Z724" t="n">
        <v>10</v>
      </c>
    </row>
    <row r="725">
      <c r="A725" t="n">
        <v>25</v>
      </c>
      <c r="B725" t="n">
        <v>110</v>
      </c>
      <c r="C725" t="inlineStr">
        <is>
          <t xml:space="preserve">CONCLUIDO	</t>
        </is>
      </c>
      <c r="D725" t="n">
        <v>1.6417</v>
      </c>
      <c r="E725" t="n">
        <v>60.91</v>
      </c>
      <c r="F725" t="n">
        <v>54.88</v>
      </c>
      <c r="G725" t="n">
        <v>40.65</v>
      </c>
      <c r="H725" t="n">
        <v>0.58</v>
      </c>
      <c r="I725" t="n">
        <v>81</v>
      </c>
      <c r="J725" t="n">
        <v>223.65</v>
      </c>
      <c r="K725" t="n">
        <v>56.13</v>
      </c>
      <c r="L725" t="n">
        <v>7.25</v>
      </c>
      <c r="M725" t="n">
        <v>79</v>
      </c>
      <c r="N725" t="n">
        <v>50.27</v>
      </c>
      <c r="O725" t="n">
        <v>27817.81</v>
      </c>
      <c r="P725" t="n">
        <v>806.35</v>
      </c>
      <c r="Q725" t="n">
        <v>1367.46</v>
      </c>
      <c r="R725" t="n">
        <v>181.09</v>
      </c>
      <c r="S725" t="n">
        <v>104.26</v>
      </c>
      <c r="T725" t="n">
        <v>37194.12</v>
      </c>
      <c r="U725" t="n">
        <v>0.58</v>
      </c>
      <c r="V725" t="n">
        <v>0.87</v>
      </c>
      <c r="W725" t="n">
        <v>20.78</v>
      </c>
      <c r="X725" t="n">
        <v>2.3</v>
      </c>
      <c r="Y725" t="n">
        <v>1</v>
      </c>
      <c r="Z725" t="n">
        <v>10</v>
      </c>
    </row>
    <row r="726">
      <c r="A726" t="n">
        <v>26</v>
      </c>
      <c r="B726" t="n">
        <v>110</v>
      </c>
      <c r="C726" t="inlineStr">
        <is>
          <t xml:space="preserve">CONCLUIDO	</t>
        </is>
      </c>
      <c r="D726" t="n">
        <v>1.6481</v>
      </c>
      <c r="E726" t="n">
        <v>60.68</v>
      </c>
      <c r="F726" t="n">
        <v>54.77</v>
      </c>
      <c r="G726" t="n">
        <v>42.13</v>
      </c>
      <c r="H726" t="n">
        <v>0.59</v>
      </c>
      <c r="I726" t="n">
        <v>78</v>
      </c>
      <c r="J726" t="n">
        <v>224.07</v>
      </c>
      <c r="K726" t="n">
        <v>56.13</v>
      </c>
      <c r="L726" t="n">
        <v>7.5</v>
      </c>
      <c r="M726" t="n">
        <v>76</v>
      </c>
      <c r="N726" t="n">
        <v>50.44</v>
      </c>
      <c r="O726" t="n">
        <v>27869.24</v>
      </c>
      <c r="P726" t="n">
        <v>804.28</v>
      </c>
      <c r="Q726" t="n">
        <v>1367.44</v>
      </c>
      <c r="R726" t="n">
        <v>177.7</v>
      </c>
      <c r="S726" t="n">
        <v>104.26</v>
      </c>
      <c r="T726" t="n">
        <v>35515.66</v>
      </c>
      <c r="U726" t="n">
        <v>0.59</v>
      </c>
      <c r="V726" t="n">
        <v>0.88</v>
      </c>
      <c r="W726" t="n">
        <v>20.77</v>
      </c>
      <c r="X726" t="n">
        <v>2.19</v>
      </c>
      <c r="Y726" t="n">
        <v>1</v>
      </c>
      <c r="Z726" t="n">
        <v>10</v>
      </c>
    </row>
    <row r="727">
      <c r="A727" t="n">
        <v>27</v>
      </c>
      <c r="B727" t="n">
        <v>110</v>
      </c>
      <c r="C727" t="inlineStr">
        <is>
          <t xml:space="preserve">CONCLUIDO	</t>
        </is>
      </c>
      <c r="D727" t="n">
        <v>1.6513</v>
      </c>
      <c r="E727" t="n">
        <v>60.56</v>
      </c>
      <c r="F727" t="n">
        <v>54.74</v>
      </c>
      <c r="G727" t="n">
        <v>43.21</v>
      </c>
      <c r="H727" t="n">
        <v>0.61</v>
      </c>
      <c r="I727" t="n">
        <v>76</v>
      </c>
      <c r="J727" t="n">
        <v>224.49</v>
      </c>
      <c r="K727" t="n">
        <v>56.13</v>
      </c>
      <c r="L727" t="n">
        <v>7.75</v>
      </c>
      <c r="M727" t="n">
        <v>74</v>
      </c>
      <c r="N727" t="n">
        <v>50.61</v>
      </c>
      <c r="O727" t="n">
        <v>27920.73</v>
      </c>
      <c r="P727" t="n">
        <v>802.61</v>
      </c>
      <c r="Q727" t="n">
        <v>1367.44</v>
      </c>
      <c r="R727" t="n">
        <v>176.1</v>
      </c>
      <c r="S727" t="n">
        <v>104.26</v>
      </c>
      <c r="T727" t="n">
        <v>34726.95</v>
      </c>
      <c r="U727" t="n">
        <v>0.59</v>
      </c>
      <c r="V727" t="n">
        <v>0.88</v>
      </c>
      <c r="W727" t="n">
        <v>20.78</v>
      </c>
      <c r="X727" t="n">
        <v>2.16</v>
      </c>
      <c r="Y727" t="n">
        <v>1</v>
      </c>
      <c r="Z727" t="n">
        <v>10</v>
      </c>
    </row>
    <row r="728">
      <c r="A728" t="n">
        <v>28</v>
      </c>
      <c r="B728" t="n">
        <v>110</v>
      </c>
      <c r="C728" t="inlineStr">
        <is>
          <t xml:space="preserve">CONCLUIDO	</t>
        </is>
      </c>
      <c r="D728" t="n">
        <v>1.6577</v>
      </c>
      <c r="E728" t="n">
        <v>60.32</v>
      </c>
      <c r="F728" t="n">
        <v>54.63</v>
      </c>
      <c r="G728" t="n">
        <v>44.9</v>
      </c>
      <c r="H728" t="n">
        <v>0.63</v>
      </c>
      <c r="I728" t="n">
        <v>73</v>
      </c>
      <c r="J728" t="n">
        <v>224.9</v>
      </c>
      <c r="K728" t="n">
        <v>56.13</v>
      </c>
      <c r="L728" t="n">
        <v>8</v>
      </c>
      <c r="M728" t="n">
        <v>71</v>
      </c>
      <c r="N728" t="n">
        <v>50.78</v>
      </c>
      <c r="O728" t="n">
        <v>27972.28</v>
      </c>
      <c r="P728" t="n">
        <v>800.8</v>
      </c>
      <c r="Q728" t="n">
        <v>1367.4</v>
      </c>
      <c r="R728" t="n">
        <v>173.22</v>
      </c>
      <c r="S728" t="n">
        <v>104.26</v>
      </c>
      <c r="T728" t="n">
        <v>33300.14</v>
      </c>
      <c r="U728" t="n">
        <v>0.6</v>
      </c>
      <c r="V728" t="n">
        <v>0.88</v>
      </c>
      <c r="W728" t="n">
        <v>20.76</v>
      </c>
      <c r="X728" t="n">
        <v>2.05</v>
      </c>
      <c r="Y728" t="n">
        <v>1</v>
      </c>
      <c r="Z728" t="n">
        <v>10</v>
      </c>
    </row>
    <row r="729">
      <c r="A729" t="n">
        <v>29</v>
      </c>
      <c r="B729" t="n">
        <v>110</v>
      </c>
      <c r="C729" t="inlineStr">
        <is>
          <t xml:space="preserve">CONCLUIDO	</t>
        </is>
      </c>
      <c r="D729" t="n">
        <v>1.6614</v>
      </c>
      <c r="E729" t="n">
        <v>60.19</v>
      </c>
      <c r="F729" t="n">
        <v>54.58</v>
      </c>
      <c r="G729" t="n">
        <v>46.12</v>
      </c>
      <c r="H729" t="n">
        <v>0.65</v>
      </c>
      <c r="I729" t="n">
        <v>71</v>
      </c>
      <c r="J729" t="n">
        <v>225.32</v>
      </c>
      <c r="K729" t="n">
        <v>56.13</v>
      </c>
      <c r="L729" t="n">
        <v>8.25</v>
      </c>
      <c r="M729" t="n">
        <v>69</v>
      </c>
      <c r="N729" t="n">
        <v>50.95</v>
      </c>
      <c r="O729" t="n">
        <v>28023.89</v>
      </c>
      <c r="P729" t="n">
        <v>799.16</v>
      </c>
      <c r="Q729" t="n">
        <v>1367.37</v>
      </c>
      <c r="R729" t="n">
        <v>171.5</v>
      </c>
      <c r="S729" t="n">
        <v>104.26</v>
      </c>
      <c r="T729" t="n">
        <v>32449.78</v>
      </c>
      <c r="U729" t="n">
        <v>0.61</v>
      </c>
      <c r="V729" t="n">
        <v>0.88</v>
      </c>
      <c r="W729" t="n">
        <v>20.76</v>
      </c>
      <c r="X729" t="n">
        <v>2</v>
      </c>
      <c r="Y729" t="n">
        <v>1</v>
      </c>
      <c r="Z729" t="n">
        <v>10</v>
      </c>
    </row>
    <row r="730">
      <c r="A730" t="n">
        <v>30</v>
      </c>
      <c r="B730" t="n">
        <v>110</v>
      </c>
      <c r="C730" t="inlineStr">
        <is>
          <t xml:space="preserve">CONCLUIDO	</t>
        </is>
      </c>
      <c r="D730" t="n">
        <v>1.6643</v>
      </c>
      <c r="E730" t="n">
        <v>60.09</v>
      </c>
      <c r="F730" t="n">
        <v>54.56</v>
      </c>
      <c r="G730" t="n">
        <v>47.44</v>
      </c>
      <c r="H730" t="n">
        <v>0.67</v>
      </c>
      <c r="I730" t="n">
        <v>69</v>
      </c>
      <c r="J730" t="n">
        <v>225.74</v>
      </c>
      <c r="K730" t="n">
        <v>56.13</v>
      </c>
      <c r="L730" t="n">
        <v>8.5</v>
      </c>
      <c r="M730" t="n">
        <v>67</v>
      </c>
      <c r="N730" t="n">
        <v>51.11</v>
      </c>
      <c r="O730" t="n">
        <v>28075.56</v>
      </c>
      <c r="P730" t="n">
        <v>798.14</v>
      </c>
      <c r="Q730" t="n">
        <v>1367.56</v>
      </c>
      <c r="R730" t="n">
        <v>170.9</v>
      </c>
      <c r="S730" t="n">
        <v>104.26</v>
      </c>
      <c r="T730" t="n">
        <v>32162.11</v>
      </c>
      <c r="U730" t="n">
        <v>0.61</v>
      </c>
      <c r="V730" t="n">
        <v>0.88</v>
      </c>
      <c r="W730" t="n">
        <v>20.76</v>
      </c>
      <c r="X730" t="n">
        <v>1.98</v>
      </c>
      <c r="Y730" t="n">
        <v>1</v>
      </c>
      <c r="Z730" t="n">
        <v>10</v>
      </c>
    </row>
    <row r="731">
      <c r="A731" t="n">
        <v>31</v>
      </c>
      <c r="B731" t="n">
        <v>110</v>
      </c>
      <c r="C731" t="inlineStr">
        <is>
          <t xml:space="preserve">CONCLUIDO	</t>
        </is>
      </c>
      <c r="D731" t="n">
        <v>1.6685</v>
      </c>
      <c r="E731" t="n">
        <v>59.93</v>
      </c>
      <c r="F731" t="n">
        <v>54.49</v>
      </c>
      <c r="G731" t="n">
        <v>48.8</v>
      </c>
      <c r="H731" t="n">
        <v>0.6899999999999999</v>
      </c>
      <c r="I731" t="n">
        <v>67</v>
      </c>
      <c r="J731" t="n">
        <v>226.16</v>
      </c>
      <c r="K731" t="n">
        <v>56.13</v>
      </c>
      <c r="L731" t="n">
        <v>8.75</v>
      </c>
      <c r="M731" t="n">
        <v>65</v>
      </c>
      <c r="N731" t="n">
        <v>51.28</v>
      </c>
      <c r="O731" t="n">
        <v>28127.29</v>
      </c>
      <c r="P731" t="n">
        <v>796.27</v>
      </c>
      <c r="Q731" t="n">
        <v>1367.35</v>
      </c>
      <c r="R731" t="n">
        <v>168.67</v>
      </c>
      <c r="S731" t="n">
        <v>104.26</v>
      </c>
      <c r="T731" t="n">
        <v>31056.22</v>
      </c>
      <c r="U731" t="n">
        <v>0.62</v>
      </c>
      <c r="V731" t="n">
        <v>0.88</v>
      </c>
      <c r="W731" t="n">
        <v>20.75</v>
      </c>
      <c r="X731" t="n">
        <v>1.91</v>
      </c>
      <c r="Y731" t="n">
        <v>1</v>
      </c>
      <c r="Z731" t="n">
        <v>10</v>
      </c>
    </row>
    <row r="732">
      <c r="A732" t="n">
        <v>32</v>
      </c>
      <c r="B732" t="n">
        <v>110</v>
      </c>
      <c r="C732" t="inlineStr">
        <is>
          <t xml:space="preserve">CONCLUIDO	</t>
        </is>
      </c>
      <c r="D732" t="n">
        <v>1.6728</v>
      </c>
      <c r="E732" t="n">
        <v>59.78</v>
      </c>
      <c r="F732" t="n">
        <v>54.42</v>
      </c>
      <c r="G732" t="n">
        <v>50.24</v>
      </c>
      <c r="H732" t="n">
        <v>0.71</v>
      </c>
      <c r="I732" t="n">
        <v>65</v>
      </c>
      <c r="J732" t="n">
        <v>226.58</v>
      </c>
      <c r="K732" t="n">
        <v>56.13</v>
      </c>
      <c r="L732" t="n">
        <v>9</v>
      </c>
      <c r="M732" t="n">
        <v>63</v>
      </c>
      <c r="N732" t="n">
        <v>51.45</v>
      </c>
      <c r="O732" t="n">
        <v>28179.08</v>
      </c>
      <c r="P732" t="n">
        <v>794.67</v>
      </c>
      <c r="Q732" t="n">
        <v>1367.56</v>
      </c>
      <c r="R732" t="n">
        <v>166.33</v>
      </c>
      <c r="S732" t="n">
        <v>104.26</v>
      </c>
      <c r="T732" t="n">
        <v>29894.35</v>
      </c>
      <c r="U732" t="n">
        <v>0.63</v>
      </c>
      <c r="V732" t="n">
        <v>0.88</v>
      </c>
      <c r="W732" t="n">
        <v>20.75</v>
      </c>
      <c r="X732" t="n">
        <v>1.84</v>
      </c>
      <c r="Y732" t="n">
        <v>1</v>
      </c>
      <c r="Z732" t="n">
        <v>10</v>
      </c>
    </row>
    <row r="733">
      <c r="A733" t="n">
        <v>33</v>
      </c>
      <c r="B733" t="n">
        <v>110</v>
      </c>
      <c r="C733" t="inlineStr">
        <is>
          <t xml:space="preserve">CONCLUIDO	</t>
        </is>
      </c>
      <c r="D733" t="n">
        <v>1.6768</v>
      </c>
      <c r="E733" t="n">
        <v>59.64</v>
      </c>
      <c r="F733" t="n">
        <v>54.36</v>
      </c>
      <c r="G733" t="n">
        <v>51.77</v>
      </c>
      <c r="H733" t="n">
        <v>0.72</v>
      </c>
      <c r="I733" t="n">
        <v>63</v>
      </c>
      <c r="J733" t="n">
        <v>227</v>
      </c>
      <c r="K733" t="n">
        <v>56.13</v>
      </c>
      <c r="L733" t="n">
        <v>9.25</v>
      </c>
      <c r="M733" t="n">
        <v>61</v>
      </c>
      <c r="N733" t="n">
        <v>51.62</v>
      </c>
      <c r="O733" t="n">
        <v>28230.92</v>
      </c>
      <c r="P733" t="n">
        <v>793.1</v>
      </c>
      <c r="Q733" t="n">
        <v>1367.35</v>
      </c>
      <c r="R733" t="n">
        <v>164.4</v>
      </c>
      <c r="S733" t="n">
        <v>104.26</v>
      </c>
      <c r="T733" t="n">
        <v>28943.53</v>
      </c>
      <c r="U733" t="n">
        <v>0.63</v>
      </c>
      <c r="V733" t="n">
        <v>0.88</v>
      </c>
      <c r="W733" t="n">
        <v>20.75</v>
      </c>
      <c r="X733" t="n">
        <v>1.78</v>
      </c>
      <c r="Y733" t="n">
        <v>1</v>
      </c>
      <c r="Z733" t="n">
        <v>10</v>
      </c>
    </row>
    <row r="734">
      <c r="A734" t="n">
        <v>34</v>
      </c>
      <c r="B734" t="n">
        <v>110</v>
      </c>
      <c r="C734" t="inlineStr">
        <is>
          <t xml:space="preserve">CONCLUIDO	</t>
        </is>
      </c>
      <c r="D734" t="n">
        <v>1.682</v>
      </c>
      <c r="E734" t="n">
        <v>59.45</v>
      </c>
      <c r="F734" t="n">
        <v>54.27</v>
      </c>
      <c r="G734" t="n">
        <v>53.38</v>
      </c>
      <c r="H734" t="n">
        <v>0.74</v>
      </c>
      <c r="I734" t="n">
        <v>61</v>
      </c>
      <c r="J734" t="n">
        <v>227.42</v>
      </c>
      <c r="K734" t="n">
        <v>56.13</v>
      </c>
      <c r="L734" t="n">
        <v>9.5</v>
      </c>
      <c r="M734" t="n">
        <v>59</v>
      </c>
      <c r="N734" t="n">
        <v>51.8</v>
      </c>
      <c r="O734" t="n">
        <v>28282.83</v>
      </c>
      <c r="P734" t="n">
        <v>790.89</v>
      </c>
      <c r="Q734" t="n">
        <v>1367.31</v>
      </c>
      <c r="R734" t="n">
        <v>161.37</v>
      </c>
      <c r="S734" t="n">
        <v>104.26</v>
      </c>
      <c r="T734" t="n">
        <v>27433.98</v>
      </c>
      <c r="U734" t="n">
        <v>0.65</v>
      </c>
      <c r="V734" t="n">
        <v>0.88</v>
      </c>
      <c r="W734" t="n">
        <v>20.74</v>
      </c>
      <c r="X734" t="n">
        <v>1.69</v>
      </c>
      <c r="Y734" t="n">
        <v>1</v>
      </c>
      <c r="Z734" t="n">
        <v>10</v>
      </c>
    </row>
    <row r="735">
      <c r="A735" t="n">
        <v>35</v>
      </c>
      <c r="B735" t="n">
        <v>110</v>
      </c>
      <c r="C735" t="inlineStr">
        <is>
          <t xml:space="preserve">CONCLUIDO	</t>
        </is>
      </c>
      <c r="D735" t="n">
        <v>1.685</v>
      </c>
      <c r="E735" t="n">
        <v>59.35</v>
      </c>
      <c r="F735" t="n">
        <v>54.24</v>
      </c>
      <c r="G735" t="n">
        <v>55.16</v>
      </c>
      <c r="H735" t="n">
        <v>0.76</v>
      </c>
      <c r="I735" t="n">
        <v>59</v>
      </c>
      <c r="J735" t="n">
        <v>227.84</v>
      </c>
      <c r="K735" t="n">
        <v>56.13</v>
      </c>
      <c r="L735" t="n">
        <v>9.75</v>
      </c>
      <c r="M735" t="n">
        <v>57</v>
      </c>
      <c r="N735" t="n">
        <v>51.97</v>
      </c>
      <c r="O735" t="n">
        <v>28334.8</v>
      </c>
      <c r="P735" t="n">
        <v>789.4299999999999</v>
      </c>
      <c r="Q735" t="n">
        <v>1367.35</v>
      </c>
      <c r="R735" t="n">
        <v>160.47</v>
      </c>
      <c r="S735" t="n">
        <v>104.26</v>
      </c>
      <c r="T735" t="n">
        <v>26997.38</v>
      </c>
      <c r="U735" t="n">
        <v>0.65</v>
      </c>
      <c r="V735" t="n">
        <v>0.88</v>
      </c>
      <c r="W735" t="n">
        <v>20.75</v>
      </c>
      <c r="X735" t="n">
        <v>1.66</v>
      </c>
      <c r="Y735" t="n">
        <v>1</v>
      </c>
      <c r="Z735" t="n">
        <v>10</v>
      </c>
    </row>
    <row r="736">
      <c r="A736" t="n">
        <v>36</v>
      </c>
      <c r="B736" t="n">
        <v>110</v>
      </c>
      <c r="C736" t="inlineStr">
        <is>
          <t xml:space="preserve">CONCLUIDO	</t>
        </is>
      </c>
      <c r="D736" t="n">
        <v>1.6865</v>
      </c>
      <c r="E736" t="n">
        <v>59.29</v>
      </c>
      <c r="F736" t="n">
        <v>54.23</v>
      </c>
      <c r="G736" t="n">
        <v>56.1</v>
      </c>
      <c r="H736" t="n">
        <v>0.78</v>
      </c>
      <c r="I736" t="n">
        <v>58</v>
      </c>
      <c r="J736" t="n">
        <v>228.27</v>
      </c>
      <c r="K736" t="n">
        <v>56.13</v>
      </c>
      <c r="L736" t="n">
        <v>10</v>
      </c>
      <c r="M736" t="n">
        <v>56</v>
      </c>
      <c r="N736" t="n">
        <v>52.14</v>
      </c>
      <c r="O736" t="n">
        <v>28386.82</v>
      </c>
      <c r="P736" t="n">
        <v>789.42</v>
      </c>
      <c r="Q736" t="n">
        <v>1367.41</v>
      </c>
      <c r="R736" t="n">
        <v>160.23</v>
      </c>
      <c r="S736" t="n">
        <v>104.26</v>
      </c>
      <c r="T736" t="n">
        <v>26883.58</v>
      </c>
      <c r="U736" t="n">
        <v>0.65</v>
      </c>
      <c r="V736" t="n">
        <v>0.88</v>
      </c>
      <c r="W736" t="n">
        <v>20.74</v>
      </c>
      <c r="X736" t="n">
        <v>1.65</v>
      </c>
      <c r="Y736" t="n">
        <v>1</v>
      </c>
      <c r="Z736" t="n">
        <v>10</v>
      </c>
    </row>
    <row r="737">
      <c r="A737" t="n">
        <v>37</v>
      </c>
      <c r="B737" t="n">
        <v>110</v>
      </c>
      <c r="C737" t="inlineStr">
        <is>
          <t xml:space="preserve">CONCLUIDO	</t>
        </is>
      </c>
      <c r="D737" t="n">
        <v>1.6909</v>
      </c>
      <c r="E737" t="n">
        <v>59.14</v>
      </c>
      <c r="F737" t="n">
        <v>54.16</v>
      </c>
      <c r="G737" t="n">
        <v>58.03</v>
      </c>
      <c r="H737" t="n">
        <v>0.8</v>
      </c>
      <c r="I737" t="n">
        <v>56</v>
      </c>
      <c r="J737" t="n">
        <v>228.69</v>
      </c>
      <c r="K737" t="n">
        <v>56.13</v>
      </c>
      <c r="L737" t="n">
        <v>10.25</v>
      </c>
      <c r="M737" t="n">
        <v>54</v>
      </c>
      <c r="N737" t="n">
        <v>52.31</v>
      </c>
      <c r="O737" t="n">
        <v>28438.91</v>
      </c>
      <c r="P737" t="n">
        <v>787.04</v>
      </c>
      <c r="Q737" t="n">
        <v>1367.4</v>
      </c>
      <c r="R737" t="n">
        <v>157.83</v>
      </c>
      <c r="S737" t="n">
        <v>104.26</v>
      </c>
      <c r="T737" t="n">
        <v>25692.89</v>
      </c>
      <c r="U737" t="n">
        <v>0.66</v>
      </c>
      <c r="V737" t="n">
        <v>0.88</v>
      </c>
      <c r="W737" t="n">
        <v>20.74</v>
      </c>
      <c r="X737" t="n">
        <v>1.58</v>
      </c>
      <c r="Y737" t="n">
        <v>1</v>
      </c>
      <c r="Z737" t="n">
        <v>10</v>
      </c>
    </row>
    <row r="738">
      <c r="A738" t="n">
        <v>38</v>
      </c>
      <c r="B738" t="n">
        <v>110</v>
      </c>
      <c r="C738" t="inlineStr">
        <is>
          <t xml:space="preserve">CONCLUIDO	</t>
        </is>
      </c>
      <c r="D738" t="n">
        <v>1.6938</v>
      </c>
      <c r="E738" t="n">
        <v>59.04</v>
      </c>
      <c r="F738" t="n">
        <v>54.1</v>
      </c>
      <c r="G738" t="n">
        <v>59.02</v>
      </c>
      <c r="H738" t="n">
        <v>0.8100000000000001</v>
      </c>
      <c r="I738" t="n">
        <v>55</v>
      </c>
      <c r="J738" t="n">
        <v>229.11</v>
      </c>
      <c r="K738" t="n">
        <v>56.13</v>
      </c>
      <c r="L738" t="n">
        <v>10.5</v>
      </c>
      <c r="M738" t="n">
        <v>53</v>
      </c>
      <c r="N738" t="n">
        <v>52.48</v>
      </c>
      <c r="O738" t="n">
        <v>28491.06</v>
      </c>
      <c r="P738" t="n">
        <v>786.13</v>
      </c>
      <c r="Q738" t="n">
        <v>1367.31</v>
      </c>
      <c r="R738" t="n">
        <v>156.38</v>
      </c>
      <c r="S738" t="n">
        <v>104.26</v>
      </c>
      <c r="T738" t="n">
        <v>24970.71</v>
      </c>
      <c r="U738" t="n">
        <v>0.67</v>
      </c>
      <c r="V738" t="n">
        <v>0.89</v>
      </c>
      <c r="W738" t="n">
        <v>20.73</v>
      </c>
      <c r="X738" t="n">
        <v>1.53</v>
      </c>
      <c r="Y738" t="n">
        <v>1</v>
      </c>
      <c r="Z738" t="n">
        <v>10</v>
      </c>
    </row>
    <row r="739">
      <c r="A739" t="n">
        <v>39</v>
      </c>
      <c r="B739" t="n">
        <v>110</v>
      </c>
      <c r="C739" t="inlineStr">
        <is>
          <t xml:space="preserve">CONCLUIDO	</t>
        </is>
      </c>
      <c r="D739" t="n">
        <v>1.6953</v>
      </c>
      <c r="E739" t="n">
        <v>58.98</v>
      </c>
      <c r="F739" t="n">
        <v>54.09</v>
      </c>
      <c r="G739" t="n">
        <v>60.1</v>
      </c>
      <c r="H739" t="n">
        <v>0.83</v>
      </c>
      <c r="I739" t="n">
        <v>54</v>
      </c>
      <c r="J739" t="n">
        <v>229.53</v>
      </c>
      <c r="K739" t="n">
        <v>56.13</v>
      </c>
      <c r="L739" t="n">
        <v>10.75</v>
      </c>
      <c r="M739" t="n">
        <v>52</v>
      </c>
      <c r="N739" t="n">
        <v>52.66</v>
      </c>
      <c r="O739" t="n">
        <v>28543.27</v>
      </c>
      <c r="P739" t="n">
        <v>784.86</v>
      </c>
      <c r="Q739" t="n">
        <v>1367.28</v>
      </c>
      <c r="R739" t="n">
        <v>155.46</v>
      </c>
      <c r="S739" t="n">
        <v>104.26</v>
      </c>
      <c r="T739" t="n">
        <v>24513.92</v>
      </c>
      <c r="U739" t="n">
        <v>0.67</v>
      </c>
      <c r="V739" t="n">
        <v>0.89</v>
      </c>
      <c r="W739" t="n">
        <v>20.74</v>
      </c>
      <c r="X739" t="n">
        <v>1.51</v>
      </c>
      <c r="Y739" t="n">
        <v>1</v>
      </c>
      <c r="Z739" t="n">
        <v>10</v>
      </c>
    </row>
    <row r="740">
      <c r="A740" t="n">
        <v>40</v>
      </c>
      <c r="B740" t="n">
        <v>110</v>
      </c>
      <c r="C740" t="inlineStr">
        <is>
          <t xml:space="preserve">CONCLUIDO	</t>
        </is>
      </c>
      <c r="D740" t="n">
        <v>1.6997</v>
      </c>
      <c r="E740" t="n">
        <v>58.84</v>
      </c>
      <c r="F740" t="n">
        <v>54.03</v>
      </c>
      <c r="G740" t="n">
        <v>62.34</v>
      </c>
      <c r="H740" t="n">
        <v>0.85</v>
      </c>
      <c r="I740" t="n">
        <v>52</v>
      </c>
      <c r="J740" t="n">
        <v>229.96</v>
      </c>
      <c r="K740" t="n">
        <v>56.13</v>
      </c>
      <c r="L740" t="n">
        <v>11</v>
      </c>
      <c r="M740" t="n">
        <v>50</v>
      </c>
      <c r="N740" t="n">
        <v>52.83</v>
      </c>
      <c r="O740" t="n">
        <v>28595.54</v>
      </c>
      <c r="P740" t="n">
        <v>783.1900000000001</v>
      </c>
      <c r="Q740" t="n">
        <v>1367.36</v>
      </c>
      <c r="R740" t="n">
        <v>153.37</v>
      </c>
      <c r="S740" t="n">
        <v>104.26</v>
      </c>
      <c r="T740" t="n">
        <v>23483.73</v>
      </c>
      <c r="U740" t="n">
        <v>0.68</v>
      </c>
      <c r="V740" t="n">
        <v>0.89</v>
      </c>
      <c r="W740" t="n">
        <v>20.73</v>
      </c>
      <c r="X740" t="n">
        <v>1.45</v>
      </c>
      <c r="Y740" t="n">
        <v>1</v>
      </c>
      <c r="Z740" t="n">
        <v>10</v>
      </c>
    </row>
    <row r="741">
      <c r="A741" t="n">
        <v>41</v>
      </c>
      <c r="B741" t="n">
        <v>110</v>
      </c>
      <c r="C741" t="inlineStr">
        <is>
          <t xml:space="preserve">CONCLUIDO	</t>
        </is>
      </c>
      <c r="D741" t="n">
        <v>1.7008</v>
      </c>
      <c r="E741" t="n">
        <v>58.79</v>
      </c>
      <c r="F741" t="n">
        <v>54.03</v>
      </c>
      <c r="G741" t="n">
        <v>63.56</v>
      </c>
      <c r="H741" t="n">
        <v>0.87</v>
      </c>
      <c r="I741" t="n">
        <v>51</v>
      </c>
      <c r="J741" t="n">
        <v>230.38</v>
      </c>
      <c r="K741" t="n">
        <v>56.13</v>
      </c>
      <c r="L741" t="n">
        <v>11.25</v>
      </c>
      <c r="M741" t="n">
        <v>49</v>
      </c>
      <c r="N741" t="n">
        <v>53</v>
      </c>
      <c r="O741" t="n">
        <v>28647.87</v>
      </c>
      <c r="P741" t="n">
        <v>782.28</v>
      </c>
      <c r="Q741" t="n">
        <v>1367.3</v>
      </c>
      <c r="R741" t="n">
        <v>153.54</v>
      </c>
      <c r="S741" t="n">
        <v>104.26</v>
      </c>
      <c r="T741" t="n">
        <v>23573.68</v>
      </c>
      <c r="U741" t="n">
        <v>0.68</v>
      </c>
      <c r="V741" t="n">
        <v>0.89</v>
      </c>
      <c r="W741" t="n">
        <v>20.73</v>
      </c>
      <c r="X741" t="n">
        <v>1.45</v>
      </c>
      <c r="Y741" t="n">
        <v>1</v>
      </c>
      <c r="Z741" t="n">
        <v>10</v>
      </c>
    </row>
    <row r="742">
      <c r="A742" t="n">
        <v>42</v>
      </c>
      <c r="B742" t="n">
        <v>110</v>
      </c>
      <c r="C742" t="inlineStr">
        <is>
          <t xml:space="preserve">CONCLUIDO	</t>
        </is>
      </c>
      <c r="D742" t="n">
        <v>1.7039</v>
      </c>
      <c r="E742" t="n">
        <v>58.69</v>
      </c>
      <c r="F742" t="n">
        <v>53.97</v>
      </c>
      <c r="G742" t="n">
        <v>64.76000000000001</v>
      </c>
      <c r="H742" t="n">
        <v>0.89</v>
      </c>
      <c r="I742" t="n">
        <v>50</v>
      </c>
      <c r="J742" t="n">
        <v>230.81</v>
      </c>
      <c r="K742" t="n">
        <v>56.13</v>
      </c>
      <c r="L742" t="n">
        <v>11.5</v>
      </c>
      <c r="M742" t="n">
        <v>48</v>
      </c>
      <c r="N742" t="n">
        <v>53.18</v>
      </c>
      <c r="O742" t="n">
        <v>28700.26</v>
      </c>
      <c r="P742" t="n">
        <v>780.95</v>
      </c>
      <c r="Q742" t="n">
        <v>1367.22</v>
      </c>
      <c r="R742" t="n">
        <v>151.88</v>
      </c>
      <c r="S742" t="n">
        <v>104.26</v>
      </c>
      <c r="T742" t="n">
        <v>22747.69</v>
      </c>
      <c r="U742" t="n">
        <v>0.6899999999999999</v>
      </c>
      <c r="V742" t="n">
        <v>0.89</v>
      </c>
      <c r="W742" t="n">
        <v>20.72</v>
      </c>
      <c r="X742" t="n">
        <v>1.39</v>
      </c>
      <c r="Y742" t="n">
        <v>1</v>
      </c>
      <c r="Z742" t="n">
        <v>10</v>
      </c>
    </row>
    <row r="743">
      <c r="A743" t="n">
        <v>43</v>
      </c>
      <c r="B743" t="n">
        <v>110</v>
      </c>
      <c r="C743" t="inlineStr">
        <is>
          <t xml:space="preserve">CONCLUIDO	</t>
        </is>
      </c>
      <c r="D743" t="n">
        <v>1.7054</v>
      </c>
      <c r="E743" t="n">
        <v>58.64</v>
      </c>
      <c r="F743" t="n">
        <v>53.96</v>
      </c>
      <c r="G743" t="n">
        <v>66.06999999999999</v>
      </c>
      <c r="H743" t="n">
        <v>0.9</v>
      </c>
      <c r="I743" t="n">
        <v>49</v>
      </c>
      <c r="J743" t="n">
        <v>231.23</v>
      </c>
      <c r="K743" t="n">
        <v>56.13</v>
      </c>
      <c r="L743" t="n">
        <v>11.75</v>
      </c>
      <c r="M743" t="n">
        <v>47</v>
      </c>
      <c r="N743" t="n">
        <v>53.36</v>
      </c>
      <c r="O743" t="n">
        <v>28752.71</v>
      </c>
      <c r="P743" t="n">
        <v>780.05</v>
      </c>
      <c r="Q743" t="n">
        <v>1367.29</v>
      </c>
      <c r="R743" t="n">
        <v>151.1</v>
      </c>
      <c r="S743" t="n">
        <v>104.26</v>
      </c>
      <c r="T743" t="n">
        <v>22361.91</v>
      </c>
      <c r="U743" t="n">
        <v>0.6899999999999999</v>
      </c>
      <c r="V743" t="n">
        <v>0.89</v>
      </c>
      <c r="W743" t="n">
        <v>20.73</v>
      </c>
      <c r="X743" t="n">
        <v>1.38</v>
      </c>
      <c r="Y743" t="n">
        <v>1</v>
      </c>
      <c r="Z743" t="n">
        <v>10</v>
      </c>
    </row>
    <row r="744">
      <c r="A744" t="n">
        <v>44</v>
      </c>
      <c r="B744" t="n">
        <v>110</v>
      </c>
      <c r="C744" t="inlineStr">
        <is>
          <t xml:space="preserve">CONCLUIDO	</t>
        </is>
      </c>
      <c r="D744" t="n">
        <v>1.7073</v>
      </c>
      <c r="E744" t="n">
        <v>58.57</v>
      </c>
      <c r="F744" t="n">
        <v>53.93</v>
      </c>
      <c r="G744" t="n">
        <v>67.42</v>
      </c>
      <c r="H744" t="n">
        <v>0.92</v>
      </c>
      <c r="I744" t="n">
        <v>48</v>
      </c>
      <c r="J744" t="n">
        <v>231.66</v>
      </c>
      <c r="K744" t="n">
        <v>56.13</v>
      </c>
      <c r="L744" t="n">
        <v>12</v>
      </c>
      <c r="M744" t="n">
        <v>46</v>
      </c>
      <c r="N744" t="n">
        <v>53.53</v>
      </c>
      <c r="O744" t="n">
        <v>28805.23</v>
      </c>
      <c r="P744" t="n">
        <v>778.75</v>
      </c>
      <c r="Q744" t="n">
        <v>1367.36</v>
      </c>
      <c r="R744" t="n">
        <v>150.61</v>
      </c>
      <c r="S744" t="n">
        <v>104.26</v>
      </c>
      <c r="T744" t="n">
        <v>22122.51</v>
      </c>
      <c r="U744" t="n">
        <v>0.6899999999999999</v>
      </c>
      <c r="V744" t="n">
        <v>0.89</v>
      </c>
      <c r="W744" t="n">
        <v>20.72</v>
      </c>
      <c r="X744" t="n">
        <v>1.35</v>
      </c>
      <c r="Y744" t="n">
        <v>1</v>
      </c>
      <c r="Z744" t="n">
        <v>10</v>
      </c>
    </row>
    <row r="745">
      <c r="A745" t="n">
        <v>45</v>
      </c>
      <c r="B745" t="n">
        <v>110</v>
      </c>
      <c r="C745" t="inlineStr">
        <is>
          <t xml:space="preserve">CONCLUIDO	</t>
        </is>
      </c>
      <c r="D745" t="n">
        <v>1.7098</v>
      </c>
      <c r="E745" t="n">
        <v>58.48</v>
      </c>
      <c r="F745" t="n">
        <v>53.89</v>
      </c>
      <c r="G745" t="n">
        <v>68.79000000000001</v>
      </c>
      <c r="H745" t="n">
        <v>0.9399999999999999</v>
      </c>
      <c r="I745" t="n">
        <v>47</v>
      </c>
      <c r="J745" t="n">
        <v>232.08</v>
      </c>
      <c r="K745" t="n">
        <v>56.13</v>
      </c>
      <c r="L745" t="n">
        <v>12.25</v>
      </c>
      <c r="M745" t="n">
        <v>45</v>
      </c>
      <c r="N745" t="n">
        <v>53.71</v>
      </c>
      <c r="O745" t="n">
        <v>28857.81</v>
      </c>
      <c r="P745" t="n">
        <v>777.37</v>
      </c>
      <c r="Q745" t="n">
        <v>1367.41</v>
      </c>
      <c r="R745" t="n">
        <v>148.89</v>
      </c>
      <c r="S745" t="n">
        <v>104.26</v>
      </c>
      <c r="T745" t="n">
        <v>21265.06</v>
      </c>
      <c r="U745" t="n">
        <v>0.7</v>
      </c>
      <c r="V745" t="n">
        <v>0.89</v>
      </c>
      <c r="W745" t="n">
        <v>20.72</v>
      </c>
      <c r="X745" t="n">
        <v>1.31</v>
      </c>
      <c r="Y745" t="n">
        <v>1</v>
      </c>
      <c r="Z745" t="n">
        <v>10</v>
      </c>
    </row>
    <row r="746">
      <c r="A746" t="n">
        <v>46</v>
      </c>
      <c r="B746" t="n">
        <v>110</v>
      </c>
      <c r="C746" t="inlineStr">
        <is>
          <t xml:space="preserve">CONCLUIDO	</t>
        </is>
      </c>
      <c r="D746" t="n">
        <v>1.7114</v>
      </c>
      <c r="E746" t="n">
        <v>58.43</v>
      </c>
      <c r="F746" t="n">
        <v>53.88</v>
      </c>
      <c r="G746" t="n">
        <v>70.27</v>
      </c>
      <c r="H746" t="n">
        <v>0.96</v>
      </c>
      <c r="I746" t="n">
        <v>46</v>
      </c>
      <c r="J746" t="n">
        <v>232.51</v>
      </c>
      <c r="K746" t="n">
        <v>56.13</v>
      </c>
      <c r="L746" t="n">
        <v>12.5</v>
      </c>
      <c r="M746" t="n">
        <v>44</v>
      </c>
      <c r="N746" t="n">
        <v>53.88</v>
      </c>
      <c r="O746" t="n">
        <v>28910.45</v>
      </c>
      <c r="P746" t="n">
        <v>776.72</v>
      </c>
      <c r="Q746" t="n">
        <v>1367.33</v>
      </c>
      <c r="R746" t="n">
        <v>148.78</v>
      </c>
      <c r="S746" t="n">
        <v>104.26</v>
      </c>
      <c r="T746" t="n">
        <v>21216.16</v>
      </c>
      <c r="U746" t="n">
        <v>0.7</v>
      </c>
      <c r="V746" t="n">
        <v>0.89</v>
      </c>
      <c r="W746" t="n">
        <v>20.72</v>
      </c>
      <c r="X746" t="n">
        <v>1.3</v>
      </c>
      <c r="Y746" t="n">
        <v>1</v>
      </c>
      <c r="Z746" t="n">
        <v>10</v>
      </c>
    </row>
    <row r="747">
      <c r="A747" t="n">
        <v>47</v>
      </c>
      <c r="B747" t="n">
        <v>110</v>
      </c>
      <c r="C747" t="inlineStr">
        <is>
          <t xml:space="preserve">CONCLUIDO	</t>
        </is>
      </c>
      <c r="D747" t="n">
        <v>1.7136</v>
      </c>
      <c r="E747" t="n">
        <v>58.36</v>
      </c>
      <c r="F747" t="n">
        <v>53.84</v>
      </c>
      <c r="G747" t="n">
        <v>71.79000000000001</v>
      </c>
      <c r="H747" t="n">
        <v>0.97</v>
      </c>
      <c r="I747" t="n">
        <v>45</v>
      </c>
      <c r="J747" t="n">
        <v>232.94</v>
      </c>
      <c r="K747" t="n">
        <v>56.13</v>
      </c>
      <c r="L747" t="n">
        <v>12.75</v>
      </c>
      <c r="M747" t="n">
        <v>43</v>
      </c>
      <c r="N747" t="n">
        <v>54.06</v>
      </c>
      <c r="O747" t="n">
        <v>28963.15</v>
      </c>
      <c r="P747" t="n">
        <v>775.5700000000001</v>
      </c>
      <c r="Q747" t="n">
        <v>1367.29</v>
      </c>
      <c r="R747" t="n">
        <v>147.91</v>
      </c>
      <c r="S747" t="n">
        <v>104.26</v>
      </c>
      <c r="T747" t="n">
        <v>20784.28</v>
      </c>
      <c r="U747" t="n">
        <v>0.7</v>
      </c>
      <c r="V747" t="n">
        <v>0.89</v>
      </c>
      <c r="W747" t="n">
        <v>20.71</v>
      </c>
      <c r="X747" t="n">
        <v>1.26</v>
      </c>
      <c r="Y747" t="n">
        <v>1</v>
      </c>
      <c r="Z747" t="n">
        <v>10</v>
      </c>
    </row>
    <row r="748">
      <c r="A748" t="n">
        <v>48</v>
      </c>
      <c r="B748" t="n">
        <v>110</v>
      </c>
      <c r="C748" t="inlineStr">
        <is>
          <t xml:space="preserve">CONCLUIDO	</t>
        </is>
      </c>
      <c r="D748" t="n">
        <v>1.7155</v>
      </c>
      <c r="E748" t="n">
        <v>58.29</v>
      </c>
      <c r="F748" t="n">
        <v>53.82</v>
      </c>
      <c r="G748" t="n">
        <v>73.39</v>
      </c>
      <c r="H748" t="n">
        <v>0.99</v>
      </c>
      <c r="I748" t="n">
        <v>44</v>
      </c>
      <c r="J748" t="n">
        <v>233.37</v>
      </c>
      <c r="K748" t="n">
        <v>56.13</v>
      </c>
      <c r="L748" t="n">
        <v>13</v>
      </c>
      <c r="M748" t="n">
        <v>42</v>
      </c>
      <c r="N748" t="n">
        <v>54.24</v>
      </c>
      <c r="O748" t="n">
        <v>29015.91</v>
      </c>
      <c r="P748" t="n">
        <v>774.6</v>
      </c>
      <c r="Q748" t="n">
        <v>1367.24</v>
      </c>
      <c r="R748" t="n">
        <v>147.13</v>
      </c>
      <c r="S748" t="n">
        <v>104.26</v>
      </c>
      <c r="T748" t="n">
        <v>20400.14</v>
      </c>
      <c r="U748" t="n">
        <v>0.71</v>
      </c>
      <c r="V748" t="n">
        <v>0.89</v>
      </c>
      <c r="W748" t="n">
        <v>20.71</v>
      </c>
      <c r="X748" t="n">
        <v>1.24</v>
      </c>
      <c r="Y748" t="n">
        <v>1</v>
      </c>
      <c r="Z748" t="n">
        <v>10</v>
      </c>
    </row>
    <row r="749">
      <c r="A749" t="n">
        <v>49</v>
      </c>
      <c r="B749" t="n">
        <v>110</v>
      </c>
      <c r="C749" t="inlineStr">
        <is>
          <t xml:space="preserve">CONCLUIDO	</t>
        </is>
      </c>
      <c r="D749" t="n">
        <v>1.7182</v>
      </c>
      <c r="E749" t="n">
        <v>58.2</v>
      </c>
      <c r="F749" t="n">
        <v>53.77</v>
      </c>
      <c r="G749" t="n">
        <v>75.03</v>
      </c>
      <c r="H749" t="n">
        <v>1.01</v>
      </c>
      <c r="I749" t="n">
        <v>43</v>
      </c>
      <c r="J749" t="n">
        <v>233.79</v>
      </c>
      <c r="K749" t="n">
        <v>56.13</v>
      </c>
      <c r="L749" t="n">
        <v>13.25</v>
      </c>
      <c r="M749" t="n">
        <v>41</v>
      </c>
      <c r="N749" t="n">
        <v>54.42</v>
      </c>
      <c r="O749" t="n">
        <v>29068.74</v>
      </c>
      <c r="P749" t="n">
        <v>773.4299999999999</v>
      </c>
      <c r="Q749" t="n">
        <v>1367.25</v>
      </c>
      <c r="R749" t="n">
        <v>145.43</v>
      </c>
      <c r="S749" t="n">
        <v>104.26</v>
      </c>
      <c r="T749" t="n">
        <v>19553.83</v>
      </c>
      <c r="U749" t="n">
        <v>0.72</v>
      </c>
      <c r="V749" t="n">
        <v>0.89</v>
      </c>
      <c r="W749" t="n">
        <v>20.71</v>
      </c>
      <c r="X749" t="n">
        <v>1.2</v>
      </c>
      <c r="Y749" t="n">
        <v>1</v>
      </c>
      <c r="Z749" t="n">
        <v>10</v>
      </c>
    </row>
    <row r="750">
      <c r="A750" t="n">
        <v>50</v>
      </c>
      <c r="B750" t="n">
        <v>110</v>
      </c>
      <c r="C750" t="inlineStr">
        <is>
          <t xml:space="preserve">CONCLUIDO	</t>
        </is>
      </c>
      <c r="D750" t="n">
        <v>1.7205</v>
      </c>
      <c r="E750" t="n">
        <v>58.12</v>
      </c>
      <c r="F750" t="n">
        <v>53.74</v>
      </c>
      <c r="G750" t="n">
        <v>76.77</v>
      </c>
      <c r="H750" t="n">
        <v>1.02</v>
      </c>
      <c r="I750" t="n">
        <v>42</v>
      </c>
      <c r="J750" t="n">
        <v>234.22</v>
      </c>
      <c r="K750" t="n">
        <v>56.13</v>
      </c>
      <c r="L750" t="n">
        <v>13.5</v>
      </c>
      <c r="M750" t="n">
        <v>40</v>
      </c>
      <c r="N750" t="n">
        <v>54.6</v>
      </c>
      <c r="O750" t="n">
        <v>29121.64</v>
      </c>
      <c r="P750" t="n">
        <v>771.48</v>
      </c>
      <c r="Q750" t="n">
        <v>1367.21</v>
      </c>
      <c r="R750" t="n">
        <v>144.21</v>
      </c>
      <c r="S750" t="n">
        <v>104.26</v>
      </c>
      <c r="T750" t="n">
        <v>18952.57</v>
      </c>
      <c r="U750" t="n">
        <v>0.72</v>
      </c>
      <c r="V750" t="n">
        <v>0.89</v>
      </c>
      <c r="W750" t="n">
        <v>20.71</v>
      </c>
      <c r="X750" t="n">
        <v>1.16</v>
      </c>
      <c r="Y750" t="n">
        <v>1</v>
      </c>
      <c r="Z750" t="n">
        <v>10</v>
      </c>
    </row>
    <row r="751">
      <c r="A751" t="n">
        <v>51</v>
      </c>
      <c r="B751" t="n">
        <v>110</v>
      </c>
      <c r="C751" t="inlineStr">
        <is>
          <t xml:space="preserve">CONCLUIDO	</t>
        </is>
      </c>
      <c r="D751" t="n">
        <v>1.7205</v>
      </c>
      <c r="E751" t="n">
        <v>58.12</v>
      </c>
      <c r="F751" t="n">
        <v>53.74</v>
      </c>
      <c r="G751" t="n">
        <v>76.77</v>
      </c>
      <c r="H751" t="n">
        <v>1.04</v>
      </c>
      <c r="I751" t="n">
        <v>42</v>
      </c>
      <c r="J751" t="n">
        <v>234.65</v>
      </c>
      <c r="K751" t="n">
        <v>56.13</v>
      </c>
      <c r="L751" t="n">
        <v>13.75</v>
      </c>
      <c r="M751" t="n">
        <v>40</v>
      </c>
      <c r="N751" t="n">
        <v>54.78</v>
      </c>
      <c r="O751" t="n">
        <v>29174.59</v>
      </c>
      <c r="P751" t="n">
        <v>770.5700000000001</v>
      </c>
      <c r="Q751" t="n">
        <v>1367.28</v>
      </c>
      <c r="R751" t="n">
        <v>144.39</v>
      </c>
      <c r="S751" t="n">
        <v>104.26</v>
      </c>
      <c r="T751" t="n">
        <v>19041.91</v>
      </c>
      <c r="U751" t="n">
        <v>0.72</v>
      </c>
      <c r="V751" t="n">
        <v>0.89</v>
      </c>
      <c r="W751" t="n">
        <v>20.71</v>
      </c>
      <c r="X751" t="n">
        <v>1.16</v>
      </c>
      <c r="Y751" t="n">
        <v>1</v>
      </c>
      <c r="Z751" t="n">
        <v>10</v>
      </c>
    </row>
    <row r="752">
      <c r="A752" t="n">
        <v>52</v>
      </c>
      <c r="B752" t="n">
        <v>110</v>
      </c>
      <c r="C752" t="inlineStr">
        <is>
          <t xml:space="preserve">CONCLUIDO	</t>
        </is>
      </c>
      <c r="D752" t="n">
        <v>1.7226</v>
      </c>
      <c r="E752" t="n">
        <v>58.05</v>
      </c>
      <c r="F752" t="n">
        <v>53.71</v>
      </c>
      <c r="G752" t="n">
        <v>78.59999999999999</v>
      </c>
      <c r="H752" t="n">
        <v>1.06</v>
      </c>
      <c r="I752" t="n">
        <v>41</v>
      </c>
      <c r="J752" t="n">
        <v>235.08</v>
      </c>
      <c r="K752" t="n">
        <v>56.13</v>
      </c>
      <c r="L752" t="n">
        <v>14</v>
      </c>
      <c r="M752" t="n">
        <v>39</v>
      </c>
      <c r="N752" t="n">
        <v>54.96</v>
      </c>
      <c r="O752" t="n">
        <v>29227.61</v>
      </c>
      <c r="P752" t="n">
        <v>770.16</v>
      </c>
      <c r="Q752" t="n">
        <v>1367.3</v>
      </c>
      <c r="R752" t="n">
        <v>143.35</v>
      </c>
      <c r="S752" t="n">
        <v>104.26</v>
      </c>
      <c r="T752" t="n">
        <v>18524.34</v>
      </c>
      <c r="U752" t="n">
        <v>0.73</v>
      </c>
      <c r="V752" t="n">
        <v>0.89</v>
      </c>
      <c r="W752" t="n">
        <v>20.71</v>
      </c>
      <c r="X752" t="n">
        <v>1.13</v>
      </c>
      <c r="Y752" t="n">
        <v>1</v>
      </c>
      <c r="Z752" t="n">
        <v>10</v>
      </c>
    </row>
    <row r="753">
      <c r="A753" t="n">
        <v>53</v>
      </c>
      <c r="B753" t="n">
        <v>110</v>
      </c>
      <c r="C753" t="inlineStr">
        <is>
          <t xml:space="preserve">CONCLUIDO	</t>
        </is>
      </c>
      <c r="D753" t="n">
        <v>1.7243</v>
      </c>
      <c r="E753" t="n">
        <v>57.99</v>
      </c>
      <c r="F753" t="n">
        <v>53.69</v>
      </c>
      <c r="G753" t="n">
        <v>80.54000000000001</v>
      </c>
      <c r="H753" t="n">
        <v>1.08</v>
      </c>
      <c r="I753" t="n">
        <v>40</v>
      </c>
      <c r="J753" t="n">
        <v>235.51</v>
      </c>
      <c r="K753" t="n">
        <v>56.13</v>
      </c>
      <c r="L753" t="n">
        <v>14.25</v>
      </c>
      <c r="M753" t="n">
        <v>38</v>
      </c>
      <c r="N753" t="n">
        <v>55.14</v>
      </c>
      <c r="O753" t="n">
        <v>29280.69</v>
      </c>
      <c r="P753" t="n">
        <v>769.5700000000001</v>
      </c>
      <c r="Q753" t="n">
        <v>1367.21</v>
      </c>
      <c r="R753" t="n">
        <v>142.81</v>
      </c>
      <c r="S753" t="n">
        <v>104.26</v>
      </c>
      <c r="T753" t="n">
        <v>18262.95</v>
      </c>
      <c r="U753" t="n">
        <v>0.73</v>
      </c>
      <c r="V753" t="n">
        <v>0.89</v>
      </c>
      <c r="W753" t="n">
        <v>20.71</v>
      </c>
      <c r="X753" t="n">
        <v>1.11</v>
      </c>
      <c r="Y753" t="n">
        <v>1</v>
      </c>
      <c r="Z753" t="n">
        <v>10</v>
      </c>
    </row>
    <row r="754">
      <c r="A754" t="n">
        <v>54</v>
      </c>
      <c r="B754" t="n">
        <v>110</v>
      </c>
      <c r="C754" t="inlineStr">
        <is>
          <t xml:space="preserve">CONCLUIDO	</t>
        </is>
      </c>
      <c r="D754" t="n">
        <v>1.7268</v>
      </c>
      <c r="E754" t="n">
        <v>57.91</v>
      </c>
      <c r="F754" t="n">
        <v>53.65</v>
      </c>
      <c r="G754" t="n">
        <v>82.54000000000001</v>
      </c>
      <c r="H754" t="n">
        <v>1.09</v>
      </c>
      <c r="I754" t="n">
        <v>39</v>
      </c>
      <c r="J754" t="n">
        <v>235.94</v>
      </c>
      <c r="K754" t="n">
        <v>56.13</v>
      </c>
      <c r="L754" t="n">
        <v>14.5</v>
      </c>
      <c r="M754" t="n">
        <v>37</v>
      </c>
      <c r="N754" t="n">
        <v>55.32</v>
      </c>
      <c r="O754" t="n">
        <v>29333.84</v>
      </c>
      <c r="P754" t="n">
        <v>767.76</v>
      </c>
      <c r="Q754" t="n">
        <v>1367.27</v>
      </c>
      <c r="R754" t="n">
        <v>141.33</v>
      </c>
      <c r="S754" t="n">
        <v>104.26</v>
      </c>
      <c r="T754" t="n">
        <v>17523.88</v>
      </c>
      <c r="U754" t="n">
        <v>0.74</v>
      </c>
      <c r="V754" t="n">
        <v>0.89</v>
      </c>
      <c r="W754" t="n">
        <v>20.71</v>
      </c>
      <c r="X754" t="n">
        <v>1.07</v>
      </c>
      <c r="Y754" t="n">
        <v>1</v>
      </c>
      <c r="Z754" t="n">
        <v>10</v>
      </c>
    </row>
    <row r="755">
      <c r="A755" t="n">
        <v>55</v>
      </c>
      <c r="B755" t="n">
        <v>110</v>
      </c>
      <c r="C755" t="inlineStr">
        <is>
          <t xml:space="preserve">CONCLUIDO	</t>
        </is>
      </c>
      <c r="D755" t="n">
        <v>1.726</v>
      </c>
      <c r="E755" t="n">
        <v>57.94</v>
      </c>
      <c r="F755" t="n">
        <v>53.68</v>
      </c>
      <c r="G755" t="n">
        <v>82.58</v>
      </c>
      <c r="H755" t="n">
        <v>1.11</v>
      </c>
      <c r="I755" t="n">
        <v>39</v>
      </c>
      <c r="J755" t="n">
        <v>236.37</v>
      </c>
      <c r="K755" t="n">
        <v>56.13</v>
      </c>
      <c r="L755" t="n">
        <v>14.75</v>
      </c>
      <c r="M755" t="n">
        <v>37</v>
      </c>
      <c r="N755" t="n">
        <v>55.5</v>
      </c>
      <c r="O755" t="n">
        <v>29387.05</v>
      </c>
      <c r="P755" t="n">
        <v>767.9400000000001</v>
      </c>
      <c r="Q755" t="n">
        <v>1367.26</v>
      </c>
      <c r="R755" t="n">
        <v>142.12</v>
      </c>
      <c r="S755" t="n">
        <v>104.26</v>
      </c>
      <c r="T755" t="n">
        <v>17920.6</v>
      </c>
      <c r="U755" t="n">
        <v>0.73</v>
      </c>
      <c r="V755" t="n">
        <v>0.89</v>
      </c>
      <c r="W755" t="n">
        <v>20.72</v>
      </c>
      <c r="X755" t="n">
        <v>1.1</v>
      </c>
      <c r="Y755" t="n">
        <v>1</v>
      </c>
      <c r="Z755" t="n">
        <v>10</v>
      </c>
    </row>
    <row r="756">
      <c r="A756" t="n">
        <v>56</v>
      </c>
      <c r="B756" t="n">
        <v>110</v>
      </c>
      <c r="C756" t="inlineStr">
        <is>
          <t xml:space="preserve">CONCLUIDO	</t>
        </is>
      </c>
      <c r="D756" t="n">
        <v>1.7288</v>
      </c>
      <c r="E756" t="n">
        <v>57.84</v>
      </c>
      <c r="F756" t="n">
        <v>53.62</v>
      </c>
      <c r="G756" t="n">
        <v>84.67</v>
      </c>
      <c r="H756" t="n">
        <v>1.13</v>
      </c>
      <c r="I756" t="n">
        <v>38</v>
      </c>
      <c r="J756" t="n">
        <v>236.81</v>
      </c>
      <c r="K756" t="n">
        <v>56.13</v>
      </c>
      <c r="L756" t="n">
        <v>15</v>
      </c>
      <c r="M756" t="n">
        <v>36</v>
      </c>
      <c r="N756" t="n">
        <v>55.68</v>
      </c>
      <c r="O756" t="n">
        <v>29440.33</v>
      </c>
      <c r="P756" t="n">
        <v>766.14</v>
      </c>
      <c r="Q756" t="n">
        <v>1367.39</v>
      </c>
      <c r="R756" t="n">
        <v>140.41</v>
      </c>
      <c r="S756" t="n">
        <v>104.26</v>
      </c>
      <c r="T756" t="n">
        <v>17070.67</v>
      </c>
      <c r="U756" t="n">
        <v>0.74</v>
      </c>
      <c r="V756" t="n">
        <v>0.89</v>
      </c>
      <c r="W756" t="n">
        <v>20.71</v>
      </c>
      <c r="X756" t="n">
        <v>1.05</v>
      </c>
      <c r="Y756" t="n">
        <v>1</v>
      </c>
      <c r="Z756" t="n">
        <v>10</v>
      </c>
    </row>
    <row r="757">
      <c r="A757" t="n">
        <v>57</v>
      </c>
      <c r="B757" t="n">
        <v>110</v>
      </c>
      <c r="C757" t="inlineStr">
        <is>
          <t xml:space="preserve">CONCLUIDO	</t>
        </is>
      </c>
      <c r="D757" t="n">
        <v>1.731</v>
      </c>
      <c r="E757" t="n">
        <v>57.77</v>
      </c>
      <c r="F757" t="n">
        <v>53.59</v>
      </c>
      <c r="G757" t="n">
        <v>86.91</v>
      </c>
      <c r="H757" t="n">
        <v>1.14</v>
      </c>
      <c r="I757" t="n">
        <v>37</v>
      </c>
      <c r="J757" t="n">
        <v>237.24</v>
      </c>
      <c r="K757" t="n">
        <v>56.13</v>
      </c>
      <c r="L757" t="n">
        <v>15.25</v>
      </c>
      <c r="M757" t="n">
        <v>35</v>
      </c>
      <c r="N757" t="n">
        <v>55.86</v>
      </c>
      <c r="O757" t="n">
        <v>29493.67</v>
      </c>
      <c r="P757" t="n">
        <v>764.5700000000001</v>
      </c>
      <c r="Q757" t="n">
        <v>1367.25</v>
      </c>
      <c r="R757" t="n">
        <v>139.47</v>
      </c>
      <c r="S757" t="n">
        <v>104.26</v>
      </c>
      <c r="T757" t="n">
        <v>16605.41</v>
      </c>
      <c r="U757" t="n">
        <v>0.75</v>
      </c>
      <c r="V757" t="n">
        <v>0.89</v>
      </c>
      <c r="W757" t="n">
        <v>20.71</v>
      </c>
      <c r="X757" t="n">
        <v>1.02</v>
      </c>
      <c r="Y757" t="n">
        <v>1</v>
      </c>
      <c r="Z757" t="n">
        <v>10</v>
      </c>
    </row>
    <row r="758">
      <c r="A758" t="n">
        <v>58</v>
      </c>
      <c r="B758" t="n">
        <v>110</v>
      </c>
      <c r="C758" t="inlineStr">
        <is>
          <t xml:space="preserve">CONCLUIDO	</t>
        </is>
      </c>
      <c r="D758" t="n">
        <v>1.7305</v>
      </c>
      <c r="E758" t="n">
        <v>57.79</v>
      </c>
      <c r="F758" t="n">
        <v>53.61</v>
      </c>
      <c r="G758" t="n">
        <v>86.94</v>
      </c>
      <c r="H758" t="n">
        <v>1.16</v>
      </c>
      <c r="I758" t="n">
        <v>37</v>
      </c>
      <c r="J758" t="n">
        <v>237.67</v>
      </c>
      <c r="K758" t="n">
        <v>56.13</v>
      </c>
      <c r="L758" t="n">
        <v>15.5</v>
      </c>
      <c r="M758" t="n">
        <v>35</v>
      </c>
      <c r="N758" t="n">
        <v>56.05</v>
      </c>
      <c r="O758" t="n">
        <v>29547.07</v>
      </c>
      <c r="P758" t="n">
        <v>764.5700000000001</v>
      </c>
      <c r="Q758" t="n">
        <v>1367.21</v>
      </c>
      <c r="R758" t="n">
        <v>140.3</v>
      </c>
      <c r="S758" t="n">
        <v>104.26</v>
      </c>
      <c r="T758" t="n">
        <v>17019.85</v>
      </c>
      <c r="U758" t="n">
        <v>0.74</v>
      </c>
      <c r="V758" t="n">
        <v>0.89</v>
      </c>
      <c r="W758" t="n">
        <v>20.7</v>
      </c>
      <c r="X758" t="n">
        <v>1.03</v>
      </c>
      <c r="Y758" t="n">
        <v>1</v>
      </c>
      <c r="Z758" t="n">
        <v>10</v>
      </c>
    </row>
    <row r="759">
      <c r="A759" t="n">
        <v>59</v>
      </c>
      <c r="B759" t="n">
        <v>110</v>
      </c>
      <c r="C759" t="inlineStr">
        <is>
          <t xml:space="preserve">CONCLUIDO	</t>
        </is>
      </c>
      <c r="D759" t="n">
        <v>1.7326</v>
      </c>
      <c r="E759" t="n">
        <v>57.72</v>
      </c>
      <c r="F759" t="n">
        <v>53.58</v>
      </c>
      <c r="G759" t="n">
        <v>89.31</v>
      </c>
      <c r="H759" t="n">
        <v>1.18</v>
      </c>
      <c r="I759" t="n">
        <v>36</v>
      </c>
      <c r="J759" t="n">
        <v>238.11</v>
      </c>
      <c r="K759" t="n">
        <v>56.13</v>
      </c>
      <c r="L759" t="n">
        <v>15.75</v>
      </c>
      <c r="M759" t="n">
        <v>34</v>
      </c>
      <c r="N759" t="n">
        <v>56.23</v>
      </c>
      <c r="O759" t="n">
        <v>29600.54</v>
      </c>
      <c r="P759" t="n">
        <v>763.26</v>
      </c>
      <c r="Q759" t="n">
        <v>1367.35</v>
      </c>
      <c r="R759" t="n">
        <v>139.04</v>
      </c>
      <c r="S759" t="n">
        <v>104.26</v>
      </c>
      <c r="T759" t="n">
        <v>16397.8</v>
      </c>
      <c r="U759" t="n">
        <v>0.75</v>
      </c>
      <c r="V759" t="n">
        <v>0.89</v>
      </c>
      <c r="W759" t="n">
        <v>20.71</v>
      </c>
      <c r="X759" t="n">
        <v>1</v>
      </c>
      <c r="Y759" t="n">
        <v>1</v>
      </c>
      <c r="Z759" t="n">
        <v>10</v>
      </c>
    </row>
    <row r="760">
      <c r="A760" t="n">
        <v>60</v>
      </c>
      <c r="B760" t="n">
        <v>110</v>
      </c>
      <c r="C760" t="inlineStr">
        <is>
          <t xml:space="preserve">CONCLUIDO	</t>
        </is>
      </c>
      <c r="D760" t="n">
        <v>1.7324</v>
      </c>
      <c r="E760" t="n">
        <v>57.72</v>
      </c>
      <c r="F760" t="n">
        <v>53.59</v>
      </c>
      <c r="G760" t="n">
        <v>89.31999999999999</v>
      </c>
      <c r="H760" t="n">
        <v>1.19</v>
      </c>
      <c r="I760" t="n">
        <v>36</v>
      </c>
      <c r="J760" t="n">
        <v>238.54</v>
      </c>
      <c r="K760" t="n">
        <v>56.13</v>
      </c>
      <c r="L760" t="n">
        <v>16</v>
      </c>
      <c r="M760" t="n">
        <v>34</v>
      </c>
      <c r="N760" t="n">
        <v>56.41</v>
      </c>
      <c r="O760" t="n">
        <v>29654.08</v>
      </c>
      <c r="P760" t="n">
        <v>762.35</v>
      </c>
      <c r="Q760" t="n">
        <v>1367.23</v>
      </c>
      <c r="R760" t="n">
        <v>139.38</v>
      </c>
      <c r="S760" t="n">
        <v>104.26</v>
      </c>
      <c r="T760" t="n">
        <v>16567.91</v>
      </c>
      <c r="U760" t="n">
        <v>0.75</v>
      </c>
      <c r="V760" t="n">
        <v>0.89</v>
      </c>
      <c r="W760" t="n">
        <v>20.71</v>
      </c>
      <c r="X760" t="n">
        <v>1.01</v>
      </c>
      <c r="Y760" t="n">
        <v>1</v>
      </c>
      <c r="Z760" t="n">
        <v>10</v>
      </c>
    </row>
    <row r="761">
      <c r="A761" t="n">
        <v>61</v>
      </c>
      <c r="B761" t="n">
        <v>110</v>
      </c>
      <c r="C761" t="inlineStr">
        <is>
          <t xml:space="preserve">CONCLUIDO	</t>
        </is>
      </c>
      <c r="D761" t="n">
        <v>1.7338</v>
      </c>
      <c r="E761" t="n">
        <v>57.68</v>
      </c>
      <c r="F761" t="n">
        <v>53.59</v>
      </c>
      <c r="G761" t="n">
        <v>91.86</v>
      </c>
      <c r="H761" t="n">
        <v>1.21</v>
      </c>
      <c r="I761" t="n">
        <v>35</v>
      </c>
      <c r="J761" t="n">
        <v>238.97</v>
      </c>
      <c r="K761" t="n">
        <v>56.13</v>
      </c>
      <c r="L761" t="n">
        <v>16.25</v>
      </c>
      <c r="M761" t="n">
        <v>33</v>
      </c>
      <c r="N761" t="n">
        <v>56.6</v>
      </c>
      <c r="O761" t="n">
        <v>29707.68</v>
      </c>
      <c r="P761" t="n">
        <v>762.09</v>
      </c>
      <c r="Q761" t="n">
        <v>1367.19</v>
      </c>
      <c r="R761" t="n">
        <v>139.3</v>
      </c>
      <c r="S761" t="n">
        <v>104.26</v>
      </c>
      <c r="T761" t="n">
        <v>16530.3</v>
      </c>
      <c r="U761" t="n">
        <v>0.75</v>
      </c>
      <c r="V761" t="n">
        <v>0.89</v>
      </c>
      <c r="W761" t="n">
        <v>20.7</v>
      </c>
      <c r="X761" t="n">
        <v>1.01</v>
      </c>
      <c r="Y761" t="n">
        <v>1</v>
      </c>
      <c r="Z761" t="n">
        <v>10</v>
      </c>
    </row>
    <row r="762">
      <c r="A762" t="n">
        <v>62</v>
      </c>
      <c r="B762" t="n">
        <v>110</v>
      </c>
      <c r="C762" t="inlineStr">
        <is>
          <t xml:space="preserve">CONCLUIDO	</t>
        </is>
      </c>
      <c r="D762" t="n">
        <v>1.7369</v>
      </c>
      <c r="E762" t="n">
        <v>57.57</v>
      </c>
      <c r="F762" t="n">
        <v>53.53</v>
      </c>
      <c r="G762" t="n">
        <v>94.45999999999999</v>
      </c>
      <c r="H762" t="n">
        <v>1.23</v>
      </c>
      <c r="I762" t="n">
        <v>34</v>
      </c>
      <c r="J762" t="n">
        <v>239.41</v>
      </c>
      <c r="K762" t="n">
        <v>56.13</v>
      </c>
      <c r="L762" t="n">
        <v>16.5</v>
      </c>
      <c r="M762" t="n">
        <v>32</v>
      </c>
      <c r="N762" t="n">
        <v>56.78</v>
      </c>
      <c r="O762" t="n">
        <v>29761.35</v>
      </c>
      <c r="P762" t="n">
        <v>759.6900000000001</v>
      </c>
      <c r="Q762" t="n">
        <v>1367.27</v>
      </c>
      <c r="R762" t="n">
        <v>137.37</v>
      </c>
      <c r="S762" t="n">
        <v>104.26</v>
      </c>
      <c r="T762" t="n">
        <v>15570.08</v>
      </c>
      <c r="U762" t="n">
        <v>0.76</v>
      </c>
      <c r="V762" t="n">
        <v>0.9</v>
      </c>
      <c r="W762" t="n">
        <v>20.7</v>
      </c>
      <c r="X762" t="n">
        <v>0.95</v>
      </c>
      <c r="Y762" t="n">
        <v>1</v>
      </c>
      <c r="Z762" t="n">
        <v>10</v>
      </c>
    </row>
    <row r="763">
      <c r="A763" t="n">
        <v>63</v>
      </c>
      <c r="B763" t="n">
        <v>110</v>
      </c>
      <c r="C763" t="inlineStr">
        <is>
          <t xml:space="preserve">CONCLUIDO	</t>
        </is>
      </c>
      <c r="D763" t="n">
        <v>1.7368</v>
      </c>
      <c r="E763" t="n">
        <v>57.58</v>
      </c>
      <c r="F763" t="n">
        <v>53.53</v>
      </c>
      <c r="G763" t="n">
        <v>94.45999999999999</v>
      </c>
      <c r="H763" t="n">
        <v>1.24</v>
      </c>
      <c r="I763" t="n">
        <v>34</v>
      </c>
      <c r="J763" t="n">
        <v>239.85</v>
      </c>
      <c r="K763" t="n">
        <v>56.13</v>
      </c>
      <c r="L763" t="n">
        <v>16.75</v>
      </c>
      <c r="M763" t="n">
        <v>32</v>
      </c>
      <c r="N763" t="n">
        <v>56.97</v>
      </c>
      <c r="O763" t="n">
        <v>29815.09</v>
      </c>
      <c r="P763" t="n">
        <v>759.45</v>
      </c>
      <c r="Q763" t="n">
        <v>1367.37</v>
      </c>
      <c r="R763" t="n">
        <v>137.52</v>
      </c>
      <c r="S763" t="n">
        <v>104.26</v>
      </c>
      <c r="T763" t="n">
        <v>15644.64</v>
      </c>
      <c r="U763" t="n">
        <v>0.76</v>
      </c>
      <c r="V763" t="n">
        <v>0.9</v>
      </c>
      <c r="W763" t="n">
        <v>20.7</v>
      </c>
      <c r="X763" t="n">
        <v>0.95</v>
      </c>
      <c r="Y763" t="n">
        <v>1</v>
      </c>
      <c r="Z763" t="n">
        <v>10</v>
      </c>
    </row>
    <row r="764">
      <c r="A764" t="n">
        <v>64</v>
      </c>
      <c r="B764" t="n">
        <v>110</v>
      </c>
      <c r="C764" t="inlineStr">
        <is>
          <t xml:space="preserve">CONCLUIDO	</t>
        </is>
      </c>
      <c r="D764" t="n">
        <v>1.7386</v>
      </c>
      <c r="E764" t="n">
        <v>57.52</v>
      </c>
      <c r="F764" t="n">
        <v>53.51</v>
      </c>
      <c r="G764" t="n">
        <v>97.3</v>
      </c>
      <c r="H764" t="n">
        <v>1.26</v>
      </c>
      <c r="I764" t="n">
        <v>33</v>
      </c>
      <c r="J764" t="n">
        <v>240.28</v>
      </c>
      <c r="K764" t="n">
        <v>56.13</v>
      </c>
      <c r="L764" t="n">
        <v>17</v>
      </c>
      <c r="M764" t="n">
        <v>31</v>
      </c>
      <c r="N764" t="n">
        <v>57.16</v>
      </c>
      <c r="O764" t="n">
        <v>29869.01</v>
      </c>
      <c r="P764" t="n">
        <v>758.75</v>
      </c>
      <c r="Q764" t="n">
        <v>1367.28</v>
      </c>
      <c r="R764" t="n">
        <v>136.94</v>
      </c>
      <c r="S764" t="n">
        <v>104.26</v>
      </c>
      <c r="T764" t="n">
        <v>15361.03</v>
      </c>
      <c r="U764" t="n">
        <v>0.76</v>
      </c>
      <c r="V764" t="n">
        <v>0.9</v>
      </c>
      <c r="W764" t="n">
        <v>20.7</v>
      </c>
      <c r="X764" t="n">
        <v>0.93</v>
      </c>
      <c r="Y764" t="n">
        <v>1</v>
      </c>
      <c r="Z764" t="n">
        <v>10</v>
      </c>
    </row>
    <row r="765">
      <c r="A765" t="n">
        <v>65</v>
      </c>
      <c r="B765" t="n">
        <v>110</v>
      </c>
      <c r="C765" t="inlineStr">
        <is>
          <t xml:space="preserve">CONCLUIDO	</t>
        </is>
      </c>
      <c r="D765" t="n">
        <v>1.7397</v>
      </c>
      <c r="E765" t="n">
        <v>57.48</v>
      </c>
      <c r="F765" t="n">
        <v>53.47</v>
      </c>
      <c r="G765" t="n">
        <v>97.23</v>
      </c>
      <c r="H765" t="n">
        <v>1.27</v>
      </c>
      <c r="I765" t="n">
        <v>33</v>
      </c>
      <c r="J765" t="n">
        <v>240.72</v>
      </c>
      <c r="K765" t="n">
        <v>56.13</v>
      </c>
      <c r="L765" t="n">
        <v>17.25</v>
      </c>
      <c r="M765" t="n">
        <v>31</v>
      </c>
      <c r="N765" t="n">
        <v>57.34</v>
      </c>
      <c r="O765" t="n">
        <v>29922.88</v>
      </c>
      <c r="P765" t="n">
        <v>757.9</v>
      </c>
      <c r="Q765" t="n">
        <v>1367.23</v>
      </c>
      <c r="R765" t="n">
        <v>135.95</v>
      </c>
      <c r="S765" t="n">
        <v>104.26</v>
      </c>
      <c r="T765" t="n">
        <v>14864.18</v>
      </c>
      <c r="U765" t="n">
        <v>0.77</v>
      </c>
      <c r="V765" t="n">
        <v>0.9</v>
      </c>
      <c r="W765" t="n">
        <v>20.69</v>
      </c>
      <c r="X765" t="n">
        <v>0.9</v>
      </c>
      <c r="Y765" t="n">
        <v>1</v>
      </c>
      <c r="Z765" t="n">
        <v>10</v>
      </c>
    </row>
    <row r="766">
      <c r="A766" t="n">
        <v>66</v>
      </c>
      <c r="B766" t="n">
        <v>110</v>
      </c>
      <c r="C766" t="inlineStr">
        <is>
          <t xml:space="preserve">CONCLUIDO	</t>
        </is>
      </c>
      <c r="D766" t="n">
        <v>1.741</v>
      </c>
      <c r="E766" t="n">
        <v>57.44</v>
      </c>
      <c r="F766" t="n">
        <v>53.48</v>
      </c>
      <c r="G766" t="n">
        <v>100.27</v>
      </c>
      <c r="H766" t="n">
        <v>1.29</v>
      </c>
      <c r="I766" t="n">
        <v>32</v>
      </c>
      <c r="J766" t="n">
        <v>241.16</v>
      </c>
      <c r="K766" t="n">
        <v>56.13</v>
      </c>
      <c r="L766" t="n">
        <v>17.5</v>
      </c>
      <c r="M766" t="n">
        <v>30</v>
      </c>
      <c r="N766" t="n">
        <v>57.53</v>
      </c>
      <c r="O766" t="n">
        <v>29976.82</v>
      </c>
      <c r="P766" t="n">
        <v>756.87</v>
      </c>
      <c r="Q766" t="n">
        <v>1367.21</v>
      </c>
      <c r="R766" t="n">
        <v>135.71</v>
      </c>
      <c r="S766" t="n">
        <v>104.26</v>
      </c>
      <c r="T766" t="n">
        <v>14748.82</v>
      </c>
      <c r="U766" t="n">
        <v>0.77</v>
      </c>
      <c r="V766" t="n">
        <v>0.9</v>
      </c>
      <c r="W766" t="n">
        <v>20.7</v>
      </c>
      <c r="X766" t="n">
        <v>0.9</v>
      </c>
      <c r="Y766" t="n">
        <v>1</v>
      </c>
      <c r="Z766" t="n">
        <v>10</v>
      </c>
    </row>
    <row r="767">
      <c r="A767" t="n">
        <v>67</v>
      </c>
      <c r="B767" t="n">
        <v>110</v>
      </c>
      <c r="C767" t="inlineStr">
        <is>
          <t xml:space="preserve">CONCLUIDO	</t>
        </is>
      </c>
      <c r="D767" t="n">
        <v>1.7413</v>
      </c>
      <c r="E767" t="n">
        <v>57.43</v>
      </c>
      <c r="F767" t="n">
        <v>53.46</v>
      </c>
      <c r="G767" t="n">
        <v>100.25</v>
      </c>
      <c r="H767" t="n">
        <v>1.31</v>
      </c>
      <c r="I767" t="n">
        <v>32</v>
      </c>
      <c r="J767" t="n">
        <v>241.59</v>
      </c>
      <c r="K767" t="n">
        <v>56.13</v>
      </c>
      <c r="L767" t="n">
        <v>17.75</v>
      </c>
      <c r="M767" t="n">
        <v>30</v>
      </c>
      <c r="N767" t="n">
        <v>57.72</v>
      </c>
      <c r="O767" t="n">
        <v>30030.83</v>
      </c>
      <c r="P767" t="n">
        <v>756.03</v>
      </c>
      <c r="Q767" t="n">
        <v>1367.26</v>
      </c>
      <c r="R767" t="n">
        <v>135.65</v>
      </c>
      <c r="S767" t="n">
        <v>104.26</v>
      </c>
      <c r="T767" t="n">
        <v>14722.84</v>
      </c>
      <c r="U767" t="n">
        <v>0.77</v>
      </c>
      <c r="V767" t="n">
        <v>0.9</v>
      </c>
      <c r="W767" t="n">
        <v>20.69</v>
      </c>
      <c r="X767" t="n">
        <v>0.89</v>
      </c>
      <c r="Y767" t="n">
        <v>1</v>
      </c>
      <c r="Z767" t="n">
        <v>10</v>
      </c>
    </row>
    <row r="768">
      <c r="A768" t="n">
        <v>68</v>
      </c>
      <c r="B768" t="n">
        <v>110</v>
      </c>
      <c r="C768" t="inlineStr">
        <is>
          <t xml:space="preserve">CONCLUIDO	</t>
        </is>
      </c>
      <c r="D768" t="n">
        <v>1.7435</v>
      </c>
      <c r="E768" t="n">
        <v>57.36</v>
      </c>
      <c r="F768" t="n">
        <v>53.43</v>
      </c>
      <c r="G768" t="n">
        <v>103.42</v>
      </c>
      <c r="H768" t="n">
        <v>1.32</v>
      </c>
      <c r="I768" t="n">
        <v>31</v>
      </c>
      <c r="J768" t="n">
        <v>242.03</v>
      </c>
      <c r="K768" t="n">
        <v>56.13</v>
      </c>
      <c r="L768" t="n">
        <v>18</v>
      </c>
      <c r="M768" t="n">
        <v>29</v>
      </c>
      <c r="N768" t="n">
        <v>57.91</v>
      </c>
      <c r="O768" t="n">
        <v>30084.9</v>
      </c>
      <c r="P768" t="n">
        <v>754.09</v>
      </c>
      <c r="Q768" t="n">
        <v>1367.31</v>
      </c>
      <c r="R768" t="n">
        <v>134.37</v>
      </c>
      <c r="S768" t="n">
        <v>104.26</v>
      </c>
      <c r="T768" t="n">
        <v>14087.35</v>
      </c>
      <c r="U768" t="n">
        <v>0.78</v>
      </c>
      <c r="V768" t="n">
        <v>0.9</v>
      </c>
      <c r="W768" t="n">
        <v>20.69</v>
      </c>
      <c r="X768" t="n">
        <v>0.86</v>
      </c>
      <c r="Y768" t="n">
        <v>1</v>
      </c>
      <c r="Z768" t="n">
        <v>10</v>
      </c>
    </row>
    <row r="769">
      <c r="A769" t="n">
        <v>69</v>
      </c>
      <c r="B769" t="n">
        <v>110</v>
      </c>
      <c r="C769" t="inlineStr">
        <is>
          <t xml:space="preserve">CONCLUIDO	</t>
        </is>
      </c>
      <c r="D769" t="n">
        <v>1.7436</v>
      </c>
      <c r="E769" t="n">
        <v>57.35</v>
      </c>
      <c r="F769" t="n">
        <v>53.43</v>
      </c>
      <c r="G769" t="n">
        <v>103.42</v>
      </c>
      <c r="H769" t="n">
        <v>1.34</v>
      </c>
      <c r="I769" t="n">
        <v>31</v>
      </c>
      <c r="J769" t="n">
        <v>242.47</v>
      </c>
      <c r="K769" t="n">
        <v>56.13</v>
      </c>
      <c r="L769" t="n">
        <v>18.25</v>
      </c>
      <c r="M769" t="n">
        <v>29</v>
      </c>
      <c r="N769" t="n">
        <v>58.1</v>
      </c>
      <c r="O769" t="n">
        <v>30139.04</v>
      </c>
      <c r="P769" t="n">
        <v>754.47</v>
      </c>
      <c r="Q769" t="n">
        <v>1367.42</v>
      </c>
      <c r="R769" t="n">
        <v>134.33</v>
      </c>
      <c r="S769" t="n">
        <v>104.26</v>
      </c>
      <c r="T769" t="n">
        <v>14067.53</v>
      </c>
      <c r="U769" t="n">
        <v>0.78</v>
      </c>
      <c r="V769" t="n">
        <v>0.9</v>
      </c>
      <c r="W769" t="n">
        <v>20.69</v>
      </c>
      <c r="X769" t="n">
        <v>0.85</v>
      </c>
      <c r="Y769" t="n">
        <v>1</v>
      </c>
      <c r="Z769" t="n">
        <v>10</v>
      </c>
    </row>
    <row r="770">
      <c r="A770" t="n">
        <v>70</v>
      </c>
      <c r="B770" t="n">
        <v>110</v>
      </c>
      <c r="C770" t="inlineStr">
        <is>
          <t xml:space="preserve">CONCLUIDO	</t>
        </is>
      </c>
      <c r="D770" t="n">
        <v>1.7435</v>
      </c>
      <c r="E770" t="n">
        <v>57.36</v>
      </c>
      <c r="F770" t="n">
        <v>53.43</v>
      </c>
      <c r="G770" t="n">
        <v>103.42</v>
      </c>
      <c r="H770" t="n">
        <v>1.35</v>
      </c>
      <c r="I770" t="n">
        <v>31</v>
      </c>
      <c r="J770" t="n">
        <v>242.91</v>
      </c>
      <c r="K770" t="n">
        <v>56.13</v>
      </c>
      <c r="L770" t="n">
        <v>18.5</v>
      </c>
      <c r="M770" t="n">
        <v>29</v>
      </c>
      <c r="N770" t="n">
        <v>58.28</v>
      </c>
      <c r="O770" t="n">
        <v>30193.25</v>
      </c>
      <c r="P770" t="n">
        <v>753.38</v>
      </c>
      <c r="Q770" t="n">
        <v>1367.25</v>
      </c>
      <c r="R770" t="n">
        <v>134.5</v>
      </c>
      <c r="S770" t="n">
        <v>104.26</v>
      </c>
      <c r="T770" t="n">
        <v>14152.25</v>
      </c>
      <c r="U770" t="n">
        <v>0.78</v>
      </c>
      <c r="V770" t="n">
        <v>0.9</v>
      </c>
      <c r="W770" t="n">
        <v>20.69</v>
      </c>
      <c r="X770" t="n">
        <v>0.86</v>
      </c>
      <c r="Y770" t="n">
        <v>1</v>
      </c>
      <c r="Z770" t="n">
        <v>10</v>
      </c>
    </row>
    <row r="771">
      <c r="A771" t="n">
        <v>71</v>
      </c>
      <c r="B771" t="n">
        <v>110</v>
      </c>
      <c r="C771" t="inlineStr">
        <is>
          <t xml:space="preserve">CONCLUIDO	</t>
        </is>
      </c>
      <c r="D771" t="n">
        <v>1.7456</v>
      </c>
      <c r="E771" t="n">
        <v>57.29</v>
      </c>
      <c r="F771" t="n">
        <v>53.41</v>
      </c>
      <c r="G771" t="n">
        <v>106.81</v>
      </c>
      <c r="H771" t="n">
        <v>1.37</v>
      </c>
      <c r="I771" t="n">
        <v>30</v>
      </c>
      <c r="J771" t="n">
        <v>243.35</v>
      </c>
      <c r="K771" t="n">
        <v>56.13</v>
      </c>
      <c r="L771" t="n">
        <v>18.75</v>
      </c>
      <c r="M771" t="n">
        <v>28</v>
      </c>
      <c r="N771" t="n">
        <v>58.47</v>
      </c>
      <c r="O771" t="n">
        <v>30247.53</v>
      </c>
      <c r="P771" t="n">
        <v>752.5700000000001</v>
      </c>
      <c r="Q771" t="n">
        <v>1367.28</v>
      </c>
      <c r="R771" t="n">
        <v>133.59</v>
      </c>
      <c r="S771" t="n">
        <v>104.26</v>
      </c>
      <c r="T771" t="n">
        <v>13703.61</v>
      </c>
      <c r="U771" t="n">
        <v>0.78</v>
      </c>
      <c r="V771" t="n">
        <v>0.9</v>
      </c>
      <c r="W771" t="n">
        <v>20.69</v>
      </c>
      <c r="X771" t="n">
        <v>0.83</v>
      </c>
      <c r="Y771" t="n">
        <v>1</v>
      </c>
      <c r="Z771" t="n">
        <v>10</v>
      </c>
    </row>
    <row r="772">
      <c r="A772" t="n">
        <v>72</v>
      </c>
      <c r="B772" t="n">
        <v>110</v>
      </c>
      <c r="C772" t="inlineStr">
        <is>
          <t xml:space="preserve">CONCLUIDO	</t>
        </is>
      </c>
      <c r="D772" t="n">
        <v>1.7456</v>
      </c>
      <c r="E772" t="n">
        <v>57.29</v>
      </c>
      <c r="F772" t="n">
        <v>53.41</v>
      </c>
      <c r="G772" t="n">
        <v>106.82</v>
      </c>
      <c r="H772" t="n">
        <v>1.39</v>
      </c>
      <c r="I772" t="n">
        <v>30</v>
      </c>
      <c r="J772" t="n">
        <v>243.79</v>
      </c>
      <c r="K772" t="n">
        <v>56.13</v>
      </c>
      <c r="L772" t="n">
        <v>19</v>
      </c>
      <c r="M772" t="n">
        <v>28</v>
      </c>
      <c r="N772" t="n">
        <v>58.67</v>
      </c>
      <c r="O772" t="n">
        <v>30301.87</v>
      </c>
      <c r="P772" t="n">
        <v>751.8099999999999</v>
      </c>
      <c r="Q772" t="n">
        <v>1367.21</v>
      </c>
      <c r="R772" t="n">
        <v>133.57</v>
      </c>
      <c r="S772" t="n">
        <v>104.26</v>
      </c>
      <c r="T772" t="n">
        <v>13692.08</v>
      </c>
      <c r="U772" t="n">
        <v>0.78</v>
      </c>
      <c r="V772" t="n">
        <v>0.9</v>
      </c>
      <c r="W772" t="n">
        <v>20.69</v>
      </c>
      <c r="X772" t="n">
        <v>0.83</v>
      </c>
      <c r="Y772" t="n">
        <v>1</v>
      </c>
      <c r="Z772" t="n">
        <v>10</v>
      </c>
    </row>
    <row r="773">
      <c r="A773" t="n">
        <v>73</v>
      </c>
      <c r="B773" t="n">
        <v>110</v>
      </c>
      <c r="C773" t="inlineStr">
        <is>
          <t xml:space="preserve">CONCLUIDO	</t>
        </is>
      </c>
      <c r="D773" t="n">
        <v>1.748</v>
      </c>
      <c r="E773" t="n">
        <v>57.21</v>
      </c>
      <c r="F773" t="n">
        <v>53.37</v>
      </c>
      <c r="G773" t="n">
        <v>110.42</v>
      </c>
      <c r="H773" t="n">
        <v>1.4</v>
      </c>
      <c r="I773" t="n">
        <v>29</v>
      </c>
      <c r="J773" t="n">
        <v>244.23</v>
      </c>
      <c r="K773" t="n">
        <v>56.13</v>
      </c>
      <c r="L773" t="n">
        <v>19.25</v>
      </c>
      <c r="M773" t="n">
        <v>27</v>
      </c>
      <c r="N773" t="n">
        <v>58.86</v>
      </c>
      <c r="O773" t="n">
        <v>30356.29</v>
      </c>
      <c r="P773" t="n">
        <v>750.47</v>
      </c>
      <c r="Q773" t="n">
        <v>1367.32</v>
      </c>
      <c r="R773" t="n">
        <v>132.24</v>
      </c>
      <c r="S773" t="n">
        <v>104.26</v>
      </c>
      <c r="T773" t="n">
        <v>13033.21</v>
      </c>
      <c r="U773" t="n">
        <v>0.79</v>
      </c>
      <c r="V773" t="n">
        <v>0.9</v>
      </c>
      <c r="W773" t="n">
        <v>20.69</v>
      </c>
      <c r="X773" t="n">
        <v>0.79</v>
      </c>
      <c r="Y773" t="n">
        <v>1</v>
      </c>
      <c r="Z773" t="n">
        <v>10</v>
      </c>
    </row>
    <row r="774">
      <c r="A774" t="n">
        <v>74</v>
      </c>
      <c r="B774" t="n">
        <v>110</v>
      </c>
      <c r="C774" t="inlineStr">
        <is>
          <t xml:space="preserve">CONCLUIDO	</t>
        </is>
      </c>
      <c r="D774" t="n">
        <v>1.7477</v>
      </c>
      <c r="E774" t="n">
        <v>57.22</v>
      </c>
      <c r="F774" t="n">
        <v>53.38</v>
      </c>
      <c r="G774" t="n">
        <v>110.44</v>
      </c>
      <c r="H774" t="n">
        <v>1.42</v>
      </c>
      <c r="I774" t="n">
        <v>29</v>
      </c>
      <c r="J774" t="n">
        <v>244.68</v>
      </c>
      <c r="K774" t="n">
        <v>56.13</v>
      </c>
      <c r="L774" t="n">
        <v>19.5</v>
      </c>
      <c r="M774" t="n">
        <v>27</v>
      </c>
      <c r="N774" t="n">
        <v>59.05</v>
      </c>
      <c r="O774" t="n">
        <v>30410.77</v>
      </c>
      <c r="P774" t="n">
        <v>750.55</v>
      </c>
      <c r="Q774" t="n">
        <v>1367.23</v>
      </c>
      <c r="R774" t="n">
        <v>132.52</v>
      </c>
      <c r="S774" t="n">
        <v>104.26</v>
      </c>
      <c r="T774" t="n">
        <v>13171.16</v>
      </c>
      <c r="U774" t="n">
        <v>0.79</v>
      </c>
      <c r="V774" t="n">
        <v>0.9</v>
      </c>
      <c r="W774" t="n">
        <v>20.7</v>
      </c>
      <c r="X774" t="n">
        <v>0.8100000000000001</v>
      </c>
      <c r="Y774" t="n">
        <v>1</v>
      </c>
      <c r="Z774" t="n">
        <v>10</v>
      </c>
    </row>
    <row r="775">
      <c r="A775" t="n">
        <v>75</v>
      </c>
      <c r="B775" t="n">
        <v>110</v>
      </c>
      <c r="C775" t="inlineStr">
        <is>
          <t xml:space="preserve">CONCLUIDO	</t>
        </is>
      </c>
      <c r="D775" t="n">
        <v>1.7475</v>
      </c>
      <c r="E775" t="n">
        <v>57.23</v>
      </c>
      <c r="F775" t="n">
        <v>53.39</v>
      </c>
      <c r="G775" t="n">
        <v>110.46</v>
      </c>
      <c r="H775" t="n">
        <v>1.43</v>
      </c>
      <c r="I775" t="n">
        <v>29</v>
      </c>
      <c r="J775" t="n">
        <v>245.12</v>
      </c>
      <c r="K775" t="n">
        <v>56.13</v>
      </c>
      <c r="L775" t="n">
        <v>19.75</v>
      </c>
      <c r="M775" t="n">
        <v>27</v>
      </c>
      <c r="N775" t="n">
        <v>59.24</v>
      </c>
      <c r="O775" t="n">
        <v>30465.32</v>
      </c>
      <c r="P775" t="n">
        <v>749.04</v>
      </c>
      <c r="Q775" t="n">
        <v>1367.19</v>
      </c>
      <c r="R775" t="n">
        <v>133.03</v>
      </c>
      <c r="S775" t="n">
        <v>104.26</v>
      </c>
      <c r="T775" t="n">
        <v>13425.21</v>
      </c>
      <c r="U775" t="n">
        <v>0.78</v>
      </c>
      <c r="V775" t="n">
        <v>0.9</v>
      </c>
      <c r="W775" t="n">
        <v>20.69</v>
      </c>
      <c r="X775" t="n">
        <v>0.8100000000000001</v>
      </c>
      <c r="Y775" t="n">
        <v>1</v>
      </c>
      <c r="Z775" t="n">
        <v>10</v>
      </c>
    </row>
    <row r="776">
      <c r="A776" t="n">
        <v>76</v>
      </c>
      <c r="B776" t="n">
        <v>110</v>
      </c>
      <c r="C776" t="inlineStr">
        <is>
          <t xml:space="preserve">CONCLUIDO	</t>
        </is>
      </c>
      <c r="D776" t="n">
        <v>1.75</v>
      </c>
      <c r="E776" t="n">
        <v>57.14</v>
      </c>
      <c r="F776" t="n">
        <v>53.35</v>
      </c>
      <c r="G776" t="n">
        <v>114.32</v>
      </c>
      <c r="H776" t="n">
        <v>1.45</v>
      </c>
      <c r="I776" t="n">
        <v>28</v>
      </c>
      <c r="J776" t="n">
        <v>245.56</v>
      </c>
      <c r="K776" t="n">
        <v>56.13</v>
      </c>
      <c r="L776" t="n">
        <v>20</v>
      </c>
      <c r="M776" t="n">
        <v>26</v>
      </c>
      <c r="N776" t="n">
        <v>59.43</v>
      </c>
      <c r="O776" t="n">
        <v>30519.94</v>
      </c>
      <c r="P776" t="n">
        <v>748.29</v>
      </c>
      <c r="Q776" t="n">
        <v>1367.25</v>
      </c>
      <c r="R776" t="n">
        <v>131.67</v>
      </c>
      <c r="S776" t="n">
        <v>104.26</v>
      </c>
      <c r="T776" t="n">
        <v>12750.26</v>
      </c>
      <c r="U776" t="n">
        <v>0.79</v>
      </c>
      <c r="V776" t="n">
        <v>0.9</v>
      </c>
      <c r="W776" t="n">
        <v>20.69</v>
      </c>
      <c r="X776" t="n">
        <v>0.77</v>
      </c>
      <c r="Y776" t="n">
        <v>1</v>
      </c>
      <c r="Z776" t="n">
        <v>10</v>
      </c>
    </row>
    <row r="777">
      <c r="A777" t="n">
        <v>77</v>
      </c>
      <c r="B777" t="n">
        <v>110</v>
      </c>
      <c r="C777" t="inlineStr">
        <is>
          <t xml:space="preserve">CONCLUIDO	</t>
        </is>
      </c>
      <c r="D777" t="n">
        <v>1.7501</v>
      </c>
      <c r="E777" t="n">
        <v>57.14</v>
      </c>
      <c r="F777" t="n">
        <v>53.34</v>
      </c>
      <c r="G777" t="n">
        <v>114.31</v>
      </c>
      <c r="H777" t="n">
        <v>1.46</v>
      </c>
      <c r="I777" t="n">
        <v>28</v>
      </c>
      <c r="J777" t="n">
        <v>246</v>
      </c>
      <c r="K777" t="n">
        <v>56.13</v>
      </c>
      <c r="L777" t="n">
        <v>20.25</v>
      </c>
      <c r="M777" t="n">
        <v>26</v>
      </c>
      <c r="N777" t="n">
        <v>59.63</v>
      </c>
      <c r="O777" t="n">
        <v>30574.64</v>
      </c>
      <c r="P777" t="n">
        <v>747.48</v>
      </c>
      <c r="Q777" t="n">
        <v>1367.27</v>
      </c>
      <c r="R777" t="n">
        <v>131.35</v>
      </c>
      <c r="S777" t="n">
        <v>104.26</v>
      </c>
      <c r="T777" t="n">
        <v>12591.67</v>
      </c>
      <c r="U777" t="n">
        <v>0.79</v>
      </c>
      <c r="V777" t="n">
        <v>0.9</v>
      </c>
      <c r="W777" t="n">
        <v>20.69</v>
      </c>
      <c r="X777" t="n">
        <v>0.77</v>
      </c>
      <c r="Y777" t="n">
        <v>1</v>
      </c>
      <c r="Z777" t="n">
        <v>10</v>
      </c>
    </row>
    <row r="778">
      <c r="A778" t="n">
        <v>78</v>
      </c>
      <c r="B778" t="n">
        <v>110</v>
      </c>
      <c r="C778" t="inlineStr">
        <is>
          <t xml:space="preserve">CONCLUIDO	</t>
        </is>
      </c>
      <c r="D778" t="n">
        <v>1.7498</v>
      </c>
      <c r="E778" t="n">
        <v>57.15</v>
      </c>
      <c r="F778" t="n">
        <v>53.35</v>
      </c>
      <c r="G778" t="n">
        <v>114.33</v>
      </c>
      <c r="H778" t="n">
        <v>1.48</v>
      </c>
      <c r="I778" t="n">
        <v>28</v>
      </c>
      <c r="J778" t="n">
        <v>246.45</v>
      </c>
      <c r="K778" t="n">
        <v>56.13</v>
      </c>
      <c r="L778" t="n">
        <v>20.5</v>
      </c>
      <c r="M778" t="n">
        <v>26</v>
      </c>
      <c r="N778" t="n">
        <v>59.82</v>
      </c>
      <c r="O778" t="n">
        <v>30629.4</v>
      </c>
      <c r="P778" t="n">
        <v>746.64</v>
      </c>
      <c r="Q778" t="n">
        <v>1367.25</v>
      </c>
      <c r="R778" t="n">
        <v>131.89</v>
      </c>
      <c r="S778" t="n">
        <v>104.26</v>
      </c>
      <c r="T778" t="n">
        <v>12863</v>
      </c>
      <c r="U778" t="n">
        <v>0.79</v>
      </c>
      <c r="V778" t="n">
        <v>0.9</v>
      </c>
      <c r="W778" t="n">
        <v>20.69</v>
      </c>
      <c r="X778" t="n">
        <v>0.78</v>
      </c>
      <c r="Y778" t="n">
        <v>1</v>
      </c>
      <c r="Z778" t="n">
        <v>10</v>
      </c>
    </row>
    <row r="779">
      <c r="A779" t="n">
        <v>79</v>
      </c>
      <c r="B779" t="n">
        <v>110</v>
      </c>
      <c r="C779" t="inlineStr">
        <is>
          <t xml:space="preserve">CONCLUIDO	</t>
        </is>
      </c>
      <c r="D779" t="n">
        <v>1.7523</v>
      </c>
      <c r="E779" t="n">
        <v>57.07</v>
      </c>
      <c r="F779" t="n">
        <v>53.32</v>
      </c>
      <c r="G779" t="n">
        <v>118.48</v>
      </c>
      <c r="H779" t="n">
        <v>1.49</v>
      </c>
      <c r="I779" t="n">
        <v>27</v>
      </c>
      <c r="J779" t="n">
        <v>246.89</v>
      </c>
      <c r="K779" t="n">
        <v>56.13</v>
      </c>
      <c r="L779" t="n">
        <v>20.75</v>
      </c>
      <c r="M779" t="n">
        <v>25</v>
      </c>
      <c r="N779" t="n">
        <v>60.02</v>
      </c>
      <c r="O779" t="n">
        <v>30684.23</v>
      </c>
      <c r="P779" t="n">
        <v>745.5</v>
      </c>
      <c r="Q779" t="n">
        <v>1367.23</v>
      </c>
      <c r="R779" t="n">
        <v>130.49</v>
      </c>
      <c r="S779" t="n">
        <v>104.26</v>
      </c>
      <c r="T779" t="n">
        <v>12164.69</v>
      </c>
      <c r="U779" t="n">
        <v>0.8</v>
      </c>
      <c r="V779" t="n">
        <v>0.9</v>
      </c>
      <c r="W779" t="n">
        <v>20.69</v>
      </c>
      <c r="X779" t="n">
        <v>0.74</v>
      </c>
      <c r="Y779" t="n">
        <v>1</v>
      </c>
      <c r="Z779" t="n">
        <v>10</v>
      </c>
    </row>
    <row r="780">
      <c r="A780" t="n">
        <v>80</v>
      </c>
      <c r="B780" t="n">
        <v>110</v>
      </c>
      <c r="C780" t="inlineStr">
        <is>
          <t xml:space="preserve">CONCLUIDO	</t>
        </is>
      </c>
      <c r="D780" t="n">
        <v>1.7519</v>
      </c>
      <c r="E780" t="n">
        <v>57.08</v>
      </c>
      <c r="F780" t="n">
        <v>53.33</v>
      </c>
      <c r="G780" t="n">
        <v>118.51</v>
      </c>
      <c r="H780" t="n">
        <v>1.51</v>
      </c>
      <c r="I780" t="n">
        <v>27</v>
      </c>
      <c r="J780" t="n">
        <v>247.34</v>
      </c>
      <c r="K780" t="n">
        <v>56.13</v>
      </c>
      <c r="L780" t="n">
        <v>21</v>
      </c>
      <c r="M780" t="n">
        <v>25</v>
      </c>
      <c r="N780" t="n">
        <v>60.21</v>
      </c>
      <c r="O780" t="n">
        <v>30739.14</v>
      </c>
      <c r="P780" t="n">
        <v>743.9400000000001</v>
      </c>
      <c r="Q780" t="n">
        <v>1367.18</v>
      </c>
      <c r="R780" t="n">
        <v>130.88</v>
      </c>
      <c r="S780" t="n">
        <v>104.26</v>
      </c>
      <c r="T780" t="n">
        <v>12359.17</v>
      </c>
      <c r="U780" t="n">
        <v>0.8</v>
      </c>
      <c r="V780" t="n">
        <v>0.9</v>
      </c>
      <c r="W780" t="n">
        <v>20.69</v>
      </c>
      <c r="X780" t="n">
        <v>0.75</v>
      </c>
      <c r="Y780" t="n">
        <v>1</v>
      </c>
      <c r="Z780" t="n">
        <v>10</v>
      </c>
    </row>
    <row r="781">
      <c r="A781" t="n">
        <v>81</v>
      </c>
      <c r="B781" t="n">
        <v>110</v>
      </c>
      <c r="C781" t="inlineStr">
        <is>
          <t xml:space="preserve">CONCLUIDO	</t>
        </is>
      </c>
      <c r="D781" t="n">
        <v>1.7545</v>
      </c>
      <c r="E781" t="n">
        <v>57</v>
      </c>
      <c r="F781" t="n">
        <v>53.28</v>
      </c>
      <c r="G781" t="n">
        <v>122.96</v>
      </c>
      <c r="H781" t="n">
        <v>1.53</v>
      </c>
      <c r="I781" t="n">
        <v>26</v>
      </c>
      <c r="J781" t="n">
        <v>247.78</v>
      </c>
      <c r="K781" t="n">
        <v>56.13</v>
      </c>
      <c r="L781" t="n">
        <v>21.25</v>
      </c>
      <c r="M781" t="n">
        <v>24</v>
      </c>
      <c r="N781" t="n">
        <v>60.41</v>
      </c>
      <c r="O781" t="n">
        <v>30794.11</v>
      </c>
      <c r="P781" t="n">
        <v>741.71</v>
      </c>
      <c r="Q781" t="n">
        <v>1367.17</v>
      </c>
      <c r="R781" t="n">
        <v>129.7</v>
      </c>
      <c r="S781" t="n">
        <v>104.26</v>
      </c>
      <c r="T781" t="n">
        <v>11774.74</v>
      </c>
      <c r="U781" t="n">
        <v>0.8</v>
      </c>
      <c r="V781" t="n">
        <v>0.9</v>
      </c>
      <c r="W781" t="n">
        <v>20.68</v>
      </c>
      <c r="X781" t="n">
        <v>0.71</v>
      </c>
      <c r="Y781" t="n">
        <v>1</v>
      </c>
      <c r="Z781" t="n">
        <v>10</v>
      </c>
    </row>
    <row r="782">
      <c r="A782" t="n">
        <v>82</v>
      </c>
      <c r="B782" t="n">
        <v>110</v>
      </c>
      <c r="C782" t="inlineStr">
        <is>
          <t xml:space="preserve">CONCLUIDO	</t>
        </is>
      </c>
      <c r="D782" t="n">
        <v>1.7543</v>
      </c>
      <c r="E782" t="n">
        <v>57</v>
      </c>
      <c r="F782" t="n">
        <v>53.29</v>
      </c>
      <c r="G782" t="n">
        <v>122.98</v>
      </c>
      <c r="H782" t="n">
        <v>1.54</v>
      </c>
      <c r="I782" t="n">
        <v>26</v>
      </c>
      <c r="J782" t="n">
        <v>248.23</v>
      </c>
      <c r="K782" t="n">
        <v>56.13</v>
      </c>
      <c r="L782" t="n">
        <v>21.5</v>
      </c>
      <c r="M782" t="n">
        <v>24</v>
      </c>
      <c r="N782" t="n">
        <v>60.6</v>
      </c>
      <c r="O782" t="n">
        <v>30849.16</v>
      </c>
      <c r="P782" t="n">
        <v>742.83</v>
      </c>
      <c r="Q782" t="n">
        <v>1367.25</v>
      </c>
      <c r="R782" t="n">
        <v>129.54</v>
      </c>
      <c r="S782" t="n">
        <v>104.26</v>
      </c>
      <c r="T782" t="n">
        <v>11695.72</v>
      </c>
      <c r="U782" t="n">
        <v>0.8</v>
      </c>
      <c r="V782" t="n">
        <v>0.9</v>
      </c>
      <c r="W782" t="n">
        <v>20.69</v>
      </c>
      <c r="X782" t="n">
        <v>0.72</v>
      </c>
      <c r="Y782" t="n">
        <v>1</v>
      </c>
      <c r="Z782" t="n">
        <v>10</v>
      </c>
    </row>
    <row r="783">
      <c r="A783" t="n">
        <v>83</v>
      </c>
      <c r="B783" t="n">
        <v>110</v>
      </c>
      <c r="C783" t="inlineStr">
        <is>
          <t xml:space="preserve">CONCLUIDO	</t>
        </is>
      </c>
      <c r="D783" t="n">
        <v>1.7546</v>
      </c>
      <c r="E783" t="n">
        <v>56.99</v>
      </c>
      <c r="F783" t="n">
        <v>53.28</v>
      </c>
      <c r="G783" t="n">
        <v>122.96</v>
      </c>
      <c r="H783" t="n">
        <v>1.56</v>
      </c>
      <c r="I783" t="n">
        <v>26</v>
      </c>
      <c r="J783" t="n">
        <v>248.68</v>
      </c>
      <c r="K783" t="n">
        <v>56.13</v>
      </c>
      <c r="L783" t="n">
        <v>21.75</v>
      </c>
      <c r="M783" t="n">
        <v>24</v>
      </c>
      <c r="N783" t="n">
        <v>60.8</v>
      </c>
      <c r="O783" t="n">
        <v>30904.28</v>
      </c>
      <c r="P783" t="n">
        <v>742.37</v>
      </c>
      <c r="Q783" t="n">
        <v>1367.33</v>
      </c>
      <c r="R783" t="n">
        <v>129.55</v>
      </c>
      <c r="S783" t="n">
        <v>104.26</v>
      </c>
      <c r="T783" t="n">
        <v>11701.17</v>
      </c>
      <c r="U783" t="n">
        <v>0.8</v>
      </c>
      <c r="V783" t="n">
        <v>0.9</v>
      </c>
      <c r="W783" t="n">
        <v>20.68</v>
      </c>
      <c r="X783" t="n">
        <v>0.71</v>
      </c>
      <c r="Y783" t="n">
        <v>1</v>
      </c>
      <c r="Z783" t="n">
        <v>10</v>
      </c>
    </row>
    <row r="784">
      <c r="A784" t="n">
        <v>84</v>
      </c>
      <c r="B784" t="n">
        <v>110</v>
      </c>
      <c r="C784" t="inlineStr">
        <is>
          <t xml:space="preserve">CONCLUIDO	</t>
        </is>
      </c>
      <c r="D784" t="n">
        <v>1.7538</v>
      </c>
      <c r="E784" t="n">
        <v>57.02</v>
      </c>
      <c r="F784" t="n">
        <v>53.31</v>
      </c>
      <c r="G784" t="n">
        <v>123.02</v>
      </c>
      <c r="H784" t="n">
        <v>1.57</v>
      </c>
      <c r="I784" t="n">
        <v>26</v>
      </c>
      <c r="J784" t="n">
        <v>249.12</v>
      </c>
      <c r="K784" t="n">
        <v>56.13</v>
      </c>
      <c r="L784" t="n">
        <v>22</v>
      </c>
      <c r="M784" t="n">
        <v>24</v>
      </c>
      <c r="N784" t="n">
        <v>61</v>
      </c>
      <c r="O784" t="n">
        <v>30959.46</v>
      </c>
      <c r="P784" t="n">
        <v>740.85</v>
      </c>
      <c r="Q784" t="n">
        <v>1367.2</v>
      </c>
      <c r="R784" t="n">
        <v>130.27</v>
      </c>
      <c r="S784" t="n">
        <v>104.26</v>
      </c>
      <c r="T784" t="n">
        <v>12062.59</v>
      </c>
      <c r="U784" t="n">
        <v>0.8</v>
      </c>
      <c r="V784" t="n">
        <v>0.9</v>
      </c>
      <c r="W784" t="n">
        <v>20.69</v>
      </c>
      <c r="X784" t="n">
        <v>0.73</v>
      </c>
      <c r="Y784" t="n">
        <v>1</v>
      </c>
      <c r="Z784" t="n">
        <v>10</v>
      </c>
    </row>
    <row r="785">
      <c r="A785" t="n">
        <v>85</v>
      </c>
      <c r="B785" t="n">
        <v>110</v>
      </c>
      <c r="C785" t="inlineStr">
        <is>
          <t xml:space="preserve">CONCLUIDO	</t>
        </is>
      </c>
      <c r="D785" t="n">
        <v>1.7565</v>
      </c>
      <c r="E785" t="n">
        <v>56.93</v>
      </c>
      <c r="F785" t="n">
        <v>53.26</v>
      </c>
      <c r="G785" t="n">
        <v>127.83</v>
      </c>
      <c r="H785" t="n">
        <v>1.59</v>
      </c>
      <c r="I785" t="n">
        <v>25</v>
      </c>
      <c r="J785" t="n">
        <v>249.57</v>
      </c>
      <c r="K785" t="n">
        <v>56.13</v>
      </c>
      <c r="L785" t="n">
        <v>22.25</v>
      </c>
      <c r="M785" t="n">
        <v>23</v>
      </c>
      <c r="N785" t="n">
        <v>61.2</v>
      </c>
      <c r="O785" t="n">
        <v>31014.73</v>
      </c>
      <c r="P785" t="n">
        <v>740.79</v>
      </c>
      <c r="Q785" t="n">
        <v>1367.26</v>
      </c>
      <c r="R785" t="n">
        <v>128.92</v>
      </c>
      <c r="S785" t="n">
        <v>104.26</v>
      </c>
      <c r="T785" t="n">
        <v>11392.17</v>
      </c>
      <c r="U785" t="n">
        <v>0.8100000000000001</v>
      </c>
      <c r="V785" t="n">
        <v>0.9</v>
      </c>
      <c r="W785" t="n">
        <v>20.68</v>
      </c>
      <c r="X785" t="n">
        <v>0.6899999999999999</v>
      </c>
      <c r="Y785" t="n">
        <v>1</v>
      </c>
      <c r="Z785" t="n">
        <v>10</v>
      </c>
    </row>
    <row r="786">
      <c r="A786" t="n">
        <v>86</v>
      </c>
      <c r="B786" t="n">
        <v>110</v>
      </c>
      <c r="C786" t="inlineStr">
        <is>
          <t xml:space="preserve">CONCLUIDO	</t>
        </is>
      </c>
      <c r="D786" t="n">
        <v>1.7565</v>
      </c>
      <c r="E786" t="n">
        <v>56.93</v>
      </c>
      <c r="F786" t="n">
        <v>53.26</v>
      </c>
      <c r="G786" t="n">
        <v>127.83</v>
      </c>
      <c r="H786" t="n">
        <v>1.6</v>
      </c>
      <c r="I786" t="n">
        <v>25</v>
      </c>
      <c r="J786" t="n">
        <v>250.02</v>
      </c>
      <c r="K786" t="n">
        <v>56.13</v>
      </c>
      <c r="L786" t="n">
        <v>22.5</v>
      </c>
      <c r="M786" t="n">
        <v>23</v>
      </c>
      <c r="N786" t="n">
        <v>61.39</v>
      </c>
      <c r="O786" t="n">
        <v>31070.06</v>
      </c>
      <c r="P786" t="n">
        <v>740.7</v>
      </c>
      <c r="Q786" t="n">
        <v>1367.2</v>
      </c>
      <c r="R786" t="n">
        <v>128.95</v>
      </c>
      <c r="S786" t="n">
        <v>104.26</v>
      </c>
      <c r="T786" t="n">
        <v>11404.83</v>
      </c>
      <c r="U786" t="n">
        <v>0.8100000000000001</v>
      </c>
      <c r="V786" t="n">
        <v>0.9</v>
      </c>
      <c r="W786" t="n">
        <v>20.68</v>
      </c>
      <c r="X786" t="n">
        <v>0.6899999999999999</v>
      </c>
      <c r="Y786" t="n">
        <v>1</v>
      </c>
      <c r="Z786" t="n">
        <v>10</v>
      </c>
    </row>
    <row r="787">
      <c r="A787" t="n">
        <v>87</v>
      </c>
      <c r="B787" t="n">
        <v>110</v>
      </c>
      <c r="C787" t="inlineStr">
        <is>
          <t xml:space="preserve">CONCLUIDO	</t>
        </is>
      </c>
      <c r="D787" t="n">
        <v>1.7563</v>
      </c>
      <c r="E787" t="n">
        <v>56.94</v>
      </c>
      <c r="F787" t="n">
        <v>53.27</v>
      </c>
      <c r="G787" t="n">
        <v>127.85</v>
      </c>
      <c r="H787" t="n">
        <v>1.62</v>
      </c>
      <c r="I787" t="n">
        <v>25</v>
      </c>
      <c r="J787" t="n">
        <v>250.47</v>
      </c>
      <c r="K787" t="n">
        <v>56.13</v>
      </c>
      <c r="L787" t="n">
        <v>22.75</v>
      </c>
      <c r="M787" t="n">
        <v>23</v>
      </c>
      <c r="N787" t="n">
        <v>61.59</v>
      </c>
      <c r="O787" t="n">
        <v>31125.47</v>
      </c>
      <c r="P787" t="n">
        <v>738.5700000000001</v>
      </c>
      <c r="Q787" t="n">
        <v>1367.23</v>
      </c>
      <c r="R787" t="n">
        <v>129.13</v>
      </c>
      <c r="S787" t="n">
        <v>104.26</v>
      </c>
      <c r="T787" t="n">
        <v>11495.36</v>
      </c>
      <c r="U787" t="n">
        <v>0.8100000000000001</v>
      </c>
      <c r="V787" t="n">
        <v>0.9</v>
      </c>
      <c r="W787" t="n">
        <v>20.68</v>
      </c>
      <c r="X787" t="n">
        <v>0.6899999999999999</v>
      </c>
      <c r="Y787" t="n">
        <v>1</v>
      </c>
      <c r="Z787" t="n">
        <v>10</v>
      </c>
    </row>
    <row r="788">
      <c r="A788" t="n">
        <v>88</v>
      </c>
      <c r="B788" t="n">
        <v>110</v>
      </c>
      <c r="C788" t="inlineStr">
        <is>
          <t xml:space="preserve">CONCLUIDO	</t>
        </is>
      </c>
      <c r="D788" t="n">
        <v>1.7591</v>
      </c>
      <c r="E788" t="n">
        <v>56.85</v>
      </c>
      <c r="F788" t="n">
        <v>53.22</v>
      </c>
      <c r="G788" t="n">
        <v>133.05</v>
      </c>
      <c r="H788" t="n">
        <v>1.63</v>
      </c>
      <c r="I788" t="n">
        <v>24</v>
      </c>
      <c r="J788" t="n">
        <v>250.92</v>
      </c>
      <c r="K788" t="n">
        <v>56.13</v>
      </c>
      <c r="L788" t="n">
        <v>23</v>
      </c>
      <c r="M788" t="n">
        <v>22</v>
      </c>
      <c r="N788" t="n">
        <v>61.79</v>
      </c>
      <c r="O788" t="n">
        <v>31180.95</v>
      </c>
      <c r="P788" t="n">
        <v>736.47</v>
      </c>
      <c r="Q788" t="n">
        <v>1367.21</v>
      </c>
      <c r="R788" t="n">
        <v>127.58</v>
      </c>
      <c r="S788" t="n">
        <v>104.26</v>
      </c>
      <c r="T788" t="n">
        <v>10724.97</v>
      </c>
      <c r="U788" t="n">
        <v>0.82</v>
      </c>
      <c r="V788" t="n">
        <v>0.9</v>
      </c>
      <c r="W788" t="n">
        <v>20.68</v>
      </c>
      <c r="X788" t="n">
        <v>0.64</v>
      </c>
      <c r="Y788" t="n">
        <v>1</v>
      </c>
      <c r="Z788" t="n">
        <v>10</v>
      </c>
    </row>
    <row r="789">
      <c r="A789" t="n">
        <v>89</v>
      </c>
      <c r="B789" t="n">
        <v>110</v>
      </c>
      <c r="C789" t="inlineStr">
        <is>
          <t xml:space="preserve">CONCLUIDO	</t>
        </is>
      </c>
      <c r="D789" t="n">
        <v>1.7591</v>
      </c>
      <c r="E789" t="n">
        <v>56.85</v>
      </c>
      <c r="F789" t="n">
        <v>53.22</v>
      </c>
      <c r="G789" t="n">
        <v>133.05</v>
      </c>
      <c r="H789" t="n">
        <v>1.65</v>
      </c>
      <c r="I789" t="n">
        <v>24</v>
      </c>
      <c r="J789" t="n">
        <v>251.37</v>
      </c>
      <c r="K789" t="n">
        <v>56.13</v>
      </c>
      <c r="L789" t="n">
        <v>23.25</v>
      </c>
      <c r="M789" t="n">
        <v>22</v>
      </c>
      <c r="N789" t="n">
        <v>61.99</v>
      </c>
      <c r="O789" t="n">
        <v>31236.5</v>
      </c>
      <c r="P789" t="n">
        <v>737.3</v>
      </c>
      <c r="Q789" t="n">
        <v>1367.22</v>
      </c>
      <c r="R789" t="n">
        <v>127.31</v>
      </c>
      <c r="S789" t="n">
        <v>104.26</v>
      </c>
      <c r="T789" t="n">
        <v>10591.63</v>
      </c>
      <c r="U789" t="n">
        <v>0.82</v>
      </c>
      <c r="V789" t="n">
        <v>0.9</v>
      </c>
      <c r="W789" t="n">
        <v>20.69</v>
      </c>
      <c r="X789" t="n">
        <v>0.65</v>
      </c>
      <c r="Y789" t="n">
        <v>1</v>
      </c>
      <c r="Z789" t="n">
        <v>10</v>
      </c>
    </row>
    <row r="790">
      <c r="A790" t="n">
        <v>90</v>
      </c>
      <c r="B790" t="n">
        <v>110</v>
      </c>
      <c r="C790" t="inlineStr">
        <is>
          <t xml:space="preserve">CONCLUIDO	</t>
        </is>
      </c>
      <c r="D790" t="n">
        <v>1.7584</v>
      </c>
      <c r="E790" t="n">
        <v>56.87</v>
      </c>
      <c r="F790" t="n">
        <v>53.24</v>
      </c>
      <c r="G790" t="n">
        <v>133.11</v>
      </c>
      <c r="H790" t="n">
        <v>1.66</v>
      </c>
      <c r="I790" t="n">
        <v>24</v>
      </c>
      <c r="J790" t="n">
        <v>251.82</v>
      </c>
      <c r="K790" t="n">
        <v>56.13</v>
      </c>
      <c r="L790" t="n">
        <v>23.5</v>
      </c>
      <c r="M790" t="n">
        <v>22</v>
      </c>
      <c r="N790" t="n">
        <v>62.19</v>
      </c>
      <c r="O790" t="n">
        <v>31292.13</v>
      </c>
      <c r="P790" t="n">
        <v>737.71</v>
      </c>
      <c r="Q790" t="n">
        <v>1367.17</v>
      </c>
      <c r="R790" t="n">
        <v>128.24</v>
      </c>
      <c r="S790" t="n">
        <v>104.26</v>
      </c>
      <c r="T790" t="n">
        <v>11058.62</v>
      </c>
      <c r="U790" t="n">
        <v>0.8100000000000001</v>
      </c>
      <c r="V790" t="n">
        <v>0.9</v>
      </c>
      <c r="W790" t="n">
        <v>20.68</v>
      </c>
      <c r="X790" t="n">
        <v>0.67</v>
      </c>
      <c r="Y790" t="n">
        <v>1</v>
      </c>
      <c r="Z790" t="n">
        <v>10</v>
      </c>
    </row>
    <row r="791">
      <c r="A791" t="n">
        <v>91</v>
      </c>
      <c r="B791" t="n">
        <v>110</v>
      </c>
      <c r="C791" t="inlineStr">
        <is>
          <t xml:space="preserve">CONCLUIDO	</t>
        </is>
      </c>
      <c r="D791" t="n">
        <v>1.7582</v>
      </c>
      <c r="E791" t="n">
        <v>56.88</v>
      </c>
      <c r="F791" t="n">
        <v>53.25</v>
      </c>
      <c r="G791" t="n">
        <v>133.13</v>
      </c>
      <c r="H791" t="n">
        <v>1.67</v>
      </c>
      <c r="I791" t="n">
        <v>24</v>
      </c>
      <c r="J791" t="n">
        <v>252.27</v>
      </c>
      <c r="K791" t="n">
        <v>56.13</v>
      </c>
      <c r="L791" t="n">
        <v>23.75</v>
      </c>
      <c r="M791" t="n">
        <v>22</v>
      </c>
      <c r="N791" t="n">
        <v>62.4</v>
      </c>
      <c r="O791" t="n">
        <v>31347.83</v>
      </c>
      <c r="P791" t="n">
        <v>736.3200000000001</v>
      </c>
      <c r="Q791" t="n">
        <v>1367.24</v>
      </c>
      <c r="R791" t="n">
        <v>128.51</v>
      </c>
      <c r="S791" t="n">
        <v>104.26</v>
      </c>
      <c r="T791" t="n">
        <v>11192.25</v>
      </c>
      <c r="U791" t="n">
        <v>0.8100000000000001</v>
      </c>
      <c r="V791" t="n">
        <v>0.9</v>
      </c>
      <c r="W791" t="n">
        <v>20.68</v>
      </c>
      <c r="X791" t="n">
        <v>0.67</v>
      </c>
      <c r="Y791" t="n">
        <v>1</v>
      </c>
      <c r="Z791" t="n">
        <v>10</v>
      </c>
    </row>
    <row r="792">
      <c r="A792" t="n">
        <v>92</v>
      </c>
      <c r="B792" t="n">
        <v>110</v>
      </c>
      <c r="C792" t="inlineStr">
        <is>
          <t xml:space="preserve">CONCLUIDO	</t>
        </is>
      </c>
      <c r="D792" t="n">
        <v>1.7608</v>
      </c>
      <c r="E792" t="n">
        <v>56.79</v>
      </c>
      <c r="F792" t="n">
        <v>53.21</v>
      </c>
      <c r="G792" t="n">
        <v>138.81</v>
      </c>
      <c r="H792" t="n">
        <v>1.69</v>
      </c>
      <c r="I792" t="n">
        <v>23</v>
      </c>
      <c r="J792" t="n">
        <v>252.73</v>
      </c>
      <c r="K792" t="n">
        <v>56.13</v>
      </c>
      <c r="L792" t="n">
        <v>24</v>
      </c>
      <c r="M792" t="n">
        <v>21</v>
      </c>
      <c r="N792" t="n">
        <v>62.6</v>
      </c>
      <c r="O792" t="n">
        <v>31403.6</v>
      </c>
      <c r="P792" t="n">
        <v>735.49</v>
      </c>
      <c r="Q792" t="n">
        <v>1367.2</v>
      </c>
      <c r="R792" t="n">
        <v>127.08</v>
      </c>
      <c r="S792" t="n">
        <v>104.26</v>
      </c>
      <c r="T792" t="n">
        <v>10482.24</v>
      </c>
      <c r="U792" t="n">
        <v>0.82</v>
      </c>
      <c r="V792" t="n">
        <v>0.9</v>
      </c>
      <c r="W792" t="n">
        <v>20.68</v>
      </c>
      <c r="X792" t="n">
        <v>0.63</v>
      </c>
      <c r="Y792" t="n">
        <v>1</v>
      </c>
      <c r="Z792" t="n">
        <v>10</v>
      </c>
    </row>
    <row r="793">
      <c r="A793" t="n">
        <v>93</v>
      </c>
      <c r="B793" t="n">
        <v>110</v>
      </c>
      <c r="C793" t="inlineStr">
        <is>
          <t xml:space="preserve">CONCLUIDO	</t>
        </is>
      </c>
      <c r="D793" t="n">
        <v>1.7606</v>
      </c>
      <c r="E793" t="n">
        <v>56.8</v>
      </c>
      <c r="F793" t="n">
        <v>53.21</v>
      </c>
      <c r="G793" t="n">
        <v>138.82</v>
      </c>
      <c r="H793" t="n">
        <v>1.7</v>
      </c>
      <c r="I793" t="n">
        <v>23</v>
      </c>
      <c r="J793" t="n">
        <v>253.18</v>
      </c>
      <c r="K793" t="n">
        <v>56.13</v>
      </c>
      <c r="L793" t="n">
        <v>24.25</v>
      </c>
      <c r="M793" t="n">
        <v>21</v>
      </c>
      <c r="N793" t="n">
        <v>62.8</v>
      </c>
      <c r="O793" t="n">
        <v>31459.45</v>
      </c>
      <c r="P793" t="n">
        <v>735.28</v>
      </c>
      <c r="Q793" t="n">
        <v>1367.21</v>
      </c>
      <c r="R793" t="n">
        <v>127.25</v>
      </c>
      <c r="S793" t="n">
        <v>104.26</v>
      </c>
      <c r="T793" t="n">
        <v>10565.09</v>
      </c>
      <c r="U793" t="n">
        <v>0.82</v>
      </c>
      <c r="V793" t="n">
        <v>0.9</v>
      </c>
      <c r="W793" t="n">
        <v>20.68</v>
      </c>
      <c r="X793" t="n">
        <v>0.64</v>
      </c>
      <c r="Y793" t="n">
        <v>1</v>
      </c>
      <c r="Z793" t="n">
        <v>10</v>
      </c>
    </row>
    <row r="794">
      <c r="A794" t="n">
        <v>94</v>
      </c>
      <c r="B794" t="n">
        <v>110</v>
      </c>
      <c r="C794" t="inlineStr">
        <is>
          <t xml:space="preserve">CONCLUIDO	</t>
        </is>
      </c>
      <c r="D794" t="n">
        <v>1.7611</v>
      </c>
      <c r="E794" t="n">
        <v>56.78</v>
      </c>
      <c r="F794" t="n">
        <v>53.2</v>
      </c>
      <c r="G794" t="n">
        <v>138.78</v>
      </c>
      <c r="H794" t="n">
        <v>1.72</v>
      </c>
      <c r="I794" t="n">
        <v>23</v>
      </c>
      <c r="J794" t="n">
        <v>253.63</v>
      </c>
      <c r="K794" t="n">
        <v>56.13</v>
      </c>
      <c r="L794" t="n">
        <v>24.5</v>
      </c>
      <c r="M794" t="n">
        <v>21</v>
      </c>
      <c r="N794" t="n">
        <v>63</v>
      </c>
      <c r="O794" t="n">
        <v>31515.37</v>
      </c>
      <c r="P794" t="n">
        <v>734.29</v>
      </c>
      <c r="Q794" t="n">
        <v>1367.36</v>
      </c>
      <c r="R794" t="n">
        <v>126.71</v>
      </c>
      <c r="S794" t="n">
        <v>104.26</v>
      </c>
      <c r="T794" t="n">
        <v>10297.36</v>
      </c>
      <c r="U794" t="n">
        <v>0.82</v>
      </c>
      <c r="V794" t="n">
        <v>0.9</v>
      </c>
      <c r="W794" t="n">
        <v>20.68</v>
      </c>
      <c r="X794" t="n">
        <v>0.62</v>
      </c>
      <c r="Y794" t="n">
        <v>1</v>
      </c>
      <c r="Z794" t="n">
        <v>10</v>
      </c>
    </row>
    <row r="795">
      <c r="A795" t="n">
        <v>95</v>
      </c>
      <c r="B795" t="n">
        <v>110</v>
      </c>
      <c r="C795" t="inlineStr">
        <is>
          <t xml:space="preserve">CONCLUIDO	</t>
        </is>
      </c>
      <c r="D795" t="n">
        <v>1.7604</v>
      </c>
      <c r="E795" t="n">
        <v>56.81</v>
      </c>
      <c r="F795" t="n">
        <v>53.22</v>
      </c>
      <c r="G795" t="n">
        <v>138.84</v>
      </c>
      <c r="H795" t="n">
        <v>1.73</v>
      </c>
      <c r="I795" t="n">
        <v>23</v>
      </c>
      <c r="J795" t="n">
        <v>254.09</v>
      </c>
      <c r="K795" t="n">
        <v>56.13</v>
      </c>
      <c r="L795" t="n">
        <v>24.75</v>
      </c>
      <c r="M795" t="n">
        <v>21</v>
      </c>
      <c r="N795" t="n">
        <v>63.21</v>
      </c>
      <c r="O795" t="n">
        <v>31571.37</v>
      </c>
      <c r="P795" t="n">
        <v>733.0599999999999</v>
      </c>
      <c r="Q795" t="n">
        <v>1367.19</v>
      </c>
      <c r="R795" t="n">
        <v>127.83</v>
      </c>
      <c r="S795" t="n">
        <v>104.26</v>
      </c>
      <c r="T795" t="n">
        <v>10857.45</v>
      </c>
      <c r="U795" t="n">
        <v>0.82</v>
      </c>
      <c r="V795" t="n">
        <v>0.9</v>
      </c>
      <c r="W795" t="n">
        <v>20.67</v>
      </c>
      <c r="X795" t="n">
        <v>0.65</v>
      </c>
      <c r="Y795" t="n">
        <v>1</v>
      </c>
      <c r="Z795" t="n">
        <v>10</v>
      </c>
    </row>
    <row r="796">
      <c r="A796" t="n">
        <v>96</v>
      </c>
      <c r="B796" t="n">
        <v>110</v>
      </c>
      <c r="C796" t="inlineStr">
        <is>
          <t xml:space="preserve">CONCLUIDO	</t>
        </is>
      </c>
      <c r="D796" t="n">
        <v>1.7631</v>
      </c>
      <c r="E796" t="n">
        <v>56.72</v>
      </c>
      <c r="F796" t="n">
        <v>53.18</v>
      </c>
      <c r="G796" t="n">
        <v>145.03</v>
      </c>
      <c r="H796" t="n">
        <v>1.75</v>
      </c>
      <c r="I796" t="n">
        <v>22</v>
      </c>
      <c r="J796" t="n">
        <v>254.54</v>
      </c>
      <c r="K796" t="n">
        <v>56.13</v>
      </c>
      <c r="L796" t="n">
        <v>25</v>
      </c>
      <c r="M796" t="n">
        <v>20</v>
      </c>
      <c r="N796" t="n">
        <v>63.41</v>
      </c>
      <c r="O796" t="n">
        <v>31627.44</v>
      </c>
      <c r="P796" t="n">
        <v>731.5</v>
      </c>
      <c r="Q796" t="n">
        <v>1367.17</v>
      </c>
      <c r="R796" t="n">
        <v>125.92</v>
      </c>
      <c r="S796" t="n">
        <v>104.26</v>
      </c>
      <c r="T796" t="n">
        <v>9908.379999999999</v>
      </c>
      <c r="U796" t="n">
        <v>0.83</v>
      </c>
      <c r="V796" t="n">
        <v>0.9</v>
      </c>
      <c r="W796" t="n">
        <v>20.68</v>
      </c>
      <c r="X796" t="n">
        <v>0.6</v>
      </c>
      <c r="Y796" t="n">
        <v>1</v>
      </c>
      <c r="Z796" t="n">
        <v>10</v>
      </c>
    </row>
    <row r="797">
      <c r="A797" t="n">
        <v>97</v>
      </c>
      <c r="B797" t="n">
        <v>110</v>
      </c>
      <c r="C797" t="inlineStr">
        <is>
          <t xml:space="preserve">CONCLUIDO	</t>
        </is>
      </c>
      <c r="D797" t="n">
        <v>1.7637</v>
      </c>
      <c r="E797" t="n">
        <v>56.7</v>
      </c>
      <c r="F797" t="n">
        <v>53.16</v>
      </c>
      <c r="G797" t="n">
        <v>144.97</v>
      </c>
      <c r="H797" t="n">
        <v>1.76</v>
      </c>
      <c r="I797" t="n">
        <v>22</v>
      </c>
      <c r="J797" t="n">
        <v>255</v>
      </c>
      <c r="K797" t="n">
        <v>56.13</v>
      </c>
      <c r="L797" t="n">
        <v>25.25</v>
      </c>
      <c r="M797" t="n">
        <v>20</v>
      </c>
      <c r="N797" t="n">
        <v>63.62</v>
      </c>
      <c r="O797" t="n">
        <v>31683.59</v>
      </c>
      <c r="P797" t="n">
        <v>731.16</v>
      </c>
      <c r="Q797" t="n">
        <v>1367.27</v>
      </c>
      <c r="R797" t="n">
        <v>125.38</v>
      </c>
      <c r="S797" t="n">
        <v>104.26</v>
      </c>
      <c r="T797" t="n">
        <v>9637.18</v>
      </c>
      <c r="U797" t="n">
        <v>0.83</v>
      </c>
      <c r="V797" t="n">
        <v>0.9</v>
      </c>
      <c r="W797" t="n">
        <v>20.67</v>
      </c>
      <c r="X797" t="n">
        <v>0.58</v>
      </c>
      <c r="Y797" t="n">
        <v>1</v>
      </c>
      <c r="Z797" t="n">
        <v>10</v>
      </c>
    </row>
    <row r="798">
      <c r="A798" t="n">
        <v>98</v>
      </c>
      <c r="B798" t="n">
        <v>110</v>
      </c>
      <c r="C798" t="inlineStr">
        <is>
          <t xml:space="preserve">CONCLUIDO	</t>
        </is>
      </c>
      <c r="D798" t="n">
        <v>1.763</v>
      </c>
      <c r="E798" t="n">
        <v>56.72</v>
      </c>
      <c r="F798" t="n">
        <v>53.18</v>
      </c>
      <c r="G798" t="n">
        <v>145.04</v>
      </c>
      <c r="H798" t="n">
        <v>1.78</v>
      </c>
      <c r="I798" t="n">
        <v>22</v>
      </c>
      <c r="J798" t="n">
        <v>255.45</v>
      </c>
      <c r="K798" t="n">
        <v>56.13</v>
      </c>
      <c r="L798" t="n">
        <v>25.5</v>
      </c>
      <c r="M798" t="n">
        <v>20</v>
      </c>
      <c r="N798" t="n">
        <v>63.82</v>
      </c>
      <c r="O798" t="n">
        <v>31739.82</v>
      </c>
      <c r="P798" t="n">
        <v>730.96</v>
      </c>
      <c r="Q798" t="n">
        <v>1367.19</v>
      </c>
      <c r="R798" t="n">
        <v>126.05</v>
      </c>
      <c r="S798" t="n">
        <v>104.26</v>
      </c>
      <c r="T798" t="n">
        <v>9970.6</v>
      </c>
      <c r="U798" t="n">
        <v>0.83</v>
      </c>
      <c r="V798" t="n">
        <v>0.9</v>
      </c>
      <c r="W798" t="n">
        <v>20.68</v>
      </c>
      <c r="X798" t="n">
        <v>0.6</v>
      </c>
      <c r="Y798" t="n">
        <v>1</v>
      </c>
      <c r="Z798" t="n">
        <v>10</v>
      </c>
    </row>
    <row r="799">
      <c r="A799" t="n">
        <v>99</v>
      </c>
      <c r="B799" t="n">
        <v>110</v>
      </c>
      <c r="C799" t="inlineStr">
        <is>
          <t xml:space="preserve">CONCLUIDO	</t>
        </is>
      </c>
      <c r="D799" t="n">
        <v>1.763</v>
      </c>
      <c r="E799" t="n">
        <v>56.72</v>
      </c>
      <c r="F799" t="n">
        <v>53.18</v>
      </c>
      <c r="G799" t="n">
        <v>145.04</v>
      </c>
      <c r="H799" t="n">
        <v>1.79</v>
      </c>
      <c r="I799" t="n">
        <v>22</v>
      </c>
      <c r="J799" t="n">
        <v>255.91</v>
      </c>
      <c r="K799" t="n">
        <v>56.13</v>
      </c>
      <c r="L799" t="n">
        <v>25.75</v>
      </c>
      <c r="M799" t="n">
        <v>20</v>
      </c>
      <c r="N799" t="n">
        <v>64.03</v>
      </c>
      <c r="O799" t="n">
        <v>31796.12</v>
      </c>
      <c r="P799" t="n">
        <v>730.46</v>
      </c>
      <c r="Q799" t="n">
        <v>1367.2</v>
      </c>
      <c r="R799" t="n">
        <v>126.12</v>
      </c>
      <c r="S799" t="n">
        <v>104.26</v>
      </c>
      <c r="T799" t="n">
        <v>10004.65</v>
      </c>
      <c r="U799" t="n">
        <v>0.83</v>
      </c>
      <c r="V799" t="n">
        <v>0.9</v>
      </c>
      <c r="W799" t="n">
        <v>20.68</v>
      </c>
      <c r="X799" t="n">
        <v>0.6</v>
      </c>
      <c r="Y799" t="n">
        <v>1</v>
      </c>
      <c r="Z799" t="n">
        <v>10</v>
      </c>
    </row>
    <row r="800">
      <c r="A800" t="n">
        <v>100</v>
      </c>
      <c r="B800" t="n">
        <v>110</v>
      </c>
      <c r="C800" t="inlineStr">
        <is>
          <t xml:space="preserve">CONCLUIDO	</t>
        </is>
      </c>
      <c r="D800" t="n">
        <v>1.763</v>
      </c>
      <c r="E800" t="n">
        <v>56.72</v>
      </c>
      <c r="F800" t="n">
        <v>53.18</v>
      </c>
      <c r="G800" t="n">
        <v>145.03</v>
      </c>
      <c r="H800" t="n">
        <v>1.8</v>
      </c>
      <c r="I800" t="n">
        <v>22</v>
      </c>
      <c r="J800" t="n">
        <v>256.36</v>
      </c>
      <c r="K800" t="n">
        <v>56.13</v>
      </c>
      <c r="L800" t="n">
        <v>26</v>
      </c>
      <c r="M800" t="n">
        <v>20</v>
      </c>
      <c r="N800" t="n">
        <v>64.23999999999999</v>
      </c>
      <c r="O800" t="n">
        <v>31852.5</v>
      </c>
      <c r="P800" t="n">
        <v>728.21</v>
      </c>
      <c r="Q800" t="n">
        <v>1367.17</v>
      </c>
      <c r="R800" t="n">
        <v>126.31</v>
      </c>
      <c r="S800" t="n">
        <v>104.26</v>
      </c>
      <c r="T800" t="n">
        <v>10100.57</v>
      </c>
      <c r="U800" t="n">
        <v>0.83</v>
      </c>
      <c r="V800" t="n">
        <v>0.9</v>
      </c>
      <c r="W800" t="n">
        <v>20.67</v>
      </c>
      <c r="X800" t="n">
        <v>0.6</v>
      </c>
      <c r="Y800" t="n">
        <v>1</v>
      </c>
      <c r="Z800" t="n">
        <v>10</v>
      </c>
    </row>
    <row r="801">
      <c r="A801" t="n">
        <v>101</v>
      </c>
      <c r="B801" t="n">
        <v>110</v>
      </c>
      <c r="C801" t="inlineStr">
        <is>
          <t xml:space="preserve">CONCLUIDO	</t>
        </is>
      </c>
      <c r="D801" t="n">
        <v>1.7657</v>
      </c>
      <c r="E801" t="n">
        <v>56.64</v>
      </c>
      <c r="F801" t="n">
        <v>53.14</v>
      </c>
      <c r="G801" t="n">
        <v>151.82</v>
      </c>
      <c r="H801" t="n">
        <v>1.82</v>
      </c>
      <c r="I801" t="n">
        <v>21</v>
      </c>
      <c r="J801" t="n">
        <v>256.82</v>
      </c>
      <c r="K801" t="n">
        <v>56.13</v>
      </c>
      <c r="L801" t="n">
        <v>26.25</v>
      </c>
      <c r="M801" t="n">
        <v>19</v>
      </c>
      <c r="N801" t="n">
        <v>64.45</v>
      </c>
      <c r="O801" t="n">
        <v>31909.08</v>
      </c>
      <c r="P801" t="n">
        <v>727.38</v>
      </c>
      <c r="Q801" t="n">
        <v>1367.18</v>
      </c>
      <c r="R801" t="n">
        <v>124.7</v>
      </c>
      <c r="S801" t="n">
        <v>104.26</v>
      </c>
      <c r="T801" t="n">
        <v>9302.59</v>
      </c>
      <c r="U801" t="n">
        <v>0.84</v>
      </c>
      <c r="V801" t="n">
        <v>0.9</v>
      </c>
      <c r="W801" t="n">
        <v>20.68</v>
      </c>
      <c r="X801" t="n">
        <v>0.5600000000000001</v>
      </c>
      <c r="Y801" t="n">
        <v>1</v>
      </c>
      <c r="Z801" t="n">
        <v>10</v>
      </c>
    </row>
    <row r="802">
      <c r="A802" t="n">
        <v>102</v>
      </c>
      <c r="B802" t="n">
        <v>110</v>
      </c>
      <c r="C802" t="inlineStr">
        <is>
          <t xml:space="preserve">CONCLUIDO	</t>
        </is>
      </c>
      <c r="D802" t="n">
        <v>1.7656</v>
      </c>
      <c r="E802" t="n">
        <v>56.64</v>
      </c>
      <c r="F802" t="n">
        <v>53.14</v>
      </c>
      <c r="G802" t="n">
        <v>151.82</v>
      </c>
      <c r="H802" t="n">
        <v>1.83</v>
      </c>
      <c r="I802" t="n">
        <v>21</v>
      </c>
      <c r="J802" t="n">
        <v>257.28</v>
      </c>
      <c r="K802" t="n">
        <v>56.13</v>
      </c>
      <c r="L802" t="n">
        <v>26.5</v>
      </c>
      <c r="M802" t="n">
        <v>19</v>
      </c>
      <c r="N802" t="n">
        <v>64.66</v>
      </c>
      <c r="O802" t="n">
        <v>31965.61</v>
      </c>
      <c r="P802" t="n">
        <v>727.71</v>
      </c>
      <c r="Q802" t="n">
        <v>1367.21</v>
      </c>
      <c r="R802" t="n">
        <v>124.85</v>
      </c>
      <c r="S802" t="n">
        <v>104.26</v>
      </c>
      <c r="T802" t="n">
        <v>9378.360000000001</v>
      </c>
      <c r="U802" t="n">
        <v>0.84</v>
      </c>
      <c r="V802" t="n">
        <v>0.9</v>
      </c>
      <c r="W802" t="n">
        <v>20.67</v>
      </c>
      <c r="X802" t="n">
        <v>0.5600000000000001</v>
      </c>
      <c r="Y802" t="n">
        <v>1</v>
      </c>
      <c r="Z802" t="n">
        <v>10</v>
      </c>
    </row>
    <row r="803">
      <c r="A803" t="n">
        <v>103</v>
      </c>
      <c r="B803" t="n">
        <v>110</v>
      </c>
      <c r="C803" t="inlineStr">
        <is>
          <t xml:space="preserve">CONCLUIDO	</t>
        </is>
      </c>
      <c r="D803" t="n">
        <v>1.7654</v>
      </c>
      <c r="E803" t="n">
        <v>56.64</v>
      </c>
      <c r="F803" t="n">
        <v>53.14</v>
      </c>
      <c r="G803" t="n">
        <v>151.84</v>
      </c>
      <c r="H803" t="n">
        <v>1.85</v>
      </c>
      <c r="I803" t="n">
        <v>21</v>
      </c>
      <c r="J803" t="n">
        <v>257.74</v>
      </c>
      <c r="K803" t="n">
        <v>56.13</v>
      </c>
      <c r="L803" t="n">
        <v>26.75</v>
      </c>
      <c r="M803" t="n">
        <v>19</v>
      </c>
      <c r="N803" t="n">
        <v>64.86</v>
      </c>
      <c r="O803" t="n">
        <v>32022.22</v>
      </c>
      <c r="P803" t="n">
        <v>726.9400000000001</v>
      </c>
      <c r="Q803" t="n">
        <v>1367.23</v>
      </c>
      <c r="R803" t="n">
        <v>124.79</v>
      </c>
      <c r="S803" t="n">
        <v>104.26</v>
      </c>
      <c r="T803" t="n">
        <v>9347.530000000001</v>
      </c>
      <c r="U803" t="n">
        <v>0.84</v>
      </c>
      <c r="V803" t="n">
        <v>0.9</v>
      </c>
      <c r="W803" t="n">
        <v>20.68</v>
      </c>
      <c r="X803" t="n">
        <v>0.57</v>
      </c>
      <c r="Y803" t="n">
        <v>1</v>
      </c>
      <c r="Z803" t="n">
        <v>10</v>
      </c>
    </row>
    <row r="804">
      <c r="A804" t="n">
        <v>104</v>
      </c>
      <c r="B804" t="n">
        <v>110</v>
      </c>
      <c r="C804" t="inlineStr">
        <is>
          <t xml:space="preserve">CONCLUIDO	</t>
        </is>
      </c>
      <c r="D804" t="n">
        <v>1.7653</v>
      </c>
      <c r="E804" t="n">
        <v>56.65</v>
      </c>
      <c r="F804" t="n">
        <v>53.15</v>
      </c>
      <c r="G804" t="n">
        <v>151.85</v>
      </c>
      <c r="H804" t="n">
        <v>1.86</v>
      </c>
      <c r="I804" t="n">
        <v>21</v>
      </c>
      <c r="J804" t="n">
        <v>258.2</v>
      </c>
      <c r="K804" t="n">
        <v>56.13</v>
      </c>
      <c r="L804" t="n">
        <v>27</v>
      </c>
      <c r="M804" t="n">
        <v>19</v>
      </c>
      <c r="N804" t="n">
        <v>65.06999999999999</v>
      </c>
      <c r="O804" t="n">
        <v>32078.91</v>
      </c>
      <c r="P804" t="n">
        <v>725.54</v>
      </c>
      <c r="Q804" t="n">
        <v>1367.19</v>
      </c>
      <c r="R804" t="n">
        <v>125.02</v>
      </c>
      <c r="S804" t="n">
        <v>104.26</v>
      </c>
      <c r="T804" t="n">
        <v>9461.09</v>
      </c>
      <c r="U804" t="n">
        <v>0.83</v>
      </c>
      <c r="V804" t="n">
        <v>0.9</v>
      </c>
      <c r="W804" t="n">
        <v>20.68</v>
      </c>
      <c r="X804" t="n">
        <v>0.57</v>
      </c>
      <c r="Y804" t="n">
        <v>1</v>
      </c>
      <c r="Z804" t="n">
        <v>10</v>
      </c>
    </row>
    <row r="805">
      <c r="A805" t="n">
        <v>105</v>
      </c>
      <c r="B805" t="n">
        <v>110</v>
      </c>
      <c r="C805" t="inlineStr">
        <is>
          <t xml:space="preserve">CONCLUIDO	</t>
        </is>
      </c>
      <c r="D805" t="n">
        <v>1.7676</v>
      </c>
      <c r="E805" t="n">
        <v>56.57</v>
      </c>
      <c r="F805" t="n">
        <v>53.12</v>
      </c>
      <c r="G805" t="n">
        <v>159.35</v>
      </c>
      <c r="H805" t="n">
        <v>1.87</v>
      </c>
      <c r="I805" t="n">
        <v>20</v>
      </c>
      <c r="J805" t="n">
        <v>258.66</v>
      </c>
      <c r="K805" t="n">
        <v>56.13</v>
      </c>
      <c r="L805" t="n">
        <v>27.25</v>
      </c>
      <c r="M805" t="n">
        <v>18</v>
      </c>
      <c r="N805" t="n">
        <v>65.28</v>
      </c>
      <c r="O805" t="n">
        <v>32135.68</v>
      </c>
      <c r="P805" t="n">
        <v>723.0599999999999</v>
      </c>
      <c r="Q805" t="n">
        <v>1367.26</v>
      </c>
      <c r="R805" t="n">
        <v>123.96</v>
      </c>
      <c r="S805" t="n">
        <v>104.26</v>
      </c>
      <c r="T805" t="n">
        <v>8937.27</v>
      </c>
      <c r="U805" t="n">
        <v>0.84</v>
      </c>
      <c r="V805" t="n">
        <v>0.9</v>
      </c>
      <c r="W805" t="n">
        <v>20.68</v>
      </c>
      <c r="X805" t="n">
        <v>0.54</v>
      </c>
      <c r="Y805" t="n">
        <v>1</v>
      </c>
      <c r="Z805" t="n">
        <v>10</v>
      </c>
    </row>
    <row r="806">
      <c r="A806" t="n">
        <v>106</v>
      </c>
      <c r="B806" t="n">
        <v>110</v>
      </c>
      <c r="C806" t="inlineStr">
        <is>
          <t xml:space="preserve">CONCLUIDO	</t>
        </is>
      </c>
      <c r="D806" t="n">
        <v>1.7679</v>
      </c>
      <c r="E806" t="n">
        <v>56.57</v>
      </c>
      <c r="F806" t="n">
        <v>53.11</v>
      </c>
      <c r="G806" t="n">
        <v>159.32</v>
      </c>
      <c r="H806" t="n">
        <v>1.89</v>
      </c>
      <c r="I806" t="n">
        <v>20</v>
      </c>
      <c r="J806" t="n">
        <v>259.12</v>
      </c>
      <c r="K806" t="n">
        <v>56.13</v>
      </c>
      <c r="L806" t="n">
        <v>27.5</v>
      </c>
      <c r="M806" t="n">
        <v>18</v>
      </c>
      <c r="N806" t="n">
        <v>65.48999999999999</v>
      </c>
      <c r="O806" t="n">
        <v>32192.53</v>
      </c>
      <c r="P806" t="n">
        <v>724.52</v>
      </c>
      <c r="Q806" t="n">
        <v>1367.22</v>
      </c>
      <c r="R806" t="n">
        <v>123.75</v>
      </c>
      <c r="S806" t="n">
        <v>104.26</v>
      </c>
      <c r="T806" t="n">
        <v>8831.379999999999</v>
      </c>
      <c r="U806" t="n">
        <v>0.84</v>
      </c>
      <c r="V806" t="n">
        <v>0.9</v>
      </c>
      <c r="W806" t="n">
        <v>20.68</v>
      </c>
      <c r="X806" t="n">
        <v>0.53</v>
      </c>
      <c r="Y806" t="n">
        <v>1</v>
      </c>
      <c r="Z806" t="n">
        <v>10</v>
      </c>
    </row>
    <row r="807">
      <c r="A807" t="n">
        <v>107</v>
      </c>
      <c r="B807" t="n">
        <v>110</v>
      </c>
      <c r="C807" t="inlineStr">
        <is>
          <t xml:space="preserve">CONCLUIDO	</t>
        </is>
      </c>
      <c r="D807" t="n">
        <v>1.7681</v>
      </c>
      <c r="E807" t="n">
        <v>56.56</v>
      </c>
      <c r="F807" t="n">
        <v>53.1</v>
      </c>
      <c r="G807" t="n">
        <v>159.3</v>
      </c>
      <c r="H807" t="n">
        <v>1.9</v>
      </c>
      <c r="I807" t="n">
        <v>20</v>
      </c>
      <c r="J807" t="n">
        <v>259.58</v>
      </c>
      <c r="K807" t="n">
        <v>56.13</v>
      </c>
      <c r="L807" t="n">
        <v>27.75</v>
      </c>
      <c r="M807" t="n">
        <v>18</v>
      </c>
      <c r="N807" t="n">
        <v>65.70999999999999</v>
      </c>
      <c r="O807" t="n">
        <v>32249.46</v>
      </c>
      <c r="P807" t="n">
        <v>725.52</v>
      </c>
      <c r="Q807" t="n">
        <v>1367.17</v>
      </c>
      <c r="R807" t="n">
        <v>123.67</v>
      </c>
      <c r="S807" t="n">
        <v>104.26</v>
      </c>
      <c r="T807" t="n">
        <v>8789.98</v>
      </c>
      <c r="U807" t="n">
        <v>0.84</v>
      </c>
      <c r="V807" t="n">
        <v>0.9</v>
      </c>
      <c r="W807" t="n">
        <v>20.67</v>
      </c>
      <c r="X807" t="n">
        <v>0.53</v>
      </c>
      <c r="Y807" t="n">
        <v>1</v>
      </c>
      <c r="Z807" t="n">
        <v>10</v>
      </c>
    </row>
    <row r="808">
      <c r="A808" t="n">
        <v>108</v>
      </c>
      <c r="B808" t="n">
        <v>110</v>
      </c>
      <c r="C808" t="inlineStr">
        <is>
          <t xml:space="preserve">CONCLUIDO	</t>
        </is>
      </c>
      <c r="D808" t="n">
        <v>1.7675</v>
      </c>
      <c r="E808" t="n">
        <v>56.58</v>
      </c>
      <c r="F808" t="n">
        <v>53.12</v>
      </c>
      <c r="G808" t="n">
        <v>159.35</v>
      </c>
      <c r="H808" t="n">
        <v>1.92</v>
      </c>
      <c r="I808" t="n">
        <v>20</v>
      </c>
      <c r="J808" t="n">
        <v>260.05</v>
      </c>
      <c r="K808" t="n">
        <v>56.13</v>
      </c>
      <c r="L808" t="n">
        <v>28</v>
      </c>
      <c r="M808" t="n">
        <v>18</v>
      </c>
      <c r="N808" t="n">
        <v>65.92</v>
      </c>
      <c r="O808" t="n">
        <v>32306.46</v>
      </c>
      <c r="P808" t="n">
        <v>725.7</v>
      </c>
      <c r="Q808" t="n">
        <v>1367.24</v>
      </c>
      <c r="R808" t="n">
        <v>124.09</v>
      </c>
      <c r="S808" t="n">
        <v>104.26</v>
      </c>
      <c r="T808" t="n">
        <v>8999.610000000001</v>
      </c>
      <c r="U808" t="n">
        <v>0.84</v>
      </c>
      <c r="V808" t="n">
        <v>0.9</v>
      </c>
      <c r="W808" t="n">
        <v>20.68</v>
      </c>
      <c r="X808" t="n">
        <v>0.54</v>
      </c>
      <c r="Y808" t="n">
        <v>1</v>
      </c>
      <c r="Z808" t="n">
        <v>10</v>
      </c>
    </row>
    <row r="809">
      <c r="A809" t="n">
        <v>109</v>
      </c>
      <c r="B809" t="n">
        <v>110</v>
      </c>
      <c r="C809" t="inlineStr">
        <is>
          <t xml:space="preserve">CONCLUIDO	</t>
        </is>
      </c>
      <c r="D809" t="n">
        <v>1.7676</v>
      </c>
      <c r="E809" t="n">
        <v>56.57</v>
      </c>
      <c r="F809" t="n">
        <v>53.12</v>
      </c>
      <c r="G809" t="n">
        <v>159.35</v>
      </c>
      <c r="H809" t="n">
        <v>1.93</v>
      </c>
      <c r="I809" t="n">
        <v>20</v>
      </c>
      <c r="J809" t="n">
        <v>260.51</v>
      </c>
      <c r="K809" t="n">
        <v>56.13</v>
      </c>
      <c r="L809" t="n">
        <v>28.25</v>
      </c>
      <c r="M809" t="n">
        <v>18</v>
      </c>
      <c r="N809" t="n">
        <v>66.13</v>
      </c>
      <c r="O809" t="n">
        <v>32363.54</v>
      </c>
      <c r="P809" t="n">
        <v>724.15</v>
      </c>
      <c r="Q809" t="n">
        <v>1367.24</v>
      </c>
      <c r="R809" t="n">
        <v>124.14</v>
      </c>
      <c r="S809" t="n">
        <v>104.26</v>
      </c>
      <c r="T809" t="n">
        <v>9023.959999999999</v>
      </c>
      <c r="U809" t="n">
        <v>0.84</v>
      </c>
      <c r="V809" t="n">
        <v>0.9</v>
      </c>
      <c r="W809" t="n">
        <v>20.67</v>
      </c>
      <c r="X809" t="n">
        <v>0.54</v>
      </c>
      <c r="Y809" t="n">
        <v>1</v>
      </c>
      <c r="Z809" t="n">
        <v>10</v>
      </c>
    </row>
    <row r="810">
      <c r="A810" t="n">
        <v>110</v>
      </c>
      <c r="B810" t="n">
        <v>110</v>
      </c>
      <c r="C810" t="inlineStr">
        <is>
          <t xml:space="preserve">CONCLUIDO	</t>
        </is>
      </c>
      <c r="D810" t="n">
        <v>1.767</v>
      </c>
      <c r="E810" t="n">
        <v>56.59</v>
      </c>
      <c r="F810" t="n">
        <v>53.13</v>
      </c>
      <c r="G810" t="n">
        <v>159.4</v>
      </c>
      <c r="H810" t="n">
        <v>1.94</v>
      </c>
      <c r="I810" t="n">
        <v>20</v>
      </c>
      <c r="J810" t="n">
        <v>260.97</v>
      </c>
      <c r="K810" t="n">
        <v>56.13</v>
      </c>
      <c r="L810" t="n">
        <v>28.5</v>
      </c>
      <c r="M810" t="n">
        <v>18</v>
      </c>
      <c r="N810" t="n">
        <v>66.34999999999999</v>
      </c>
      <c r="O810" t="n">
        <v>32420.71</v>
      </c>
      <c r="P810" t="n">
        <v>720.53</v>
      </c>
      <c r="Q810" t="n">
        <v>1367.18</v>
      </c>
      <c r="R810" t="n">
        <v>124.57</v>
      </c>
      <c r="S810" t="n">
        <v>104.26</v>
      </c>
      <c r="T810" t="n">
        <v>9238.950000000001</v>
      </c>
      <c r="U810" t="n">
        <v>0.84</v>
      </c>
      <c r="V810" t="n">
        <v>0.9</v>
      </c>
      <c r="W810" t="n">
        <v>20.68</v>
      </c>
      <c r="X810" t="n">
        <v>0.5600000000000001</v>
      </c>
      <c r="Y810" t="n">
        <v>1</v>
      </c>
      <c r="Z810" t="n">
        <v>10</v>
      </c>
    </row>
    <row r="811">
      <c r="A811" t="n">
        <v>111</v>
      </c>
      <c r="B811" t="n">
        <v>110</v>
      </c>
      <c r="C811" t="inlineStr">
        <is>
          <t xml:space="preserve">CONCLUIDO	</t>
        </is>
      </c>
      <c r="D811" t="n">
        <v>1.7698</v>
      </c>
      <c r="E811" t="n">
        <v>56.5</v>
      </c>
      <c r="F811" t="n">
        <v>53.09</v>
      </c>
      <c r="G811" t="n">
        <v>167.65</v>
      </c>
      <c r="H811" t="n">
        <v>1.96</v>
      </c>
      <c r="I811" t="n">
        <v>19</v>
      </c>
      <c r="J811" t="n">
        <v>261.44</v>
      </c>
      <c r="K811" t="n">
        <v>56.13</v>
      </c>
      <c r="L811" t="n">
        <v>28.75</v>
      </c>
      <c r="M811" t="n">
        <v>17</v>
      </c>
      <c r="N811" t="n">
        <v>66.56</v>
      </c>
      <c r="O811" t="n">
        <v>32477.95</v>
      </c>
      <c r="P811" t="n">
        <v>719.59</v>
      </c>
      <c r="Q811" t="n">
        <v>1367.21</v>
      </c>
      <c r="R811" t="n">
        <v>123.2</v>
      </c>
      <c r="S811" t="n">
        <v>104.26</v>
      </c>
      <c r="T811" t="n">
        <v>8562.860000000001</v>
      </c>
      <c r="U811" t="n">
        <v>0.85</v>
      </c>
      <c r="V811" t="n">
        <v>0.9</v>
      </c>
      <c r="W811" t="n">
        <v>20.67</v>
      </c>
      <c r="X811" t="n">
        <v>0.51</v>
      </c>
      <c r="Y811" t="n">
        <v>1</v>
      </c>
      <c r="Z811" t="n">
        <v>10</v>
      </c>
    </row>
    <row r="812">
      <c r="A812" t="n">
        <v>112</v>
      </c>
      <c r="B812" t="n">
        <v>110</v>
      </c>
      <c r="C812" t="inlineStr">
        <is>
          <t xml:space="preserve">CONCLUIDO	</t>
        </is>
      </c>
      <c r="D812" t="n">
        <v>1.7695</v>
      </c>
      <c r="E812" t="n">
        <v>56.51</v>
      </c>
      <c r="F812" t="n">
        <v>53.1</v>
      </c>
      <c r="G812" t="n">
        <v>167.67</v>
      </c>
      <c r="H812" t="n">
        <v>1.97</v>
      </c>
      <c r="I812" t="n">
        <v>19</v>
      </c>
      <c r="J812" t="n">
        <v>261.9</v>
      </c>
      <c r="K812" t="n">
        <v>56.13</v>
      </c>
      <c r="L812" t="n">
        <v>29</v>
      </c>
      <c r="M812" t="n">
        <v>17</v>
      </c>
      <c r="N812" t="n">
        <v>66.77</v>
      </c>
      <c r="O812" t="n">
        <v>32535.28</v>
      </c>
      <c r="P812" t="n">
        <v>719.6</v>
      </c>
      <c r="Q812" t="n">
        <v>1367.22</v>
      </c>
      <c r="R812" t="n">
        <v>123.43</v>
      </c>
      <c r="S812" t="n">
        <v>104.26</v>
      </c>
      <c r="T812" t="n">
        <v>8675.26</v>
      </c>
      <c r="U812" t="n">
        <v>0.84</v>
      </c>
      <c r="V812" t="n">
        <v>0.9</v>
      </c>
      <c r="W812" t="n">
        <v>20.67</v>
      </c>
      <c r="X812" t="n">
        <v>0.52</v>
      </c>
      <c r="Y812" t="n">
        <v>1</v>
      </c>
      <c r="Z812" t="n">
        <v>10</v>
      </c>
    </row>
    <row r="813">
      <c r="A813" t="n">
        <v>113</v>
      </c>
      <c r="B813" t="n">
        <v>110</v>
      </c>
      <c r="C813" t="inlineStr">
        <is>
          <t xml:space="preserve">CONCLUIDO	</t>
        </is>
      </c>
      <c r="D813" t="n">
        <v>1.7697</v>
      </c>
      <c r="E813" t="n">
        <v>56.51</v>
      </c>
      <c r="F813" t="n">
        <v>53.09</v>
      </c>
      <c r="G813" t="n">
        <v>167.66</v>
      </c>
      <c r="H813" t="n">
        <v>1.98</v>
      </c>
      <c r="I813" t="n">
        <v>19</v>
      </c>
      <c r="J813" t="n">
        <v>262.37</v>
      </c>
      <c r="K813" t="n">
        <v>56.13</v>
      </c>
      <c r="L813" t="n">
        <v>29.25</v>
      </c>
      <c r="M813" t="n">
        <v>17</v>
      </c>
      <c r="N813" t="n">
        <v>66.98999999999999</v>
      </c>
      <c r="O813" t="n">
        <v>32592.68</v>
      </c>
      <c r="P813" t="n">
        <v>719.74</v>
      </c>
      <c r="Q813" t="n">
        <v>1367.24</v>
      </c>
      <c r="R813" t="n">
        <v>123.3</v>
      </c>
      <c r="S813" t="n">
        <v>104.26</v>
      </c>
      <c r="T813" t="n">
        <v>8613.190000000001</v>
      </c>
      <c r="U813" t="n">
        <v>0.85</v>
      </c>
      <c r="V813" t="n">
        <v>0.9</v>
      </c>
      <c r="W813" t="n">
        <v>20.67</v>
      </c>
      <c r="X813" t="n">
        <v>0.52</v>
      </c>
      <c r="Y813" t="n">
        <v>1</v>
      </c>
      <c r="Z813" t="n">
        <v>10</v>
      </c>
    </row>
    <row r="814">
      <c r="A814" t="n">
        <v>114</v>
      </c>
      <c r="B814" t="n">
        <v>110</v>
      </c>
      <c r="C814" t="inlineStr">
        <is>
          <t xml:space="preserve">CONCLUIDO	</t>
        </is>
      </c>
      <c r="D814" t="n">
        <v>1.7698</v>
      </c>
      <c r="E814" t="n">
        <v>56.5</v>
      </c>
      <c r="F814" t="n">
        <v>53.09</v>
      </c>
      <c r="G814" t="n">
        <v>167.65</v>
      </c>
      <c r="H814" t="n">
        <v>2</v>
      </c>
      <c r="I814" t="n">
        <v>19</v>
      </c>
      <c r="J814" t="n">
        <v>262.83</v>
      </c>
      <c r="K814" t="n">
        <v>56.13</v>
      </c>
      <c r="L814" t="n">
        <v>29.5</v>
      </c>
      <c r="M814" t="n">
        <v>17</v>
      </c>
      <c r="N814" t="n">
        <v>67.20999999999999</v>
      </c>
      <c r="O814" t="n">
        <v>32650.17</v>
      </c>
      <c r="P814" t="n">
        <v>718.88</v>
      </c>
      <c r="Q814" t="n">
        <v>1367.21</v>
      </c>
      <c r="R814" t="n">
        <v>123.17</v>
      </c>
      <c r="S814" t="n">
        <v>104.26</v>
      </c>
      <c r="T814" t="n">
        <v>8544.209999999999</v>
      </c>
      <c r="U814" t="n">
        <v>0.85</v>
      </c>
      <c r="V814" t="n">
        <v>0.9</v>
      </c>
      <c r="W814" t="n">
        <v>20.67</v>
      </c>
      <c r="X814" t="n">
        <v>0.51</v>
      </c>
      <c r="Y814" t="n">
        <v>1</v>
      </c>
      <c r="Z814" t="n">
        <v>10</v>
      </c>
    </row>
    <row r="815">
      <c r="A815" t="n">
        <v>115</v>
      </c>
      <c r="B815" t="n">
        <v>110</v>
      </c>
      <c r="C815" t="inlineStr">
        <is>
          <t xml:space="preserve">CONCLUIDO	</t>
        </is>
      </c>
      <c r="D815" t="n">
        <v>1.7697</v>
      </c>
      <c r="E815" t="n">
        <v>56.51</v>
      </c>
      <c r="F815" t="n">
        <v>53.09</v>
      </c>
      <c r="G815" t="n">
        <v>167.65</v>
      </c>
      <c r="H815" t="n">
        <v>2.01</v>
      </c>
      <c r="I815" t="n">
        <v>19</v>
      </c>
      <c r="J815" t="n">
        <v>263.3</v>
      </c>
      <c r="K815" t="n">
        <v>56.13</v>
      </c>
      <c r="L815" t="n">
        <v>29.75</v>
      </c>
      <c r="M815" t="n">
        <v>17</v>
      </c>
      <c r="N815" t="n">
        <v>67.42</v>
      </c>
      <c r="O815" t="n">
        <v>32707.74</v>
      </c>
      <c r="P815" t="n">
        <v>717.66</v>
      </c>
      <c r="Q815" t="n">
        <v>1367.18</v>
      </c>
      <c r="R815" t="n">
        <v>123.26</v>
      </c>
      <c r="S815" t="n">
        <v>104.26</v>
      </c>
      <c r="T815" t="n">
        <v>8592.41</v>
      </c>
      <c r="U815" t="n">
        <v>0.85</v>
      </c>
      <c r="V815" t="n">
        <v>0.9</v>
      </c>
      <c r="W815" t="n">
        <v>20.67</v>
      </c>
      <c r="X815" t="n">
        <v>0.51</v>
      </c>
      <c r="Y815" t="n">
        <v>1</v>
      </c>
      <c r="Z815" t="n">
        <v>10</v>
      </c>
    </row>
    <row r="816">
      <c r="A816" t="n">
        <v>116</v>
      </c>
      <c r="B816" t="n">
        <v>110</v>
      </c>
      <c r="C816" t="inlineStr">
        <is>
          <t xml:space="preserve">CONCLUIDO	</t>
        </is>
      </c>
      <c r="D816" t="n">
        <v>1.7697</v>
      </c>
      <c r="E816" t="n">
        <v>56.51</v>
      </c>
      <c r="F816" t="n">
        <v>53.09</v>
      </c>
      <c r="G816" t="n">
        <v>167.66</v>
      </c>
      <c r="H816" t="n">
        <v>2.02</v>
      </c>
      <c r="I816" t="n">
        <v>19</v>
      </c>
      <c r="J816" t="n">
        <v>263.77</v>
      </c>
      <c r="K816" t="n">
        <v>56.13</v>
      </c>
      <c r="L816" t="n">
        <v>30</v>
      </c>
      <c r="M816" t="n">
        <v>17</v>
      </c>
      <c r="N816" t="n">
        <v>67.64</v>
      </c>
      <c r="O816" t="n">
        <v>32765.39</v>
      </c>
      <c r="P816" t="n">
        <v>715.97</v>
      </c>
      <c r="Q816" t="n">
        <v>1367.24</v>
      </c>
      <c r="R816" t="n">
        <v>123.26</v>
      </c>
      <c r="S816" t="n">
        <v>104.26</v>
      </c>
      <c r="T816" t="n">
        <v>8591.49</v>
      </c>
      <c r="U816" t="n">
        <v>0.85</v>
      </c>
      <c r="V816" t="n">
        <v>0.9</v>
      </c>
      <c r="W816" t="n">
        <v>20.67</v>
      </c>
      <c r="X816" t="n">
        <v>0.51</v>
      </c>
      <c r="Y816" t="n">
        <v>1</v>
      </c>
      <c r="Z816" t="n">
        <v>10</v>
      </c>
    </row>
    <row r="817">
      <c r="A817" t="n">
        <v>117</v>
      </c>
      <c r="B817" t="n">
        <v>110</v>
      </c>
      <c r="C817" t="inlineStr">
        <is>
          <t xml:space="preserve">CONCLUIDO	</t>
        </is>
      </c>
      <c r="D817" t="n">
        <v>1.7722</v>
      </c>
      <c r="E817" t="n">
        <v>56.43</v>
      </c>
      <c r="F817" t="n">
        <v>53.05</v>
      </c>
      <c r="G817" t="n">
        <v>176.85</v>
      </c>
      <c r="H817" t="n">
        <v>2.04</v>
      </c>
      <c r="I817" t="n">
        <v>18</v>
      </c>
      <c r="J817" t="n">
        <v>264.23</v>
      </c>
      <c r="K817" t="n">
        <v>56.13</v>
      </c>
      <c r="L817" t="n">
        <v>30.25</v>
      </c>
      <c r="M817" t="n">
        <v>16</v>
      </c>
      <c r="N817" t="n">
        <v>67.86</v>
      </c>
      <c r="O817" t="n">
        <v>32823.12</v>
      </c>
      <c r="P817" t="n">
        <v>714.95</v>
      </c>
      <c r="Q817" t="n">
        <v>1367.2</v>
      </c>
      <c r="R817" t="n">
        <v>122.08</v>
      </c>
      <c r="S817" t="n">
        <v>104.26</v>
      </c>
      <c r="T817" t="n">
        <v>8005.86</v>
      </c>
      <c r="U817" t="n">
        <v>0.85</v>
      </c>
      <c r="V817" t="n">
        <v>0.9</v>
      </c>
      <c r="W817" t="n">
        <v>20.67</v>
      </c>
      <c r="X817" t="n">
        <v>0.48</v>
      </c>
      <c r="Y817" t="n">
        <v>1</v>
      </c>
      <c r="Z817" t="n">
        <v>10</v>
      </c>
    </row>
    <row r="818">
      <c r="A818" t="n">
        <v>118</v>
      </c>
      <c r="B818" t="n">
        <v>110</v>
      </c>
      <c r="C818" t="inlineStr">
        <is>
          <t xml:space="preserve">CONCLUIDO	</t>
        </is>
      </c>
      <c r="D818" t="n">
        <v>1.7715</v>
      </c>
      <c r="E818" t="n">
        <v>56.45</v>
      </c>
      <c r="F818" t="n">
        <v>53.08</v>
      </c>
      <c r="G818" t="n">
        <v>176.92</v>
      </c>
      <c r="H818" t="n">
        <v>2.05</v>
      </c>
      <c r="I818" t="n">
        <v>18</v>
      </c>
      <c r="J818" t="n">
        <v>264.7</v>
      </c>
      <c r="K818" t="n">
        <v>56.13</v>
      </c>
      <c r="L818" t="n">
        <v>30.5</v>
      </c>
      <c r="M818" t="n">
        <v>16</v>
      </c>
      <c r="N818" t="n">
        <v>68.08</v>
      </c>
      <c r="O818" t="n">
        <v>32880.94</v>
      </c>
      <c r="P818" t="n">
        <v>716.45</v>
      </c>
      <c r="Q818" t="n">
        <v>1367.18</v>
      </c>
      <c r="R818" t="n">
        <v>122.86</v>
      </c>
      <c r="S818" t="n">
        <v>104.26</v>
      </c>
      <c r="T818" t="n">
        <v>8394.17</v>
      </c>
      <c r="U818" t="n">
        <v>0.85</v>
      </c>
      <c r="V818" t="n">
        <v>0.9</v>
      </c>
      <c r="W818" t="n">
        <v>20.67</v>
      </c>
      <c r="X818" t="n">
        <v>0.5</v>
      </c>
      <c r="Y818" t="n">
        <v>1</v>
      </c>
      <c r="Z818" t="n">
        <v>10</v>
      </c>
    </row>
    <row r="819">
      <c r="A819" t="n">
        <v>119</v>
      </c>
      <c r="B819" t="n">
        <v>110</v>
      </c>
      <c r="C819" t="inlineStr">
        <is>
          <t xml:space="preserve">CONCLUIDO	</t>
        </is>
      </c>
      <c r="D819" t="n">
        <v>1.7717</v>
      </c>
      <c r="E819" t="n">
        <v>56.44</v>
      </c>
      <c r="F819" t="n">
        <v>53.07</v>
      </c>
      <c r="G819" t="n">
        <v>176.9</v>
      </c>
      <c r="H819" t="n">
        <v>2.06</v>
      </c>
      <c r="I819" t="n">
        <v>18</v>
      </c>
      <c r="J819" t="n">
        <v>265.17</v>
      </c>
      <c r="K819" t="n">
        <v>56.13</v>
      </c>
      <c r="L819" t="n">
        <v>30.75</v>
      </c>
      <c r="M819" t="n">
        <v>16</v>
      </c>
      <c r="N819" t="n">
        <v>68.3</v>
      </c>
      <c r="O819" t="n">
        <v>32938.83</v>
      </c>
      <c r="P819" t="n">
        <v>715.59</v>
      </c>
      <c r="Q819" t="n">
        <v>1367.15</v>
      </c>
      <c r="R819" t="n">
        <v>122.81</v>
      </c>
      <c r="S819" t="n">
        <v>104.26</v>
      </c>
      <c r="T819" t="n">
        <v>8373.129999999999</v>
      </c>
      <c r="U819" t="n">
        <v>0.85</v>
      </c>
      <c r="V819" t="n">
        <v>0.9</v>
      </c>
      <c r="W819" t="n">
        <v>20.67</v>
      </c>
      <c r="X819" t="n">
        <v>0.49</v>
      </c>
      <c r="Y819" t="n">
        <v>1</v>
      </c>
      <c r="Z819" t="n">
        <v>10</v>
      </c>
    </row>
    <row r="820">
      <c r="A820" t="n">
        <v>120</v>
      </c>
      <c r="B820" t="n">
        <v>110</v>
      </c>
      <c r="C820" t="inlineStr">
        <is>
          <t xml:space="preserve">CONCLUIDO	</t>
        </is>
      </c>
      <c r="D820" t="n">
        <v>1.7719</v>
      </c>
      <c r="E820" t="n">
        <v>56.44</v>
      </c>
      <c r="F820" t="n">
        <v>53.06</v>
      </c>
      <c r="G820" t="n">
        <v>176.88</v>
      </c>
      <c r="H820" t="n">
        <v>2.08</v>
      </c>
      <c r="I820" t="n">
        <v>18</v>
      </c>
      <c r="J820" t="n">
        <v>265.64</v>
      </c>
      <c r="K820" t="n">
        <v>56.13</v>
      </c>
      <c r="L820" t="n">
        <v>31</v>
      </c>
      <c r="M820" t="n">
        <v>16</v>
      </c>
      <c r="N820" t="n">
        <v>68.52</v>
      </c>
      <c r="O820" t="n">
        <v>32996.81</v>
      </c>
      <c r="P820" t="n">
        <v>715.51</v>
      </c>
      <c r="Q820" t="n">
        <v>1367.15</v>
      </c>
      <c r="R820" t="n">
        <v>122.42</v>
      </c>
      <c r="S820" t="n">
        <v>104.26</v>
      </c>
      <c r="T820" t="n">
        <v>8178.68</v>
      </c>
      <c r="U820" t="n">
        <v>0.85</v>
      </c>
      <c r="V820" t="n">
        <v>0.9</v>
      </c>
      <c r="W820" t="n">
        <v>20.67</v>
      </c>
      <c r="X820" t="n">
        <v>0.49</v>
      </c>
      <c r="Y820" t="n">
        <v>1</v>
      </c>
      <c r="Z820" t="n">
        <v>10</v>
      </c>
    </row>
    <row r="821">
      <c r="A821" t="n">
        <v>121</v>
      </c>
      <c r="B821" t="n">
        <v>110</v>
      </c>
      <c r="C821" t="inlineStr">
        <is>
          <t xml:space="preserve">CONCLUIDO	</t>
        </is>
      </c>
      <c r="D821" t="n">
        <v>1.7723</v>
      </c>
      <c r="E821" t="n">
        <v>56.42</v>
      </c>
      <c r="F821" t="n">
        <v>53.05</v>
      </c>
      <c r="G821" t="n">
        <v>176.83</v>
      </c>
      <c r="H821" t="n">
        <v>2.09</v>
      </c>
      <c r="I821" t="n">
        <v>18</v>
      </c>
      <c r="J821" t="n">
        <v>266.11</v>
      </c>
      <c r="K821" t="n">
        <v>56.13</v>
      </c>
      <c r="L821" t="n">
        <v>31.25</v>
      </c>
      <c r="M821" t="n">
        <v>16</v>
      </c>
      <c r="N821" t="n">
        <v>68.73999999999999</v>
      </c>
      <c r="O821" t="n">
        <v>33054.88</v>
      </c>
      <c r="P821" t="n">
        <v>713.88</v>
      </c>
      <c r="Q821" t="n">
        <v>1367.19</v>
      </c>
      <c r="R821" t="n">
        <v>121.96</v>
      </c>
      <c r="S821" t="n">
        <v>104.26</v>
      </c>
      <c r="T821" t="n">
        <v>7945.33</v>
      </c>
      <c r="U821" t="n">
        <v>0.85</v>
      </c>
      <c r="V821" t="n">
        <v>0.9</v>
      </c>
      <c r="W821" t="n">
        <v>20.67</v>
      </c>
      <c r="X821" t="n">
        <v>0.47</v>
      </c>
      <c r="Y821" t="n">
        <v>1</v>
      </c>
      <c r="Z821" t="n">
        <v>10</v>
      </c>
    </row>
    <row r="822">
      <c r="A822" t="n">
        <v>122</v>
      </c>
      <c r="B822" t="n">
        <v>110</v>
      </c>
      <c r="C822" t="inlineStr">
        <is>
          <t xml:space="preserve">CONCLUIDO	</t>
        </is>
      </c>
      <c r="D822" t="n">
        <v>1.7717</v>
      </c>
      <c r="E822" t="n">
        <v>56.44</v>
      </c>
      <c r="F822" t="n">
        <v>53.07</v>
      </c>
      <c r="G822" t="n">
        <v>176.9</v>
      </c>
      <c r="H822" t="n">
        <v>2.1</v>
      </c>
      <c r="I822" t="n">
        <v>18</v>
      </c>
      <c r="J822" t="n">
        <v>266.59</v>
      </c>
      <c r="K822" t="n">
        <v>56.13</v>
      </c>
      <c r="L822" t="n">
        <v>31.5</v>
      </c>
      <c r="M822" t="n">
        <v>16</v>
      </c>
      <c r="N822" t="n">
        <v>68.95999999999999</v>
      </c>
      <c r="O822" t="n">
        <v>33113.03</v>
      </c>
      <c r="P822" t="n">
        <v>713.3099999999999</v>
      </c>
      <c r="Q822" t="n">
        <v>1367.23</v>
      </c>
      <c r="R822" t="n">
        <v>122.54</v>
      </c>
      <c r="S822" t="n">
        <v>104.26</v>
      </c>
      <c r="T822" t="n">
        <v>8235.4</v>
      </c>
      <c r="U822" t="n">
        <v>0.85</v>
      </c>
      <c r="V822" t="n">
        <v>0.9</v>
      </c>
      <c r="W822" t="n">
        <v>20.67</v>
      </c>
      <c r="X822" t="n">
        <v>0.49</v>
      </c>
      <c r="Y822" t="n">
        <v>1</v>
      </c>
      <c r="Z822" t="n">
        <v>10</v>
      </c>
    </row>
    <row r="823">
      <c r="A823" t="n">
        <v>123</v>
      </c>
      <c r="B823" t="n">
        <v>110</v>
      </c>
      <c r="C823" t="inlineStr">
        <is>
          <t xml:space="preserve">CONCLUIDO	</t>
        </is>
      </c>
      <c r="D823" t="n">
        <v>1.7712</v>
      </c>
      <c r="E823" t="n">
        <v>56.46</v>
      </c>
      <c r="F823" t="n">
        <v>53.09</v>
      </c>
      <c r="G823" t="n">
        <v>176.95</v>
      </c>
      <c r="H823" t="n">
        <v>2.12</v>
      </c>
      <c r="I823" t="n">
        <v>18</v>
      </c>
      <c r="J823" t="n">
        <v>267.06</v>
      </c>
      <c r="K823" t="n">
        <v>56.13</v>
      </c>
      <c r="L823" t="n">
        <v>31.75</v>
      </c>
      <c r="M823" t="n">
        <v>16</v>
      </c>
      <c r="N823" t="n">
        <v>69.18000000000001</v>
      </c>
      <c r="O823" t="n">
        <v>33171.26</v>
      </c>
      <c r="P823" t="n">
        <v>711.36</v>
      </c>
      <c r="Q823" t="n">
        <v>1367.18</v>
      </c>
      <c r="R823" t="n">
        <v>123.12</v>
      </c>
      <c r="S823" t="n">
        <v>104.26</v>
      </c>
      <c r="T823" t="n">
        <v>8524.84</v>
      </c>
      <c r="U823" t="n">
        <v>0.85</v>
      </c>
      <c r="V823" t="n">
        <v>0.9</v>
      </c>
      <c r="W823" t="n">
        <v>20.67</v>
      </c>
      <c r="X823" t="n">
        <v>0.51</v>
      </c>
      <c r="Y823" t="n">
        <v>1</v>
      </c>
      <c r="Z823" t="n">
        <v>10</v>
      </c>
    </row>
    <row r="824">
      <c r="A824" t="n">
        <v>124</v>
      </c>
      <c r="B824" t="n">
        <v>110</v>
      </c>
      <c r="C824" t="inlineStr">
        <is>
          <t xml:space="preserve">CONCLUIDO	</t>
        </is>
      </c>
      <c r="D824" t="n">
        <v>1.774</v>
      </c>
      <c r="E824" t="n">
        <v>56.37</v>
      </c>
      <c r="F824" t="n">
        <v>53.04</v>
      </c>
      <c r="G824" t="n">
        <v>187.2</v>
      </c>
      <c r="H824" t="n">
        <v>2.13</v>
      </c>
      <c r="I824" t="n">
        <v>17</v>
      </c>
      <c r="J824" t="n">
        <v>267.53</v>
      </c>
      <c r="K824" t="n">
        <v>56.13</v>
      </c>
      <c r="L824" t="n">
        <v>32</v>
      </c>
      <c r="M824" t="n">
        <v>15</v>
      </c>
      <c r="N824" t="n">
        <v>69.40000000000001</v>
      </c>
      <c r="O824" t="n">
        <v>33229.58</v>
      </c>
      <c r="P824" t="n">
        <v>710.5599999999999</v>
      </c>
      <c r="Q824" t="n">
        <v>1367.2</v>
      </c>
      <c r="R824" t="n">
        <v>121.47</v>
      </c>
      <c r="S824" t="n">
        <v>104.26</v>
      </c>
      <c r="T824" t="n">
        <v>7703.93</v>
      </c>
      <c r="U824" t="n">
        <v>0.86</v>
      </c>
      <c r="V824" t="n">
        <v>0.9</v>
      </c>
      <c r="W824" t="n">
        <v>20.67</v>
      </c>
      <c r="X824" t="n">
        <v>0.46</v>
      </c>
      <c r="Y824" t="n">
        <v>1</v>
      </c>
      <c r="Z824" t="n">
        <v>10</v>
      </c>
    </row>
    <row r="825">
      <c r="A825" t="n">
        <v>125</v>
      </c>
      <c r="B825" t="n">
        <v>110</v>
      </c>
      <c r="C825" t="inlineStr">
        <is>
          <t xml:space="preserve">CONCLUIDO	</t>
        </is>
      </c>
      <c r="D825" t="n">
        <v>1.7744</v>
      </c>
      <c r="E825" t="n">
        <v>56.36</v>
      </c>
      <c r="F825" t="n">
        <v>53.03</v>
      </c>
      <c r="G825" t="n">
        <v>187.15</v>
      </c>
      <c r="H825" t="n">
        <v>2.14</v>
      </c>
      <c r="I825" t="n">
        <v>17</v>
      </c>
      <c r="J825" t="n">
        <v>268</v>
      </c>
      <c r="K825" t="n">
        <v>56.13</v>
      </c>
      <c r="L825" t="n">
        <v>32.25</v>
      </c>
      <c r="M825" t="n">
        <v>15</v>
      </c>
      <c r="N825" t="n">
        <v>69.63</v>
      </c>
      <c r="O825" t="n">
        <v>33287.98</v>
      </c>
      <c r="P825" t="n">
        <v>710.7</v>
      </c>
      <c r="Q825" t="n">
        <v>1367.22</v>
      </c>
      <c r="R825" t="n">
        <v>121.13</v>
      </c>
      <c r="S825" t="n">
        <v>104.26</v>
      </c>
      <c r="T825" t="n">
        <v>7535.59</v>
      </c>
      <c r="U825" t="n">
        <v>0.86</v>
      </c>
      <c r="V825" t="n">
        <v>0.9</v>
      </c>
      <c r="W825" t="n">
        <v>20.67</v>
      </c>
      <c r="X825" t="n">
        <v>0.45</v>
      </c>
      <c r="Y825" t="n">
        <v>1</v>
      </c>
      <c r="Z825" t="n">
        <v>10</v>
      </c>
    </row>
    <row r="826">
      <c r="A826" t="n">
        <v>126</v>
      </c>
      <c r="B826" t="n">
        <v>110</v>
      </c>
      <c r="C826" t="inlineStr">
        <is>
          <t xml:space="preserve">CONCLUIDO	</t>
        </is>
      </c>
      <c r="D826" t="n">
        <v>1.7746</v>
      </c>
      <c r="E826" t="n">
        <v>56.35</v>
      </c>
      <c r="F826" t="n">
        <v>53.02</v>
      </c>
      <c r="G826" t="n">
        <v>187.13</v>
      </c>
      <c r="H826" t="n">
        <v>2.15</v>
      </c>
      <c r="I826" t="n">
        <v>17</v>
      </c>
      <c r="J826" t="n">
        <v>268.48</v>
      </c>
      <c r="K826" t="n">
        <v>56.13</v>
      </c>
      <c r="L826" t="n">
        <v>32.5</v>
      </c>
      <c r="M826" t="n">
        <v>15</v>
      </c>
      <c r="N826" t="n">
        <v>69.84999999999999</v>
      </c>
      <c r="O826" t="n">
        <v>33346.47</v>
      </c>
      <c r="P826" t="n">
        <v>710.98</v>
      </c>
      <c r="Q826" t="n">
        <v>1367.18</v>
      </c>
      <c r="R826" t="n">
        <v>120.91</v>
      </c>
      <c r="S826" t="n">
        <v>104.26</v>
      </c>
      <c r="T826" t="n">
        <v>7425.07</v>
      </c>
      <c r="U826" t="n">
        <v>0.86</v>
      </c>
      <c r="V826" t="n">
        <v>0.9</v>
      </c>
      <c r="W826" t="n">
        <v>20.67</v>
      </c>
      <c r="X826" t="n">
        <v>0.45</v>
      </c>
      <c r="Y826" t="n">
        <v>1</v>
      </c>
      <c r="Z826" t="n">
        <v>10</v>
      </c>
    </row>
    <row r="827">
      <c r="A827" t="n">
        <v>127</v>
      </c>
      <c r="B827" t="n">
        <v>110</v>
      </c>
      <c r="C827" t="inlineStr">
        <is>
          <t xml:space="preserve">CONCLUIDO	</t>
        </is>
      </c>
      <c r="D827" t="n">
        <v>1.7742</v>
      </c>
      <c r="E827" t="n">
        <v>56.36</v>
      </c>
      <c r="F827" t="n">
        <v>53.03</v>
      </c>
      <c r="G827" t="n">
        <v>187.18</v>
      </c>
      <c r="H827" t="n">
        <v>2.17</v>
      </c>
      <c r="I827" t="n">
        <v>17</v>
      </c>
      <c r="J827" t="n">
        <v>268.95</v>
      </c>
      <c r="K827" t="n">
        <v>56.13</v>
      </c>
      <c r="L827" t="n">
        <v>32.75</v>
      </c>
      <c r="M827" t="n">
        <v>15</v>
      </c>
      <c r="N827" t="n">
        <v>70.08</v>
      </c>
      <c r="O827" t="n">
        <v>33405.04</v>
      </c>
      <c r="P827" t="n">
        <v>709.97</v>
      </c>
      <c r="Q827" t="n">
        <v>1367.23</v>
      </c>
      <c r="R827" t="n">
        <v>121.48</v>
      </c>
      <c r="S827" t="n">
        <v>104.26</v>
      </c>
      <c r="T827" t="n">
        <v>7712.6</v>
      </c>
      <c r="U827" t="n">
        <v>0.86</v>
      </c>
      <c r="V827" t="n">
        <v>0.9</v>
      </c>
      <c r="W827" t="n">
        <v>20.67</v>
      </c>
      <c r="X827" t="n">
        <v>0.46</v>
      </c>
      <c r="Y827" t="n">
        <v>1</v>
      </c>
      <c r="Z827" t="n">
        <v>10</v>
      </c>
    </row>
    <row r="828">
      <c r="A828" t="n">
        <v>128</v>
      </c>
      <c r="B828" t="n">
        <v>110</v>
      </c>
      <c r="C828" t="inlineStr">
        <is>
          <t xml:space="preserve">CONCLUIDO	</t>
        </is>
      </c>
      <c r="D828" t="n">
        <v>1.7744</v>
      </c>
      <c r="E828" t="n">
        <v>56.36</v>
      </c>
      <c r="F828" t="n">
        <v>53.03</v>
      </c>
      <c r="G828" t="n">
        <v>187.16</v>
      </c>
      <c r="H828" t="n">
        <v>2.18</v>
      </c>
      <c r="I828" t="n">
        <v>17</v>
      </c>
      <c r="J828" t="n">
        <v>269.43</v>
      </c>
      <c r="K828" t="n">
        <v>56.13</v>
      </c>
      <c r="L828" t="n">
        <v>33</v>
      </c>
      <c r="M828" t="n">
        <v>15</v>
      </c>
      <c r="N828" t="n">
        <v>70.3</v>
      </c>
      <c r="O828" t="n">
        <v>33463.7</v>
      </c>
      <c r="P828" t="n">
        <v>708.91</v>
      </c>
      <c r="Q828" t="n">
        <v>1367.22</v>
      </c>
      <c r="R828" t="n">
        <v>120.99</v>
      </c>
      <c r="S828" t="n">
        <v>104.26</v>
      </c>
      <c r="T828" t="n">
        <v>7465.13</v>
      </c>
      <c r="U828" t="n">
        <v>0.86</v>
      </c>
      <c r="V828" t="n">
        <v>0.9</v>
      </c>
      <c r="W828" t="n">
        <v>20.68</v>
      </c>
      <c r="X828" t="n">
        <v>0.45</v>
      </c>
      <c r="Y828" t="n">
        <v>1</v>
      </c>
      <c r="Z828" t="n">
        <v>10</v>
      </c>
    </row>
    <row r="829">
      <c r="A829" t="n">
        <v>129</v>
      </c>
      <c r="B829" t="n">
        <v>110</v>
      </c>
      <c r="C829" t="inlineStr">
        <is>
          <t xml:space="preserve">CONCLUIDO	</t>
        </is>
      </c>
      <c r="D829" t="n">
        <v>1.7744</v>
      </c>
      <c r="E829" t="n">
        <v>56.36</v>
      </c>
      <c r="F829" t="n">
        <v>53.03</v>
      </c>
      <c r="G829" t="n">
        <v>187.16</v>
      </c>
      <c r="H829" t="n">
        <v>2.19</v>
      </c>
      <c r="I829" t="n">
        <v>17</v>
      </c>
      <c r="J829" t="n">
        <v>269.9</v>
      </c>
      <c r="K829" t="n">
        <v>56.13</v>
      </c>
      <c r="L829" t="n">
        <v>33.25</v>
      </c>
      <c r="M829" t="n">
        <v>15</v>
      </c>
      <c r="N829" t="n">
        <v>70.53</v>
      </c>
      <c r="O829" t="n">
        <v>33522.45</v>
      </c>
      <c r="P829" t="n">
        <v>706.46</v>
      </c>
      <c r="Q829" t="n">
        <v>1367.24</v>
      </c>
      <c r="R829" t="n">
        <v>121.21</v>
      </c>
      <c r="S829" t="n">
        <v>104.26</v>
      </c>
      <c r="T829" t="n">
        <v>7577.21</v>
      </c>
      <c r="U829" t="n">
        <v>0.86</v>
      </c>
      <c r="V829" t="n">
        <v>0.9</v>
      </c>
      <c r="W829" t="n">
        <v>20.67</v>
      </c>
      <c r="X829" t="n">
        <v>0.45</v>
      </c>
      <c r="Y829" t="n">
        <v>1</v>
      </c>
      <c r="Z829" t="n">
        <v>10</v>
      </c>
    </row>
    <row r="830">
      <c r="A830" t="n">
        <v>130</v>
      </c>
      <c r="B830" t="n">
        <v>110</v>
      </c>
      <c r="C830" t="inlineStr">
        <is>
          <t xml:space="preserve">CONCLUIDO	</t>
        </is>
      </c>
      <c r="D830" t="n">
        <v>1.7741</v>
      </c>
      <c r="E830" t="n">
        <v>56.37</v>
      </c>
      <c r="F830" t="n">
        <v>53.04</v>
      </c>
      <c r="G830" t="n">
        <v>187.19</v>
      </c>
      <c r="H830" t="n">
        <v>2.21</v>
      </c>
      <c r="I830" t="n">
        <v>17</v>
      </c>
      <c r="J830" t="n">
        <v>270.38</v>
      </c>
      <c r="K830" t="n">
        <v>56.13</v>
      </c>
      <c r="L830" t="n">
        <v>33.5</v>
      </c>
      <c r="M830" t="n">
        <v>15</v>
      </c>
      <c r="N830" t="n">
        <v>70.76000000000001</v>
      </c>
      <c r="O830" t="n">
        <v>33581.28</v>
      </c>
      <c r="P830" t="n">
        <v>704.64</v>
      </c>
      <c r="Q830" t="n">
        <v>1367.22</v>
      </c>
      <c r="R830" t="n">
        <v>121.62</v>
      </c>
      <c r="S830" t="n">
        <v>104.26</v>
      </c>
      <c r="T830" t="n">
        <v>7782.66</v>
      </c>
      <c r="U830" t="n">
        <v>0.86</v>
      </c>
      <c r="V830" t="n">
        <v>0.9</v>
      </c>
      <c r="W830" t="n">
        <v>20.67</v>
      </c>
      <c r="X830" t="n">
        <v>0.46</v>
      </c>
      <c r="Y830" t="n">
        <v>1</v>
      </c>
      <c r="Z830" t="n">
        <v>10</v>
      </c>
    </row>
    <row r="831">
      <c r="A831" t="n">
        <v>131</v>
      </c>
      <c r="B831" t="n">
        <v>110</v>
      </c>
      <c r="C831" t="inlineStr">
        <is>
          <t xml:space="preserve">CONCLUIDO	</t>
        </is>
      </c>
      <c r="D831" t="n">
        <v>1.776</v>
      </c>
      <c r="E831" t="n">
        <v>56.31</v>
      </c>
      <c r="F831" t="n">
        <v>53.02</v>
      </c>
      <c r="G831" t="n">
        <v>198.82</v>
      </c>
      <c r="H831" t="n">
        <v>2.22</v>
      </c>
      <c r="I831" t="n">
        <v>16</v>
      </c>
      <c r="J831" t="n">
        <v>270.86</v>
      </c>
      <c r="K831" t="n">
        <v>56.13</v>
      </c>
      <c r="L831" t="n">
        <v>33.75</v>
      </c>
      <c r="M831" t="n">
        <v>14</v>
      </c>
      <c r="N831" t="n">
        <v>70.98</v>
      </c>
      <c r="O831" t="n">
        <v>33640.21</v>
      </c>
      <c r="P831" t="n">
        <v>705.16</v>
      </c>
      <c r="Q831" t="n">
        <v>1367.22</v>
      </c>
      <c r="R831" t="n">
        <v>120.89</v>
      </c>
      <c r="S831" t="n">
        <v>104.26</v>
      </c>
      <c r="T831" t="n">
        <v>7420.94</v>
      </c>
      <c r="U831" t="n">
        <v>0.86</v>
      </c>
      <c r="V831" t="n">
        <v>0.9</v>
      </c>
      <c r="W831" t="n">
        <v>20.67</v>
      </c>
      <c r="X831" t="n">
        <v>0.44</v>
      </c>
      <c r="Y831" t="n">
        <v>1</v>
      </c>
      <c r="Z831" t="n">
        <v>10</v>
      </c>
    </row>
    <row r="832">
      <c r="A832" t="n">
        <v>132</v>
      </c>
      <c r="B832" t="n">
        <v>110</v>
      </c>
      <c r="C832" t="inlineStr">
        <is>
          <t xml:space="preserve">CONCLUIDO	</t>
        </is>
      </c>
      <c r="D832" t="n">
        <v>1.7764</v>
      </c>
      <c r="E832" t="n">
        <v>56.29</v>
      </c>
      <c r="F832" t="n">
        <v>53.01</v>
      </c>
      <c r="G832" t="n">
        <v>198.77</v>
      </c>
      <c r="H832" t="n">
        <v>2.23</v>
      </c>
      <c r="I832" t="n">
        <v>16</v>
      </c>
      <c r="J832" t="n">
        <v>271.34</v>
      </c>
      <c r="K832" t="n">
        <v>56.13</v>
      </c>
      <c r="L832" t="n">
        <v>34</v>
      </c>
      <c r="M832" t="n">
        <v>14</v>
      </c>
      <c r="N832" t="n">
        <v>71.20999999999999</v>
      </c>
      <c r="O832" t="n">
        <v>33699.21</v>
      </c>
      <c r="P832" t="n">
        <v>704.92</v>
      </c>
      <c r="Q832" t="n">
        <v>1367.15</v>
      </c>
      <c r="R832" t="n">
        <v>120.52</v>
      </c>
      <c r="S832" t="n">
        <v>104.26</v>
      </c>
      <c r="T832" t="n">
        <v>7238.33</v>
      </c>
      <c r="U832" t="n">
        <v>0.87</v>
      </c>
      <c r="V832" t="n">
        <v>0.9</v>
      </c>
      <c r="W832" t="n">
        <v>20.67</v>
      </c>
      <c r="X832" t="n">
        <v>0.43</v>
      </c>
      <c r="Y832" t="n">
        <v>1</v>
      </c>
      <c r="Z832" t="n">
        <v>10</v>
      </c>
    </row>
    <row r="833">
      <c r="A833" t="n">
        <v>133</v>
      </c>
      <c r="B833" t="n">
        <v>110</v>
      </c>
      <c r="C833" t="inlineStr">
        <is>
          <t xml:space="preserve">CONCLUIDO	</t>
        </is>
      </c>
      <c r="D833" t="n">
        <v>1.7763</v>
      </c>
      <c r="E833" t="n">
        <v>56.3</v>
      </c>
      <c r="F833" t="n">
        <v>53.01</v>
      </c>
      <c r="G833" t="n">
        <v>198.79</v>
      </c>
      <c r="H833" t="n">
        <v>2.24</v>
      </c>
      <c r="I833" t="n">
        <v>16</v>
      </c>
      <c r="J833" t="n">
        <v>271.82</v>
      </c>
      <c r="K833" t="n">
        <v>56.13</v>
      </c>
      <c r="L833" t="n">
        <v>34.25</v>
      </c>
      <c r="M833" t="n">
        <v>14</v>
      </c>
      <c r="N833" t="n">
        <v>71.44</v>
      </c>
      <c r="O833" t="n">
        <v>33758.31</v>
      </c>
      <c r="P833" t="n">
        <v>705.8200000000001</v>
      </c>
      <c r="Q833" t="n">
        <v>1367.18</v>
      </c>
      <c r="R833" t="n">
        <v>120.62</v>
      </c>
      <c r="S833" t="n">
        <v>104.26</v>
      </c>
      <c r="T833" t="n">
        <v>7288.24</v>
      </c>
      <c r="U833" t="n">
        <v>0.86</v>
      </c>
      <c r="V833" t="n">
        <v>0.9</v>
      </c>
      <c r="W833" t="n">
        <v>20.67</v>
      </c>
      <c r="X833" t="n">
        <v>0.43</v>
      </c>
      <c r="Y833" t="n">
        <v>1</v>
      </c>
      <c r="Z833" t="n">
        <v>10</v>
      </c>
    </row>
    <row r="834">
      <c r="A834" t="n">
        <v>134</v>
      </c>
      <c r="B834" t="n">
        <v>110</v>
      </c>
      <c r="C834" t="inlineStr">
        <is>
          <t xml:space="preserve">CONCLUIDO	</t>
        </is>
      </c>
      <c r="D834" t="n">
        <v>1.7764</v>
      </c>
      <c r="E834" t="n">
        <v>56.29</v>
      </c>
      <c r="F834" t="n">
        <v>53</v>
      </c>
      <c r="G834" t="n">
        <v>198.77</v>
      </c>
      <c r="H834" t="n">
        <v>2.26</v>
      </c>
      <c r="I834" t="n">
        <v>16</v>
      </c>
      <c r="J834" t="n">
        <v>272.3</v>
      </c>
      <c r="K834" t="n">
        <v>56.13</v>
      </c>
      <c r="L834" t="n">
        <v>34.5</v>
      </c>
      <c r="M834" t="n">
        <v>14</v>
      </c>
      <c r="N834" t="n">
        <v>71.67</v>
      </c>
      <c r="O834" t="n">
        <v>33817.62</v>
      </c>
      <c r="P834" t="n">
        <v>705.63</v>
      </c>
      <c r="Q834" t="n">
        <v>1367.27</v>
      </c>
      <c r="R834" t="n">
        <v>120.39</v>
      </c>
      <c r="S834" t="n">
        <v>104.26</v>
      </c>
      <c r="T834" t="n">
        <v>7173.55</v>
      </c>
      <c r="U834" t="n">
        <v>0.87</v>
      </c>
      <c r="V834" t="n">
        <v>0.9</v>
      </c>
      <c r="W834" t="n">
        <v>20.67</v>
      </c>
      <c r="X834" t="n">
        <v>0.43</v>
      </c>
      <c r="Y834" t="n">
        <v>1</v>
      </c>
      <c r="Z834" t="n">
        <v>10</v>
      </c>
    </row>
    <row r="835">
      <c r="A835" t="n">
        <v>135</v>
      </c>
      <c r="B835" t="n">
        <v>110</v>
      </c>
      <c r="C835" t="inlineStr">
        <is>
          <t xml:space="preserve">CONCLUIDO	</t>
        </is>
      </c>
      <c r="D835" t="n">
        <v>1.7765</v>
      </c>
      <c r="E835" t="n">
        <v>56.29</v>
      </c>
      <c r="F835" t="n">
        <v>53</v>
      </c>
      <c r="G835" t="n">
        <v>198.75</v>
      </c>
      <c r="H835" t="n">
        <v>2.27</v>
      </c>
      <c r="I835" t="n">
        <v>16</v>
      </c>
      <c r="J835" t="n">
        <v>272.78</v>
      </c>
      <c r="K835" t="n">
        <v>56.13</v>
      </c>
      <c r="L835" t="n">
        <v>34.75</v>
      </c>
      <c r="M835" t="n">
        <v>14</v>
      </c>
      <c r="N835" t="n">
        <v>71.90000000000001</v>
      </c>
      <c r="O835" t="n">
        <v>33876.9</v>
      </c>
      <c r="P835" t="n">
        <v>703.5599999999999</v>
      </c>
      <c r="Q835" t="n">
        <v>1367.14</v>
      </c>
      <c r="R835" t="n">
        <v>120.37</v>
      </c>
      <c r="S835" t="n">
        <v>104.26</v>
      </c>
      <c r="T835" t="n">
        <v>7161.38</v>
      </c>
      <c r="U835" t="n">
        <v>0.87</v>
      </c>
      <c r="V835" t="n">
        <v>0.9</v>
      </c>
      <c r="W835" t="n">
        <v>20.67</v>
      </c>
      <c r="X835" t="n">
        <v>0.43</v>
      </c>
      <c r="Y835" t="n">
        <v>1</v>
      </c>
      <c r="Z835" t="n">
        <v>10</v>
      </c>
    </row>
    <row r="836">
      <c r="A836" t="n">
        <v>136</v>
      </c>
      <c r="B836" t="n">
        <v>110</v>
      </c>
      <c r="C836" t="inlineStr">
        <is>
          <t xml:space="preserve">CONCLUIDO	</t>
        </is>
      </c>
      <c r="D836" t="n">
        <v>1.7766</v>
      </c>
      <c r="E836" t="n">
        <v>56.29</v>
      </c>
      <c r="F836" t="n">
        <v>53</v>
      </c>
      <c r="G836" t="n">
        <v>198.74</v>
      </c>
      <c r="H836" t="n">
        <v>2.28</v>
      </c>
      <c r="I836" t="n">
        <v>16</v>
      </c>
      <c r="J836" t="n">
        <v>273.26</v>
      </c>
      <c r="K836" t="n">
        <v>56.13</v>
      </c>
      <c r="L836" t="n">
        <v>35</v>
      </c>
      <c r="M836" t="n">
        <v>14</v>
      </c>
      <c r="N836" t="n">
        <v>72.13</v>
      </c>
      <c r="O836" t="n">
        <v>33936.26</v>
      </c>
      <c r="P836" t="n">
        <v>703.27</v>
      </c>
      <c r="Q836" t="n">
        <v>1367.18</v>
      </c>
      <c r="R836" t="n">
        <v>120.35</v>
      </c>
      <c r="S836" t="n">
        <v>104.26</v>
      </c>
      <c r="T836" t="n">
        <v>7149.58</v>
      </c>
      <c r="U836" t="n">
        <v>0.87</v>
      </c>
      <c r="V836" t="n">
        <v>0.9</v>
      </c>
      <c r="W836" t="n">
        <v>20.67</v>
      </c>
      <c r="X836" t="n">
        <v>0.42</v>
      </c>
      <c r="Y836" t="n">
        <v>1</v>
      </c>
      <c r="Z836" t="n">
        <v>10</v>
      </c>
    </row>
    <row r="837">
      <c r="A837" t="n">
        <v>137</v>
      </c>
      <c r="B837" t="n">
        <v>110</v>
      </c>
      <c r="C837" t="inlineStr">
        <is>
          <t xml:space="preserve">CONCLUIDO	</t>
        </is>
      </c>
      <c r="D837" t="n">
        <v>1.7763</v>
      </c>
      <c r="E837" t="n">
        <v>56.3</v>
      </c>
      <c r="F837" t="n">
        <v>53.01</v>
      </c>
      <c r="G837" t="n">
        <v>198.78</v>
      </c>
      <c r="H837" t="n">
        <v>2.29</v>
      </c>
      <c r="I837" t="n">
        <v>16</v>
      </c>
      <c r="J837" t="n">
        <v>273.74</v>
      </c>
      <c r="K837" t="n">
        <v>56.13</v>
      </c>
      <c r="L837" t="n">
        <v>35.25</v>
      </c>
      <c r="M837" t="n">
        <v>14</v>
      </c>
      <c r="N837" t="n">
        <v>72.37</v>
      </c>
      <c r="O837" t="n">
        <v>33995.72</v>
      </c>
      <c r="P837" t="n">
        <v>702.55</v>
      </c>
      <c r="Q837" t="n">
        <v>1367.22</v>
      </c>
      <c r="R837" t="n">
        <v>120.54</v>
      </c>
      <c r="S837" t="n">
        <v>104.26</v>
      </c>
      <c r="T837" t="n">
        <v>7246.14</v>
      </c>
      <c r="U837" t="n">
        <v>0.86</v>
      </c>
      <c r="V837" t="n">
        <v>0.9</v>
      </c>
      <c r="W837" t="n">
        <v>20.67</v>
      </c>
      <c r="X837" t="n">
        <v>0.43</v>
      </c>
      <c r="Y837" t="n">
        <v>1</v>
      </c>
      <c r="Z837" t="n">
        <v>10</v>
      </c>
    </row>
    <row r="838">
      <c r="A838" t="n">
        <v>138</v>
      </c>
      <c r="B838" t="n">
        <v>110</v>
      </c>
      <c r="C838" t="inlineStr">
        <is>
          <t xml:space="preserve">CONCLUIDO	</t>
        </is>
      </c>
      <c r="D838" t="n">
        <v>1.776</v>
      </c>
      <c r="E838" t="n">
        <v>56.31</v>
      </c>
      <c r="F838" t="n">
        <v>53.02</v>
      </c>
      <c r="G838" t="n">
        <v>198.82</v>
      </c>
      <c r="H838" t="n">
        <v>2.3</v>
      </c>
      <c r="I838" t="n">
        <v>16</v>
      </c>
      <c r="J838" t="n">
        <v>274.22</v>
      </c>
      <c r="K838" t="n">
        <v>56.13</v>
      </c>
      <c r="L838" t="n">
        <v>35.5</v>
      </c>
      <c r="M838" t="n">
        <v>14</v>
      </c>
      <c r="N838" t="n">
        <v>72.59999999999999</v>
      </c>
      <c r="O838" t="n">
        <v>34055.27</v>
      </c>
      <c r="P838" t="n">
        <v>701.22</v>
      </c>
      <c r="Q838" t="n">
        <v>1367.13</v>
      </c>
      <c r="R838" t="n">
        <v>120.94</v>
      </c>
      <c r="S838" t="n">
        <v>104.26</v>
      </c>
      <c r="T838" t="n">
        <v>7447.63</v>
      </c>
      <c r="U838" t="n">
        <v>0.86</v>
      </c>
      <c r="V838" t="n">
        <v>0.9</v>
      </c>
      <c r="W838" t="n">
        <v>20.67</v>
      </c>
      <c r="X838" t="n">
        <v>0.44</v>
      </c>
      <c r="Y838" t="n">
        <v>1</v>
      </c>
      <c r="Z838" t="n">
        <v>10</v>
      </c>
    </row>
    <row r="839">
      <c r="A839" t="n">
        <v>139</v>
      </c>
      <c r="B839" t="n">
        <v>110</v>
      </c>
      <c r="C839" t="inlineStr">
        <is>
          <t xml:space="preserve">CONCLUIDO	</t>
        </is>
      </c>
      <c r="D839" t="n">
        <v>1.7786</v>
      </c>
      <c r="E839" t="n">
        <v>56.22</v>
      </c>
      <c r="F839" t="n">
        <v>52.98</v>
      </c>
      <c r="G839" t="n">
        <v>211.91</v>
      </c>
      <c r="H839" t="n">
        <v>2.32</v>
      </c>
      <c r="I839" t="n">
        <v>15</v>
      </c>
      <c r="J839" t="n">
        <v>274.71</v>
      </c>
      <c r="K839" t="n">
        <v>56.13</v>
      </c>
      <c r="L839" t="n">
        <v>35.75</v>
      </c>
      <c r="M839" t="n">
        <v>13</v>
      </c>
      <c r="N839" t="n">
        <v>72.83</v>
      </c>
      <c r="O839" t="n">
        <v>34114.91</v>
      </c>
      <c r="P839" t="n">
        <v>699.1</v>
      </c>
      <c r="Q839" t="n">
        <v>1367.2</v>
      </c>
      <c r="R839" t="n">
        <v>119.48</v>
      </c>
      <c r="S839" t="n">
        <v>104.26</v>
      </c>
      <c r="T839" t="n">
        <v>6722.01</v>
      </c>
      <c r="U839" t="n">
        <v>0.87</v>
      </c>
      <c r="V839" t="n">
        <v>0.9</v>
      </c>
      <c r="W839" t="n">
        <v>20.67</v>
      </c>
      <c r="X839" t="n">
        <v>0.4</v>
      </c>
      <c r="Y839" t="n">
        <v>1</v>
      </c>
      <c r="Z839" t="n">
        <v>10</v>
      </c>
    </row>
    <row r="840">
      <c r="A840" t="n">
        <v>140</v>
      </c>
      <c r="B840" t="n">
        <v>110</v>
      </c>
      <c r="C840" t="inlineStr">
        <is>
          <t xml:space="preserve">CONCLUIDO	</t>
        </is>
      </c>
      <c r="D840" t="n">
        <v>1.7787</v>
      </c>
      <c r="E840" t="n">
        <v>56.22</v>
      </c>
      <c r="F840" t="n">
        <v>52.97</v>
      </c>
      <c r="G840" t="n">
        <v>211.9</v>
      </c>
      <c r="H840" t="n">
        <v>2.33</v>
      </c>
      <c r="I840" t="n">
        <v>15</v>
      </c>
      <c r="J840" t="n">
        <v>275.19</v>
      </c>
      <c r="K840" t="n">
        <v>56.13</v>
      </c>
      <c r="L840" t="n">
        <v>36</v>
      </c>
      <c r="M840" t="n">
        <v>13</v>
      </c>
      <c r="N840" t="n">
        <v>73.06999999999999</v>
      </c>
      <c r="O840" t="n">
        <v>34174.63</v>
      </c>
      <c r="P840" t="n">
        <v>700.47</v>
      </c>
      <c r="Q840" t="n">
        <v>1367.15</v>
      </c>
      <c r="R840" t="n">
        <v>119.43</v>
      </c>
      <c r="S840" t="n">
        <v>104.26</v>
      </c>
      <c r="T840" t="n">
        <v>6697.49</v>
      </c>
      <c r="U840" t="n">
        <v>0.87</v>
      </c>
      <c r="V840" t="n">
        <v>0.9</v>
      </c>
      <c r="W840" t="n">
        <v>20.67</v>
      </c>
      <c r="X840" t="n">
        <v>0.4</v>
      </c>
      <c r="Y840" t="n">
        <v>1</v>
      </c>
      <c r="Z840" t="n">
        <v>10</v>
      </c>
    </row>
    <row r="841">
      <c r="A841" t="n">
        <v>141</v>
      </c>
      <c r="B841" t="n">
        <v>110</v>
      </c>
      <c r="C841" t="inlineStr">
        <is>
          <t xml:space="preserve">CONCLUIDO	</t>
        </is>
      </c>
      <c r="D841" t="n">
        <v>1.7793</v>
      </c>
      <c r="E841" t="n">
        <v>56.2</v>
      </c>
      <c r="F841" t="n">
        <v>52.96</v>
      </c>
      <c r="G841" t="n">
        <v>211.83</v>
      </c>
      <c r="H841" t="n">
        <v>2.34</v>
      </c>
      <c r="I841" t="n">
        <v>15</v>
      </c>
      <c r="J841" t="n">
        <v>275.68</v>
      </c>
      <c r="K841" t="n">
        <v>56.13</v>
      </c>
      <c r="L841" t="n">
        <v>36.25</v>
      </c>
      <c r="M841" t="n">
        <v>13</v>
      </c>
      <c r="N841" t="n">
        <v>73.3</v>
      </c>
      <c r="O841" t="n">
        <v>34234.45</v>
      </c>
      <c r="P841" t="n">
        <v>700.4299999999999</v>
      </c>
      <c r="Q841" t="n">
        <v>1367.17</v>
      </c>
      <c r="R841" t="n">
        <v>118.83</v>
      </c>
      <c r="S841" t="n">
        <v>104.26</v>
      </c>
      <c r="T841" t="n">
        <v>6397.05</v>
      </c>
      <c r="U841" t="n">
        <v>0.88</v>
      </c>
      <c r="V841" t="n">
        <v>0.9</v>
      </c>
      <c r="W841" t="n">
        <v>20.67</v>
      </c>
      <c r="X841" t="n">
        <v>0.38</v>
      </c>
      <c r="Y841" t="n">
        <v>1</v>
      </c>
      <c r="Z841" t="n">
        <v>10</v>
      </c>
    </row>
    <row r="842">
      <c r="A842" t="n">
        <v>142</v>
      </c>
      <c r="B842" t="n">
        <v>110</v>
      </c>
      <c r="C842" t="inlineStr">
        <is>
          <t xml:space="preserve">CONCLUIDO	</t>
        </is>
      </c>
      <c r="D842" t="n">
        <v>1.779</v>
      </c>
      <c r="E842" t="n">
        <v>56.21</v>
      </c>
      <c r="F842" t="n">
        <v>52.97</v>
      </c>
      <c r="G842" t="n">
        <v>211.86</v>
      </c>
      <c r="H842" t="n">
        <v>2.35</v>
      </c>
      <c r="I842" t="n">
        <v>15</v>
      </c>
      <c r="J842" t="n">
        <v>276.16</v>
      </c>
      <c r="K842" t="n">
        <v>56.13</v>
      </c>
      <c r="L842" t="n">
        <v>36.5</v>
      </c>
      <c r="M842" t="n">
        <v>13</v>
      </c>
      <c r="N842" t="n">
        <v>73.54000000000001</v>
      </c>
      <c r="O842" t="n">
        <v>34294.37</v>
      </c>
      <c r="P842" t="n">
        <v>701.0700000000001</v>
      </c>
      <c r="Q842" t="n">
        <v>1367.19</v>
      </c>
      <c r="R842" t="n">
        <v>119.23</v>
      </c>
      <c r="S842" t="n">
        <v>104.26</v>
      </c>
      <c r="T842" t="n">
        <v>6597.55</v>
      </c>
      <c r="U842" t="n">
        <v>0.87</v>
      </c>
      <c r="V842" t="n">
        <v>0.9</v>
      </c>
      <c r="W842" t="n">
        <v>20.67</v>
      </c>
      <c r="X842" t="n">
        <v>0.39</v>
      </c>
      <c r="Y842" t="n">
        <v>1</v>
      </c>
      <c r="Z842" t="n">
        <v>10</v>
      </c>
    </row>
    <row r="843">
      <c r="A843" t="n">
        <v>143</v>
      </c>
      <c r="B843" t="n">
        <v>110</v>
      </c>
      <c r="C843" t="inlineStr">
        <is>
          <t xml:space="preserve">CONCLUIDO	</t>
        </is>
      </c>
      <c r="D843" t="n">
        <v>1.7787</v>
      </c>
      <c r="E843" t="n">
        <v>56.22</v>
      </c>
      <c r="F843" t="n">
        <v>52.97</v>
      </c>
      <c r="G843" t="n">
        <v>211.89</v>
      </c>
      <c r="H843" t="n">
        <v>2.36</v>
      </c>
      <c r="I843" t="n">
        <v>15</v>
      </c>
      <c r="J843" t="n">
        <v>276.65</v>
      </c>
      <c r="K843" t="n">
        <v>56.13</v>
      </c>
      <c r="L843" t="n">
        <v>36.75</v>
      </c>
      <c r="M843" t="n">
        <v>13</v>
      </c>
      <c r="N843" t="n">
        <v>73.77</v>
      </c>
      <c r="O843" t="n">
        <v>34354.37</v>
      </c>
      <c r="P843" t="n">
        <v>701.03</v>
      </c>
      <c r="Q843" t="n">
        <v>1367.21</v>
      </c>
      <c r="R843" t="n">
        <v>119.46</v>
      </c>
      <c r="S843" t="n">
        <v>104.26</v>
      </c>
      <c r="T843" t="n">
        <v>6711.36</v>
      </c>
      <c r="U843" t="n">
        <v>0.87</v>
      </c>
      <c r="V843" t="n">
        <v>0.9</v>
      </c>
      <c r="W843" t="n">
        <v>20.67</v>
      </c>
      <c r="X843" t="n">
        <v>0.4</v>
      </c>
      <c r="Y843" t="n">
        <v>1</v>
      </c>
      <c r="Z843" t="n">
        <v>10</v>
      </c>
    </row>
    <row r="844">
      <c r="A844" t="n">
        <v>144</v>
      </c>
      <c r="B844" t="n">
        <v>110</v>
      </c>
      <c r="C844" t="inlineStr">
        <is>
          <t xml:space="preserve">CONCLUIDO	</t>
        </is>
      </c>
      <c r="D844" t="n">
        <v>1.7788</v>
      </c>
      <c r="E844" t="n">
        <v>56.22</v>
      </c>
      <c r="F844" t="n">
        <v>52.97</v>
      </c>
      <c r="G844" t="n">
        <v>211.89</v>
      </c>
      <c r="H844" t="n">
        <v>2.38</v>
      </c>
      <c r="I844" t="n">
        <v>15</v>
      </c>
      <c r="J844" t="n">
        <v>277.14</v>
      </c>
      <c r="K844" t="n">
        <v>56.13</v>
      </c>
      <c r="L844" t="n">
        <v>37</v>
      </c>
      <c r="M844" t="n">
        <v>13</v>
      </c>
      <c r="N844" t="n">
        <v>74.01000000000001</v>
      </c>
      <c r="O844" t="n">
        <v>34414.47</v>
      </c>
      <c r="P844" t="n">
        <v>699.83</v>
      </c>
      <c r="Q844" t="n">
        <v>1367.16</v>
      </c>
      <c r="R844" t="n">
        <v>119.47</v>
      </c>
      <c r="S844" t="n">
        <v>104.26</v>
      </c>
      <c r="T844" t="n">
        <v>6716.91</v>
      </c>
      <c r="U844" t="n">
        <v>0.87</v>
      </c>
      <c r="V844" t="n">
        <v>0.9</v>
      </c>
      <c r="W844" t="n">
        <v>20.67</v>
      </c>
      <c r="X844" t="n">
        <v>0.4</v>
      </c>
      <c r="Y844" t="n">
        <v>1</v>
      </c>
      <c r="Z844" t="n">
        <v>10</v>
      </c>
    </row>
    <row r="845">
      <c r="A845" t="n">
        <v>145</v>
      </c>
      <c r="B845" t="n">
        <v>110</v>
      </c>
      <c r="C845" t="inlineStr">
        <is>
          <t xml:space="preserve">CONCLUIDO	</t>
        </is>
      </c>
      <c r="D845" t="n">
        <v>1.7786</v>
      </c>
      <c r="E845" t="n">
        <v>56.22</v>
      </c>
      <c r="F845" t="n">
        <v>52.98</v>
      </c>
      <c r="G845" t="n">
        <v>211.92</v>
      </c>
      <c r="H845" t="n">
        <v>2.39</v>
      </c>
      <c r="I845" t="n">
        <v>15</v>
      </c>
      <c r="J845" t="n">
        <v>277.63</v>
      </c>
      <c r="K845" t="n">
        <v>56.13</v>
      </c>
      <c r="L845" t="n">
        <v>37.25</v>
      </c>
      <c r="M845" t="n">
        <v>13</v>
      </c>
      <c r="N845" t="n">
        <v>74.25</v>
      </c>
      <c r="O845" t="n">
        <v>34474.66</v>
      </c>
      <c r="P845" t="n">
        <v>699.12</v>
      </c>
      <c r="Q845" t="n">
        <v>1367.24</v>
      </c>
      <c r="R845" t="n">
        <v>119.5</v>
      </c>
      <c r="S845" t="n">
        <v>104.26</v>
      </c>
      <c r="T845" t="n">
        <v>6733.57</v>
      </c>
      <c r="U845" t="n">
        <v>0.87</v>
      </c>
      <c r="V845" t="n">
        <v>0.9</v>
      </c>
      <c r="W845" t="n">
        <v>20.67</v>
      </c>
      <c r="X845" t="n">
        <v>0.4</v>
      </c>
      <c r="Y845" t="n">
        <v>1</v>
      </c>
      <c r="Z845" t="n">
        <v>10</v>
      </c>
    </row>
    <row r="846">
      <c r="A846" t="n">
        <v>146</v>
      </c>
      <c r="B846" t="n">
        <v>110</v>
      </c>
      <c r="C846" t="inlineStr">
        <is>
          <t xml:space="preserve">CONCLUIDO	</t>
        </is>
      </c>
      <c r="D846" t="n">
        <v>1.7788</v>
      </c>
      <c r="E846" t="n">
        <v>56.22</v>
      </c>
      <c r="F846" t="n">
        <v>52.97</v>
      </c>
      <c r="G846" t="n">
        <v>211.89</v>
      </c>
      <c r="H846" t="n">
        <v>2.4</v>
      </c>
      <c r="I846" t="n">
        <v>15</v>
      </c>
      <c r="J846" t="n">
        <v>278.11</v>
      </c>
      <c r="K846" t="n">
        <v>56.13</v>
      </c>
      <c r="L846" t="n">
        <v>37.5</v>
      </c>
      <c r="M846" t="n">
        <v>13</v>
      </c>
      <c r="N846" t="n">
        <v>74.48999999999999</v>
      </c>
      <c r="O846" t="n">
        <v>34534.94</v>
      </c>
      <c r="P846" t="n">
        <v>696.28</v>
      </c>
      <c r="Q846" t="n">
        <v>1367.15</v>
      </c>
      <c r="R846" t="n">
        <v>119.37</v>
      </c>
      <c r="S846" t="n">
        <v>104.26</v>
      </c>
      <c r="T846" t="n">
        <v>6665.48</v>
      </c>
      <c r="U846" t="n">
        <v>0.87</v>
      </c>
      <c r="V846" t="n">
        <v>0.9</v>
      </c>
      <c r="W846" t="n">
        <v>20.67</v>
      </c>
      <c r="X846" t="n">
        <v>0.4</v>
      </c>
      <c r="Y846" t="n">
        <v>1</v>
      </c>
      <c r="Z846" t="n">
        <v>10</v>
      </c>
    </row>
    <row r="847">
      <c r="A847" t="n">
        <v>147</v>
      </c>
      <c r="B847" t="n">
        <v>110</v>
      </c>
      <c r="C847" t="inlineStr">
        <is>
          <t xml:space="preserve">CONCLUIDO	</t>
        </is>
      </c>
      <c r="D847" t="n">
        <v>1.7791</v>
      </c>
      <c r="E847" t="n">
        <v>56.21</v>
      </c>
      <c r="F847" t="n">
        <v>52.96</v>
      </c>
      <c r="G847" t="n">
        <v>211.84</v>
      </c>
      <c r="H847" t="n">
        <v>2.41</v>
      </c>
      <c r="I847" t="n">
        <v>15</v>
      </c>
      <c r="J847" t="n">
        <v>278.6</v>
      </c>
      <c r="K847" t="n">
        <v>56.13</v>
      </c>
      <c r="L847" t="n">
        <v>37.75</v>
      </c>
      <c r="M847" t="n">
        <v>13</v>
      </c>
      <c r="N847" t="n">
        <v>74.73</v>
      </c>
      <c r="O847" t="n">
        <v>34595.32</v>
      </c>
      <c r="P847" t="n">
        <v>694.75</v>
      </c>
      <c r="Q847" t="n">
        <v>1367.13</v>
      </c>
      <c r="R847" t="n">
        <v>119.16</v>
      </c>
      <c r="S847" t="n">
        <v>104.26</v>
      </c>
      <c r="T847" t="n">
        <v>6562.77</v>
      </c>
      <c r="U847" t="n">
        <v>0.87</v>
      </c>
      <c r="V847" t="n">
        <v>0.9</v>
      </c>
      <c r="W847" t="n">
        <v>20.66</v>
      </c>
      <c r="X847" t="n">
        <v>0.39</v>
      </c>
      <c r="Y847" t="n">
        <v>1</v>
      </c>
      <c r="Z847" t="n">
        <v>10</v>
      </c>
    </row>
    <row r="848">
      <c r="A848" t="n">
        <v>148</v>
      </c>
      <c r="B848" t="n">
        <v>110</v>
      </c>
      <c r="C848" t="inlineStr">
        <is>
          <t xml:space="preserve">CONCLUIDO	</t>
        </is>
      </c>
      <c r="D848" t="n">
        <v>1.7786</v>
      </c>
      <c r="E848" t="n">
        <v>56.22</v>
      </c>
      <c r="F848" t="n">
        <v>52.98</v>
      </c>
      <c r="G848" t="n">
        <v>211.91</v>
      </c>
      <c r="H848" t="n">
        <v>2.42</v>
      </c>
      <c r="I848" t="n">
        <v>15</v>
      </c>
      <c r="J848" t="n">
        <v>279.09</v>
      </c>
      <c r="K848" t="n">
        <v>56.13</v>
      </c>
      <c r="L848" t="n">
        <v>38</v>
      </c>
      <c r="M848" t="n">
        <v>11</v>
      </c>
      <c r="N848" t="n">
        <v>74.97</v>
      </c>
      <c r="O848" t="n">
        <v>34655.79</v>
      </c>
      <c r="P848" t="n">
        <v>694.11</v>
      </c>
      <c r="Q848" t="n">
        <v>1367.2</v>
      </c>
      <c r="R848" t="n">
        <v>119.5</v>
      </c>
      <c r="S848" t="n">
        <v>104.26</v>
      </c>
      <c r="T848" t="n">
        <v>6730.02</v>
      </c>
      <c r="U848" t="n">
        <v>0.87</v>
      </c>
      <c r="V848" t="n">
        <v>0.9</v>
      </c>
      <c r="W848" t="n">
        <v>20.67</v>
      </c>
      <c r="X848" t="n">
        <v>0.4</v>
      </c>
      <c r="Y848" t="n">
        <v>1</v>
      </c>
      <c r="Z848" t="n">
        <v>10</v>
      </c>
    </row>
    <row r="849">
      <c r="A849" t="n">
        <v>149</v>
      </c>
      <c r="B849" t="n">
        <v>110</v>
      </c>
      <c r="C849" t="inlineStr">
        <is>
          <t xml:space="preserve">CONCLUIDO	</t>
        </is>
      </c>
      <c r="D849" t="n">
        <v>1.781</v>
      </c>
      <c r="E849" t="n">
        <v>56.15</v>
      </c>
      <c r="F849" t="n">
        <v>52.94</v>
      </c>
      <c r="G849" t="n">
        <v>226.91</v>
      </c>
      <c r="H849" t="n">
        <v>2.44</v>
      </c>
      <c r="I849" t="n">
        <v>14</v>
      </c>
      <c r="J849" t="n">
        <v>279.58</v>
      </c>
      <c r="K849" t="n">
        <v>56.13</v>
      </c>
      <c r="L849" t="n">
        <v>38.25</v>
      </c>
      <c r="M849" t="n">
        <v>9</v>
      </c>
      <c r="N849" t="n">
        <v>75.20999999999999</v>
      </c>
      <c r="O849" t="n">
        <v>34716.36</v>
      </c>
      <c r="P849" t="n">
        <v>692.85</v>
      </c>
      <c r="Q849" t="n">
        <v>1367.19</v>
      </c>
      <c r="R849" t="n">
        <v>118.28</v>
      </c>
      <c r="S849" t="n">
        <v>104.26</v>
      </c>
      <c r="T849" t="n">
        <v>6128.61</v>
      </c>
      <c r="U849" t="n">
        <v>0.88</v>
      </c>
      <c r="V849" t="n">
        <v>0.91</v>
      </c>
      <c r="W849" t="n">
        <v>20.67</v>
      </c>
      <c r="X849" t="n">
        <v>0.37</v>
      </c>
      <c r="Y849" t="n">
        <v>1</v>
      </c>
      <c r="Z849" t="n">
        <v>10</v>
      </c>
    </row>
    <row r="850">
      <c r="A850" t="n">
        <v>150</v>
      </c>
      <c r="B850" t="n">
        <v>110</v>
      </c>
      <c r="C850" t="inlineStr">
        <is>
          <t xml:space="preserve">CONCLUIDO	</t>
        </is>
      </c>
      <c r="D850" t="n">
        <v>1.7807</v>
      </c>
      <c r="E850" t="n">
        <v>56.16</v>
      </c>
      <c r="F850" t="n">
        <v>52.95</v>
      </c>
      <c r="G850" t="n">
        <v>226.94</v>
      </c>
      <c r="H850" t="n">
        <v>2.45</v>
      </c>
      <c r="I850" t="n">
        <v>14</v>
      </c>
      <c r="J850" t="n">
        <v>280.08</v>
      </c>
      <c r="K850" t="n">
        <v>56.13</v>
      </c>
      <c r="L850" t="n">
        <v>38.5</v>
      </c>
      <c r="M850" t="n">
        <v>8</v>
      </c>
      <c r="N850" t="n">
        <v>75.45</v>
      </c>
      <c r="O850" t="n">
        <v>34777.02</v>
      </c>
      <c r="P850" t="n">
        <v>693.79</v>
      </c>
      <c r="Q850" t="n">
        <v>1367.19</v>
      </c>
      <c r="R850" t="n">
        <v>118.58</v>
      </c>
      <c r="S850" t="n">
        <v>104.26</v>
      </c>
      <c r="T850" t="n">
        <v>6276.35</v>
      </c>
      <c r="U850" t="n">
        <v>0.88</v>
      </c>
      <c r="V850" t="n">
        <v>0.91</v>
      </c>
      <c r="W850" t="n">
        <v>20.67</v>
      </c>
      <c r="X850" t="n">
        <v>0.38</v>
      </c>
      <c r="Y850" t="n">
        <v>1</v>
      </c>
      <c r="Z850" t="n">
        <v>10</v>
      </c>
    </row>
    <row r="851">
      <c r="A851" t="n">
        <v>151</v>
      </c>
      <c r="B851" t="n">
        <v>110</v>
      </c>
      <c r="C851" t="inlineStr">
        <is>
          <t xml:space="preserve">CONCLUIDO	</t>
        </is>
      </c>
      <c r="D851" t="n">
        <v>1.7807</v>
      </c>
      <c r="E851" t="n">
        <v>56.16</v>
      </c>
      <c r="F851" t="n">
        <v>52.95</v>
      </c>
      <c r="G851" t="n">
        <v>226.95</v>
      </c>
      <c r="H851" t="n">
        <v>2.46</v>
      </c>
      <c r="I851" t="n">
        <v>14</v>
      </c>
      <c r="J851" t="n">
        <v>280.57</v>
      </c>
      <c r="K851" t="n">
        <v>56.13</v>
      </c>
      <c r="L851" t="n">
        <v>38.75</v>
      </c>
      <c r="M851" t="n">
        <v>8</v>
      </c>
      <c r="N851" t="n">
        <v>75.69</v>
      </c>
      <c r="O851" t="n">
        <v>34837.77</v>
      </c>
      <c r="P851" t="n">
        <v>694.67</v>
      </c>
      <c r="Q851" t="n">
        <v>1367.17</v>
      </c>
      <c r="R851" t="n">
        <v>118.68</v>
      </c>
      <c r="S851" t="n">
        <v>104.26</v>
      </c>
      <c r="T851" t="n">
        <v>6327.86</v>
      </c>
      <c r="U851" t="n">
        <v>0.88</v>
      </c>
      <c r="V851" t="n">
        <v>0.9</v>
      </c>
      <c r="W851" t="n">
        <v>20.67</v>
      </c>
      <c r="X851" t="n">
        <v>0.38</v>
      </c>
      <c r="Y851" t="n">
        <v>1</v>
      </c>
      <c r="Z851" t="n">
        <v>10</v>
      </c>
    </row>
    <row r="852">
      <c r="A852" t="n">
        <v>152</v>
      </c>
      <c r="B852" t="n">
        <v>110</v>
      </c>
      <c r="C852" t="inlineStr">
        <is>
          <t xml:space="preserve">CONCLUIDO	</t>
        </is>
      </c>
      <c r="D852" t="n">
        <v>1.7806</v>
      </c>
      <c r="E852" t="n">
        <v>56.16</v>
      </c>
      <c r="F852" t="n">
        <v>52.96</v>
      </c>
      <c r="G852" t="n">
        <v>226.96</v>
      </c>
      <c r="H852" t="n">
        <v>2.47</v>
      </c>
      <c r="I852" t="n">
        <v>14</v>
      </c>
      <c r="J852" t="n">
        <v>281.06</v>
      </c>
      <c r="K852" t="n">
        <v>56.13</v>
      </c>
      <c r="L852" t="n">
        <v>39</v>
      </c>
      <c r="M852" t="n">
        <v>8</v>
      </c>
      <c r="N852" t="n">
        <v>75.94</v>
      </c>
      <c r="O852" t="n">
        <v>34898.63</v>
      </c>
      <c r="P852" t="n">
        <v>694.9</v>
      </c>
      <c r="Q852" t="n">
        <v>1367.14</v>
      </c>
      <c r="R852" t="n">
        <v>118.61</v>
      </c>
      <c r="S852" t="n">
        <v>104.26</v>
      </c>
      <c r="T852" t="n">
        <v>6291.48</v>
      </c>
      <c r="U852" t="n">
        <v>0.88</v>
      </c>
      <c r="V852" t="n">
        <v>0.9</v>
      </c>
      <c r="W852" t="n">
        <v>20.68</v>
      </c>
      <c r="X852" t="n">
        <v>0.38</v>
      </c>
      <c r="Y852" t="n">
        <v>1</v>
      </c>
      <c r="Z852" t="n">
        <v>10</v>
      </c>
    </row>
    <row r="853">
      <c r="A853" t="n">
        <v>153</v>
      </c>
      <c r="B853" t="n">
        <v>110</v>
      </c>
      <c r="C853" t="inlineStr">
        <is>
          <t xml:space="preserve">CONCLUIDO	</t>
        </is>
      </c>
      <c r="D853" t="n">
        <v>1.7809</v>
      </c>
      <c r="E853" t="n">
        <v>56.15</v>
      </c>
      <c r="F853" t="n">
        <v>52.95</v>
      </c>
      <c r="G853" t="n">
        <v>226.92</v>
      </c>
      <c r="H853" t="n">
        <v>2.48</v>
      </c>
      <c r="I853" t="n">
        <v>14</v>
      </c>
      <c r="J853" t="n">
        <v>281.56</v>
      </c>
      <c r="K853" t="n">
        <v>56.13</v>
      </c>
      <c r="L853" t="n">
        <v>39.25</v>
      </c>
      <c r="M853" t="n">
        <v>8</v>
      </c>
      <c r="N853" t="n">
        <v>76.18000000000001</v>
      </c>
      <c r="O853" t="n">
        <v>34959.58</v>
      </c>
      <c r="P853" t="n">
        <v>694.1</v>
      </c>
      <c r="Q853" t="n">
        <v>1367.2</v>
      </c>
      <c r="R853" t="n">
        <v>118.37</v>
      </c>
      <c r="S853" t="n">
        <v>104.26</v>
      </c>
      <c r="T853" t="n">
        <v>6169.72</v>
      </c>
      <c r="U853" t="n">
        <v>0.88</v>
      </c>
      <c r="V853" t="n">
        <v>0.91</v>
      </c>
      <c r="W853" t="n">
        <v>20.67</v>
      </c>
      <c r="X853" t="n">
        <v>0.37</v>
      </c>
      <c r="Y853" t="n">
        <v>1</v>
      </c>
      <c r="Z853" t="n">
        <v>10</v>
      </c>
    </row>
    <row r="854">
      <c r="A854" t="n">
        <v>154</v>
      </c>
      <c r="B854" t="n">
        <v>110</v>
      </c>
      <c r="C854" t="inlineStr">
        <is>
          <t xml:space="preserve">CONCLUIDO	</t>
        </is>
      </c>
      <c r="D854" t="n">
        <v>1.781</v>
      </c>
      <c r="E854" t="n">
        <v>56.15</v>
      </c>
      <c r="F854" t="n">
        <v>52.95</v>
      </c>
      <c r="G854" t="n">
        <v>226.91</v>
      </c>
      <c r="H854" t="n">
        <v>2.49</v>
      </c>
      <c r="I854" t="n">
        <v>14</v>
      </c>
      <c r="J854" t="n">
        <v>282.05</v>
      </c>
      <c r="K854" t="n">
        <v>56.13</v>
      </c>
      <c r="L854" t="n">
        <v>39.5</v>
      </c>
      <c r="M854" t="n">
        <v>8</v>
      </c>
      <c r="N854" t="n">
        <v>76.43000000000001</v>
      </c>
      <c r="O854" t="n">
        <v>35020.63</v>
      </c>
      <c r="P854" t="n">
        <v>694.3</v>
      </c>
      <c r="Q854" t="n">
        <v>1367.21</v>
      </c>
      <c r="R854" t="n">
        <v>118.24</v>
      </c>
      <c r="S854" t="n">
        <v>104.26</v>
      </c>
      <c r="T854" t="n">
        <v>6104.94</v>
      </c>
      <c r="U854" t="n">
        <v>0.88</v>
      </c>
      <c r="V854" t="n">
        <v>0.91</v>
      </c>
      <c r="W854" t="n">
        <v>20.67</v>
      </c>
      <c r="X854" t="n">
        <v>0.37</v>
      </c>
      <c r="Y854" t="n">
        <v>1</v>
      </c>
      <c r="Z854" t="n">
        <v>10</v>
      </c>
    </row>
    <row r="855">
      <c r="A855" t="n">
        <v>155</v>
      </c>
      <c r="B855" t="n">
        <v>110</v>
      </c>
      <c r="C855" t="inlineStr">
        <is>
          <t xml:space="preserve">CONCLUIDO	</t>
        </is>
      </c>
      <c r="D855" t="n">
        <v>1.7811</v>
      </c>
      <c r="E855" t="n">
        <v>56.15</v>
      </c>
      <c r="F855" t="n">
        <v>52.94</v>
      </c>
      <c r="G855" t="n">
        <v>226.9</v>
      </c>
      <c r="H855" t="n">
        <v>2.5</v>
      </c>
      <c r="I855" t="n">
        <v>14</v>
      </c>
      <c r="J855" t="n">
        <v>282.55</v>
      </c>
      <c r="K855" t="n">
        <v>56.13</v>
      </c>
      <c r="L855" t="n">
        <v>39.75</v>
      </c>
      <c r="M855" t="n">
        <v>6</v>
      </c>
      <c r="N855" t="n">
        <v>76.67</v>
      </c>
      <c r="O855" t="n">
        <v>35081.77</v>
      </c>
      <c r="P855" t="n">
        <v>695.16</v>
      </c>
      <c r="Q855" t="n">
        <v>1367.21</v>
      </c>
      <c r="R855" t="n">
        <v>118.22</v>
      </c>
      <c r="S855" t="n">
        <v>104.26</v>
      </c>
      <c r="T855" t="n">
        <v>6095.87</v>
      </c>
      <c r="U855" t="n">
        <v>0.88</v>
      </c>
      <c r="V855" t="n">
        <v>0.91</v>
      </c>
      <c r="W855" t="n">
        <v>20.67</v>
      </c>
      <c r="X855" t="n">
        <v>0.37</v>
      </c>
      <c r="Y855" t="n">
        <v>1</v>
      </c>
      <c r="Z855" t="n">
        <v>10</v>
      </c>
    </row>
    <row r="856">
      <c r="A856" t="n">
        <v>156</v>
      </c>
      <c r="B856" t="n">
        <v>110</v>
      </c>
      <c r="C856" t="inlineStr">
        <is>
          <t xml:space="preserve">CONCLUIDO	</t>
        </is>
      </c>
      <c r="D856" t="n">
        <v>1.7812</v>
      </c>
      <c r="E856" t="n">
        <v>56.14</v>
      </c>
      <c r="F856" t="n">
        <v>52.94</v>
      </c>
      <c r="G856" t="n">
        <v>226.88</v>
      </c>
      <c r="H856" t="n">
        <v>2.52</v>
      </c>
      <c r="I856" t="n">
        <v>14</v>
      </c>
      <c r="J856" t="n">
        <v>283.04</v>
      </c>
      <c r="K856" t="n">
        <v>56.13</v>
      </c>
      <c r="L856" t="n">
        <v>40</v>
      </c>
      <c r="M856" t="n">
        <v>4</v>
      </c>
      <c r="N856" t="n">
        <v>76.92</v>
      </c>
      <c r="O856" t="n">
        <v>35143.02</v>
      </c>
      <c r="P856" t="n">
        <v>695.89</v>
      </c>
      <c r="Q856" t="n">
        <v>1367.24</v>
      </c>
      <c r="R856" t="n">
        <v>118.04</v>
      </c>
      <c r="S856" t="n">
        <v>104.26</v>
      </c>
      <c r="T856" t="n">
        <v>6008.72</v>
      </c>
      <c r="U856" t="n">
        <v>0.88</v>
      </c>
      <c r="V856" t="n">
        <v>0.91</v>
      </c>
      <c r="W856" t="n">
        <v>20.67</v>
      </c>
      <c r="X856" t="n">
        <v>0.36</v>
      </c>
      <c r="Y856" t="n">
        <v>1</v>
      </c>
      <c r="Z856" t="n">
        <v>10</v>
      </c>
    </row>
    <row r="857">
      <c r="A857" t="n">
        <v>0</v>
      </c>
      <c r="B857" t="n">
        <v>150</v>
      </c>
      <c r="C857" t="inlineStr">
        <is>
          <t xml:space="preserve">CONCLUIDO	</t>
        </is>
      </c>
      <c r="D857" t="n">
        <v>0.6339</v>
      </c>
      <c r="E857" t="n">
        <v>157.76</v>
      </c>
      <c r="F857" t="n">
        <v>88.93000000000001</v>
      </c>
      <c r="G857" t="n">
        <v>4.5</v>
      </c>
      <c r="H857" t="n">
        <v>0.06</v>
      </c>
      <c r="I857" t="n">
        <v>1185</v>
      </c>
      <c r="J857" t="n">
        <v>296.65</v>
      </c>
      <c r="K857" t="n">
        <v>61.82</v>
      </c>
      <c r="L857" t="n">
        <v>1</v>
      </c>
      <c r="M857" t="n">
        <v>1183</v>
      </c>
      <c r="N857" t="n">
        <v>83.83</v>
      </c>
      <c r="O857" t="n">
        <v>36821.52</v>
      </c>
      <c r="P857" t="n">
        <v>1633.91</v>
      </c>
      <c r="Q857" t="n">
        <v>1372.32</v>
      </c>
      <c r="R857" t="n">
        <v>1294.52</v>
      </c>
      <c r="S857" t="n">
        <v>104.26</v>
      </c>
      <c r="T857" t="n">
        <v>588392.29</v>
      </c>
      <c r="U857" t="n">
        <v>0.08</v>
      </c>
      <c r="V857" t="n">
        <v>0.54</v>
      </c>
      <c r="W857" t="n">
        <v>22.58</v>
      </c>
      <c r="X857" t="n">
        <v>36.24</v>
      </c>
      <c r="Y857" t="n">
        <v>1</v>
      </c>
      <c r="Z857" t="n">
        <v>10</v>
      </c>
    </row>
    <row r="858">
      <c r="A858" t="n">
        <v>1</v>
      </c>
      <c r="B858" t="n">
        <v>150</v>
      </c>
      <c r="C858" t="inlineStr">
        <is>
          <t xml:space="preserve">CONCLUIDO	</t>
        </is>
      </c>
      <c r="D858" t="n">
        <v>0.7943</v>
      </c>
      <c r="E858" t="n">
        <v>125.9</v>
      </c>
      <c r="F858" t="n">
        <v>77.23999999999999</v>
      </c>
      <c r="G858" t="n">
        <v>5.64</v>
      </c>
      <c r="H858" t="n">
        <v>0.07000000000000001</v>
      </c>
      <c r="I858" t="n">
        <v>822</v>
      </c>
      <c r="J858" t="n">
        <v>297.17</v>
      </c>
      <c r="K858" t="n">
        <v>61.82</v>
      </c>
      <c r="L858" t="n">
        <v>1.25</v>
      </c>
      <c r="M858" t="n">
        <v>820</v>
      </c>
      <c r="N858" t="n">
        <v>84.09999999999999</v>
      </c>
      <c r="O858" t="n">
        <v>36885.7</v>
      </c>
      <c r="P858" t="n">
        <v>1420.23</v>
      </c>
      <c r="Q858" t="n">
        <v>1370.77</v>
      </c>
      <c r="R858" t="n">
        <v>911.4400000000001</v>
      </c>
      <c r="S858" t="n">
        <v>104.26</v>
      </c>
      <c r="T858" t="n">
        <v>398666.43</v>
      </c>
      <c r="U858" t="n">
        <v>0.11</v>
      </c>
      <c r="V858" t="n">
        <v>0.62</v>
      </c>
      <c r="W858" t="n">
        <v>21.95</v>
      </c>
      <c r="X858" t="n">
        <v>24.58</v>
      </c>
      <c r="Y858" t="n">
        <v>1</v>
      </c>
      <c r="Z858" t="n">
        <v>10</v>
      </c>
    </row>
    <row r="859">
      <c r="A859" t="n">
        <v>2</v>
      </c>
      <c r="B859" t="n">
        <v>150</v>
      </c>
      <c r="C859" t="inlineStr">
        <is>
          <t xml:space="preserve">CONCLUIDO	</t>
        </is>
      </c>
      <c r="D859" t="n">
        <v>0.9135</v>
      </c>
      <c r="E859" t="n">
        <v>109.47</v>
      </c>
      <c r="F859" t="n">
        <v>71.36</v>
      </c>
      <c r="G859" t="n">
        <v>6.78</v>
      </c>
      <c r="H859" t="n">
        <v>0.09</v>
      </c>
      <c r="I859" t="n">
        <v>632</v>
      </c>
      <c r="J859" t="n">
        <v>297.7</v>
      </c>
      <c r="K859" t="n">
        <v>61.82</v>
      </c>
      <c r="L859" t="n">
        <v>1.5</v>
      </c>
      <c r="M859" t="n">
        <v>630</v>
      </c>
      <c r="N859" t="n">
        <v>84.37</v>
      </c>
      <c r="O859" t="n">
        <v>36949.99</v>
      </c>
      <c r="P859" t="n">
        <v>1312.89</v>
      </c>
      <c r="Q859" t="n">
        <v>1369.9</v>
      </c>
      <c r="R859" t="n">
        <v>717.67</v>
      </c>
      <c r="S859" t="n">
        <v>104.26</v>
      </c>
      <c r="T859" t="n">
        <v>302730.32</v>
      </c>
      <c r="U859" t="n">
        <v>0.15</v>
      </c>
      <c r="V859" t="n">
        <v>0.67</v>
      </c>
      <c r="W859" t="n">
        <v>21.69</v>
      </c>
      <c r="X859" t="n">
        <v>18.73</v>
      </c>
      <c r="Y859" t="n">
        <v>1</v>
      </c>
      <c r="Z859" t="n">
        <v>10</v>
      </c>
    </row>
    <row r="860">
      <c r="A860" t="n">
        <v>3</v>
      </c>
      <c r="B860" t="n">
        <v>150</v>
      </c>
      <c r="C860" t="inlineStr">
        <is>
          <t xml:space="preserve">CONCLUIDO	</t>
        </is>
      </c>
      <c r="D860" t="n">
        <v>1.0072</v>
      </c>
      <c r="E860" t="n">
        <v>99.29000000000001</v>
      </c>
      <c r="F860" t="n">
        <v>67.73</v>
      </c>
      <c r="G860" t="n">
        <v>7.91</v>
      </c>
      <c r="H860" t="n">
        <v>0.1</v>
      </c>
      <c r="I860" t="n">
        <v>514</v>
      </c>
      <c r="J860" t="n">
        <v>298.22</v>
      </c>
      <c r="K860" t="n">
        <v>61.82</v>
      </c>
      <c r="L860" t="n">
        <v>1.75</v>
      </c>
      <c r="M860" t="n">
        <v>512</v>
      </c>
      <c r="N860" t="n">
        <v>84.65000000000001</v>
      </c>
      <c r="O860" t="n">
        <v>37014.39</v>
      </c>
      <c r="P860" t="n">
        <v>1246.36</v>
      </c>
      <c r="Q860" t="n">
        <v>1369.19</v>
      </c>
      <c r="R860" t="n">
        <v>599.64</v>
      </c>
      <c r="S860" t="n">
        <v>104.26</v>
      </c>
      <c r="T860" t="n">
        <v>244304.66</v>
      </c>
      <c r="U860" t="n">
        <v>0.17</v>
      </c>
      <c r="V860" t="n">
        <v>0.71</v>
      </c>
      <c r="W860" t="n">
        <v>21.49</v>
      </c>
      <c r="X860" t="n">
        <v>15.11</v>
      </c>
      <c r="Y860" t="n">
        <v>1</v>
      </c>
      <c r="Z860" t="n">
        <v>10</v>
      </c>
    </row>
    <row r="861">
      <c r="A861" t="n">
        <v>4</v>
      </c>
      <c r="B861" t="n">
        <v>150</v>
      </c>
      <c r="C861" t="inlineStr">
        <is>
          <t xml:space="preserve">CONCLUIDO	</t>
        </is>
      </c>
      <c r="D861" t="n">
        <v>1.0816</v>
      </c>
      <c r="E861" t="n">
        <v>92.45</v>
      </c>
      <c r="F861" t="n">
        <v>65.34</v>
      </c>
      <c r="G861" t="n">
        <v>9.029999999999999</v>
      </c>
      <c r="H861" t="n">
        <v>0.12</v>
      </c>
      <c r="I861" t="n">
        <v>434</v>
      </c>
      <c r="J861" t="n">
        <v>298.74</v>
      </c>
      <c r="K861" t="n">
        <v>61.82</v>
      </c>
      <c r="L861" t="n">
        <v>2</v>
      </c>
      <c r="M861" t="n">
        <v>432</v>
      </c>
      <c r="N861" t="n">
        <v>84.92</v>
      </c>
      <c r="O861" t="n">
        <v>37078.91</v>
      </c>
      <c r="P861" t="n">
        <v>1202.55</v>
      </c>
      <c r="Q861" t="n">
        <v>1368.94</v>
      </c>
      <c r="R861" t="n">
        <v>521.36</v>
      </c>
      <c r="S861" t="n">
        <v>104.26</v>
      </c>
      <c r="T861" t="n">
        <v>205566.84</v>
      </c>
      <c r="U861" t="n">
        <v>0.2</v>
      </c>
      <c r="V861" t="n">
        <v>0.73</v>
      </c>
      <c r="W861" t="n">
        <v>21.37</v>
      </c>
      <c r="X861" t="n">
        <v>12.72</v>
      </c>
      <c r="Y861" t="n">
        <v>1</v>
      </c>
      <c r="Z861" t="n">
        <v>10</v>
      </c>
    </row>
    <row r="862">
      <c r="A862" t="n">
        <v>5</v>
      </c>
      <c r="B862" t="n">
        <v>150</v>
      </c>
      <c r="C862" t="inlineStr">
        <is>
          <t xml:space="preserve">CONCLUIDO	</t>
        </is>
      </c>
      <c r="D862" t="n">
        <v>1.1449</v>
      </c>
      <c r="E862" t="n">
        <v>87.34999999999999</v>
      </c>
      <c r="F862" t="n">
        <v>63.52</v>
      </c>
      <c r="G862" t="n">
        <v>10.16</v>
      </c>
      <c r="H862" t="n">
        <v>0.13</v>
      </c>
      <c r="I862" t="n">
        <v>375</v>
      </c>
      <c r="J862" t="n">
        <v>299.26</v>
      </c>
      <c r="K862" t="n">
        <v>61.82</v>
      </c>
      <c r="L862" t="n">
        <v>2.25</v>
      </c>
      <c r="M862" t="n">
        <v>373</v>
      </c>
      <c r="N862" t="n">
        <v>85.19</v>
      </c>
      <c r="O862" t="n">
        <v>37143.54</v>
      </c>
      <c r="P862" t="n">
        <v>1168.99</v>
      </c>
      <c r="Q862" t="n">
        <v>1369.02</v>
      </c>
      <c r="R862" t="n">
        <v>462.69</v>
      </c>
      <c r="S862" t="n">
        <v>104.26</v>
      </c>
      <c r="T862" t="n">
        <v>176525.96</v>
      </c>
      <c r="U862" t="n">
        <v>0.23</v>
      </c>
      <c r="V862" t="n">
        <v>0.76</v>
      </c>
      <c r="W862" t="n">
        <v>21.25</v>
      </c>
      <c r="X862" t="n">
        <v>10.91</v>
      </c>
      <c r="Y862" t="n">
        <v>1</v>
      </c>
      <c r="Z862" t="n">
        <v>10</v>
      </c>
    </row>
    <row r="863">
      <c r="A863" t="n">
        <v>6</v>
      </c>
      <c r="B863" t="n">
        <v>150</v>
      </c>
      <c r="C863" t="inlineStr">
        <is>
          <t xml:space="preserve">CONCLUIDO	</t>
        </is>
      </c>
      <c r="D863" t="n">
        <v>1.1972</v>
      </c>
      <c r="E863" t="n">
        <v>83.53</v>
      </c>
      <c r="F863" t="n">
        <v>62.2</v>
      </c>
      <c r="G863" t="n">
        <v>11.31</v>
      </c>
      <c r="H863" t="n">
        <v>0.15</v>
      </c>
      <c r="I863" t="n">
        <v>330</v>
      </c>
      <c r="J863" t="n">
        <v>299.79</v>
      </c>
      <c r="K863" t="n">
        <v>61.82</v>
      </c>
      <c r="L863" t="n">
        <v>2.5</v>
      </c>
      <c r="M863" t="n">
        <v>328</v>
      </c>
      <c r="N863" t="n">
        <v>85.47</v>
      </c>
      <c r="O863" t="n">
        <v>37208.42</v>
      </c>
      <c r="P863" t="n">
        <v>1144.69</v>
      </c>
      <c r="Q863" t="n">
        <v>1368.58</v>
      </c>
      <c r="R863" t="n">
        <v>418.69</v>
      </c>
      <c r="S863" t="n">
        <v>104.26</v>
      </c>
      <c r="T863" t="n">
        <v>154753.64</v>
      </c>
      <c r="U863" t="n">
        <v>0.25</v>
      </c>
      <c r="V863" t="n">
        <v>0.77</v>
      </c>
      <c r="W863" t="n">
        <v>21.2</v>
      </c>
      <c r="X863" t="n">
        <v>9.59</v>
      </c>
      <c r="Y863" t="n">
        <v>1</v>
      </c>
      <c r="Z863" t="n">
        <v>10</v>
      </c>
    </row>
    <row r="864">
      <c r="A864" t="n">
        <v>7</v>
      </c>
      <c r="B864" t="n">
        <v>150</v>
      </c>
      <c r="C864" t="inlineStr">
        <is>
          <t xml:space="preserve">CONCLUIDO	</t>
        </is>
      </c>
      <c r="D864" t="n">
        <v>1.2419</v>
      </c>
      <c r="E864" t="n">
        <v>80.52</v>
      </c>
      <c r="F864" t="n">
        <v>61.14</v>
      </c>
      <c r="G864" t="n">
        <v>12.43</v>
      </c>
      <c r="H864" t="n">
        <v>0.16</v>
      </c>
      <c r="I864" t="n">
        <v>295</v>
      </c>
      <c r="J864" t="n">
        <v>300.32</v>
      </c>
      <c r="K864" t="n">
        <v>61.82</v>
      </c>
      <c r="L864" t="n">
        <v>2.75</v>
      </c>
      <c r="M864" t="n">
        <v>293</v>
      </c>
      <c r="N864" t="n">
        <v>85.73999999999999</v>
      </c>
      <c r="O864" t="n">
        <v>37273.29</v>
      </c>
      <c r="P864" t="n">
        <v>1125.07</v>
      </c>
      <c r="Q864" t="n">
        <v>1368.51</v>
      </c>
      <c r="R864" t="n">
        <v>384.61</v>
      </c>
      <c r="S864" t="n">
        <v>104.26</v>
      </c>
      <c r="T864" t="n">
        <v>137886.43</v>
      </c>
      <c r="U864" t="n">
        <v>0.27</v>
      </c>
      <c r="V864" t="n">
        <v>0.78</v>
      </c>
      <c r="W864" t="n">
        <v>21.12</v>
      </c>
      <c r="X864" t="n">
        <v>8.529999999999999</v>
      </c>
      <c r="Y864" t="n">
        <v>1</v>
      </c>
      <c r="Z864" t="n">
        <v>10</v>
      </c>
    </row>
    <row r="865">
      <c r="A865" t="n">
        <v>8</v>
      </c>
      <c r="B865" t="n">
        <v>150</v>
      </c>
      <c r="C865" t="inlineStr">
        <is>
          <t xml:space="preserve">CONCLUIDO	</t>
        </is>
      </c>
      <c r="D865" t="n">
        <v>1.2792</v>
      </c>
      <c r="E865" t="n">
        <v>78.17</v>
      </c>
      <c r="F865" t="n">
        <v>60.34</v>
      </c>
      <c r="G865" t="n">
        <v>13.56</v>
      </c>
      <c r="H865" t="n">
        <v>0.18</v>
      </c>
      <c r="I865" t="n">
        <v>267</v>
      </c>
      <c r="J865" t="n">
        <v>300.84</v>
      </c>
      <c r="K865" t="n">
        <v>61.82</v>
      </c>
      <c r="L865" t="n">
        <v>3</v>
      </c>
      <c r="M865" t="n">
        <v>265</v>
      </c>
      <c r="N865" t="n">
        <v>86.02</v>
      </c>
      <c r="O865" t="n">
        <v>37338.27</v>
      </c>
      <c r="P865" t="n">
        <v>1110.43</v>
      </c>
      <c r="Q865" t="n">
        <v>1368.24</v>
      </c>
      <c r="R865" t="n">
        <v>358.77</v>
      </c>
      <c r="S865" t="n">
        <v>104.26</v>
      </c>
      <c r="T865" t="n">
        <v>125104.04</v>
      </c>
      <c r="U865" t="n">
        <v>0.29</v>
      </c>
      <c r="V865" t="n">
        <v>0.79</v>
      </c>
      <c r="W865" t="n">
        <v>21.09</v>
      </c>
      <c r="X865" t="n">
        <v>7.74</v>
      </c>
      <c r="Y865" t="n">
        <v>1</v>
      </c>
      <c r="Z865" t="n">
        <v>10</v>
      </c>
    </row>
    <row r="866">
      <c r="A866" t="n">
        <v>9</v>
      </c>
      <c r="B866" t="n">
        <v>150</v>
      </c>
      <c r="C866" t="inlineStr">
        <is>
          <t xml:space="preserve">CONCLUIDO	</t>
        </is>
      </c>
      <c r="D866" t="n">
        <v>1.312</v>
      </c>
      <c r="E866" t="n">
        <v>76.22</v>
      </c>
      <c r="F866" t="n">
        <v>59.66</v>
      </c>
      <c r="G866" t="n">
        <v>14.67</v>
      </c>
      <c r="H866" t="n">
        <v>0.19</v>
      </c>
      <c r="I866" t="n">
        <v>244</v>
      </c>
      <c r="J866" t="n">
        <v>301.37</v>
      </c>
      <c r="K866" t="n">
        <v>61.82</v>
      </c>
      <c r="L866" t="n">
        <v>3.25</v>
      </c>
      <c r="M866" t="n">
        <v>242</v>
      </c>
      <c r="N866" t="n">
        <v>86.3</v>
      </c>
      <c r="O866" t="n">
        <v>37403.38</v>
      </c>
      <c r="P866" t="n">
        <v>1097.76</v>
      </c>
      <c r="Q866" t="n">
        <v>1368.44</v>
      </c>
      <c r="R866" t="n">
        <v>337.25</v>
      </c>
      <c r="S866" t="n">
        <v>104.26</v>
      </c>
      <c r="T866" t="n">
        <v>114463.59</v>
      </c>
      <c r="U866" t="n">
        <v>0.31</v>
      </c>
      <c r="V866" t="n">
        <v>0.8</v>
      </c>
      <c r="W866" t="n">
        <v>21.03</v>
      </c>
      <c r="X866" t="n">
        <v>7.06</v>
      </c>
      <c r="Y866" t="n">
        <v>1</v>
      </c>
      <c r="Z866" t="n">
        <v>10</v>
      </c>
    </row>
    <row r="867">
      <c r="A867" t="n">
        <v>10</v>
      </c>
      <c r="B867" t="n">
        <v>150</v>
      </c>
      <c r="C867" t="inlineStr">
        <is>
          <t xml:space="preserve">CONCLUIDO	</t>
        </is>
      </c>
      <c r="D867" t="n">
        <v>1.3422</v>
      </c>
      <c r="E867" t="n">
        <v>74.5</v>
      </c>
      <c r="F867" t="n">
        <v>59.06</v>
      </c>
      <c r="G867" t="n">
        <v>15.82</v>
      </c>
      <c r="H867" t="n">
        <v>0.21</v>
      </c>
      <c r="I867" t="n">
        <v>224</v>
      </c>
      <c r="J867" t="n">
        <v>301.9</v>
      </c>
      <c r="K867" t="n">
        <v>61.82</v>
      </c>
      <c r="L867" t="n">
        <v>3.5</v>
      </c>
      <c r="M867" t="n">
        <v>222</v>
      </c>
      <c r="N867" t="n">
        <v>86.58</v>
      </c>
      <c r="O867" t="n">
        <v>37468.6</v>
      </c>
      <c r="P867" t="n">
        <v>1086.61</v>
      </c>
      <c r="Q867" t="n">
        <v>1368.11</v>
      </c>
      <c r="R867" t="n">
        <v>316.71</v>
      </c>
      <c r="S867" t="n">
        <v>104.26</v>
      </c>
      <c r="T867" t="n">
        <v>104289.68</v>
      </c>
      <c r="U867" t="n">
        <v>0.33</v>
      </c>
      <c r="V867" t="n">
        <v>0.8100000000000001</v>
      </c>
      <c r="W867" t="n">
        <v>21.02</v>
      </c>
      <c r="X867" t="n">
        <v>6.46</v>
      </c>
      <c r="Y867" t="n">
        <v>1</v>
      </c>
      <c r="Z867" t="n">
        <v>10</v>
      </c>
    </row>
    <row r="868">
      <c r="A868" t="n">
        <v>11</v>
      </c>
      <c r="B868" t="n">
        <v>150</v>
      </c>
      <c r="C868" t="inlineStr">
        <is>
          <t xml:space="preserve">CONCLUIDO	</t>
        </is>
      </c>
      <c r="D868" t="n">
        <v>1.3669</v>
      </c>
      <c r="E868" t="n">
        <v>73.16</v>
      </c>
      <c r="F868" t="n">
        <v>58.6</v>
      </c>
      <c r="G868" t="n">
        <v>16.9</v>
      </c>
      <c r="H868" t="n">
        <v>0.22</v>
      </c>
      <c r="I868" t="n">
        <v>208</v>
      </c>
      <c r="J868" t="n">
        <v>302.43</v>
      </c>
      <c r="K868" t="n">
        <v>61.82</v>
      </c>
      <c r="L868" t="n">
        <v>3.75</v>
      </c>
      <c r="M868" t="n">
        <v>206</v>
      </c>
      <c r="N868" t="n">
        <v>86.86</v>
      </c>
      <c r="O868" t="n">
        <v>37533.94</v>
      </c>
      <c r="P868" t="n">
        <v>1077.97</v>
      </c>
      <c r="Q868" t="n">
        <v>1368.14</v>
      </c>
      <c r="R868" t="n">
        <v>302.48</v>
      </c>
      <c r="S868" t="n">
        <v>104.26</v>
      </c>
      <c r="T868" t="n">
        <v>97254.02</v>
      </c>
      <c r="U868" t="n">
        <v>0.34</v>
      </c>
      <c r="V868" t="n">
        <v>0.82</v>
      </c>
      <c r="W868" t="n">
        <v>20.98</v>
      </c>
      <c r="X868" t="n">
        <v>6.01</v>
      </c>
      <c r="Y868" t="n">
        <v>1</v>
      </c>
      <c r="Z868" t="n">
        <v>10</v>
      </c>
    </row>
    <row r="869">
      <c r="A869" t="n">
        <v>12</v>
      </c>
      <c r="B869" t="n">
        <v>150</v>
      </c>
      <c r="C869" t="inlineStr">
        <is>
          <t xml:space="preserve">CONCLUIDO	</t>
        </is>
      </c>
      <c r="D869" t="n">
        <v>1.3912</v>
      </c>
      <c r="E869" t="n">
        <v>71.88</v>
      </c>
      <c r="F869" t="n">
        <v>58.16</v>
      </c>
      <c r="G869" t="n">
        <v>18.08</v>
      </c>
      <c r="H869" t="n">
        <v>0.24</v>
      </c>
      <c r="I869" t="n">
        <v>193</v>
      </c>
      <c r="J869" t="n">
        <v>302.96</v>
      </c>
      <c r="K869" t="n">
        <v>61.82</v>
      </c>
      <c r="L869" t="n">
        <v>4</v>
      </c>
      <c r="M869" t="n">
        <v>191</v>
      </c>
      <c r="N869" t="n">
        <v>87.14</v>
      </c>
      <c r="O869" t="n">
        <v>37599.4</v>
      </c>
      <c r="P869" t="n">
        <v>1069.75</v>
      </c>
      <c r="Q869" t="n">
        <v>1367.98</v>
      </c>
      <c r="R869" t="n">
        <v>287.6</v>
      </c>
      <c r="S869" t="n">
        <v>104.26</v>
      </c>
      <c r="T869" t="n">
        <v>89892.10000000001</v>
      </c>
      <c r="U869" t="n">
        <v>0.36</v>
      </c>
      <c r="V869" t="n">
        <v>0.82</v>
      </c>
      <c r="W869" t="n">
        <v>20.97</v>
      </c>
      <c r="X869" t="n">
        <v>5.57</v>
      </c>
      <c r="Y869" t="n">
        <v>1</v>
      </c>
      <c r="Z869" t="n">
        <v>10</v>
      </c>
    </row>
    <row r="870">
      <c r="A870" t="n">
        <v>13</v>
      </c>
      <c r="B870" t="n">
        <v>150</v>
      </c>
      <c r="C870" t="inlineStr">
        <is>
          <t xml:space="preserve">CONCLUIDO	</t>
        </is>
      </c>
      <c r="D870" t="n">
        <v>1.4114</v>
      </c>
      <c r="E870" t="n">
        <v>70.84999999999999</v>
      </c>
      <c r="F870" t="n">
        <v>57.8</v>
      </c>
      <c r="G870" t="n">
        <v>19.16</v>
      </c>
      <c r="H870" t="n">
        <v>0.25</v>
      </c>
      <c r="I870" t="n">
        <v>181</v>
      </c>
      <c r="J870" t="n">
        <v>303.49</v>
      </c>
      <c r="K870" t="n">
        <v>61.82</v>
      </c>
      <c r="L870" t="n">
        <v>4.25</v>
      </c>
      <c r="M870" t="n">
        <v>179</v>
      </c>
      <c r="N870" t="n">
        <v>87.42</v>
      </c>
      <c r="O870" t="n">
        <v>37664.98</v>
      </c>
      <c r="P870" t="n">
        <v>1062.95</v>
      </c>
      <c r="Q870" t="n">
        <v>1368.12</v>
      </c>
      <c r="R870" t="n">
        <v>275.7</v>
      </c>
      <c r="S870" t="n">
        <v>104.26</v>
      </c>
      <c r="T870" t="n">
        <v>84001.56</v>
      </c>
      <c r="U870" t="n">
        <v>0.38</v>
      </c>
      <c r="V870" t="n">
        <v>0.83</v>
      </c>
      <c r="W870" t="n">
        <v>20.95</v>
      </c>
      <c r="X870" t="n">
        <v>5.21</v>
      </c>
      <c r="Y870" t="n">
        <v>1</v>
      </c>
      <c r="Z870" t="n">
        <v>10</v>
      </c>
    </row>
    <row r="871">
      <c r="A871" t="n">
        <v>14</v>
      </c>
      <c r="B871" t="n">
        <v>150</v>
      </c>
      <c r="C871" t="inlineStr">
        <is>
          <t xml:space="preserve">CONCLUIDO	</t>
        </is>
      </c>
      <c r="D871" t="n">
        <v>1.4306</v>
      </c>
      <c r="E871" t="n">
        <v>69.90000000000001</v>
      </c>
      <c r="F871" t="n">
        <v>57.46</v>
      </c>
      <c r="G871" t="n">
        <v>20.28</v>
      </c>
      <c r="H871" t="n">
        <v>0.26</v>
      </c>
      <c r="I871" t="n">
        <v>170</v>
      </c>
      <c r="J871" t="n">
        <v>304.03</v>
      </c>
      <c r="K871" t="n">
        <v>61.82</v>
      </c>
      <c r="L871" t="n">
        <v>4.5</v>
      </c>
      <c r="M871" t="n">
        <v>168</v>
      </c>
      <c r="N871" t="n">
        <v>87.7</v>
      </c>
      <c r="O871" t="n">
        <v>37730.68</v>
      </c>
      <c r="P871" t="n">
        <v>1056.46</v>
      </c>
      <c r="Q871" t="n">
        <v>1368.13</v>
      </c>
      <c r="R871" t="n">
        <v>265.09</v>
      </c>
      <c r="S871" t="n">
        <v>104.26</v>
      </c>
      <c r="T871" t="n">
        <v>78748.85000000001</v>
      </c>
      <c r="U871" t="n">
        <v>0.39</v>
      </c>
      <c r="V871" t="n">
        <v>0.83</v>
      </c>
      <c r="W871" t="n">
        <v>20.92</v>
      </c>
      <c r="X871" t="n">
        <v>4.86</v>
      </c>
      <c r="Y871" t="n">
        <v>1</v>
      </c>
      <c r="Z871" t="n">
        <v>10</v>
      </c>
    </row>
    <row r="872">
      <c r="A872" t="n">
        <v>15</v>
      </c>
      <c r="B872" t="n">
        <v>150</v>
      </c>
      <c r="C872" t="inlineStr">
        <is>
          <t xml:space="preserve">CONCLUIDO	</t>
        </is>
      </c>
      <c r="D872" t="n">
        <v>1.4482</v>
      </c>
      <c r="E872" t="n">
        <v>69.05</v>
      </c>
      <c r="F872" t="n">
        <v>57.16</v>
      </c>
      <c r="G872" t="n">
        <v>21.44</v>
      </c>
      <c r="H872" t="n">
        <v>0.28</v>
      </c>
      <c r="I872" t="n">
        <v>160</v>
      </c>
      <c r="J872" t="n">
        <v>304.56</v>
      </c>
      <c r="K872" t="n">
        <v>61.82</v>
      </c>
      <c r="L872" t="n">
        <v>4.75</v>
      </c>
      <c r="M872" t="n">
        <v>158</v>
      </c>
      <c r="N872" t="n">
        <v>87.98999999999999</v>
      </c>
      <c r="O872" t="n">
        <v>37796.51</v>
      </c>
      <c r="P872" t="n">
        <v>1050.93</v>
      </c>
      <c r="Q872" t="n">
        <v>1367.91</v>
      </c>
      <c r="R872" t="n">
        <v>255.7</v>
      </c>
      <c r="S872" t="n">
        <v>104.26</v>
      </c>
      <c r="T872" t="n">
        <v>74104.69</v>
      </c>
      <c r="U872" t="n">
        <v>0.41</v>
      </c>
      <c r="V872" t="n">
        <v>0.84</v>
      </c>
      <c r="W872" t="n">
        <v>20.9</v>
      </c>
      <c r="X872" t="n">
        <v>4.57</v>
      </c>
      <c r="Y872" t="n">
        <v>1</v>
      </c>
      <c r="Z872" t="n">
        <v>10</v>
      </c>
    </row>
    <row r="873">
      <c r="A873" t="n">
        <v>16</v>
      </c>
      <c r="B873" t="n">
        <v>150</v>
      </c>
      <c r="C873" t="inlineStr">
        <is>
          <t xml:space="preserve">CONCLUIDO	</t>
        </is>
      </c>
      <c r="D873" t="n">
        <v>1.4639</v>
      </c>
      <c r="E873" t="n">
        <v>68.31</v>
      </c>
      <c r="F873" t="n">
        <v>56.92</v>
      </c>
      <c r="G873" t="n">
        <v>22.62</v>
      </c>
      <c r="H873" t="n">
        <v>0.29</v>
      </c>
      <c r="I873" t="n">
        <v>151</v>
      </c>
      <c r="J873" t="n">
        <v>305.09</v>
      </c>
      <c r="K873" t="n">
        <v>61.82</v>
      </c>
      <c r="L873" t="n">
        <v>5</v>
      </c>
      <c r="M873" t="n">
        <v>149</v>
      </c>
      <c r="N873" t="n">
        <v>88.27</v>
      </c>
      <c r="O873" t="n">
        <v>37862.45</v>
      </c>
      <c r="P873" t="n">
        <v>1046.28</v>
      </c>
      <c r="Q873" t="n">
        <v>1367.78</v>
      </c>
      <c r="R873" t="n">
        <v>247.4</v>
      </c>
      <c r="S873" t="n">
        <v>104.26</v>
      </c>
      <c r="T873" t="n">
        <v>70000.3</v>
      </c>
      <c r="U873" t="n">
        <v>0.42</v>
      </c>
      <c r="V873" t="n">
        <v>0.84</v>
      </c>
      <c r="W873" t="n">
        <v>20.9</v>
      </c>
      <c r="X873" t="n">
        <v>4.33</v>
      </c>
      <c r="Y873" t="n">
        <v>1</v>
      </c>
      <c r="Z873" t="n">
        <v>10</v>
      </c>
    </row>
    <row r="874">
      <c r="A874" t="n">
        <v>17</v>
      </c>
      <c r="B874" t="n">
        <v>150</v>
      </c>
      <c r="C874" t="inlineStr">
        <is>
          <t xml:space="preserve">CONCLUIDO	</t>
        </is>
      </c>
      <c r="D874" t="n">
        <v>1.4771</v>
      </c>
      <c r="E874" t="n">
        <v>67.7</v>
      </c>
      <c r="F874" t="n">
        <v>56.7</v>
      </c>
      <c r="G874" t="n">
        <v>23.63</v>
      </c>
      <c r="H874" t="n">
        <v>0.31</v>
      </c>
      <c r="I874" t="n">
        <v>144</v>
      </c>
      <c r="J874" t="n">
        <v>305.63</v>
      </c>
      <c r="K874" t="n">
        <v>61.82</v>
      </c>
      <c r="L874" t="n">
        <v>5.25</v>
      </c>
      <c r="M874" t="n">
        <v>142</v>
      </c>
      <c r="N874" t="n">
        <v>88.56</v>
      </c>
      <c r="O874" t="n">
        <v>37928.52</v>
      </c>
      <c r="P874" t="n">
        <v>1042.1</v>
      </c>
      <c r="Q874" t="n">
        <v>1367.77</v>
      </c>
      <c r="R874" t="n">
        <v>240.63</v>
      </c>
      <c r="S874" t="n">
        <v>104.26</v>
      </c>
      <c r="T874" t="n">
        <v>66652.75999999999</v>
      </c>
      <c r="U874" t="n">
        <v>0.43</v>
      </c>
      <c r="V874" t="n">
        <v>0.85</v>
      </c>
      <c r="W874" t="n">
        <v>20.88</v>
      </c>
      <c r="X874" t="n">
        <v>4.12</v>
      </c>
      <c r="Y874" t="n">
        <v>1</v>
      </c>
      <c r="Z874" t="n">
        <v>10</v>
      </c>
    </row>
    <row r="875">
      <c r="A875" t="n">
        <v>18</v>
      </c>
      <c r="B875" t="n">
        <v>150</v>
      </c>
      <c r="C875" t="inlineStr">
        <is>
          <t xml:space="preserve">CONCLUIDO	</t>
        </is>
      </c>
      <c r="D875" t="n">
        <v>1.49</v>
      </c>
      <c r="E875" t="n">
        <v>67.11</v>
      </c>
      <c r="F875" t="n">
        <v>56.51</v>
      </c>
      <c r="G875" t="n">
        <v>24.75</v>
      </c>
      <c r="H875" t="n">
        <v>0.32</v>
      </c>
      <c r="I875" t="n">
        <v>137</v>
      </c>
      <c r="J875" t="n">
        <v>306.17</v>
      </c>
      <c r="K875" t="n">
        <v>61.82</v>
      </c>
      <c r="L875" t="n">
        <v>5.5</v>
      </c>
      <c r="M875" t="n">
        <v>135</v>
      </c>
      <c r="N875" t="n">
        <v>88.84</v>
      </c>
      <c r="O875" t="n">
        <v>37994.72</v>
      </c>
      <c r="P875" t="n">
        <v>1038.32</v>
      </c>
      <c r="Q875" t="n">
        <v>1367.62</v>
      </c>
      <c r="R875" t="n">
        <v>234.03</v>
      </c>
      <c r="S875" t="n">
        <v>104.26</v>
      </c>
      <c r="T875" t="n">
        <v>63387.41</v>
      </c>
      <c r="U875" t="n">
        <v>0.45</v>
      </c>
      <c r="V875" t="n">
        <v>0.85</v>
      </c>
      <c r="W875" t="n">
        <v>20.87</v>
      </c>
      <c r="X875" t="n">
        <v>3.92</v>
      </c>
      <c r="Y875" t="n">
        <v>1</v>
      </c>
      <c r="Z875" t="n">
        <v>10</v>
      </c>
    </row>
    <row r="876">
      <c r="A876" t="n">
        <v>19</v>
      </c>
      <c r="B876" t="n">
        <v>150</v>
      </c>
      <c r="C876" t="inlineStr">
        <is>
          <t xml:space="preserve">CONCLUIDO	</t>
        </is>
      </c>
      <c r="D876" t="n">
        <v>1.5031</v>
      </c>
      <c r="E876" t="n">
        <v>66.53</v>
      </c>
      <c r="F876" t="n">
        <v>56.31</v>
      </c>
      <c r="G876" t="n">
        <v>25.99</v>
      </c>
      <c r="H876" t="n">
        <v>0.33</v>
      </c>
      <c r="I876" t="n">
        <v>130</v>
      </c>
      <c r="J876" t="n">
        <v>306.7</v>
      </c>
      <c r="K876" t="n">
        <v>61.82</v>
      </c>
      <c r="L876" t="n">
        <v>5.75</v>
      </c>
      <c r="M876" t="n">
        <v>128</v>
      </c>
      <c r="N876" t="n">
        <v>89.13</v>
      </c>
      <c r="O876" t="n">
        <v>38061.04</v>
      </c>
      <c r="P876" t="n">
        <v>1034.69</v>
      </c>
      <c r="Q876" t="n">
        <v>1367.59</v>
      </c>
      <c r="R876" t="n">
        <v>227.55</v>
      </c>
      <c r="S876" t="n">
        <v>104.26</v>
      </c>
      <c r="T876" t="n">
        <v>60180.46</v>
      </c>
      <c r="U876" t="n">
        <v>0.46</v>
      </c>
      <c r="V876" t="n">
        <v>0.85</v>
      </c>
      <c r="W876" t="n">
        <v>20.86</v>
      </c>
      <c r="X876" t="n">
        <v>3.73</v>
      </c>
      <c r="Y876" t="n">
        <v>1</v>
      </c>
      <c r="Z876" t="n">
        <v>10</v>
      </c>
    </row>
    <row r="877">
      <c r="A877" t="n">
        <v>20</v>
      </c>
      <c r="B877" t="n">
        <v>150</v>
      </c>
      <c r="C877" t="inlineStr">
        <is>
          <t xml:space="preserve">CONCLUIDO	</t>
        </is>
      </c>
      <c r="D877" t="n">
        <v>1.5129</v>
      </c>
      <c r="E877" t="n">
        <v>66.09999999999999</v>
      </c>
      <c r="F877" t="n">
        <v>56.15</v>
      </c>
      <c r="G877" t="n">
        <v>26.95</v>
      </c>
      <c r="H877" t="n">
        <v>0.35</v>
      </c>
      <c r="I877" t="n">
        <v>125</v>
      </c>
      <c r="J877" t="n">
        <v>307.24</v>
      </c>
      <c r="K877" t="n">
        <v>61.82</v>
      </c>
      <c r="L877" t="n">
        <v>6</v>
      </c>
      <c r="M877" t="n">
        <v>123</v>
      </c>
      <c r="N877" t="n">
        <v>89.42</v>
      </c>
      <c r="O877" t="n">
        <v>38127.48</v>
      </c>
      <c r="P877" t="n">
        <v>1031.61</v>
      </c>
      <c r="Q877" t="n">
        <v>1367.55</v>
      </c>
      <c r="R877" t="n">
        <v>223.11</v>
      </c>
      <c r="S877" t="n">
        <v>104.26</v>
      </c>
      <c r="T877" t="n">
        <v>57986.83</v>
      </c>
      <c r="U877" t="n">
        <v>0.47</v>
      </c>
      <c r="V877" t="n">
        <v>0.85</v>
      </c>
      <c r="W877" t="n">
        <v>20.84</v>
      </c>
      <c r="X877" t="n">
        <v>3.57</v>
      </c>
      <c r="Y877" t="n">
        <v>1</v>
      </c>
      <c r="Z877" t="n">
        <v>10</v>
      </c>
    </row>
    <row r="878">
      <c r="A878" t="n">
        <v>21</v>
      </c>
      <c r="B878" t="n">
        <v>150</v>
      </c>
      <c r="C878" t="inlineStr">
        <is>
          <t xml:space="preserve">CONCLUIDO	</t>
        </is>
      </c>
      <c r="D878" t="n">
        <v>1.525</v>
      </c>
      <c r="E878" t="n">
        <v>65.56999999999999</v>
      </c>
      <c r="F878" t="n">
        <v>55.96</v>
      </c>
      <c r="G878" t="n">
        <v>28.22</v>
      </c>
      <c r="H878" t="n">
        <v>0.36</v>
      </c>
      <c r="I878" t="n">
        <v>119</v>
      </c>
      <c r="J878" t="n">
        <v>307.78</v>
      </c>
      <c r="K878" t="n">
        <v>61.82</v>
      </c>
      <c r="L878" t="n">
        <v>6.25</v>
      </c>
      <c r="M878" t="n">
        <v>117</v>
      </c>
      <c r="N878" t="n">
        <v>89.70999999999999</v>
      </c>
      <c r="O878" t="n">
        <v>38194.05</v>
      </c>
      <c r="P878" t="n">
        <v>1027.84</v>
      </c>
      <c r="Q878" t="n">
        <v>1367.62</v>
      </c>
      <c r="R878" t="n">
        <v>216.43</v>
      </c>
      <c r="S878" t="n">
        <v>104.26</v>
      </c>
      <c r="T878" t="n">
        <v>54678.4</v>
      </c>
      <c r="U878" t="n">
        <v>0.48</v>
      </c>
      <c r="V878" t="n">
        <v>0.86</v>
      </c>
      <c r="W878" t="n">
        <v>20.84</v>
      </c>
      <c r="X878" t="n">
        <v>3.38</v>
      </c>
      <c r="Y878" t="n">
        <v>1</v>
      </c>
      <c r="Z878" t="n">
        <v>10</v>
      </c>
    </row>
    <row r="879">
      <c r="A879" t="n">
        <v>22</v>
      </c>
      <c r="B879" t="n">
        <v>150</v>
      </c>
      <c r="C879" t="inlineStr">
        <is>
          <t xml:space="preserve">CONCLUIDO	</t>
        </is>
      </c>
      <c r="D879" t="n">
        <v>1.5346</v>
      </c>
      <c r="E879" t="n">
        <v>65.16</v>
      </c>
      <c r="F879" t="n">
        <v>55.83</v>
      </c>
      <c r="G879" t="n">
        <v>29.39</v>
      </c>
      <c r="H879" t="n">
        <v>0.38</v>
      </c>
      <c r="I879" t="n">
        <v>114</v>
      </c>
      <c r="J879" t="n">
        <v>308.32</v>
      </c>
      <c r="K879" t="n">
        <v>61.82</v>
      </c>
      <c r="L879" t="n">
        <v>6.5</v>
      </c>
      <c r="M879" t="n">
        <v>112</v>
      </c>
      <c r="N879" t="n">
        <v>90</v>
      </c>
      <c r="O879" t="n">
        <v>38260.74</v>
      </c>
      <c r="P879" t="n">
        <v>1025.22</v>
      </c>
      <c r="Q879" t="n">
        <v>1367.83</v>
      </c>
      <c r="R879" t="n">
        <v>212.26</v>
      </c>
      <c r="S879" t="n">
        <v>104.26</v>
      </c>
      <c r="T879" t="n">
        <v>52615.88</v>
      </c>
      <c r="U879" t="n">
        <v>0.49</v>
      </c>
      <c r="V879" t="n">
        <v>0.86</v>
      </c>
      <c r="W879" t="n">
        <v>20.83</v>
      </c>
      <c r="X879" t="n">
        <v>3.25</v>
      </c>
      <c r="Y879" t="n">
        <v>1</v>
      </c>
      <c r="Z879" t="n">
        <v>10</v>
      </c>
    </row>
    <row r="880">
      <c r="A880" t="n">
        <v>23</v>
      </c>
      <c r="B880" t="n">
        <v>150</v>
      </c>
      <c r="C880" t="inlineStr">
        <is>
          <t xml:space="preserve">CONCLUIDO	</t>
        </is>
      </c>
      <c r="D880" t="n">
        <v>1.5428</v>
      </c>
      <c r="E880" t="n">
        <v>64.81999999999999</v>
      </c>
      <c r="F880" t="n">
        <v>55.71</v>
      </c>
      <c r="G880" t="n">
        <v>30.39</v>
      </c>
      <c r="H880" t="n">
        <v>0.39</v>
      </c>
      <c r="I880" t="n">
        <v>110</v>
      </c>
      <c r="J880" t="n">
        <v>308.86</v>
      </c>
      <c r="K880" t="n">
        <v>61.82</v>
      </c>
      <c r="L880" t="n">
        <v>6.75</v>
      </c>
      <c r="M880" t="n">
        <v>108</v>
      </c>
      <c r="N880" t="n">
        <v>90.29000000000001</v>
      </c>
      <c r="O880" t="n">
        <v>38327.57</v>
      </c>
      <c r="P880" t="n">
        <v>1022.82</v>
      </c>
      <c r="Q880" t="n">
        <v>1367.53</v>
      </c>
      <c r="R880" t="n">
        <v>208.09</v>
      </c>
      <c r="S880" t="n">
        <v>104.26</v>
      </c>
      <c r="T880" t="n">
        <v>50553.18</v>
      </c>
      <c r="U880" t="n">
        <v>0.5</v>
      </c>
      <c r="V880" t="n">
        <v>0.86</v>
      </c>
      <c r="W880" t="n">
        <v>20.83</v>
      </c>
      <c r="X880" t="n">
        <v>3.12</v>
      </c>
      <c r="Y880" t="n">
        <v>1</v>
      </c>
      <c r="Z880" t="n">
        <v>10</v>
      </c>
    </row>
    <row r="881">
      <c r="A881" t="n">
        <v>24</v>
      </c>
      <c r="B881" t="n">
        <v>150</v>
      </c>
      <c r="C881" t="inlineStr">
        <is>
          <t xml:space="preserve">CONCLUIDO	</t>
        </is>
      </c>
      <c r="D881" t="n">
        <v>1.5507</v>
      </c>
      <c r="E881" t="n">
        <v>64.48999999999999</v>
      </c>
      <c r="F881" t="n">
        <v>55.6</v>
      </c>
      <c r="G881" t="n">
        <v>31.47</v>
      </c>
      <c r="H881" t="n">
        <v>0.4</v>
      </c>
      <c r="I881" t="n">
        <v>106</v>
      </c>
      <c r="J881" t="n">
        <v>309.41</v>
      </c>
      <c r="K881" t="n">
        <v>61.82</v>
      </c>
      <c r="L881" t="n">
        <v>7</v>
      </c>
      <c r="M881" t="n">
        <v>104</v>
      </c>
      <c r="N881" t="n">
        <v>90.59</v>
      </c>
      <c r="O881" t="n">
        <v>38394.52</v>
      </c>
      <c r="P881" t="n">
        <v>1020.7</v>
      </c>
      <c r="Q881" t="n">
        <v>1367.63</v>
      </c>
      <c r="R881" t="n">
        <v>204.62</v>
      </c>
      <c r="S881" t="n">
        <v>104.26</v>
      </c>
      <c r="T881" t="n">
        <v>48836.46</v>
      </c>
      <c r="U881" t="n">
        <v>0.51</v>
      </c>
      <c r="V881" t="n">
        <v>0.86</v>
      </c>
      <c r="W881" t="n">
        <v>20.82</v>
      </c>
      <c r="X881" t="n">
        <v>3.02</v>
      </c>
      <c r="Y881" t="n">
        <v>1</v>
      </c>
      <c r="Z881" t="n">
        <v>10</v>
      </c>
    </row>
    <row r="882">
      <c r="A882" t="n">
        <v>25</v>
      </c>
      <c r="B882" t="n">
        <v>150</v>
      </c>
      <c r="C882" t="inlineStr">
        <is>
          <t xml:space="preserve">CONCLUIDO	</t>
        </is>
      </c>
      <c r="D882" t="n">
        <v>1.5588</v>
      </c>
      <c r="E882" t="n">
        <v>64.15000000000001</v>
      </c>
      <c r="F882" t="n">
        <v>55.49</v>
      </c>
      <c r="G882" t="n">
        <v>32.64</v>
      </c>
      <c r="H882" t="n">
        <v>0.42</v>
      </c>
      <c r="I882" t="n">
        <v>102</v>
      </c>
      <c r="J882" t="n">
        <v>309.95</v>
      </c>
      <c r="K882" t="n">
        <v>61.82</v>
      </c>
      <c r="L882" t="n">
        <v>7.25</v>
      </c>
      <c r="M882" t="n">
        <v>100</v>
      </c>
      <c r="N882" t="n">
        <v>90.88</v>
      </c>
      <c r="O882" t="n">
        <v>38461.6</v>
      </c>
      <c r="P882" t="n">
        <v>1018.42</v>
      </c>
      <c r="Q882" t="n">
        <v>1367.44</v>
      </c>
      <c r="R882" t="n">
        <v>200.83</v>
      </c>
      <c r="S882" t="n">
        <v>104.26</v>
      </c>
      <c r="T882" t="n">
        <v>46963.17</v>
      </c>
      <c r="U882" t="n">
        <v>0.52</v>
      </c>
      <c r="V882" t="n">
        <v>0.86</v>
      </c>
      <c r="W882" t="n">
        <v>20.82</v>
      </c>
      <c r="X882" t="n">
        <v>2.9</v>
      </c>
      <c r="Y882" t="n">
        <v>1</v>
      </c>
      <c r="Z882" t="n">
        <v>10</v>
      </c>
    </row>
    <row r="883">
      <c r="A883" t="n">
        <v>26</v>
      </c>
      <c r="B883" t="n">
        <v>150</v>
      </c>
      <c r="C883" t="inlineStr">
        <is>
          <t xml:space="preserve">CONCLUIDO	</t>
        </is>
      </c>
      <c r="D883" t="n">
        <v>1.5671</v>
      </c>
      <c r="E883" t="n">
        <v>63.81</v>
      </c>
      <c r="F883" t="n">
        <v>55.37</v>
      </c>
      <c r="G883" t="n">
        <v>33.9</v>
      </c>
      <c r="H883" t="n">
        <v>0.43</v>
      </c>
      <c r="I883" t="n">
        <v>98</v>
      </c>
      <c r="J883" t="n">
        <v>310.5</v>
      </c>
      <c r="K883" t="n">
        <v>61.82</v>
      </c>
      <c r="L883" t="n">
        <v>7.5</v>
      </c>
      <c r="M883" t="n">
        <v>96</v>
      </c>
      <c r="N883" t="n">
        <v>91.18000000000001</v>
      </c>
      <c r="O883" t="n">
        <v>38528.81</v>
      </c>
      <c r="P883" t="n">
        <v>1016.09</v>
      </c>
      <c r="Q883" t="n">
        <v>1367.58</v>
      </c>
      <c r="R883" t="n">
        <v>197.14</v>
      </c>
      <c r="S883" t="n">
        <v>104.26</v>
      </c>
      <c r="T883" t="n">
        <v>45135.36</v>
      </c>
      <c r="U883" t="n">
        <v>0.53</v>
      </c>
      <c r="V883" t="n">
        <v>0.87</v>
      </c>
      <c r="W883" t="n">
        <v>20.81</v>
      </c>
      <c r="X883" t="n">
        <v>2.79</v>
      </c>
      <c r="Y883" t="n">
        <v>1</v>
      </c>
      <c r="Z883" t="n">
        <v>10</v>
      </c>
    </row>
    <row r="884">
      <c r="A884" t="n">
        <v>27</v>
      </c>
      <c r="B884" t="n">
        <v>150</v>
      </c>
      <c r="C884" t="inlineStr">
        <is>
          <t xml:space="preserve">CONCLUIDO	</t>
        </is>
      </c>
      <c r="D884" t="n">
        <v>1.5736</v>
      </c>
      <c r="E884" t="n">
        <v>63.55</v>
      </c>
      <c r="F884" t="n">
        <v>55.27</v>
      </c>
      <c r="G884" t="n">
        <v>34.91</v>
      </c>
      <c r="H884" t="n">
        <v>0.44</v>
      </c>
      <c r="I884" t="n">
        <v>95</v>
      </c>
      <c r="J884" t="n">
        <v>311.04</v>
      </c>
      <c r="K884" t="n">
        <v>61.82</v>
      </c>
      <c r="L884" t="n">
        <v>7.75</v>
      </c>
      <c r="M884" t="n">
        <v>93</v>
      </c>
      <c r="N884" t="n">
        <v>91.47</v>
      </c>
      <c r="O884" t="n">
        <v>38596.15</v>
      </c>
      <c r="P884" t="n">
        <v>1014.27</v>
      </c>
      <c r="Q884" t="n">
        <v>1367.52</v>
      </c>
      <c r="R884" t="n">
        <v>193.93</v>
      </c>
      <c r="S884" t="n">
        <v>104.26</v>
      </c>
      <c r="T884" t="n">
        <v>43543.96</v>
      </c>
      <c r="U884" t="n">
        <v>0.54</v>
      </c>
      <c r="V884" t="n">
        <v>0.87</v>
      </c>
      <c r="W884" t="n">
        <v>20.8</v>
      </c>
      <c r="X884" t="n">
        <v>2.69</v>
      </c>
      <c r="Y884" t="n">
        <v>1</v>
      </c>
      <c r="Z884" t="n">
        <v>10</v>
      </c>
    </row>
    <row r="885">
      <c r="A885" t="n">
        <v>28</v>
      </c>
      <c r="B885" t="n">
        <v>150</v>
      </c>
      <c r="C885" t="inlineStr">
        <is>
          <t xml:space="preserve">CONCLUIDO	</t>
        </is>
      </c>
      <c r="D885" t="n">
        <v>1.5793</v>
      </c>
      <c r="E885" t="n">
        <v>63.32</v>
      </c>
      <c r="F885" t="n">
        <v>55.21</v>
      </c>
      <c r="G885" t="n">
        <v>36.01</v>
      </c>
      <c r="H885" t="n">
        <v>0.46</v>
      </c>
      <c r="I885" t="n">
        <v>92</v>
      </c>
      <c r="J885" t="n">
        <v>311.59</v>
      </c>
      <c r="K885" t="n">
        <v>61.82</v>
      </c>
      <c r="L885" t="n">
        <v>8</v>
      </c>
      <c r="M885" t="n">
        <v>90</v>
      </c>
      <c r="N885" t="n">
        <v>91.77</v>
      </c>
      <c r="O885" t="n">
        <v>38663.62</v>
      </c>
      <c r="P885" t="n">
        <v>1012.83</v>
      </c>
      <c r="Q885" t="n">
        <v>1367.73</v>
      </c>
      <c r="R885" t="n">
        <v>192.2</v>
      </c>
      <c r="S885" t="n">
        <v>104.26</v>
      </c>
      <c r="T885" t="n">
        <v>42694.41</v>
      </c>
      <c r="U885" t="n">
        <v>0.54</v>
      </c>
      <c r="V885" t="n">
        <v>0.87</v>
      </c>
      <c r="W885" t="n">
        <v>20.79</v>
      </c>
      <c r="X885" t="n">
        <v>2.62</v>
      </c>
      <c r="Y885" t="n">
        <v>1</v>
      </c>
      <c r="Z885" t="n">
        <v>10</v>
      </c>
    </row>
    <row r="886">
      <c r="A886" t="n">
        <v>29</v>
      </c>
      <c r="B886" t="n">
        <v>150</v>
      </c>
      <c r="C886" t="inlineStr">
        <is>
          <t xml:space="preserve">CONCLUIDO	</t>
        </is>
      </c>
      <c r="D886" t="n">
        <v>1.5859</v>
      </c>
      <c r="E886" t="n">
        <v>63.06</v>
      </c>
      <c r="F886" t="n">
        <v>55.11</v>
      </c>
      <c r="G886" t="n">
        <v>37.16</v>
      </c>
      <c r="H886" t="n">
        <v>0.47</v>
      </c>
      <c r="I886" t="n">
        <v>89</v>
      </c>
      <c r="J886" t="n">
        <v>312.14</v>
      </c>
      <c r="K886" t="n">
        <v>61.82</v>
      </c>
      <c r="L886" t="n">
        <v>8.25</v>
      </c>
      <c r="M886" t="n">
        <v>87</v>
      </c>
      <c r="N886" t="n">
        <v>92.06999999999999</v>
      </c>
      <c r="O886" t="n">
        <v>38731.35</v>
      </c>
      <c r="P886" t="n">
        <v>1010.94</v>
      </c>
      <c r="Q886" t="n">
        <v>1367.52</v>
      </c>
      <c r="R886" t="n">
        <v>189.11</v>
      </c>
      <c r="S886" t="n">
        <v>104.26</v>
      </c>
      <c r="T886" t="n">
        <v>41167.9</v>
      </c>
      <c r="U886" t="n">
        <v>0.55</v>
      </c>
      <c r="V886" t="n">
        <v>0.87</v>
      </c>
      <c r="W886" t="n">
        <v>20.79</v>
      </c>
      <c r="X886" t="n">
        <v>2.53</v>
      </c>
      <c r="Y886" t="n">
        <v>1</v>
      </c>
      <c r="Z886" t="n">
        <v>10</v>
      </c>
    </row>
    <row r="887">
      <c r="A887" t="n">
        <v>30</v>
      </c>
      <c r="B887" t="n">
        <v>150</v>
      </c>
      <c r="C887" t="inlineStr">
        <is>
          <t xml:space="preserve">CONCLUIDO	</t>
        </is>
      </c>
      <c r="D887" t="n">
        <v>1.5923</v>
      </c>
      <c r="E887" t="n">
        <v>62.8</v>
      </c>
      <c r="F887" t="n">
        <v>55.03</v>
      </c>
      <c r="G887" t="n">
        <v>38.39</v>
      </c>
      <c r="H887" t="n">
        <v>0.48</v>
      </c>
      <c r="I887" t="n">
        <v>86</v>
      </c>
      <c r="J887" t="n">
        <v>312.69</v>
      </c>
      <c r="K887" t="n">
        <v>61.82</v>
      </c>
      <c r="L887" t="n">
        <v>8.5</v>
      </c>
      <c r="M887" t="n">
        <v>84</v>
      </c>
      <c r="N887" t="n">
        <v>92.37</v>
      </c>
      <c r="O887" t="n">
        <v>38799.09</v>
      </c>
      <c r="P887" t="n">
        <v>1009.2</v>
      </c>
      <c r="Q887" t="n">
        <v>1367.63</v>
      </c>
      <c r="R887" t="n">
        <v>186.05</v>
      </c>
      <c r="S887" t="n">
        <v>104.26</v>
      </c>
      <c r="T887" t="n">
        <v>39652.25</v>
      </c>
      <c r="U887" t="n">
        <v>0.5600000000000001</v>
      </c>
      <c r="V887" t="n">
        <v>0.87</v>
      </c>
      <c r="W887" t="n">
        <v>20.79</v>
      </c>
      <c r="X887" t="n">
        <v>2.44</v>
      </c>
      <c r="Y887" t="n">
        <v>1</v>
      </c>
      <c r="Z887" t="n">
        <v>10</v>
      </c>
    </row>
    <row r="888">
      <c r="A888" t="n">
        <v>31</v>
      </c>
      <c r="B888" t="n">
        <v>150</v>
      </c>
      <c r="C888" t="inlineStr">
        <is>
          <t xml:space="preserve">CONCLUIDO	</t>
        </is>
      </c>
      <c r="D888" t="n">
        <v>1.5967</v>
      </c>
      <c r="E888" t="n">
        <v>62.63</v>
      </c>
      <c r="F888" t="n">
        <v>54.96</v>
      </c>
      <c r="G888" t="n">
        <v>39.26</v>
      </c>
      <c r="H888" t="n">
        <v>0.5</v>
      </c>
      <c r="I888" t="n">
        <v>84</v>
      </c>
      <c r="J888" t="n">
        <v>313.24</v>
      </c>
      <c r="K888" t="n">
        <v>61.82</v>
      </c>
      <c r="L888" t="n">
        <v>8.75</v>
      </c>
      <c r="M888" t="n">
        <v>82</v>
      </c>
      <c r="N888" t="n">
        <v>92.67</v>
      </c>
      <c r="O888" t="n">
        <v>38866.96</v>
      </c>
      <c r="P888" t="n">
        <v>1008.01</v>
      </c>
      <c r="Q888" t="n">
        <v>1367.5</v>
      </c>
      <c r="R888" t="n">
        <v>184.05</v>
      </c>
      <c r="S888" t="n">
        <v>104.26</v>
      </c>
      <c r="T888" t="n">
        <v>38661.04</v>
      </c>
      <c r="U888" t="n">
        <v>0.57</v>
      </c>
      <c r="V888" t="n">
        <v>0.87</v>
      </c>
      <c r="W888" t="n">
        <v>20.78</v>
      </c>
      <c r="X888" t="n">
        <v>2.38</v>
      </c>
      <c r="Y888" t="n">
        <v>1</v>
      </c>
      <c r="Z888" t="n">
        <v>10</v>
      </c>
    </row>
    <row r="889">
      <c r="A889" t="n">
        <v>32</v>
      </c>
      <c r="B889" t="n">
        <v>150</v>
      </c>
      <c r="C889" t="inlineStr">
        <is>
          <t xml:space="preserve">CONCLUIDO	</t>
        </is>
      </c>
      <c r="D889" t="n">
        <v>1.6007</v>
      </c>
      <c r="E889" t="n">
        <v>62.47</v>
      </c>
      <c r="F889" t="n">
        <v>54.92</v>
      </c>
      <c r="G889" t="n">
        <v>40.19</v>
      </c>
      <c r="H889" t="n">
        <v>0.51</v>
      </c>
      <c r="I889" t="n">
        <v>82</v>
      </c>
      <c r="J889" t="n">
        <v>313.79</v>
      </c>
      <c r="K889" t="n">
        <v>61.82</v>
      </c>
      <c r="L889" t="n">
        <v>9</v>
      </c>
      <c r="M889" t="n">
        <v>80</v>
      </c>
      <c r="N889" t="n">
        <v>92.97</v>
      </c>
      <c r="O889" t="n">
        <v>38934.97</v>
      </c>
      <c r="P889" t="n">
        <v>1006.81</v>
      </c>
      <c r="Q889" t="n">
        <v>1367.59</v>
      </c>
      <c r="R889" t="n">
        <v>182.56</v>
      </c>
      <c r="S889" t="n">
        <v>104.26</v>
      </c>
      <c r="T889" t="n">
        <v>37926.73</v>
      </c>
      <c r="U889" t="n">
        <v>0.57</v>
      </c>
      <c r="V889" t="n">
        <v>0.87</v>
      </c>
      <c r="W889" t="n">
        <v>20.78</v>
      </c>
      <c r="X889" t="n">
        <v>2.34</v>
      </c>
      <c r="Y889" t="n">
        <v>1</v>
      </c>
      <c r="Z889" t="n">
        <v>10</v>
      </c>
    </row>
    <row r="890">
      <c r="A890" t="n">
        <v>33</v>
      </c>
      <c r="B890" t="n">
        <v>150</v>
      </c>
      <c r="C890" t="inlineStr">
        <is>
          <t xml:space="preserve">CONCLUIDO	</t>
        </is>
      </c>
      <c r="D890" t="n">
        <v>1.6079</v>
      </c>
      <c r="E890" t="n">
        <v>62.19</v>
      </c>
      <c r="F890" t="n">
        <v>54.81</v>
      </c>
      <c r="G890" t="n">
        <v>41.63</v>
      </c>
      <c r="H890" t="n">
        <v>0.52</v>
      </c>
      <c r="I890" t="n">
        <v>79</v>
      </c>
      <c r="J890" t="n">
        <v>314.34</v>
      </c>
      <c r="K890" t="n">
        <v>61.82</v>
      </c>
      <c r="L890" t="n">
        <v>9.25</v>
      </c>
      <c r="M890" t="n">
        <v>77</v>
      </c>
      <c r="N890" t="n">
        <v>93.27</v>
      </c>
      <c r="O890" t="n">
        <v>39003.11</v>
      </c>
      <c r="P890" t="n">
        <v>1004.68</v>
      </c>
      <c r="Q890" t="n">
        <v>1367.62</v>
      </c>
      <c r="R890" t="n">
        <v>178.67</v>
      </c>
      <c r="S890" t="n">
        <v>104.26</v>
      </c>
      <c r="T890" t="n">
        <v>35995.37</v>
      </c>
      <c r="U890" t="n">
        <v>0.58</v>
      </c>
      <c r="V890" t="n">
        <v>0.87</v>
      </c>
      <c r="W890" t="n">
        <v>20.78</v>
      </c>
      <c r="X890" t="n">
        <v>2.22</v>
      </c>
      <c r="Y890" t="n">
        <v>1</v>
      </c>
      <c r="Z890" t="n">
        <v>10</v>
      </c>
    </row>
    <row r="891">
      <c r="A891" t="n">
        <v>34</v>
      </c>
      <c r="B891" t="n">
        <v>150</v>
      </c>
      <c r="C891" t="inlineStr">
        <is>
          <t xml:space="preserve">CONCLUIDO	</t>
        </is>
      </c>
      <c r="D891" t="n">
        <v>1.6114</v>
      </c>
      <c r="E891" t="n">
        <v>62.06</v>
      </c>
      <c r="F891" t="n">
        <v>54.78</v>
      </c>
      <c r="G891" t="n">
        <v>42.69</v>
      </c>
      <c r="H891" t="n">
        <v>0.54</v>
      </c>
      <c r="I891" t="n">
        <v>77</v>
      </c>
      <c r="J891" t="n">
        <v>314.9</v>
      </c>
      <c r="K891" t="n">
        <v>61.82</v>
      </c>
      <c r="L891" t="n">
        <v>9.5</v>
      </c>
      <c r="M891" t="n">
        <v>75</v>
      </c>
      <c r="N891" t="n">
        <v>93.56999999999999</v>
      </c>
      <c r="O891" t="n">
        <v>39071.38</v>
      </c>
      <c r="P891" t="n">
        <v>1004.28</v>
      </c>
      <c r="Q891" t="n">
        <v>1367.35</v>
      </c>
      <c r="R891" t="n">
        <v>177.85</v>
      </c>
      <c r="S891" t="n">
        <v>104.26</v>
      </c>
      <c r="T891" t="n">
        <v>35597.48</v>
      </c>
      <c r="U891" t="n">
        <v>0.59</v>
      </c>
      <c r="V891" t="n">
        <v>0.87</v>
      </c>
      <c r="W891" t="n">
        <v>20.78</v>
      </c>
      <c r="X891" t="n">
        <v>2.2</v>
      </c>
      <c r="Y891" t="n">
        <v>1</v>
      </c>
      <c r="Z891" t="n">
        <v>10</v>
      </c>
    </row>
    <row r="892">
      <c r="A892" t="n">
        <v>35</v>
      </c>
      <c r="B892" t="n">
        <v>150</v>
      </c>
      <c r="C892" t="inlineStr">
        <is>
          <t xml:space="preserve">CONCLUIDO	</t>
        </is>
      </c>
      <c r="D892" t="n">
        <v>1.6163</v>
      </c>
      <c r="E892" t="n">
        <v>61.87</v>
      </c>
      <c r="F892" t="n">
        <v>54.7</v>
      </c>
      <c r="G892" t="n">
        <v>43.76</v>
      </c>
      <c r="H892" t="n">
        <v>0.55</v>
      </c>
      <c r="I892" t="n">
        <v>75</v>
      </c>
      <c r="J892" t="n">
        <v>315.45</v>
      </c>
      <c r="K892" t="n">
        <v>61.82</v>
      </c>
      <c r="L892" t="n">
        <v>9.75</v>
      </c>
      <c r="M892" t="n">
        <v>73</v>
      </c>
      <c r="N892" t="n">
        <v>93.88</v>
      </c>
      <c r="O892" t="n">
        <v>39139.8</v>
      </c>
      <c r="P892" t="n">
        <v>1002.4</v>
      </c>
      <c r="Q892" t="n">
        <v>1367.45</v>
      </c>
      <c r="R892" t="n">
        <v>175.67</v>
      </c>
      <c r="S892" t="n">
        <v>104.26</v>
      </c>
      <c r="T892" t="n">
        <v>34518.36</v>
      </c>
      <c r="U892" t="n">
        <v>0.59</v>
      </c>
      <c r="V892" t="n">
        <v>0.88</v>
      </c>
      <c r="W892" t="n">
        <v>20.76</v>
      </c>
      <c r="X892" t="n">
        <v>2.12</v>
      </c>
      <c r="Y892" t="n">
        <v>1</v>
      </c>
      <c r="Z892" t="n">
        <v>10</v>
      </c>
    </row>
    <row r="893">
      <c r="A893" t="n">
        <v>36</v>
      </c>
      <c r="B893" t="n">
        <v>150</v>
      </c>
      <c r="C893" t="inlineStr">
        <is>
          <t xml:space="preserve">CONCLUIDO	</t>
        </is>
      </c>
      <c r="D893" t="n">
        <v>1.6211</v>
      </c>
      <c r="E893" t="n">
        <v>61.69</v>
      </c>
      <c r="F893" t="n">
        <v>54.63</v>
      </c>
      <c r="G893" t="n">
        <v>44.9</v>
      </c>
      <c r="H893" t="n">
        <v>0.5600000000000001</v>
      </c>
      <c r="I893" t="n">
        <v>73</v>
      </c>
      <c r="J893" t="n">
        <v>316.01</v>
      </c>
      <c r="K893" t="n">
        <v>61.82</v>
      </c>
      <c r="L893" t="n">
        <v>10</v>
      </c>
      <c r="M893" t="n">
        <v>71</v>
      </c>
      <c r="N893" t="n">
        <v>94.18000000000001</v>
      </c>
      <c r="O893" t="n">
        <v>39208.35</v>
      </c>
      <c r="P893" t="n">
        <v>1001.22</v>
      </c>
      <c r="Q893" t="n">
        <v>1367.44</v>
      </c>
      <c r="R893" t="n">
        <v>173.26</v>
      </c>
      <c r="S893" t="n">
        <v>104.26</v>
      </c>
      <c r="T893" t="n">
        <v>33322.09</v>
      </c>
      <c r="U893" t="n">
        <v>0.6</v>
      </c>
      <c r="V893" t="n">
        <v>0.88</v>
      </c>
      <c r="W893" t="n">
        <v>20.76</v>
      </c>
      <c r="X893" t="n">
        <v>2.05</v>
      </c>
      <c r="Y893" t="n">
        <v>1</v>
      </c>
      <c r="Z893" t="n">
        <v>10</v>
      </c>
    </row>
    <row r="894">
      <c r="A894" t="n">
        <v>37</v>
      </c>
      <c r="B894" t="n">
        <v>150</v>
      </c>
      <c r="C894" t="inlineStr">
        <is>
          <t xml:space="preserve">CONCLUIDO	</t>
        </is>
      </c>
      <c r="D894" t="n">
        <v>1.6249</v>
      </c>
      <c r="E894" t="n">
        <v>61.54</v>
      </c>
      <c r="F894" t="n">
        <v>54.6</v>
      </c>
      <c r="G894" t="n">
        <v>46.14</v>
      </c>
      <c r="H894" t="n">
        <v>0.58</v>
      </c>
      <c r="I894" t="n">
        <v>71</v>
      </c>
      <c r="J894" t="n">
        <v>316.56</v>
      </c>
      <c r="K894" t="n">
        <v>61.82</v>
      </c>
      <c r="L894" t="n">
        <v>10.25</v>
      </c>
      <c r="M894" t="n">
        <v>69</v>
      </c>
      <c r="N894" t="n">
        <v>94.48999999999999</v>
      </c>
      <c r="O894" t="n">
        <v>39277.04</v>
      </c>
      <c r="P894" t="n">
        <v>1000.24</v>
      </c>
      <c r="Q894" t="n">
        <v>1367.39</v>
      </c>
      <c r="R894" t="n">
        <v>172.18</v>
      </c>
      <c r="S894" t="n">
        <v>104.26</v>
      </c>
      <c r="T894" t="n">
        <v>32791.37</v>
      </c>
      <c r="U894" t="n">
        <v>0.61</v>
      </c>
      <c r="V894" t="n">
        <v>0.88</v>
      </c>
      <c r="W894" t="n">
        <v>20.76</v>
      </c>
      <c r="X894" t="n">
        <v>2.02</v>
      </c>
      <c r="Y894" t="n">
        <v>1</v>
      </c>
      <c r="Z894" t="n">
        <v>10</v>
      </c>
    </row>
    <row r="895">
      <c r="A895" t="n">
        <v>38</v>
      </c>
      <c r="B895" t="n">
        <v>150</v>
      </c>
      <c r="C895" t="inlineStr">
        <is>
          <t xml:space="preserve">CONCLUIDO	</t>
        </is>
      </c>
      <c r="D895" t="n">
        <v>1.6268</v>
      </c>
      <c r="E895" t="n">
        <v>61.47</v>
      </c>
      <c r="F895" t="n">
        <v>54.58</v>
      </c>
      <c r="G895" t="n">
        <v>46.79</v>
      </c>
      <c r="H895" t="n">
        <v>0.59</v>
      </c>
      <c r="I895" t="n">
        <v>70</v>
      </c>
      <c r="J895" t="n">
        <v>317.12</v>
      </c>
      <c r="K895" t="n">
        <v>61.82</v>
      </c>
      <c r="L895" t="n">
        <v>10.5</v>
      </c>
      <c r="M895" t="n">
        <v>68</v>
      </c>
      <c r="N895" t="n">
        <v>94.8</v>
      </c>
      <c r="O895" t="n">
        <v>39345.87</v>
      </c>
      <c r="P895" t="n">
        <v>1000.06</v>
      </c>
      <c r="Q895" t="n">
        <v>1367.47</v>
      </c>
      <c r="R895" t="n">
        <v>171.28</v>
      </c>
      <c r="S895" t="n">
        <v>104.26</v>
      </c>
      <c r="T895" t="n">
        <v>32344.44</v>
      </c>
      <c r="U895" t="n">
        <v>0.61</v>
      </c>
      <c r="V895" t="n">
        <v>0.88</v>
      </c>
      <c r="W895" t="n">
        <v>20.77</v>
      </c>
      <c r="X895" t="n">
        <v>2</v>
      </c>
      <c r="Y895" t="n">
        <v>1</v>
      </c>
      <c r="Z895" t="n">
        <v>10</v>
      </c>
    </row>
    <row r="896">
      <c r="A896" t="n">
        <v>39</v>
      </c>
      <c r="B896" t="n">
        <v>150</v>
      </c>
      <c r="C896" t="inlineStr">
        <is>
          <t xml:space="preserve">CONCLUIDO	</t>
        </is>
      </c>
      <c r="D896" t="n">
        <v>1.6318</v>
      </c>
      <c r="E896" t="n">
        <v>61.28</v>
      </c>
      <c r="F896" t="n">
        <v>54.51</v>
      </c>
      <c r="G896" t="n">
        <v>48.09</v>
      </c>
      <c r="H896" t="n">
        <v>0.6</v>
      </c>
      <c r="I896" t="n">
        <v>68</v>
      </c>
      <c r="J896" t="n">
        <v>317.68</v>
      </c>
      <c r="K896" t="n">
        <v>61.82</v>
      </c>
      <c r="L896" t="n">
        <v>10.75</v>
      </c>
      <c r="M896" t="n">
        <v>66</v>
      </c>
      <c r="N896" t="n">
        <v>95.11</v>
      </c>
      <c r="O896" t="n">
        <v>39414.84</v>
      </c>
      <c r="P896" t="n">
        <v>998.1799999999999</v>
      </c>
      <c r="Q896" t="n">
        <v>1367.35</v>
      </c>
      <c r="R896" t="n">
        <v>168.89</v>
      </c>
      <c r="S896" t="n">
        <v>104.26</v>
      </c>
      <c r="T896" t="n">
        <v>31160.24</v>
      </c>
      <c r="U896" t="n">
        <v>0.62</v>
      </c>
      <c r="V896" t="n">
        <v>0.88</v>
      </c>
      <c r="W896" t="n">
        <v>20.76</v>
      </c>
      <c r="X896" t="n">
        <v>1.92</v>
      </c>
      <c r="Y896" t="n">
        <v>1</v>
      </c>
      <c r="Z896" t="n">
        <v>10</v>
      </c>
    </row>
    <row r="897">
      <c r="A897" t="n">
        <v>40</v>
      </c>
      <c r="B897" t="n">
        <v>150</v>
      </c>
      <c r="C897" t="inlineStr">
        <is>
          <t xml:space="preserve">CONCLUIDO	</t>
        </is>
      </c>
      <c r="D897" t="n">
        <v>1.636</v>
      </c>
      <c r="E897" t="n">
        <v>61.13</v>
      </c>
      <c r="F897" t="n">
        <v>54.46</v>
      </c>
      <c r="G897" t="n">
        <v>49.51</v>
      </c>
      <c r="H897" t="n">
        <v>0.62</v>
      </c>
      <c r="I897" t="n">
        <v>66</v>
      </c>
      <c r="J897" t="n">
        <v>318.24</v>
      </c>
      <c r="K897" t="n">
        <v>61.82</v>
      </c>
      <c r="L897" t="n">
        <v>11</v>
      </c>
      <c r="M897" t="n">
        <v>64</v>
      </c>
      <c r="N897" t="n">
        <v>95.42</v>
      </c>
      <c r="O897" t="n">
        <v>39483.95</v>
      </c>
      <c r="P897" t="n">
        <v>997.33</v>
      </c>
      <c r="Q897" t="n">
        <v>1367.47</v>
      </c>
      <c r="R897" t="n">
        <v>167.65</v>
      </c>
      <c r="S897" t="n">
        <v>104.26</v>
      </c>
      <c r="T897" t="n">
        <v>30549.29</v>
      </c>
      <c r="U897" t="n">
        <v>0.62</v>
      </c>
      <c r="V897" t="n">
        <v>0.88</v>
      </c>
      <c r="W897" t="n">
        <v>20.76</v>
      </c>
      <c r="X897" t="n">
        <v>1.88</v>
      </c>
      <c r="Y897" t="n">
        <v>1</v>
      </c>
      <c r="Z897" t="n">
        <v>10</v>
      </c>
    </row>
    <row r="898">
      <c r="A898" t="n">
        <v>41</v>
      </c>
      <c r="B898" t="n">
        <v>150</v>
      </c>
      <c r="C898" t="inlineStr">
        <is>
          <t xml:space="preserve">CONCLUIDO	</t>
        </is>
      </c>
      <c r="D898" t="n">
        <v>1.6389</v>
      </c>
      <c r="E898" t="n">
        <v>61.02</v>
      </c>
      <c r="F898" t="n">
        <v>54.41</v>
      </c>
      <c r="G898" t="n">
        <v>50.22</v>
      </c>
      <c r="H898" t="n">
        <v>0.63</v>
      </c>
      <c r="I898" t="n">
        <v>65</v>
      </c>
      <c r="J898" t="n">
        <v>318.8</v>
      </c>
      <c r="K898" t="n">
        <v>61.82</v>
      </c>
      <c r="L898" t="n">
        <v>11.25</v>
      </c>
      <c r="M898" t="n">
        <v>63</v>
      </c>
      <c r="N898" t="n">
        <v>95.73</v>
      </c>
      <c r="O898" t="n">
        <v>39553.2</v>
      </c>
      <c r="P898" t="n">
        <v>996.24</v>
      </c>
      <c r="Q898" t="n">
        <v>1367.44</v>
      </c>
      <c r="R898" t="n">
        <v>166.03</v>
      </c>
      <c r="S898" t="n">
        <v>104.26</v>
      </c>
      <c r="T898" t="n">
        <v>29747.04</v>
      </c>
      <c r="U898" t="n">
        <v>0.63</v>
      </c>
      <c r="V898" t="n">
        <v>0.88</v>
      </c>
      <c r="W898" t="n">
        <v>20.75</v>
      </c>
      <c r="X898" t="n">
        <v>1.83</v>
      </c>
      <c r="Y898" t="n">
        <v>1</v>
      </c>
      <c r="Z898" t="n">
        <v>10</v>
      </c>
    </row>
    <row r="899">
      <c r="A899" t="n">
        <v>42</v>
      </c>
      <c r="B899" t="n">
        <v>150</v>
      </c>
      <c r="C899" t="inlineStr">
        <is>
          <t xml:space="preserve">CONCLUIDO	</t>
        </is>
      </c>
      <c r="D899" t="n">
        <v>1.6428</v>
      </c>
      <c r="E899" t="n">
        <v>60.87</v>
      </c>
      <c r="F899" t="n">
        <v>54.38</v>
      </c>
      <c r="G899" t="n">
        <v>51.79</v>
      </c>
      <c r="H899" t="n">
        <v>0.64</v>
      </c>
      <c r="I899" t="n">
        <v>63</v>
      </c>
      <c r="J899" t="n">
        <v>319.36</v>
      </c>
      <c r="K899" t="n">
        <v>61.82</v>
      </c>
      <c r="L899" t="n">
        <v>11.5</v>
      </c>
      <c r="M899" t="n">
        <v>61</v>
      </c>
      <c r="N899" t="n">
        <v>96.04000000000001</v>
      </c>
      <c r="O899" t="n">
        <v>39622.59</v>
      </c>
      <c r="P899" t="n">
        <v>995.63</v>
      </c>
      <c r="Q899" t="n">
        <v>1367.42</v>
      </c>
      <c r="R899" t="n">
        <v>164.6</v>
      </c>
      <c r="S899" t="n">
        <v>104.26</v>
      </c>
      <c r="T899" t="n">
        <v>29040.56</v>
      </c>
      <c r="U899" t="n">
        <v>0.63</v>
      </c>
      <c r="V899" t="n">
        <v>0.88</v>
      </c>
      <c r="W899" t="n">
        <v>20.76</v>
      </c>
      <c r="X899" t="n">
        <v>1.8</v>
      </c>
      <c r="Y899" t="n">
        <v>1</v>
      </c>
      <c r="Z899" t="n">
        <v>10</v>
      </c>
    </row>
    <row r="900">
      <c r="A900" t="n">
        <v>43</v>
      </c>
      <c r="B900" t="n">
        <v>150</v>
      </c>
      <c r="C900" t="inlineStr">
        <is>
          <t xml:space="preserve">CONCLUIDO	</t>
        </is>
      </c>
      <c r="D900" t="n">
        <v>1.6455</v>
      </c>
      <c r="E900" t="n">
        <v>60.77</v>
      </c>
      <c r="F900" t="n">
        <v>54.33</v>
      </c>
      <c r="G900" t="n">
        <v>52.58</v>
      </c>
      <c r="H900" t="n">
        <v>0.65</v>
      </c>
      <c r="I900" t="n">
        <v>62</v>
      </c>
      <c r="J900" t="n">
        <v>319.93</v>
      </c>
      <c r="K900" t="n">
        <v>61.82</v>
      </c>
      <c r="L900" t="n">
        <v>11.75</v>
      </c>
      <c r="M900" t="n">
        <v>60</v>
      </c>
      <c r="N900" t="n">
        <v>96.36</v>
      </c>
      <c r="O900" t="n">
        <v>39692.13</v>
      </c>
      <c r="P900" t="n">
        <v>994.6900000000001</v>
      </c>
      <c r="Q900" t="n">
        <v>1367.51</v>
      </c>
      <c r="R900" t="n">
        <v>163.28</v>
      </c>
      <c r="S900" t="n">
        <v>104.26</v>
      </c>
      <c r="T900" t="n">
        <v>28386.25</v>
      </c>
      <c r="U900" t="n">
        <v>0.64</v>
      </c>
      <c r="V900" t="n">
        <v>0.88</v>
      </c>
      <c r="W900" t="n">
        <v>20.75</v>
      </c>
      <c r="X900" t="n">
        <v>1.75</v>
      </c>
      <c r="Y900" t="n">
        <v>1</v>
      </c>
      <c r="Z900" t="n">
        <v>10</v>
      </c>
    </row>
    <row r="901">
      <c r="A901" t="n">
        <v>44</v>
      </c>
      <c r="B901" t="n">
        <v>150</v>
      </c>
      <c r="C901" t="inlineStr">
        <is>
          <t xml:space="preserve">CONCLUIDO	</t>
        </is>
      </c>
      <c r="D901" t="n">
        <v>1.6485</v>
      </c>
      <c r="E901" t="n">
        <v>60.66</v>
      </c>
      <c r="F901" t="n">
        <v>54.28</v>
      </c>
      <c r="G901" t="n">
        <v>53.39</v>
      </c>
      <c r="H901" t="n">
        <v>0.67</v>
      </c>
      <c r="I901" t="n">
        <v>61</v>
      </c>
      <c r="J901" t="n">
        <v>320.49</v>
      </c>
      <c r="K901" t="n">
        <v>61.82</v>
      </c>
      <c r="L901" t="n">
        <v>12</v>
      </c>
      <c r="M901" t="n">
        <v>59</v>
      </c>
      <c r="N901" t="n">
        <v>96.67</v>
      </c>
      <c r="O901" t="n">
        <v>39761.81</v>
      </c>
      <c r="P901" t="n">
        <v>993.41</v>
      </c>
      <c r="Q901" t="n">
        <v>1367.29</v>
      </c>
      <c r="R901" t="n">
        <v>161.7</v>
      </c>
      <c r="S901" t="n">
        <v>104.26</v>
      </c>
      <c r="T901" t="n">
        <v>27600.44</v>
      </c>
      <c r="U901" t="n">
        <v>0.64</v>
      </c>
      <c r="V901" t="n">
        <v>0.88</v>
      </c>
      <c r="W901" t="n">
        <v>20.74</v>
      </c>
      <c r="X901" t="n">
        <v>1.7</v>
      </c>
      <c r="Y901" t="n">
        <v>1</v>
      </c>
      <c r="Z901" t="n">
        <v>10</v>
      </c>
    </row>
    <row r="902">
      <c r="A902" t="n">
        <v>45</v>
      </c>
      <c r="B902" t="n">
        <v>150</v>
      </c>
      <c r="C902" t="inlineStr">
        <is>
          <t xml:space="preserve">CONCLUIDO	</t>
        </is>
      </c>
      <c r="D902" t="n">
        <v>1.6526</v>
      </c>
      <c r="E902" t="n">
        <v>60.51</v>
      </c>
      <c r="F902" t="n">
        <v>54.24</v>
      </c>
      <c r="G902" t="n">
        <v>55.15</v>
      </c>
      <c r="H902" t="n">
        <v>0.68</v>
      </c>
      <c r="I902" t="n">
        <v>59</v>
      </c>
      <c r="J902" t="n">
        <v>321.06</v>
      </c>
      <c r="K902" t="n">
        <v>61.82</v>
      </c>
      <c r="L902" t="n">
        <v>12.25</v>
      </c>
      <c r="M902" t="n">
        <v>57</v>
      </c>
      <c r="N902" t="n">
        <v>96.98999999999999</v>
      </c>
      <c r="O902" t="n">
        <v>39831.64</v>
      </c>
      <c r="P902" t="n">
        <v>992.35</v>
      </c>
      <c r="Q902" t="n">
        <v>1367.45</v>
      </c>
      <c r="R902" t="n">
        <v>160.59</v>
      </c>
      <c r="S902" t="n">
        <v>104.26</v>
      </c>
      <c r="T902" t="n">
        <v>27056.19</v>
      </c>
      <c r="U902" t="n">
        <v>0.65</v>
      </c>
      <c r="V902" t="n">
        <v>0.88</v>
      </c>
      <c r="W902" t="n">
        <v>20.73</v>
      </c>
      <c r="X902" t="n">
        <v>1.66</v>
      </c>
      <c r="Y902" t="n">
        <v>1</v>
      </c>
      <c r="Z902" t="n">
        <v>10</v>
      </c>
    </row>
    <row r="903">
      <c r="A903" t="n">
        <v>46</v>
      </c>
      <c r="B903" t="n">
        <v>150</v>
      </c>
      <c r="C903" t="inlineStr">
        <is>
          <t xml:space="preserve">CONCLUIDO	</t>
        </is>
      </c>
      <c r="D903" t="n">
        <v>1.6548</v>
      </c>
      <c r="E903" t="n">
        <v>60.43</v>
      </c>
      <c r="F903" t="n">
        <v>54.21</v>
      </c>
      <c r="G903" t="n">
        <v>56.08</v>
      </c>
      <c r="H903" t="n">
        <v>0.6899999999999999</v>
      </c>
      <c r="I903" t="n">
        <v>58</v>
      </c>
      <c r="J903" t="n">
        <v>321.63</v>
      </c>
      <c r="K903" t="n">
        <v>61.82</v>
      </c>
      <c r="L903" t="n">
        <v>12.5</v>
      </c>
      <c r="M903" t="n">
        <v>56</v>
      </c>
      <c r="N903" t="n">
        <v>97.31</v>
      </c>
      <c r="O903" t="n">
        <v>39901.61</v>
      </c>
      <c r="P903" t="n">
        <v>992.34</v>
      </c>
      <c r="Q903" t="n">
        <v>1367.34</v>
      </c>
      <c r="R903" t="n">
        <v>159.27</v>
      </c>
      <c r="S903" t="n">
        <v>104.26</v>
      </c>
      <c r="T903" t="n">
        <v>26400.06</v>
      </c>
      <c r="U903" t="n">
        <v>0.65</v>
      </c>
      <c r="V903" t="n">
        <v>0.88</v>
      </c>
      <c r="W903" t="n">
        <v>20.74</v>
      </c>
      <c r="X903" t="n">
        <v>1.63</v>
      </c>
      <c r="Y903" t="n">
        <v>1</v>
      </c>
      <c r="Z903" t="n">
        <v>10</v>
      </c>
    </row>
    <row r="904">
      <c r="A904" t="n">
        <v>47</v>
      </c>
      <c r="B904" t="n">
        <v>150</v>
      </c>
      <c r="C904" t="inlineStr">
        <is>
          <t xml:space="preserve">CONCLUIDO	</t>
        </is>
      </c>
      <c r="D904" t="n">
        <v>1.6571</v>
      </c>
      <c r="E904" t="n">
        <v>60.34</v>
      </c>
      <c r="F904" t="n">
        <v>54.18</v>
      </c>
      <c r="G904" t="n">
        <v>57.03</v>
      </c>
      <c r="H904" t="n">
        <v>0.71</v>
      </c>
      <c r="I904" t="n">
        <v>57</v>
      </c>
      <c r="J904" t="n">
        <v>322.2</v>
      </c>
      <c r="K904" t="n">
        <v>61.82</v>
      </c>
      <c r="L904" t="n">
        <v>12.75</v>
      </c>
      <c r="M904" t="n">
        <v>55</v>
      </c>
      <c r="N904" t="n">
        <v>97.62</v>
      </c>
      <c r="O904" t="n">
        <v>39971.73</v>
      </c>
      <c r="P904" t="n">
        <v>991.79</v>
      </c>
      <c r="Q904" t="n">
        <v>1367.33</v>
      </c>
      <c r="R904" t="n">
        <v>158.59</v>
      </c>
      <c r="S904" t="n">
        <v>104.26</v>
      </c>
      <c r="T904" t="n">
        <v>26068.38</v>
      </c>
      <c r="U904" t="n">
        <v>0.66</v>
      </c>
      <c r="V904" t="n">
        <v>0.88</v>
      </c>
      <c r="W904" t="n">
        <v>20.74</v>
      </c>
      <c r="X904" t="n">
        <v>1.6</v>
      </c>
      <c r="Y904" t="n">
        <v>1</v>
      </c>
      <c r="Z904" t="n">
        <v>10</v>
      </c>
    </row>
    <row r="905">
      <c r="A905" t="n">
        <v>48</v>
      </c>
      <c r="B905" t="n">
        <v>150</v>
      </c>
      <c r="C905" t="inlineStr">
        <is>
          <t xml:space="preserve">CONCLUIDO	</t>
        </is>
      </c>
      <c r="D905" t="n">
        <v>1.6594</v>
      </c>
      <c r="E905" t="n">
        <v>60.26</v>
      </c>
      <c r="F905" t="n">
        <v>54.15</v>
      </c>
      <c r="G905" t="n">
        <v>58.02</v>
      </c>
      <c r="H905" t="n">
        <v>0.72</v>
      </c>
      <c r="I905" t="n">
        <v>56</v>
      </c>
      <c r="J905" t="n">
        <v>322.77</v>
      </c>
      <c r="K905" t="n">
        <v>61.82</v>
      </c>
      <c r="L905" t="n">
        <v>13</v>
      </c>
      <c r="M905" t="n">
        <v>54</v>
      </c>
      <c r="N905" t="n">
        <v>97.94</v>
      </c>
      <c r="O905" t="n">
        <v>40042</v>
      </c>
      <c r="P905" t="n">
        <v>991.02</v>
      </c>
      <c r="Q905" t="n">
        <v>1367.34</v>
      </c>
      <c r="R905" t="n">
        <v>157.6</v>
      </c>
      <c r="S905" t="n">
        <v>104.26</v>
      </c>
      <c r="T905" t="n">
        <v>25577.9</v>
      </c>
      <c r="U905" t="n">
        <v>0.66</v>
      </c>
      <c r="V905" t="n">
        <v>0.89</v>
      </c>
      <c r="W905" t="n">
        <v>20.74</v>
      </c>
      <c r="X905" t="n">
        <v>1.57</v>
      </c>
      <c r="Y905" t="n">
        <v>1</v>
      </c>
      <c r="Z905" t="n">
        <v>10</v>
      </c>
    </row>
    <row r="906">
      <c r="A906" t="n">
        <v>49</v>
      </c>
      <c r="B906" t="n">
        <v>150</v>
      </c>
      <c r="C906" t="inlineStr">
        <is>
          <t xml:space="preserve">CONCLUIDO	</t>
        </is>
      </c>
      <c r="D906" t="n">
        <v>1.6623</v>
      </c>
      <c r="E906" t="n">
        <v>60.16</v>
      </c>
      <c r="F906" t="n">
        <v>54.11</v>
      </c>
      <c r="G906" t="n">
        <v>59.02</v>
      </c>
      <c r="H906" t="n">
        <v>0.73</v>
      </c>
      <c r="I906" t="n">
        <v>55</v>
      </c>
      <c r="J906" t="n">
        <v>323.34</v>
      </c>
      <c r="K906" t="n">
        <v>61.82</v>
      </c>
      <c r="L906" t="n">
        <v>13.25</v>
      </c>
      <c r="M906" t="n">
        <v>53</v>
      </c>
      <c r="N906" t="n">
        <v>98.27</v>
      </c>
      <c r="O906" t="n">
        <v>40112.54</v>
      </c>
      <c r="P906" t="n">
        <v>990.08</v>
      </c>
      <c r="Q906" t="n">
        <v>1367.32</v>
      </c>
      <c r="R906" t="n">
        <v>156.22</v>
      </c>
      <c r="S906" t="n">
        <v>104.26</v>
      </c>
      <c r="T906" t="n">
        <v>24893.04</v>
      </c>
      <c r="U906" t="n">
        <v>0.67</v>
      </c>
      <c r="V906" t="n">
        <v>0.89</v>
      </c>
      <c r="W906" t="n">
        <v>20.73</v>
      </c>
      <c r="X906" t="n">
        <v>1.53</v>
      </c>
      <c r="Y906" t="n">
        <v>1</v>
      </c>
      <c r="Z906" t="n">
        <v>10</v>
      </c>
    </row>
    <row r="907">
      <c r="A907" t="n">
        <v>50</v>
      </c>
      <c r="B907" t="n">
        <v>150</v>
      </c>
      <c r="C907" t="inlineStr">
        <is>
          <t xml:space="preserve">CONCLUIDO	</t>
        </is>
      </c>
      <c r="D907" t="n">
        <v>1.6646</v>
      </c>
      <c r="E907" t="n">
        <v>60.08</v>
      </c>
      <c r="F907" t="n">
        <v>54.08</v>
      </c>
      <c r="G907" t="n">
        <v>60.09</v>
      </c>
      <c r="H907" t="n">
        <v>0.74</v>
      </c>
      <c r="I907" t="n">
        <v>54</v>
      </c>
      <c r="J907" t="n">
        <v>323.91</v>
      </c>
      <c r="K907" t="n">
        <v>61.82</v>
      </c>
      <c r="L907" t="n">
        <v>13.5</v>
      </c>
      <c r="M907" t="n">
        <v>52</v>
      </c>
      <c r="N907" t="n">
        <v>98.59</v>
      </c>
      <c r="O907" t="n">
        <v>40183.11</v>
      </c>
      <c r="P907" t="n">
        <v>989.28</v>
      </c>
      <c r="Q907" t="n">
        <v>1367.48</v>
      </c>
      <c r="R907" t="n">
        <v>155.39</v>
      </c>
      <c r="S907" t="n">
        <v>104.26</v>
      </c>
      <c r="T907" t="n">
        <v>24482.77</v>
      </c>
      <c r="U907" t="n">
        <v>0.67</v>
      </c>
      <c r="V907" t="n">
        <v>0.89</v>
      </c>
      <c r="W907" t="n">
        <v>20.73</v>
      </c>
      <c r="X907" t="n">
        <v>1.5</v>
      </c>
      <c r="Y907" t="n">
        <v>1</v>
      </c>
      <c r="Z907" t="n">
        <v>10</v>
      </c>
    </row>
    <row r="908">
      <c r="A908" t="n">
        <v>51</v>
      </c>
      <c r="B908" t="n">
        <v>150</v>
      </c>
      <c r="C908" t="inlineStr">
        <is>
          <t xml:space="preserve">CONCLUIDO	</t>
        </is>
      </c>
      <c r="D908" t="n">
        <v>1.6664</v>
      </c>
      <c r="E908" t="n">
        <v>60.01</v>
      </c>
      <c r="F908" t="n">
        <v>54.07</v>
      </c>
      <c r="G908" t="n">
        <v>61.21</v>
      </c>
      <c r="H908" t="n">
        <v>0.76</v>
      </c>
      <c r="I908" t="n">
        <v>53</v>
      </c>
      <c r="J908" t="n">
        <v>324.48</v>
      </c>
      <c r="K908" t="n">
        <v>61.82</v>
      </c>
      <c r="L908" t="n">
        <v>13.75</v>
      </c>
      <c r="M908" t="n">
        <v>51</v>
      </c>
      <c r="N908" t="n">
        <v>98.91</v>
      </c>
      <c r="O908" t="n">
        <v>40253.84</v>
      </c>
      <c r="P908" t="n">
        <v>989.08</v>
      </c>
      <c r="Q908" t="n">
        <v>1367.4</v>
      </c>
      <c r="R908" t="n">
        <v>155.01</v>
      </c>
      <c r="S908" t="n">
        <v>104.26</v>
      </c>
      <c r="T908" t="n">
        <v>24296.73</v>
      </c>
      <c r="U908" t="n">
        <v>0.67</v>
      </c>
      <c r="V908" t="n">
        <v>0.89</v>
      </c>
      <c r="W908" t="n">
        <v>20.73</v>
      </c>
      <c r="X908" t="n">
        <v>1.49</v>
      </c>
      <c r="Y908" t="n">
        <v>1</v>
      </c>
      <c r="Z908" t="n">
        <v>10</v>
      </c>
    </row>
    <row r="909">
      <c r="A909" t="n">
        <v>52</v>
      </c>
      <c r="B909" t="n">
        <v>150</v>
      </c>
      <c r="C909" t="inlineStr">
        <is>
          <t xml:space="preserve">CONCLUIDO	</t>
        </is>
      </c>
      <c r="D909" t="n">
        <v>1.669</v>
      </c>
      <c r="E909" t="n">
        <v>59.92</v>
      </c>
      <c r="F909" t="n">
        <v>54.03</v>
      </c>
      <c r="G909" t="n">
        <v>62.34</v>
      </c>
      <c r="H909" t="n">
        <v>0.77</v>
      </c>
      <c r="I909" t="n">
        <v>52</v>
      </c>
      <c r="J909" t="n">
        <v>325.06</v>
      </c>
      <c r="K909" t="n">
        <v>61.82</v>
      </c>
      <c r="L909" t="n">
        <v>14</v>
      </c>
      <c r="M909" t="n">
        <v>50</v>
      </c>
      <c r="N909" t="n">
        <v>99.23999999999999</v>
      </c>
      <c r="O909" t="n">
        <v>40324.71</v>
      </c>
      <c r="P909" t="n">
        <v>988.39</v>
      </c>
      <c r="Q909" t="n">
        <v>1367.29</v>
      </c>
      <c r="R909" t="n">
        <v>154.19</v>
      </c>
      <c r="S909" t="n">
        <v>104.26</v>
      </c>
      <c r="T909" t="n">
        <v>23892.62</v>
      </c>
      <c r="U909" t="n">
        <v>0.68</v>
      </c>
      <c r="V909" t="n">
        <v>0.89</v>
      </c>
      <c r="W909" t="n">
        <v>20.71</v>
      </c>
      <c r="X909" t="n">
        <v>1.45</v>
      </c>
      <c r="Y909" t="n">
        <v>1</v>
      </c>
      <c r="Z909" t="n">
        <v>10</v>
      </c>
    </row>
    <row r="910">
      <c r="A910" t="n">
        <v>53</v>
      </c>
      <c r="B910" t="n">
        <v>150</v>
      </c>
      <c r="C910" t="inlineStr">
        <is>
          <t xml:space="preserve">CONCLUIDO	</t>
        </is>
      </c>
      <c r="D910" t="n">
        <v>1.671</v>
      </c>
      <c r="E910" t="n">
        <v>59.84</v>
      </c>
      <c r="F910" t="n">
        <v>54.01</v>
      </c>
      <c r="G910" t="n">
        <v>63.54</v>
      </c>
      <c r="H910" t="n">
        <v>0.78</v>
      </c>
      <c r="I910" t="n">
        <v>51</v>
      </c>
      <c r="J910" t="n">
        <v>325.63</v>
      </c>
      <c r="K910" t="n">
        <v>61.82</v>
      </c>
      <c r="L910" t="n">
        <v>14.25</v>
      </c>
      <c r="M910" t="n">
        <v>49</v>
      </c>
      <c r="N910" t="n">
        <v>99.56</v>
      </c>
      <c r="O910" t="n">
        <v>40395.74</v>
      </c>
      <c r="P910" t="n">
        <v>987.58</v>
      </c>
      <c r="Q910" t="n">
        <v>1367.4</v>
      </c>
      <c r="R910" t="n">
        <v>153.3</v>
      </c>
      <c r="S910" t="n">
        <v>104.26</v>
      </c>
      <c r="T910" t="n">
        <v>23450.86</v>
      </c>
      <c r="U910" t="n">
        <v>0.68</v>
      </c>
      <c r="V910" t="n">
        <v>0.89</v>
      </c>
      <c r="W910" t="n">
        <v>20.72</v>
      </c>
      <c r="X910" t="n">
        <v>1.43</v>
      </c>
      <c r="Y910" t="n">
        <v>1</v>
      </c>
      <c r="Z910" t="n">
        <v>10</v>
      </c>
    </row>
    <row r="911">
      <c r="A911" t="n">
        <v>54</v>
      </c>
      <c r="B911" t="n">
        <v>150</v>
      </c>
      <c r="C911" t="inlineStr">
        <is>
          <t xml:space="preserve">CONCLUIDO	</t>
        </is>
      </c>
      <c r="D911" t="n">
        <v>1.6737</v>
      </c>
      <c r="E911" t="n">
        <v>59.75</v>
      </c>
      <c r="F911" t="n">
        <v>53.97</v>
      </c>
      <c r="G911" t="n">
        <v>64.77</v>
      </c>
      <c r="H911" t="n">
        <v>0.79</v>
      </c>
      <c r="I911" t="n">
        <v>50</v>
      </c>
      <c r="J911" t="n">
        <v>326.21</v>
      </c>
      <c r="K911" t="n">
        <v>61.82</v>
      </c>
      <c r="L911" t="n">
        <v>14.5</v>
      </c>
      <c r="M911" t="n">
        <v>48</v>
      </c>
      <c r="N911" t="n">
        <v>99.89</v>
      </c>
      <c r="O911" t="n">
        <v>40466.92</v>
      </c>
      <c r="P911" t="n">
        <v>987.0700000000001</v>
      </c>
      <c r="Q911" t="n">
        <v>1367.42</v>
      </c>
      <c r="R911" t="n">
        <v>151.63</v>
      </c>
      <c r="S911" t="n">
        <v>104.26</v>
      </c>
      <c r="T911" t="n">
        <v>22622.46</v>
      </c>
      <c r="U911" t="n">
        <v>0.6899999999999999</v>
      </c>
      <c r="V911" t="n">
        <v>0.89</v>
      </c>
      <c r="W911" t="n">
        <v>20.73</v>
      </c>
      <c r="X911" t="n">
        <v>1.39</v>
      </c>
      <c r="Y911" t="n">
        <v>1</v>
      </c>
      <c r="Z911" t="n">
        <v>10</v>
      </c>
    </row>
    <row r="912">
      <c r="A912" t="n">
        <v>55</v>
      </c>
      <c r="B912" t="n">
        <v>150</v>
      </c>
      <c r="C912" t="inlineStr">
        <is>
          <t xml:space="preserve">CONCLUIDO	</t>
        </is>
      </c>
      <c r="D912" t="n">
        <v>1.675</v>
      </c>
      <c r="E912" t="n">
        <v>59.7</v>
      </c>
      <c r="F912" t="n">
        <v>53.98</v>
      </c>
      <c r="G912" t="n">
        <v>66.09999999999999</v>
      </c>
      <c r="H912" t="n">
        <v>0.8</v>
      </c>
      <c r="I912" t="n">
        <v>49</v>
      </c>
      <c r="J912" t="n">
        <v>326.79</v>
      </c>
      <c r="K912" t="n">
        <v>61.82</v>
      </c>
      <c r="L912" t="n">
        <v>14.75</v>
      </c>
      <c r="M912" t="n">
        <v>47</v>
      </c>
      <c r="N912" t="n">
        <v>100.22</v>
      </c>
      <c r="O912" t="n">
        <v>40538.25</v>
      </c>
      <c r="P912" t="n">
        <v>987</v>
      </c>
      <c r="Q912" t="n">
        <v>1367.33</v>
      </c>
      <c r="R912" t="n">
        <v>151.92</v>
      </c>
      <c r="S912" t="n">
        <v>104.26</v>
      </c>
      <c r="T912" t="n">
        <v>22768.97</v>
      </c>
      <c r="U912" t="n">
        <v>0.6899999999999999</v>
      </c>
      <c r="V912" t="n">
        <v>0.89</v>
      </c>
      <c r="W912" t="n">
        <v>20.73</v>
      </c>
      <c r="X912" t="n">
        <v>1.4</v>
      </c>
      <c r="Y912" t="n">
        <v>1</v>
      </c>
      <c r="Z912" t="n">
        <v>10</v>
      </c>
    </row>
    <row r="913">
      <c r="A913" t="n">
        <v>56</v>
      </c>
      <c r="B913" t="n">
        <v>150</v>
      </c>
      <c r="C913" t="inlineStr">
        <is>
          <t xml:space="preserve">CONCLUIDO	</t>
        </is>
      </c>
      <c r="D913" t="n">
        <v>1.6756</v>
      </c>
      <c r="E913" t="n">
        <v>59.68</v>
      </c>
      <c r="F913" t="n">
        <v>53.96</v>
      </c>
      <c r="G913" t="n">
        <v>66.08</v>
      </c>
      <c r="H913" t="n">
        <v>0.82</v>
      </c>
      <c r="I913" t="n">
        <v>49</v>
      </c>
      <c r="J913" t="n">
        <v>327.37</v>
      </c>
      <c r="K913" t="n">
        <v>61.82</v>
      </c>
      <c r="L913" t="n">
        <v>15</v>
      </c>
      <c r="M913" t="n">
        <v>47</v>
      </c>
      <c r="N913" t="n">
        <v>100.55</v>
      </c>
      <c r="O913" t="n">
        <v>40609.74</v>
      </c>
      <c r="P913" t="n">
        <v>986.49</v>
      </c>
      <c r="Q913" t="n">
        <v>1367.4</v>
      </c>
      <c r="R913" t="n">
        <v>151.29</v>
      </c>
      <c r="S913" t="n">
        <v>104.26</v>
      </c>
      <c r="T913" t="n">
        <v>22454.23</v>
      </c>
      <c r="U913" t="n">
        <v>0.6899999999999999</v>
      </c>
      <c r="V913" t="n">
        <v>0.89</v>
      </c>
      <c r="W913" t="n">
        <v>20.73</v>
      </c>
      <c r="X913" t="n">
        <v>1.38</v>
      </c>
      <c r="Y913" t="n">
        <v>1</v>
      </c>
      <c r="Z913" t="n">
        <v>10</v>
      </c>
    </row>
    <row r="914">
      <c r="A914" t="n">
        <v>57</v>
      </c>
      <c r="B914" t="n">
        <v>150</v>
      </c>
      <c r="C914" t="inlineStr">
        <is>
          <t xml:space="preserve">CONCLUIDO	</t>
        </is>
      </c>
      <c r="D914" t="n">
        <v>1.6779</v>
      </c>
      <c r="E914" t="n">
        <v>59.6</v>
      </c>
      <c r="F914" t="n">
        <v>53.94</v>
      </c>
      <c r="G914" t="n">
        <v>67.42</v>
      </c>
      <c r="H914" t="n">
        <v>0.83</v>
      </c>
      <c r="I914" t="n">
        <v>48</v>
      </c>
      <c r="J914" t="n">
        <v>327.95</v>
      </c>
      <c r="K914" t="n">
        <v>61.82</v>
      </c>
      <c r="L914" t="n">
        <v>15.25</v>
      </c>
      <c r="M914" t="n">
        <v>46</v>
      </c>
      <c r="N914" t="n">
        <v>100.88</v>
      </c>
      <c r="O914" t="n">
        <v>40681.39</v>
      </c>
      <c r="P914" t="n">
        <v>985.88</v>
      </c>
      <c r="Q914" t="n">
        <v>1367.28</v>
      </c>
      <c r="R914" t="n">
        <v>150.78</v>
      </c>
      <c r="S914" t="n">
        <v>104.26</v>
      </c>
      <c r="T914" t="n">
        <v>22206.34</v>
      </c>
      <c r="U914" t="n">
        <v>0.6899999999999999</v>
      </c>
      <c r="V914" t="n">
        <v>0.89</v>
      </c>
      <c r="W914" t="n">
        <v>20.72</v>
      </c>
      <c r="X914" t="n">
        <v>1.36</v>
      </c>
      <c r="Y914" t="n">
        <v>1</v>
      </c>
      <c r="Z914" t="n">
        <v>10</v>
      </c>
    </row>
    <row r="915">
      <c r="A915" t="n">
        <v>58</v>
      </c>
      <c r="B915" t="n">
        <v>150</v>
      </c>
      <c r="C915" t="inlineStr">
        <is>
          <t xml:space="preserve">CONCLUIDO	</t>
        </is>
      </c>
      <c r="D915" t="n">
        <v>1.6805</v>
      </c>
      <c r="E915" t="n">
        <v>59.51</v>
      </c>
      <c r="F915" t="n">
        <v>53.9</v>
      </c>
      <c r="G915" t="n">
        <v>68.81</v>
      </c>
      <c r="H915" t="n">
        <v>0.84</v>
      </c>
      <c r="I915" t="n">
        <v>47</v>
      </c>
      <c r="J915" t="n">
        <v>328.53</v>
      </c>
      <c r="K915" t="n">
        <v>61.82</v>
      </c>
      <c r="L915" t="n">
        <v>15.5</v>
      </c>
      <c r="M915" t="n">
        <v>45</v>
      </c>
      <c r="N915" t="n">
        <v>101.21</v>
      </c>
      <c r="O915" t="n">
        <v>40753.2</v>
      </c>
      <c r="P915" t="n">
        <v>985.16</v>
      </c>
      <c r="Q915" t="n">
        <v>1367.35</v>
      </c>
      <c r="R915" t="n">
        <v>149.15</v>
      </c>
      <c r="S915" t="n">
        <v>104.26</v>
      </c>
      <c r="T915" t="n">
        <v>21396.74</v>
      </c>
      <c r="U915" t="n">
        <v>0.7</v>
      </c>
      <c r="V915" t="n">
        <v>0.89</v>
      </c>
      <c r="W915" t="n">
        <v>20.73</v>
      </c>
      <c r="X915" t="n">
        <v>1.32</v>
      </c>
      <c r="Y915" t="n">
        <v>1</v>
      </c>
      <c r="Z915" t="n">
        <v>10</v>
      </c>
    </row>
    <row r="916">
      <c r="A916" t="n">
        <v>59</v>
      </c>
      <c r="B916" t="n">
        <v>150</v>
      </c>
      <c r="C916" t="inlineStr">
        <is>
          <t xml:space="preserve">CONCLUIDO	</t>
        </is>
      </c>
      <c r="D916" t="n">
        <v>1.6824</v>
      </c>
      <c r="E916" t="n">
        <v>59.44</v>
      </c>
      <c r="F916" t="n">
        <v>53.89</v>
      </c>
      <c r="G916" t="n">
        <v>70.29000000000001</v>
      </c>
      <c r="H916" t="n">
        <v>0.85</v>
      </c>
      <c r="I916" t="n">
        <v>46</v>
      </c>
      <c r="J916" t="n">
        <v>329.12</v>
      </c>
      <c r="K916" t="n">
        <v>61.82</v>
      </c>
      <c r="L916" t="n">
        <v>15.75</v>
      </c>
      <c r="M916" t="n">
        <v>44</v>
      </c>
      <c r="N916" t="n">
        <v>101.54</v>
      </c>
      <c r="O916" t="n">
        <v>40825.16</v>
      </c>
      <c r="P916" t="n">
        <v>985.12</v>
      </c>
      <c r="Q916" t="n">
        <v>1367.32</v>
      </c>
      <c r="R916" t="n">
        <v>149.12</v>
      </c>
      <c r="S916" t="n">
        <v>104.26</v>
      </c>
      <c r="T916" t="n">
        <v>21385.64</v>
      </c>
      <c r="U916" t="n">
        <v>0.7</v>
      </c>
      <c r="V916" t="n">
        <v>0.89</v>
      </c>
      <c r="W916" t="n">
        <v>20.72</v>
      </c>
      <c r="X916" t="n">
        <v>1.31</v>
      </c>
      <c r="Y916" t="n">
        <v>1</v>
      </c>
      <c r="Z916" t="n">
        <v>10</v>
      </c>
    </row>
    <row r="917">
      <c r="A917" t="n">
        <v>60</v>
      </c>
      <c r="B917" t="n">
        <v>150</v>
      </c>
      <c r="C917" t="inlineStr">
        <is>
          <t xml:space="preserve">CONCLUIDO	</t>
        </is>
      </c>
      <c r="D917" t="n">
        <v>1.6857</v>
      </c>
      <c r="E917" t="n">
        <v>59.32</v>
      </c>
      <c r="F917" t="n">
        <v>53.83</v>
      </c>
      <c r="G917" t="n">
        <v>71.77</v>
      </c>
      <c r="H917" t="n">
        <v>0.86</v>
      </c>
      <c r="I917" t="n">
        <v>45</v>
      </c>
      <c r="J917" t="n">
        <v>329.7</v>
      </c>
      <c r="K917" t="n">
        <v>61.82</v>
      </c>
      <c r="L917" t="n">
        <v>16</v>
      </c>
      <c r="M917" t="n">
        <v>43</v>
      </c>
      <c r="N917" t="n">
        <v>101.88</v>
      </c>
      <c r="O917" t="n">
        <v>40897.29</v>
      </c>
      <c r="P917" t="n">
        <v>983.6</v>
      </c>
      <c r="Q917" t="n">
        <v>1367.28</v>
      </c>
      <c r="R917" t="n">
        <v>146.76</v>
      </c>
      <c r="S917" t="n">
        <v>104.26</v>
      </c>
      <c r="T917" t="n">
        <v>20208.77</v>
      </c>
      <c r="U917" t="n">
        <v>0.71</v>
      </c>
      <c r="V917" t="n">
        <v>0.89</v>
      </c>
      <c r="W917" t="n">
        <v>20.72</v>
      </c>
      <c r="X917" t="n">
        <v>1.25</v>
      </c>
      <c r="Y917" t="n">
        <v>1</v>
      </c>
      <c r="Z917" t="n">
        <v>10</v>
      </c>
    </row>
    <row r="918">
      <c r="A918" t="n">
        <v>61</v>
      </c>
      <c r="B918" t="n">
        <v>150</v>
      </c>
      <c r="C918" t="inlineStr">
        <is>
          <t xml:space="preserve">CONCLUIDO	</t>
        </is>
      </c>
      <c r="D918" t="n">
        <v>1.6851</v>
      </c>
      <c r="E918" t="n">
        <v>59.34</v>
      </c>
      <c r="F918" t="n">
        <v>53.85</v>
      </c>
      <c r="G918" t="n">
        <v>71.8</v>
      </c>
      <c r="H918" t="n">
        <v>0.88</v>
      </c>
      <c r="I918" t="n">
        <v>45</v>
      </c>
      <c r="J918" t="n">
        <v>330.29</v>
      </c>
      <c r="K918" t="n">
        <v>61.82</v>
      </c>
      <c r="L918" t="n">
        <v>16.25</v>
      </c>
      <c r="M918" t="n">
        <v>43</v>
      </c>
      <c r="N918" t="n">
        <v>102.21</v>
      </c>
      <c r="O918" t="n">
        <v>40969.57</v>
      </c>
      <c r="P918" t="n">
        <v>984.1</v>
      </c>
      <c r="Q918" t="n">
        <v>1367.33</v>
      </c>
      <c r="R918" t="n">
        <v>147.37</v>
      </c>
      <c r="S918" t="n">
        <v>104.26</v>
      </c>
      <c r="T918" t="n">
        <v>20514.63</v>
      </c>
      <c r="U918" t="n">
        <v>0.71</v>
      </c>
      <c r="V918" t="n">
        <v>0.89</v>
      </c>
      <c r="W918" t="n">
        <v>20.73</v>
      </c>
      <c r="X918" t="n">
        <v>1.27</v>
      </c>
      <c r="Y918" t="n">
        <v>1</v>
      </c>
      <c r="Z918" t="n">
        <v>10</v>
      </c>
    </row>
    <row r="919">
      <c r="A919" t="n">
        <v>62</v>
      </c>
      <c r="B919" t="n">
        <v>150</v>
      </c>
      <c r="C919" t="inlineStr">
        <is>
          <t xml:space="preserve">CONCLUIDO	</t>
        </is>
      </c>
      <c r="D919" t="n">
        <v>1.6871</v>
      </c>
      <c r="E919" t="n">
        <v>59.27</v>
      </c>
      <c r="F919" t="n">
        <v>53.83</v>
      </c>
      <c r="G919" t="n">
        <v>73.41</v>
      </c>
      <c r="H919" t="n">
        <v>0.89</v>
      </c>
      <c r="I919" t="n">
        <v>44</v>
      </c>
      <c r="J919" t="n">
        <v>330.87</v>
      </c>
      <c r="K919" t="n">
        <v>61.82</v>
      </c>
      <c r="L919" t="n">
        <v>16.5</v>
      </c>
      <c r="M919" t="n">
        <v>42</v>
      </c>
      <c r="N919" t="n">
        <v>102.55</v>
      </c>
      <c r="O919" t="n">
        <v>41042.02</v>
      </c>
      <c r="P919" t="n">
        <v>983.92</v>
      </c>
      <c r="Q919" t="n">
        <v>1367.45</v>
      </c>
      <c r="R919" t="n">
        <v>147.09</v>
      </c>
      <c r="S919" t="n">
        <v>104.26</v>
      </c>
      <c r="T919" t="n">
        <v>20383.01</v>
      </c>
      <c r="U919" t="n">
        <v>0.71</v>
      </c>
      <c r="V919" t="n">
        <v>0.89</v>
      </c>
      <c r="W919" t="n">
        <v>20.72</v>
      </c>
      <c r="X919" t="n">
        <v>1.25</v>
      </c>
      <c r="Y919" t="n">
        <v>1</v>
      </c>
      <c r="Z919" t="n">
        <v>10</v>
      </c>
    </row>
    <row r="920">
      <c r="A920" t="n">
        <v>63</v>
      </c>
      <c r="B920" t="n">
        <v>150</v>
      </c>
      <c r="C920" t="inlineStr">
        <is>
          <t xml:space="preserve">CONCLUIDO	</t>
        </is>
      </c>
      <c r="D920" t="n">
        <v>1.6905</v>
      </c>
      <c r="E920" t="n">
        <v>59.15</v>
      </c>
      <c r="F920" t="n">
        <v>53.77</v>
      </c>
      <c r="G920" t="n">
        <v>75.03</v>
      </c>
      <c r="H920" t="n">
        <v>0.9</v>
      </c>
      <c r="I920" t="n">
        <v>43</v>
      </c>
      <c r="J920" t="n">
        <v>331.46</v>
      </c>
      <c r="K920" t="n">
        <v>61.82</v>
      </c>
      <c r="L920" t="n">
        <v>16.75</v>
      </c>
      <c r="M920" t="n">
        <v>41</v>
      </c>
      <c r="N920" t="n">
        <v>102.89</v>
      </c>
      <c r="O920" t="n">
        <v>41114.63</v>
      </c>
      <c r="P920" t="n">
        <v>982.47</v>
      </c>
      <c r="Q920" t="n">
        <v>1367.22</v>
      </c>
      <c r="R920" t="n">
        <v>145.3</v>
      </c>
      <c r="S920" t="n">
        <v>104.26</v>
      </c>
      <c r="T920" t="n">
        <v>19493.5</v>
      </c>
      <c r="U920" t="n">
        <v>0.72</v>
      </c>
      <c r="V920" t="n">
        <v>0.89</v>
      </c>
      <c r="W920" t="n">
        <v>20.71</v>
      </c>
      <c r="X920" t="n">
        <v>1.19</v>
      </c>
      <c r="Y920" t="n">
        <v>1</v>
      </c>
      <c r="Z920" t="n">
        <v>10</v>
      </c>
    </row>
    <row r="921">
      <c r="A921" t="n">
        <v>64</v>
      </c>
      <c r="B921" t="n">
        <v>150</v>
      </c>
      <c r="C921" t="inlineStr">
        <is>
          <t xml:space="preserve">CONCLUIDO	</t>
        </is>
      </c>
      <c r="D921" t="n">
        <v>1.6905</v>
      </c>
      <c r="E921" t="n">
        <v>59.15</v>
      </c>
      <c r="F921" t="n">
        <v>53.77</v>
      </c>
      <c r="G921" t="n">
        <v>75.03</v>
      </c>
      <c r="H921" t="n">
        <v>0.91</v>
      </c>
      <c r="I921" t="n">
        <v>43</v>
      </c>
      <c r="J921" t="n">
        <v>332.05</v>
      </c>
      <c r="K921" t="n">
        <v>61.82</v>
      </c>
      <c r="L921" t="n">
        <v>17</v>
      </c>
      <c r="M921" t="n">
        <v>41</v>
      </c>
      <c r="N921" t="n">
        <v>103.23</v>
      </c>
      <c r="O921" t="n">
        <v>41187.41</v>
      </c>
      <c r="P921" t="n">
        <v>982.65</v>
      </c>
      <c r="Q921" t="n">
        <v>1367.35</v>
      </c>
      <c r="R921" t="n">
        <v>144.89</v>
      </c>
      <c r="S921" t="n">
        <v>104.26</v>
      </c>
      <c r="T921" t="n">
        <v>19284.52</v>
      </c>
      <c r="U921" t="n">
        <v>0.72</v>
      </c>
      <c r="V921" t="n">
        <v>0.89</v>
      </c>
      <c r="W921" t="n">
        <v>20.72</v>
      </c>
      <c r="X921" t="n">
        <v>1.19</v>
      </c>
      <c r="Y921" t="n">
        <v>1</v>
      </c>
      <c r="Z921" t="n">
        <v>10</v>
      </c>
    </row>
    <row r="922">
      <c r="A922" t="n">
        <v>65</v>
      </c>
      <c r="B922" t="n">
        <v>150</v>
      </c>
      <c r="C922" t="inlineStr">
        <is>
          <t xml:space="preserve">CONCLUIDO	</t>
        </is>
      </c>
      <c r="D922" t="n">
        <v>1.6931</v>
      </c>
      <c r="E922" t="n">
        <v>59.06</v>
      </c>
      <c r="F922" t="n">
        <v>53.73</v>
      </c>
      <c r="G922" t="n">
        <v>76.76000000000001</v>
      </c>
      <c r="H922" t="n">
        <v>0.92</v>
      </c>
      <c r="I922" t="n">
        <v>42</v>
      </c>
      <c r="J922" t="n">
        <v>332.64</v>
      </c>
      <c r="K922" t="n">
        <v>61.82</v>
      </c>
      <c r="L922" t="n">
        <v>17.25</v>
      </c>
      <c r="M922" t="n">
        <v>40</v>
      </c>
      <c r="N922" t="n">
        <v>103.57</v>
      </c>
      <c r="O922" t="n">
        <v>41260.35</v>
      </c>
      <c r="P922" t="n">
        <v>981.8099999999999</v>
      </c>
      <c r="Q922" t="n">
        <v>1367.29</v>
      </c>
      <c r="R922" t="n">
        <v>144.3</v>
      </c>
      <c r="S922" t="n">
        <v>104.26</v>
      </c>
      <c r="T922" t="n">
        <v>18997.72</v>
      </c>
      <c r="U922" t="n">
        <v>0.72</v>
      </c>
      <c r="V922" t="n">
        <v>0.89</v>
      </c>
      <c r="W922" t="n">
        <v>20.7</v>
      </c>
      <c r="X922" t="n">
        <v>1.15</v>
      </c>
      <c r="Y922" t="n">
        <v>1</v>
      </c>
      <c r="Z922" t="n">
        <v>10</v>
      </c>
    </row>
    <row r="923">
      <c r="A923" t="n">
        <v>66</v>
      </c>
      <c r="B923" t="n">
        <v>150</v>
      </c>
      <c r="C923" t="inlineStr">
        <is>
          <t xml:space="preserve">CONCLUIDO	</t>
        </is>
      </c>
      <c r="D923" t="n">
        <v>1.6927</v>
      </c>
      <c r="E923" t="n">
        <v>59.08</v>
      </c>
      <c r="F923" t="n">
        <v>53.75</v>
      </c>
      <c r="G923" t="n">
        <v>76.78</v>
      </c>
      <c r="H923" t="n">
        <v>0.9399999999999999</v>
      </c>
      <c r="I923" t="n">
        <v>42</v>
      </c>
      <c r="J923" t="n">
        <v>333.24</v>
      </c>
      <c r="K923" t="n">
        <v>61.82</v>
      </c>
      <c r="L923" t="n">
        <v>17.5</v>
      </c>
      <c r="M923" t="n">
        <v>40</v>
      </c>
      <c r="N923" t="n">
        <v>103.92</v>
      </c>
      <c r="O923" t="n">
        <v>41333.46</v>
      </c>
      <c r="P923" t="n">
        <v>981.76</v>
      </c>
      <c r="Q923" t="n">
        <v>1367.23</v>
      </c>
      <c r="R923" t="n">
        <v>144.56</v>
      </c>
      <c r="S923" t="n">
        <v>104.26</v>
      </c>
      <c r="T923" t="n">
        <v>19127.27</v>
      </c>
      <c r="U923" t="n">
        <v>0.72</v>
      </c>
      <c r="V923" t="n">
        <v>0.89</v>
      </c>
      <c r="W923" t="n">
        <v>20.71</v>
      </c>
      <c r="X923" t="n">
        <v>1.17</v>
      </c>
      <c r="Y923" t="n">
        <v>1</v>
      </c>
      <c r="Z923" t="n">
        <v>10</v>
      </c>
    </row>
    <row r="924">
      <c r="A924" t="n">
        <v>67</v>
      </c>
      <c r="B924" t="n">
        <v>150</v>
      </c>
      <c r="C924" t="inlineStr">
        <is>
          <t xml:space="preserve">CONCLUIDO	</t>
        </is>
      </c>
      <c r="D924" t="n">
        <v>1.6953</v>
      </c>
      <c r="E924" t="n">
        <v>58.99</v>
      </c>
      <c r="F924" t="n">
        <v>53.71</v>
      </c>
      <c r="G924" t="n">
        <v>78.59999999999999</v>
      </c>
      <c r="H924" t="n">
        <v>0.95</v>
      </c>
      <c r="I924" t="n">
        <v>41</v>
      </c>
      <c r="J924" t="n">
        <v>333.83</v>
      </c>
      <c r="K924" t="n">
        <v>61.82</v>
      </c>
      <c r="L924" t="n">
        <v>17.75</v>
      </c>
      <c r="M924" t="n">
        <v>39</v>
      </c>
      <c r="N924" t="n">
        <v>104.26</v>
      </c>
      <c r="O924" t="n">
        <v>41406.86</v>
      </c>
      <c r="P924" t="n">
        <v>981.3</v>
      </c>
      <c r="Q924" t="n">
        <v>1367.27</v>
      </c>
      <c r="R924" t="n">
        <v>143.24</v>
      </c>
      <c r="S924" t="n">
        <v>104.26</v>
      </c>
      <c r="T924" t="n">
        <v>18471.04</v>
      </c>
      <c r="U924" t="n">
        <v>0.73</v>
      </c>
      <c r="V924" t="n">
        <v>0.89</v>
      </c>
      <c r="W924" t="n">
        <v>20.71</v>
      </c>
      <c r="X924" t="n">
        <v>1.13</v>
      </c>
      <c r="Y924" t="n">
        <v>1</v>
      </c>
      <c r="Z924" t="n">
        <v>10</v>
      </c>
    </row>
    <row r="925">
      <c r="A925" t="n">
        <v>68</v>
      </c>
      <c r="B925" t="n">
        <v>150</v>
      </c>
      <c r="C925" t="inlineStr">
        <is>
          <t xml:space="preserve">CONCLUIDO	</t>
        </is>
      </c>
      <c r="D925" t="n">
        <v>1.6979</v>
      </c>
      <c r="E925" t="n">
        <v>58.9</v>
      </c>
      <c r="F925" t="n">
        <v>53.68</v>
      </c>
      <c r="G925" t="n">
        <v>80.52</v>
      </c>
      <c r="H925" t="n">
        <v>0.96</v>
      </c>
      <c r="I925" t="n">
        <v>40</v>
      </c>
      <c r="J925" t="n">
        <v>334.43</v>
      </c>
      <c r="K925" t="n">
        <v>61.82</v>
      </c>
      <c r="L925" t="n">
        <v>18</v>
      </c>
      <c r="M925" t="n">
        <v>38</v>
      </c>
      <c r="N925" t="n">
        <v>104.61</v>
      </c>
      <c r="O925" t="n">
        <v>41480.31</v>
      </c>
      <c r="P925" t="n">
        <v>980.6900000000001</v>
      </c>
      <c r="Q925" t="n">
        <v>1367.34</v>
      </c>
      <c r="R925" t="n">
        <v>141.97</v>
      </c>
      <c r="S925" t="n">
        <v>104.26</v>
      </c>
      <c r="T925" t="n">
        <v>17841.47</v>
      </c>
      <c r="U925" t="n">
        <v>0.73</v>
      </c>
      <c r="V925" t="n">
        <v>0.89</v>
      </c>
      <c r="W925" t="n">
        <v>20.72</v>
      </c>
      <c r="X925" t="n">
        <v>1.1</v>
      </c>
      <c r="Y925" t="n">
        <v>1</v>
      </c>
      <c r="Z925" t="n">
        <v>10</v>
      </c>
    </row>
    <row r="926">
      <c r="A926" t="n">
        <v>69</v>
      </c>
      <c r="B926" t="n">
        <v>150</v>
      </c>
      <c r="C926" t="inlineStr">
        <is>
          <t xml:space="preserve">CONCLUIDO	</t>
        </is>
      </c>
      <c r="D926" t="n">
        <v>1.6973</v>
      </c>
      <c r="E926" t="n">
        <v>58.92</v>
      </c>
      <c r="F926" t="n">
        <v>53.7</v>
      </c>
      <c r="G926" t="n">
        <v>80.55</v>
      </c>
      <c r="H926" t="n">
        <v>0.97</v>
      </c>
      <c r="I926" t="n">
        <v>40</v>
      </c>
      <c r="J926" t="n">
        <v>335.02</v>
      </c>
      <c r="K926" t="n">
        <v>61.82</v>
      </c>
      <c r="L926" t="n">
        <v>18.25</v>
      </c>
      <c r="M926" t="n">
        <v>38</v>
      </c>
      <c r="N926" t="n">
        <v>104.95</v>
      </c>
      <c r="O926" t="n">
        <v>41553.93</v>
      </c>
      <c r="P926" t="n">
        <v>981.61</v>
      </c>
      <c r="Q926" t="n">
        <v>1367.29</v>
      </c>
      <c r="R926" t="n">
        <v>142.94</v>
      </c>
      <c r="S926" t="n">
        <v>104.26</v>
      </c>
      <c r="T926" t="n">
        <v>18328.66</v>
      </c>
      <c r="U926" t="n">
        <v>0.73</v>
      </c>
      <c r="V926" t="n">
        <v>0.89</v>
      </c>
      <c r="W926" t="n">
        <v>20.71</v>
      </c>
      <c r="X926" t="n">
        <v>1.12</v>
      </c>
      <c r="Y926" t="n">
        <v>1</v>
      </c>
      <c r="Z926" t="n">
        <v>10</v>
      </c>
    </row>
    <row r="927">
      <c r="A927" t="n">
        <v>70</v>
      </c>
      <c r="B927" t="n">
        <v>150</v>
      </c>
      <c r="C927" t="inlineStr">
        <is>
          <t xml:space="preserve">CONCLUIDO	</t>
        </is>
      </c>
      <c r="D927" t="n">
        <v>1.7003</v>
      </c>
      <c r="E927" t="n">
        <v>58.81</v>
      </c>
      <c r="F927" t="n">
        <v>53.65</v>
      </c>
      <c r="G927" t="n">
        <v>82.54000000000001</v>
      </c>
      <c r="H927" t="n">
        <v>0.98</v>
      </c>
      <c r="I927" t="n">
        <v>39</v>
      </c>
      <c r="J927" t="n">
        <v>335.62</v>
      </c>
      <c r="K927" t="n">
        <v>61.82</v>
      </c>
      <c r="L927" t="n">
        <v>18.5</v>
      </c>
      <c r="M927" t="n">
        <v>37</v>
      </c>
      <c r="N927" t="n">
        <v>105.3</v>
      </c>
      <c r="O927" t="n">
        <v>41627.72</v>
      </c>
      <c r="P927" t="n">
        <v>980.01</v>
      </c>
      <c r="Q927" t="n">
        <v>1367.22</v>
      </c>
      <c r="R927" t="n">
        <v>141.34</v>
      </c>
      <c r="S927" t="n">
        <v>104.26</v>
      </c>
      <c r="T927" t="n">
        <v>17532.35</v>
      </c>
      <c r="U927" t="n">
        <v>0.74</v>
      </c>
      <c r="V927" t="n">
        <v>0.89</v>
      </c>
      <c r="W927" t="n">
        <v>20.71</v>
      </c>
      <c r="X927" t="n">
        <v>1.07</v>
      </c>
      <c r="Y927" t="n">
        <v>1</v>
      </c>
      <c r="Z927" t="n">
        <v>10</v>
      </c>
    </row>
    <row r="928">
      <c r="A928" t="n">
        <v>71</v>
      </c>
      <c r="B928" t="n">
        <v>150</v>
      </c>
      <c r="C928" t="inlineStr">
        <is>
          <t xml:space="preserve">CONCLUIDO	</t>
        </is>
      </c>
      <c r="D928" t="n">
        <v>1.6996</v>
      </c>
      <c r="E928" t="n">
        <v>58.84</v>
      </c>
      <c r="F928" t="n">
        <v>53.67</v>
      </c>
      <c r="G928" t="n">
        <v>82.56999999999999</v>
      </c>
      <c r="H928" t="n">
        <v>0.99</v>
      </c>
      <c r="I928" t="n">
        <v>39</v>
      </c>
      <c r="J928" t="n">
        <v>336.22</v>
      </c>
      <c r="K928" t="n">
        <v>61.82</v>
      </c>
      <c r="L928" t="n">
        <v>18.75</v>
      </c>
      <c r="M928" t="n">
        <v>37</v>
      </c>
      <c r="N928" t="n">
        <v>105.65</v>
      </c>
      <c r="O928" t="n">
        <v>41701.68</v>
      </c>
      <c r="P928" t="n">
        <v>980.85</v>
      </c>
      <c r="Q928" t="n">
        <v>1367.24</v>
      </c>
      <c r="R928" t="n">
        <v>142.44</v>
      </c>
      <c r="S928" t="n">
        <v>104.26</v>
      </c>
      <c r="T928" t="n">
        <v>18080.62</v>
      </c>
      <c r="U928" t="n">
        <v>0.73</v>
      </c>
      <c r="V928" t="n">
        <v>0.89</v>
      </c>
      <c r="W928" t="n">
        <v>20.7</v>
      </c>
      <c r="X928" t="n">
        <v>1.09</v>
      </c>
      <c r="Y928" t="n">
        <v>1</v>
      </c>
      <c r="Z928" t="n">
        <v>10</v>
      </c>
    </row>
    <row r="929">
      <c r="A929" t="n">
        <v>72</v>
      </c>
      <c r="B929" t="n">
        <v>150</v>
      </c>
      <c r="C929" t="inlineStr">
        <is>
          <t xml:space="preserve">CONCLUIDO	</t>
        </is>
      </c>
      <c r="D929" t="n">
        <v>1.7022</v>
      </c>
      <c r="E929" t="n">
        <v>58.75</v>
      </c>
      <c r="F929" t="n">
        <v>53.64</v>
      </c>
      <c r="G929" t="n">
        <v>84.69</v>
      </c>
      <c r="H929" t="n">
        <v>1.01</v>
      </c>
      <c r="I929" t="n">
        <v>38</v>
      </c>
      <c r="J929" t="n">
        <v>336.82</v>
      </c>
      <c r="K929" t="n">
        <v>61.82</v>
      </c>
      <c r="L929" t="n">
        <v>19</v>
      </c>
      <c r="M929" t="n">
        <v>36</v>
      </c>
      <c r="N929" t="n">
        <v>106</v>
      </c>
      <c r="O929" t="n">
        <v>41775.82</v>
      </c>
      <c r="P929" t="n">
        <v>979.8200000000001</v>
      </c>
      <c r="Q929" t="n">
        <v>1367.35</v>
      </c>
      <c r="R929" t="n">
        <v>140.9</v>
      </c>
      <c r="S929" t="n">
        <v>104.26</v>
      </c>
      <c r="T929" t="n">
        <v>17316.43</v>
      </c>
      <c r="U929" t="n">
        <v>0.74</v>
      </c>
      <c r="V929" t="n">
        <v>0.89</v>
      </c>
      <c r="W929" t="n">
        <v>20.71</v>
      </c>
      <c r="X929" t="n">
        <v>1.06</v>
      </c>
      <c r="Y929" t="n">
        <v>1</v>
      </c>
      <c r="Z929" t="n">
        <v>10</v>
      </c>
    </row>
    <row r="930">
      <c r="A930" t="n">
        <v>73</v>
      </c>
      <c r="B930" t="n">
        <v>150</v>
      </c>
      <c r="C930" t="inlineStr">
        <is>
          <t xml:space="preserve">CONCLUIDO	</t>
        </is>
      </c>
      <c r="D930" t="n">
        <v>1.7025</v>
      </c>
      <c r="E930" t="n">
        <v>58.74</v>
      </c>
      <c r="F930" t="n">
        <v>53.63</v>
      </c>
      <c r="G930" t="n">
        <v>84.68000000000001</v>
      </c>
      <c r="H930" t="n">
        <v>1.02</v>
      </c>
      <c r="I930" t="n">
        <v>38</v>
      </c>
      <c r="J930" t="n">
        <v>337.43</v>
      </c>
      <c r="K930" t="n">
        <v>61.82</v>
      </c>
      <c r="L930" t="n">
        <v>19.25</v>
      </c>
      <c r="M930" t="n">
        <v>36</v>
      </c>
      <c r="N930" t="n">
        <v>106.35</v>
      </c>
      <c r="O930" t="n">
        <v>41850.13</v>
      </c>
      <c r="P930" t="n">
        <v>979.88</v>
      </c>
      <c r="Q930" t="n">
        <v>1367.17</v>
      </c>
      <c r="R930" t="n">
        <v>140.35</v>
      </c>
      <c r="S930" t="n">
        <v>104.26</v>
      </c>
      <c r="T930" t="n">
        <v>17039.27</v>
      </c>
      <c r="U930" t="n">
        <v>0.74</v>
      </c>
      <c r="V930" t="n">
        <v>0.89</v>
      </c>
      <c r="W930" t="n">
        <v>20.71</v>
      </c>
      <c r="X930" t="n">
        <v>1.05</v>
      </c>
      <c r="Y930" t="n">
        <v>1</v>
      </c>
      <c r="Z930" t="n">
        <v>10</v>
      </c>
    </row>
    <row r="931">
      <c r="A931" t="n">
        <v>74</v>
      </c>
      <c r="B931" t="n">
        <v>150</v>
      </c>
      <c r="C931" t="inlineStr">
        <is>
          <t xml:space="preserve">CONCLUIDO	</t>
        </is>
      </c>
      <c r="D931" t="n">
        <v>1.7054</v>
      </c>
      <c r="E931" t="n">
        <v>58.64</v>
      </c>
      <c r="F931" t="n">
        <v>53.58</v>
      </c>
      <c r="G931" t="n">
        <v>86.89</v>
      </c>
      <c r="H931" t="n">
        <v>1.03</v>
      </c>
      <c r="I931" t="n">
        <v>37</v>
      </c>
      <c r="J931" t="n">
        <v>338.03</v>
      </c>
      <c r="K931" t="n">
        <v>61.82</v>
      </c>
      <c r="L931" t="n">
        <v>19.5</v>
      </c>
      <c r="M931" t="n">
        <v>35</v>
      </c>
      <c r="N931" t="n">
        <v>106.71</v>
      </c>
      <c r="O931" t="n">
        <v>41924.62</v>
      </c>
      <c r="P931" t="n">
        <v>978.35</v>
      </c>
      <c r="Q931" t="n">
        <v>1367.21</v>
      </c>
      <c r="R931" t="n">
        <v>139.4</v>
      </c>
      <c r="S931" t="n">
        <v>104.26</v>
      </c>
      <c r="T931" t="n">
        <v>16571.11</v>
      </c>
      <c r="U931" t="n">
        <v>0.75</v>
      </c>
      <c r="V931" t="n">
        <v>0.89</v>
      </c>
      <c r="W931" t="n">
        <v>20.7</v>
      </c>
      <c r="X931" t="n">
        <v>1.01</v>
      </c>
      <c r="Y931" t="n">
        <v>1</v>
      </c>
      <c r="Z931" t="n">
        <v>10</v>
      </c>
    </row>
    <row r="932">
      <c r="A932" t="n">
        <v>75</v>
      </c>
      <c r="B932" t="n">
        <v>150</v>
      </c>
      <c r="C932" t="inlineStr">
        <is>
          <t xml:space="preserve">CONCLUIDO	</t>
        </is>
      </c>
      <c r="D932" t="n">
        <v>1.7043</v>
      </c>
      <c r="E932" t="n">
        <v>58.68</v>
      </c>
      <c r="F932" t="n">
        <v>53.62</v>
      </c>
      <c r="G932" t="n">
        <v>86.95999999999999</v>
      </c>
      <c r="H932" t="n">
        <v>1.04</v>
      </c>
      <c r="I932" t="n">
        <v>37</v>
      </c>
      <c r="J932" t="n">
        <v>338.63</v>
      </c>
      <c r="K932" t="n">
        <v>61.82</v>
      </c>
      <c r="L932" t="n">
        <v>19.75</v>
      </c>
      <c r="M932" t="n">
        <v>35</v>
      </c>
      <c r="N932" t="n">
        <v>107.06</v>
      </c>
      <c r="O932" t="n">
        <v>41999.28</v>
      </c>
      <c r="P932" t="n">
        <v>979.84</v>
      </c>
      <c r="Q932" t="n">
        <v>1367.28</v>
      </c>
      <c r="R932" t="n">
        <v>140.46</v>
      </c>
      <c r="S932" t="n">
        <v>104.26</v>
      </c>
      <c r="T932" t="n">
        <v>17103.29</v>
      </c>
      <c r="U932" t="n">
        <v>0.74</v>
      </c>
      <c r="V932" t="n">
        <v>0.89</v>
      </c>
      <c r="W932" t="n">
        <v>20.71</v>
      </c>
      <c r="X932" t="n">
        <v>1.05</v>
      </c>
      <c r="Y932" t="n">
        <v>1</v>
      </c>
      <c r="Z932" t="n">
        <v>10</v>
      </c>
    </row>
    <row r="933">
      <c r="A933" t="n">
        <v>76</v>
      </c>
      <c r="B933" t="n">
        <v>150</v>
      </c>
      <c r="C933" t="inlineStr">
        <is>
          <t xml:space="preserve">CONCLUIDO	</t>
        </is>
      </c>
      <c r="D933" t="n">
        <v>1.7073</v>
      </c>
      <c r="E933" t="n">
        <v>58.57</v>
      </c>
      <c r="F933" t="n">
        <v>53.58</v>
      </c>
      <c r="G933" t="n">
        <v>89.29000000000001</v>
      </c>
      <c r="H933" t="n">
        <v>1.05</v>
      </c>
      <c r="I933" t="n">
        <v>36</v>
      </c>
      <c r="J933" t="n">
        <v>339.24</v>
      </c>
      <c r="K933" t="n">
        <v>61.82</v>
      </c>
      <c r="L933" t="n">
        <v>20</v>
      </c>
      <c r="M933" t="n">
        <v>34</v>
      </c>
      <c r="N933" t="n">
        <v>107.42</v>
      </c>
      <c r="O933" t="n">
        <v>42074.12</v>
      </c>
      <c r="P933" t="n">
        <v>978.12</v>
      </c>
      <c r="Q933" t="n">
        <v>1367.24</v>
      </c>
      <c r="R933" t="n">
        <v>138.83</v>
      </c>
      <c r="S933" t="n">
        <v>104.26</v>
      </c>
      <c r="T933" t="n">
        <v>16289.22</v>
      </c>
      <c r="U933" t="n">
        <v>0.75</v>
      </c>
      <c r="V933" t="n">
        <v>0.89</v>
      </c>
      <c r="W933" t="n">
        <v>20.71</v>
      </c>
      <c r="X933" t="n">
        <v>1</v>
      </c>
      <c r="Y933" t="n">
        <v>1</v>
      </c>
      <c r="Z933" t="n">
        <v>10</v>
      </c>
    </row>
    <row r="934">
      <c r="A934" t="n">
        <v>77</v>
      </c>
      <c r="B934" t="n">
        <v>150</v>
      </c>
      <c r="C934" t="inlineStr">
        <is>
          <t xml:space="preserve">CONCLUIDO	</t>
        </is>
      </c>
      <c r="D934" t="n">
        <v>1.7073</v>
      </c>
      <c r="E934" t="n">
        <v>58.57</v>
      </c>
      <c r="F934" t="n">
        <v>53.57</v>
      </c>
      <c r="G934" t="n">
        <v>89.29000000000001</v>
      </c>
      <c r="H934" t="n">
        <v>1.06</v>
      </c>
      <c r="I934" t="n">
        <v>36</v>
      </c>
      <c r="J934" t="n">
        <v>339.85</v>
      </c>
      <c r="K934" t="n">
        <v>61.82</v>
      </c>
      <c r="L934" t="n">
        <v>20.25</v>
      </c>
      <c r="M934" t="n">
        <v>34</v>
      </c>
      <c r="N934" t="n">
        <v>107.78</v>
      </c>
      <c r="O934" t="n">
        <v>42149.15</v>
      </c>
      <c r="P934" t="n">
        <v>978.75</v>
      </c>
      <c r="Q934" t="n">
        <v>1367.28</v>
      </c>
      <c r="R934" t="n">
        <v>138.97</v>
      </c>
      <c r="S934" t="n">
        <v>104.26</v>
      </c>
      <c r="T934" t="n">
        <v>16359.92</v>
      </c>
      <c r="U934" t="n">
        <v>0.75</v>
      </c>
      <c r="V934" t="n">
        <v>0.89</v>
      </c>
      <c r="W934" t="n">
        <v>20.7</v>
      </c>
      <c r="X934" t="n">
        <v>1</v>
      </c>
      <c r="Y934" t="n">
        <v>1</v>
      </c>
      <c r="Z934" t="n">
        <v>10</v>
      </c>
    </row>
    <row r="935">
      <c r="A935" t="n">
        <v>78</v>
      </c>
      <c r="B935" t="n">
        <v>150</v>
      </c>
      <c r="C935" t="inlineStr">
        <is>
          <t xml:space="preserve">CONCLUIDO	</t>
        </is>
      </c>
      <c r="D935" t="n">
        <v>1.7068</v>
      </c>
      <c r="E935" t="n">
        <v>58.59</v>
      </c>
      <c r="F935" t="n">
        <v>53.59</v>
      </c>
      <c r="G935" t="n">
        <v>89.31999999999999</v>
      </c>
      <c r="H935" t="n">
        <v>1.07</v>
      </c>
      <c r="I935" t="n">
        <v>36</v>
      </c>
      <c r="J935" t="n">
        <v>340.46</v>
      </c>
      <c r="K935" t="n">
        <v>61.82</v>
      </c>
      <c r="L935" t="n">
        <v>20.5</v>
      </c>
      <c r="M935" t="n">
        <v>34</v>
      </c>
      <c r="N935" t="n">
        <v>108.14</v>
      </c>
      <c r="O935" t="n">
        <v>42224.35</v>
      </c>
      <c r="P935" t="n">
        <v>978.59</v>
      </c>
      <c r="Q935" t="n">
        <v>1367.25</v>
      </c>
      <c r="R935" t="n">
        <v>139.46</v>
      </c>
      <c r="S935" t="n">
        <v>104.26</v>
      </c>
      <c r="T935" t="n">
        <v>16604.4</v>
      </c>
      <c r="U935" t="n">
        <v>0.75</v>
      </c>
      <c r="V935" t="n">
        <v>0.89</v>
      </c>
      <c r="W935" t="n">
        <v>20.7</v>
      </c>
      <c r="X935" t="n">
        <v>1.01</v>
      </c>
      <c r="Y935" t="n">
        <v>1</v>
      </c>
      <c r="Z935" t="n">
        <v>10</v>
      </c>
    </row>
    <row r="936">
      <c r="A936" t="n">
        <v>79</v>
      </c>
      <c r="B936" t="n">
        <v>150</v>
      </c>
      <c r="C936" t="inlineStr">
        <is>
          <t xml:space="preserve">CONCLUIDO	</t>
        </is>
      </c>
      <c r="D936" t="n">
        <v>1.7092</v>
      </c>
      <c r="E936" t="n">
        <v>58.51</v>
      </c>
      <c r="F936" t="n">
        <v>53.57</v>
      </c>
      <c r="G936" t="n">
        <v>91.83</v>
      </c>
      <c r="H936" t="n">
        <v>1.08</v>
      </c>
      <c r="I936" t="n">
        <v>35</v>
      </c>
      <c r="J936" t="n">
        <v>341.07</v>
      </c>
      <c r="K936" t="n">
        <v>61.82</v>
      </c>
      <c r="L936" t="n">
        <v>20.75</v>
      </c>
      <c r="M936" t="n">
        <v>33</v>
      </c>
      <c r="N936" t="n">
        <v>108.5</v>
      </c>
      <c r="O936" t="n">
        <v>42299.74</v>
      </c>
      <c r="P936" t="n">
        <v>977.9400000000001</v>
      </c>
      <c r="Q936" t="n">
        <v>1367.35</v>
      </c>
      <c r="R936" t="n">
        <v>138.46</v>
      </c>
      <c r="S936" t="n">
        <v>104.26</v>
      </c>
      <c r="T936" t="n">
        <v>16111.08</v>
      </c>
      <c r="U936" t="n">
        <v>0.75</v>
      </c>
      <c r="V936" t="n">
        <v>0.89</v>
      </c>
      <c r="W936" t="n">
        <v>20.71</v>
      </c>
      <c r="X936" t="n">
        <v>0.99</v>
      </c>
      <c r="Y936" t="n">
        <v>1</v>
      </c>
      <c r="Z936" t="n">
        <v>10</v>
      </c>
    </row>
    <row r="937">
      <c r="A937" t="n">
        <v>80</v>
      </c>
      <c r="B937" t="n">
        <v>150</v>
      </c>
      <c r="C937" t="inlineStr">
        <is>
          <t xml:space="preserve">CONCLUIDO	</t>
        </is>
      </c>
      <c r="D937" t="n">
        <v>1.7086</v>
      </c>
      <c r="E937" t="n">
        <v>58.53</v>
      </c>
      <c r="F937" t="n">
        <v>53.58</v>
      </c>
      <c r="G937" t="n">
        <v>91.86</v>
      </c>
      <c r="H937" t="n">
        <v>1.1</v>
      </c>
      <c r="I937" t="n">
        <v>35</v>
      </c>
      <c r="J937" t="n">
        <v>341.68</v>
      </c>
      <c r="K937" t="n">
        <v>61.82</v>
      </c>
      <c r="L937" t="n">
        <v>21</v>
      </c>
      <c r="M937" t="n">
        <v>33</v>
      </c>
      <c r="N937" t="n">
        <v>108.86</v>
      </c>
      <c r="O937" t="n">
        <v>42375.31</v>
      </c>
      <c r="P937" t="n">
        <v>978.83</v>
      </c>
      <c r="Q937" t="n">
        <v>1367.43</v>
      </c>
      <c r="R937" t="n">
        <v>139.42</v>
      </c>
      <c r="S937" t="n">
        <v>104.26</v>
      </c>
      <c r="T937" t="n">
        <v>16589.34</v>
      </c>
      <c r="U937" t="n">
        <v>0.75</v>
      </c>
      <c r="V937" t="n">
        <v>0.89</v>
      </c>
      <c r="W937" t="n">
        <v>20.7</v>
      </c>
      <c r="X937" t="n">
        <v>1.01</v>
      </c>
      <c r="Y937" t="n">
        <v>1</v>
      </c>
      <c r="Z937" t="n">
        <v>10</v>
      </c>
    </row>
    <row r="938">
      <c r="A938" t="n">
        <v>81</v>
      </c>
      <c r="B938" t="n">
        <v>150</v>
      </c>
      <c r="C938" t="inlineStr">
        <is>
          <t xml:space="preserve">CONCLUIDO	</t>
        </is>
      </c>
      <c r="D938" t="n">
        <v>1.7125</v>
      </c>
      <c r="E938" t="n">
        <v>58.4</v>
      </c>
      <c r="F938" t="n">
        <v>53.51</v>
      </c>
      <c r="G938" t="n">
        <v>94.43000000000001</v>
      </c>
      <c r="H938" t="n">
        <v>1.11</v>
      </c>
      <c r="I938" t="n">
        <v>34</v>
      </c>
      <c r="J938" t="n">
        <v>342.3</v>
      </c>
      <c r="K938" t="n">
        <v>61.82</v>
      </c>
      <c r="L938" t="n">
        <v>21.25</v>
      </c>
      <c r="M938" t="n">
        <v>32</v>
      </c>
      <c r="N938" t="n">
        <v>109.23</v>
      </c>
      <c r="O938" t="n">
        <v>42451.07</v>
      </c>
      <c r="P938" t="n">
        <v>976.86</v>
      </c>
      <c r="Q938" t="n">
        <v>1367.24</v>
      </c>
      <c r="R938" t="n">
        <v>137.13</v>
      </c>
      <c r="S938" t="n">
        <v>104.26</v>
      </c>
      <c r="T938" t="n">
        <v>15452.16</v>
      </c>
      <c r="U938" t="n">
        <v>0.76</v>
      </c>
      <c r="V938" t="n">
        <v>0.9</v>
      </c>
      <c r="W938" t="n">
        <v>20.69</v>
      </c>
      <c r="X938" t="n">
        <v>0.93</v>
      </c>
      <c r="Y938" t="n">
        <v>1</v>
      </c>
      <c r="Z938" t="n">
        <v>10</v>
      </c>
    </row>
    <row r="939">
      <c r="A939" t="n">
        <v>82</v>
      </c>
      <c r="B939" t="n">
        <v>150</v>
      </c>
      <c r="C939" t="inlineStr">
        <is>
          <t xml:space="preserve">CONCLUIDO	</t>
        </is>
      </c>
      <c r="D939" t="n">
        <v>1.7119</v>
      </c>
      <c r="E939" t="n">
        <v>58.41</v>
      </c>
      <c r="F939" t="n">
        <v>53.53</v>
      </c>
      <c r="G939" t="n">
        <v>94.45999999999999</v>
      </c>
      <c r="H939" t="n">
        <v>1.12</v>
      </c>
      <c r="I939" t="n">
        <v>34</v>
      </c>
      <c r="J939" t="n">
        <v>342.91</v>
      </c>
      <c r="K939" t="n">
        <v>61.82</v>
      </c>
      <c r="L939" t="n">
        <v>21.5</v>
      </c>
      <c r="M939" t="n">
        <v>32</v>
      </c>
      <c r="N939" t="n">
        <v>109.59</v>
      </c>
      <c r="O939" t="n">
        <v>42527.02</v>
      </c>
      <c r="P939" t="n">
        <v>977.4400000000001</v>
      </c>
      <c r="Q939" t="n">
        <v>1367.25</v>
      </c>
      <c r="R939" t="n">
        <v>137.41</v>
      </c>
      <c r="S939" t="n">
        <v>104.26</v>
      </c>
      <c r="T939" t="n">
        <v>15588.89</v>
      </c>
      <c r="U939" t="n">
        <v>0.76</v>
      </c>
      <c r="V939" t="n">
        <v>0.9</v>
      </c>
      <c r="W939" t="n">
        <v>20.7</v>
      </c>
      <c r="X939" t="n">
        <v>0.95</v>
      </c>
      <c r="Y939" t="n">
        <v>1</v>
      </c>
      <c r="Z939" t="n">
        <v>10</v>
      </c>
    </row>
    <row r="940">
      <c r="A940" t="n">
        <v>83</v>
      </c>
      <c r="B940" t="n">
        <v>150</v>
      </c>
      <c r="C940" t="inlineStr">
        <is>
          <t xml:space="preserve">CONCLUIDO	</t>
        </is>
      </c>
      <c r="D940" t="n">
        <v>1.7115</v>
      </c>
      <c r="E940" t="n">
        <v>58.43</v>
      </c>
      <c r="F940" t="n">
        <v>53.54</v>
      </c>
      <c r="G940" t="n">
        <v>94.48</v>
      </c>
      <c r="H940" t="n">
        <v>1.13</v>
      </c>
      <c r="I940" t="n">
        <v>34</v>
      </c>
      <c r="J940" t="n">
        <v>343.53</v>
      </c>
      <c r="K940" t="n">
        <v>61.82</v>
      </c>
      <c r="L940" t="n">
        <v>21.75</v>
      </c>
      <c r="M940" t="n">
        <v>32</v>
      </c>
      <c r="N940" t="n">
        <v>109.96</v>
      </c>
      <c r="O940" t="n">
        <v>42603.15</v>
      </c>
      <c r="P940" t="n">
        <v>977.9400000000001</v>
      </c>
      <c r="Q940" t="n">
        <v>1367.29</v>
      </c>
      <c r="R940" t="n">
        <v>137.66</v>
      </c>
      <c r="S940" t="n">
        <v>104.26</v>
      </c>
      <c r="T940" t="n">
        <v>15718.64</v>
      </c>
      <c r="U940" t="n">
        <v>0.76</v>
      </c>
      <c r="V940" t="n">
        <v>0.9</v>
      </c>
      <c r="W940" t="n">
        <v>20.7</v>
      </c>
      <c r="X940" t="n">
        <v>0.96</v>
      </c>
      <c r="Y940" t="n">
        <v>1</v>
      </c>
      <c r="Z940" t="n">
        <v>10</v>
      </c>
    </row>
    <row r="941">
      <c r="A941" t="n">
        <v>84</v>
      </c>
      <c r="B941" t="n">
        <v>150</v>
      </c>
      <c r="C941" t="inlineStr">
        <is>
          <t xml:space="preserve">CONCLUIDO	</t>
        </is>
      </c>
      <c r="D941" t="n">
        <v>1.7146</v>
      </c>
      <c r="E941" t="n">
        <v>58.32</v>
      </c>
      <c r="F941" t="n">
        <v>53.49</v>
      </c>
      <c r="G941" t="n">
        <v>97.26000000000001</v>
      </c>
      <c r="H941" t="n">
        <v>1.14</v>
      </c>
      <c r="I941" t="n">
        <v>33</v>
      </c>
      <c r="J941" t="n">
        <v>344.15</v>
      </c>
      <c r="K941" t="n">
        <v>61.82</v>
      </c>
      <c r="L941" t="n">
        <v>22</v>
      </c>
      <c r="M941" t="n">
        <v>31</v>
      </c>
      <c r="N941" t="n">
        <v>110.33</v>
      </c>
      <c r="O941" t="n">
        <v>42679.6</v>
      </c>
      <c r="P941" t="n">
        <v>977.02</v>
      </c>
      <c r="Q941" t="n">
        <v>1367.34</v>
      </c>
      <c r="R941" t="n">
        <v>136.3</v>
      </c>
      <c r="S941" t="n">
        <v>104.26</v>
      </c>
      <c r="T941" t="n">
        <v>15042.76</v>
      </c>
      <c r="U941" t="n">
        <v>0.76</v>
      </c>
      <c r="V941" t="n">
        <v>0.9</v>
      </c>
      <c r="W941" t="n">
        <v>20.7</v>
      </c>
      <c r="X941" t="n">
        <v>0.91</v>
      </c>
      <c r="Y941" t="n">
        <v>1</v>
      </c>
      <c r="Z941" t="n">
        <v>10</v>
      </c>
    </row>
    <row r="942">
      <c r="A942" t="n">
        <v>85</v>
      </c>
      <c r="B942" t="n">
        <v>150</v>
      </c>
      <c r="C942" t="inlineStr">
        <is>
          <t xml:space="preserve">CONCLUIDO	</t>
        </is>
      </c>
      <c r="D942" t="n">
        <v>1.715</v>
      </c>
      <c r="E942" t="n">
        <v>58.31</v>
      </c>
      <c r="F942" t="n">
        <v>53.48</v>
      </c>
      <c r="G942" t="n">
        <v>97.23999999999999</v>
      </c>
      <c r="H942" t="n">
        <v>1.15</v>
      </c>
      <c r="I942" t="n">
        <v>33</v>
      </c>
      <c r="J942" t="n">
        <v>344.77</v>
      </c>
      <c r="K942" t="n">
        <v>61.82</v>
      </c>
      <c r="L942" t="n">
        <v>22.25</v>
      </c>
      <c r="M942" t="n">
        <v>31</v>
      </c>
      <c r="N942" t="n">
        <v>110.7</v>
      </c>
      <c r="O942" t="n">
        <v>42756.12</v>
      </c>
      <c r="P942" t="n">
        <v>977.38</v>
      </c>
      <c r="Q942" t="n">
        <v>1367.32</v>
      </c>
      <c r="R942" t="n">
        <v>135.96</v>
      </c>
      <c r="S942" t="n">
        <v>104.26</v>
      </c>
      <c r="T942" t="n">
        <v>14872.73</v>
      </c>
      <c r="U942" t="n">
        <v>0.77</v>
      </c>
      <c r="V942" t="n">
        <v>0.9</v>
      </c>
      <c r="W942" t="n">
        <v>20.69</v>
      </c>
      <c r="X942" t="n">
        <v>0.9</v>
      </c>
      <c r="Y942" t="n">
        <v>1</v>
      </c>
      <c r="Z942" t="n">
        <v>10</v>
      </c>
    </row>
    <row r="943">
      <c r="A943" t="n">
        <v>86</v>
      </c>
      <c r="B943" t="n">
        <v>150</v>
      </c>
      <c r="C943" t="inlineStr">
        <is>
          <t xml:space="preserve">CONCLUIDO	</t>
        </is>
      </c>
      <c r="D943" t="n">
        <v>1.7146</v>
      </c>
      <c r="E943" t="n">
        <v>58.32</v>
      </c>
      <c r="F943" t="n">
        <v>53.49</v>
      </c>
      <c r="G943" t="n">
        <v>97.26000000000001</v>
      </c>
      <c r="H943" t="n">
        <v>1.16</v>
      </c>
      <c r="I943" t="n">
        <v>33</v>
      </c>
      <c r="J943" t="n">
        <v>345.39</v>
      </c>
      <c r="K943" t="n">
        <v>61.82</v>
      </c>
      <c r="L943" t="n">
        <v>22.5</v>
      </c>
      <c r="M943" t="n">
        <v>31</v>
      </c>
      <c r="N943" t="n">
        <v>111.07</v>
      </c>
      <c r="O943" t="n">
        <v>42832.82</v>
      </c>
      <c r="P943" t="n">
        <v>977.0599999999999</v>
      </c>
      <c r="Q943" t="n">
        <v>1367.33</v>
      </c>
      <c r="R943" t="n">
        <v>136.01</v>
      </c>
      <c r="S943" t="n">
        <v>104.26</v>
      </c>
      <c r="T943" t="n">
        <v>14897.82</v>
      </c>
      <c r="U943" t="n">
        <v>0.77</v>
      </c>
      <c r="V943" t="n">
        <v>0.9</v>
      </c>
      <c r="W943" t="n">
        <v>20.7</v>
      </c>
      <c r="X943" t="n">
        <v>0.91</v>
      </c>
      <c r="Y943" t="n">
        <v>1</v>
      </c>
      <c r="Z943" t="n">
        <v>10</v>
      </c>
    </row>
    <row r="944">
      <c r="A944" t="n">
        <v>87</v>
      </c>
      <c r="B944" t="n">
        <v>150</v>
      </c>
      <c r="C944" t="inlineStr">
        <is>
          <t xml:space="preserve">CONCLUIDO	</t>
        </is>
      </c>
      <c r="D944" t="n">
        <v>1.717</v>
      </c>
      <c r="E944" t="n">
        <v>58.24</v>
      </c>
      <c r="F944" t="n">
        <v>53.47</v>
      </c>
      <c r="G944" t="n">
        <v>100.25</v>
      </c>
      <c r="H944" t="n">
        <v>1.17</v>
      </c>
      <c r="I944" t="n">
        <v>32</v>
      </c>
      <c r="J944" t="n">
        <v>346.02</v>
      </c>
      <c r="K944" t="n">
        <v>61.82</v>
      </c>
      <c r="L944" t="n">
        <v>22.75</v>
      </c>
      <c r="M944" t="n">
        <v>30</v>
      </c>
      <c r="N944" t="n">
        <v>111.45</v>
      </c>
      <c r="O944" t="n">
        <v>42909.73</v>
      </c>
      <c r="P944" t="n">
        <v>977.02</v>
      </c>
      <c r="Q944" t="n">
        <v>1367.23</v>
      </c>
      <c r="R944" t="n">
        <v>135.46</v>
      </c>
      <c r="S944" t="n">
        <v>104.26</v>
      </c>
      <c r="T944" t="n">
        <v>14625.18</v>
      </c>
      <c r="U944" t="n">
        <v>0.77</v>
      </c>
      <c r="V944" t="n">
        <v>0.9</v>
      </c>
      <c r="W944" t="n">
        <v>20.69</v>
      </c>
      <c r="X944" t="n">
        <v>0.89</v>
      </c>
      <c r="Y944" t="n">
        <v>1</v>
      </c>
      <c r="Z944" t="n">
        <v>10</v>
      </c>
    </row>
    <row r="945">
      <c r="A945" t="n">
        <v>88</v>
      </c>
      <c r="B945" t="n">
        <v>150</v>
      </c>
      <c r="C945" t="inlineStr">
        <is>
          <t xml:space="preserve">CONCLUIDO	</t>
        </is>
      </c>
      <c r="D945" t="n">
        <v>1.7171</v>
      </c>
      <c r="E945" t="n">
        <v>58.24</v>
      </c>
      <c r="F945" t="n">
        <v>53.46</v>
      </c>
      <c r="G945" t="n">
        <v>100.24</v>
      </c>
      <c r="H945" t="n">
        <v>1.18</v>
      </c>
      <c r="I945" t="n">
        <v>32</v>
      </c>
      <c r="J945" t="n">
        <v>346.64</v>
      </c>
      <c r="K945" t="n">
        <v>61.82</v>
      </c>
      <c r="L945" t="n">
        <v>23</v>
      </c>
      <c r="M945" t="n">
        <v>30</v>
      </c>
      <c r="N945" t="n">
        <v>111.82</v>
      </c>
      <c r="O945" t="n">
        <v>42986.83</v>
      </c>
      <c r="P945" t="n">
        <v>976.79</v>
      </c>
      <c r="Q945" t="n">
        <v>1367.35</v>
      </c>
      <c r="R945" t="n">
        <v>135.31</v>
      </c>
      <c r="S945" t="n">
        <v>104.26</v>
      </c>
      <c r="T945" t="n">
        <v>14552.44</v>
      </c>
      <c r="U945" t="n">
        <v>0.77</v>
      </c>
      <c r="V945" t="n">
        <v>0.9</v>
      </c>
      <c r="W945" t="n">
        <v>20.69</v>
      </c>
      <c r="X945" t="n">
        <v>0.88</v>
      </c>
      <c r="Y945" t="n">
        <v>1</v>
      </c>
      <c r="Z945" t="n">
        <v>10</v>
      </c>
    </row>
    <row r="946">
      <c r="A946" t="n">
        <v>89</v>
      </c>
      <c r="B946" t="n">
        <v>150</v>
      </c>
      <c r="C946" t="inlineStr">
        <is>
          <t xml:space="preserve">CONCLUIDO	</t>
        </is>
      </c>
      <c r="D946" t="n">
        <v>1.7173</v>
      </c>
      <c r="E946" t="n">
        <v>58.23</v>
      </c>
      <c r="F946" t="n">
        <v>53.46</v>
      </c>
      <c r="G946" t="n">
        <v>100.23</v>
      </c>
      <c r="H946" t="n">
        <v>1.19</v>
      </c>
      <c r="I946" t="n">
        <v>32</v>
      </c>
      <c r="J946" t="n">
        <v>347.27</v>
      </c>
      <c r="K946" t="n">
        <v>61.82</v>
      </c>
      <c r="L946" t="n">
        <v>23.25</v>
      </c>
      <c r="M946" t="n">
        <v>30</v>
      </c>
      <c r="N946" t="n">
        <v>112.2</v>
      </c>
      <c r="O946" t="n">
        <v>43064.12</v>
      </c>
      <c r="P946" t="n">
        <v>975.92</v>
      </c>
      <c r="Q946" t="n">
        <v>1367.3</v>
      </c>
      <c r="R946" t="n">
        <v>135.33</v>
      </c>
      <c r="S946" t="n">
        <v>104.26</v>
      </c>
      <c r="T946" t="n">
        <v>14560.13</v>
      </c>
      <c r="U946" t="n">
        <v>0.77</v>
      </c>
      <c r="V946" t="n">
        <v>0.9</v>
      </c>
      <c r="W946" t="n">
        <v>20.69</v>
      </c>
      <c r="X946" t="n">
        <v>0.88</v>
      </c>
      <c r="Y946" t="n">
        <v>1</v>
      </c>
      <c r="Z946" t="n">
        <v>10</v>
      </c>
    </row>
    <row r="947">
      <c r="A947" t="n">
        <v>90</v>
      </c>
      <c r="B947" t="n">
        <v>150</v>
      </c>
      <c r="C947" t="inlineStr">
        <is>
          <t xml:space="preserve">CONCLUIDO	</t>
        </is>
      </c>
      <c r="D947" t="n">
        <v>1.7197</v>
      </c>
      <c r="E947" t="n">
        <v>58.15</v>
      </c>
      <c r="F947" t="n">
        <v>53.43</v>
      </c>
      <c r="G947" t="n">
        <v>103.41</v>
      </c>
      <c r="H947" t="n">
        <v>1.2</v>
      </c>
      <c r="I947" t="n">
        <v>31</v>
      </c>
      <c r="J947" t="n">
        <v>347.9</v>
      </c>
      <c r="K947" t="n">
        <v>61.82</v>
      </c>
      <c r="L947" t="n">
        <v>23.5</v>
      </c>
      <c r="M947" t="n">
        <v>29</v>
      </c>
      <c r="N947" t="n">
        <v>112.58</v>
      </c>
      <c r="O947" t="n">
        <v>43141.62</v>
      </c>
      <c r="P947" t="n">
        <v>976.61</v>
      </c>
      <c r="Q947" t="n">
        <v>1367.31</v>
      </c>
      <c r="R947" t="n">
        <v>134.21</v>
      </c>
      <c r="S947" t="n">
        <v>104.26</v>
      </c>
      <c r="T947" t="n">
        <v>14006.4</v>
      </c>
      <c r="U947" t="n">
        <v>0.78</v>
      </c>
      <c r="V947" t="n">
        <v>0.9</v>
      </c>
      <c r="W947" t="n">
        <v>20.7</v>
      </c>
      <c r="X947" t="n">
        <v>0.85</v>
      </c>
      <c r="Y947" t="n">
        <v>1</v>
      </c>
      <c r="Z947" t="n">
        <v>10</v>
      </c>
    </row>
    <row r="948">
      <c r="A948" t="n">
        <v>91</v>
      </c>
      <c r="B948" t="n">
        <v>150</v>
      </c>
      <c r="C948" t="inlineStr">
        <is>
          <t xml:space="preserve">CONCLUIDO	</t>
        </is>
      </c>
      <c r="D948" t="n">
        <v>1.7195</v>
      </c>
      <c r="E948" t="n">
        <v>58.16</v>
      </c>
      <c r="F948" t="n">
        <v>53.44</v>
      </c>
      <c r="G948" t="n">
        <v>103.43</v>
      </c>
      <c r="H948" t="n">
        <v>1.21</v>
      </c>
      <c r="I948" t="n">
        <v>31</v>
      </c>
      <c r="J948" t="n">
        <v>348.53</v>
      </c>
      <c r="K948" t="n">
        <v>61.82</v>
      </c>
      <c r="L948" t="n">
        <v>23.75</v>
      </c>
      <c r="M948" t="n">
        <v>29</v>
      </c>
      <c r="N948" t="n">
        <v>112.96</v>
      </c>
      <c r="O948" t="n">
        <v>43219.31</v>
      </c>
      <c r="P948" t="n">
        <v>976.78</v>
      </c>
      <c r="Q948" t="n">
        <v>1367.29</v>
      </c>
      <c r="R948" t="n">
        <v>134.47</v>
      </c>
      <c r="S948" t="n">
        <v>104.26</v>
      </c>
      <c r="T948" t="n">
        <v>14136.65</v>
      </c>
      <c r="U948" t="n">
        <v>0.78</v>
      </c>
      <c r="V948" t="n">
        <v>0.9</v>
      </c>
      <c r="W948" t="n">
        <v>20.7</v>
      </c>
      <c r="X948" t="n">
        <v>0.86</v>
      </c>
      <c r="Y948" t="n">
        <v>1</v>
      </c>
      <c r="Z948" t="n">
        <v>10</v>
      </c>
    </row>
    <row r="949">
      <c r="A949" t="n">
        <v>92</v>
      </c>
      <c r="B949" t="n">
        <v>150</v>
      </c>
      <c r="C949" t="inlineStr">
        <is>
          <t xml:space="preserve">CONCLUIDO	</t>
        </is>
      </c>
      <c r="D949" t="n">
        <v>1.7193</v>
      </c>
      <c r="E949" t="n">
        <v>58.16</v>
      </c>
      <c r="F949" t="n">
        <v>53.44</v>
      </c>
      <c r="G949" t="n">
        <v>103.44</v>
      </c>
      <c r="H949" t="n">
        <v>1.23</v>
      </c>
      <c r="I949" t="n">
        <v>31</v>
      </c>
      <c r="J949" t="n">
        <v>349.16</v>
      </c>
      <c r="K949" t="n">
        <v>61.82</v>
      </c>
      <c r="L949" t="n">
        <v>24</v>
      </c>
      <c r="M949" t="n">
        <v>29</v>
      </c>
      <c r="N949" t="n">
        <v>113.34</v>
      </c>
      <c r="O949" t="n">
        <v>43297.21</v>
      </c>
      <c r="P949" t="n">
        <v>976.37</v>
      </c>
      <c r="Q949" t="n">
        <v>1367.24</v>
      </c>
      <c r="R949" t="n">
        <v>134.42</v>
      </c>
      <c r="S949" t="n">
        <v>104.26</v>
      </c>
      <c r="T949" t="n">
        <v>14109.74</v>
      </c>
      <c r="U949" t="n">
        <v>0.78</v>
      </c>
      <c r="V949" t="n">
        <v>0.9</v>
      </c>
      <c r="W949" t="n">
        <v>20.7</v>
      </c>
      <c r="X949" t="n">
        <v>0.86</v>
      </c>
      <c r="Y949" t="n">
        <v>1</v>
      </c>
      <c r="Z949" t="n">
        <v>10</v>
      </c>
    </row>
    <row r="950">
      <c r="A950" t="n">
        <v>93</v>
      </c>
      <c r="B950" t="n">
        <v>150</v>
      </c>
      <c r="C950" t="inlineStr">
        <is>
          <t xml:space="preserve">CONCLUIDO	</t>
        </is>
      </c>
      <c r="D950" t="n">
        <v>1.7222</v>
      </c>
      <c r="E950" t="n">
        <v>58.07</v>
      </c>
      <c r="F950" t="n">
        <v>53.4</v>
      </c>
      <c r="G950" t="n">
        <v>106.81</v>
      </c>
      <c r="H950" t="n">
        <v>1.24</v>
      </c>
      <c r="I950" t="n">
        <v>30</v>
      </c>
      <c r="J950" t="n">
        <v>349.79</v>
      </c>
      <c r="K950" t="n">
        <v>61.82</v>
      </c>
      <c r="L950" t="n">
        <v>24.25</v>
      </c>
      <c r="M950" t="n">
        <v>28</v>
      </c>
      <c r="N950" t="n">
        <v>113.72</v>
      </c>
      <c r="O950" t="n">
        <v>43375.3</v>
      </c>
      <c r="P950" t="n">
        <v>975.89</v>
      </c>
      <c r="Q950" t="n">
        <v>1367.19</v>
      </c>
      <c r="R950" t="n">
        <v>133.38</v>
      </c>
      <c r="S950" t="n">
        <v>104.26</v>
      </c>
      <c r="T950" t="n">
        <v>13596.67</v>
      </c>
      <c r="U950" t="n">
        <v>0.78</v>
      </c>
      <c r="V950" t="n">
        <v>0.9</v>
      </c>
      <c r="W950" t="n">
        <v>20.69</v>
      </c>
      <c r="X950" t="n">
        <v>0.83</v>
      </c>
      <c r="Y950" t="n">
        <v>1</v>
      </c>
      <c r="Z950" t="n">
        <v>10</v>
      </c>
    </row>
    <row r="951">
      <c r="A951" t="n">
        <v>94</v>
      </c>
      <c r="B951" t="n">
        <v>150</v>
      </c>
      <c r="C951" t="inlineStr">
        <is>
          <t xml:space="preserve">CONCLUIDO	</t>
        </is>
      </c>
      <c r="D951" t="n">
        <v>1.7225</v>
      </c>
      <c r="E951" t="n">
        <v>58.06</v>
      </c>
      <c r="F951" t="n">
        <v>53.39</v>
      </c>
      <c r="G951" t="n">
        <v>106.78</v>
      </c>
      <c r="H951" t="n">
        <v>1.25</v>
      </c>
      <c r="I951" t="n">
        <v>30</v>
      </c>
      <c r="J951" t="n">
        <v>350.43</v>
      </c>
      <c r="K951" t="n">
        <v>61.82</v>
      </c>
      <c r="L951" t="n">
        <v>24.5</v>
      </c>
      <c r="M951" t="n">
        <v>28</v>
      </c>
      <c r="N951" t="n">
        <v>114.11</v>
      </c>
      <c r="O951" t="n">
        <v>43453.61</v>
      </c>
      <c r="P951" t="n">
        <v>976.23</v>
      </c>
      <c r="Q951" t="n">
        <v>1367.21</v>
      </c>
      <c r="R951" t="n">
        <v>133.01</v>
      </c>
      <c r="S951" t="n">
        <v>104.26</v>
      </c>
      <c r="T951" t="n">
        <v>13409.55</v>
      </c>
      <c r="U951" t="n">
        <v>0.78</v>
      </c>
      <c r="V951" t="n">
        <v>0.9</v>
      </c>
      <c r="W951" t="n">
        <v>20.69</v>
      </c>
      <c r="X951" t="n">
        <v>0.82</v>
      </c>
      <c r="Y951" t="n">
        <v>1</v>
      </c>
      <c r="Z951" t="n">
        <v>10</v>
      </c>
    </row>
    <row r="952">
      <c r="A952" t="n">
        <v>95</v>
      </c>
      <c r="B952" t="n">
        <v>150</v>
      </c>
      <c r="C952" t="inlineStr">
        <is>
          <t xml:space="preserve">CONCLUIDO	</t>
        </is>
      </c>
      <c r="D952" t="n">
        <v>1.7215</v>
      </c>
      <c r="E952" t="n">
        <v>58.09</v>
      </c>
      <c r="F952" t="n">
        <v>53.42</v>
      </c>
      <c r="G952" t="n">
        <v>106.85</v>
      </c>
      <c r="H952" t="n">
        <v>1.26</v>
      </c>
      <c r="I952" t="n">
        <v>30</v>
      </c>
      <c r="J952" t="n">
        <v>351.06</v>
      </c>
      <c r="K952" t="n">
        <v>61.82</v>
      </c>
      <c r="L952" t="n">
        <v>24.75</v>
      </c>
      <c r="M952" t="n">
        <v>28</v>
      </c>
      <c r="N952" t="n">
        <v>114.49</v>
      </c>
      <c r="O952" t="n">
        <v>43532.12</v>
      </c>
      <c r="P952" t="n">
        <v>976.39</v>
      </c>
      <c r="Q952" t="n">
        <v>1367.24</v>
      </c>
      <c r="R952" t="n">
        <v>133.87</v>
      </c>
      <c r="S952" t="n">
        <v>104.26</v>
      </c>
      <c r="T952" t="n">
        <v>13840.46</v>
      </c>
      <c r="U952" t="n">
        <v>0.78</v>
      </c>
      <c r="V952" t="n">
        <v>0.9</v>
      </c>
      <c r="W952" t="n">
        <v>20.7</v>
      </c>
      <c r="X952" t="n">
        <v>0.85</v>
      </c>
      <c r="Y952" t="n">
        <v>1</v>
      </c>
      <c r="Z952" t="n">
        <v>10</v>
      </c>
    </row>
    <row r="953">
      <c r="A953" t="n">
        <v>96</v>
      </c>
      <c r="B953" t="n">
        <v>150</v>
      </c>
      <c r="C953" t="inlineStr">
        <is>
          <t xml:space="preserve">CONCLUIDO	</t>
        </is>
      </c>
      <c r="D953" t="n">
        <v>1.7251</v>
      </c>
      <c r="E953" t="n">
        <v>57.97</v>
      </c>
      <c r="F953" t="n">
        <v>53.36</v>
      </c>
      <c r="G953" t="n">
        <v>110.4</v>
      </c>
      <c r="H953" t="n">
        <v>1.27</v>
      </c>
      <c r="I953" t="n">
        <v>29</v>
      </c>
      <c r="J953" t="n">
        <v>351.7</v>
      </c>
      <c r="K953" t="n">
        <v>61.82</v>
      </c>
      <c r="L953" t="n">
        <v>25</v>
      </c>
      <c r="M953" t="n">
        <v>27</v>
      </c>
      <c r="N953" t="n">
        <v>114.88</v>
      </c>
      <c r="O953" t="n">
        <v>43610.83</v>
      </c>
      <c r="P953" t="n">
        <v>975.1799999999999</v>
      </c>
      <c r="Q953" t="n">
        <v>1367.25</v>
      </c>
      <c r="R953" t="n">
        <v>132</v>
      </c>
      <c r="S953" t="n">
        <v>104.26</v>
      </c>
      <c r="T953" t="n">
        <v>12912.44</v>
      </c>
      <c r="U953" t="n">
        <v>0.79</v>
      </c>
      <c r="V953" t="n">
        <v>0.9</v>
      </c>
      <c r="W953" t="n">
        <v>20.69</v>
      </c>
      <c r="X953" t="n">
        <v>0.78</v>
      </c>
      <c r="Y953" t="n">
        <v>1</v>
      </c>
      <c r="Z953" t="n">
        <v>10</v>
      </c>
    </row>
    <row r="954">
      <c r="A954" t="n">
        <v>97</v>
      </c>
      <c r="B954" t="n">
        <v>150</v>
      </c>
      <c r="C954" t="inlineStr">
        <is>
          <t xml:space="preserve">CONCLUIDO	</t>
        </is>
      </c>
      <c r="D954" t="n">
        <v>1.7247</v>
      </c>
      <c r="E954" t="n">
        <v>57.98</v>
      </c>
      <c r="F954" t="n">
        <v>53.37</v>
      </c>
      <c r="G954" t="n">
        <v>110.43</v>
      </c>
      <c r="H954" t="n">
        <v>1.28</v>
      </c>
      <c r="I954" t="n">
        <v>29</v>
      </c>
      <c r="J954" t="n">
        <v>352.34</v>
      </c>
      <c r="K954" t="n">
        <v>61.82</v>
      </c>
      <c r="L954" t="n">
        <v>25.25</v>
      </c>
      <c r="M954" t="n">
        <v>27</v>
      </c>
      <c r="N954" t="n">
        <v>115.27</v>
      </c>
      <c r="O954" t="n">
        <v>43689.76</v>
      </c>
      <c r="P954" t="n">
        <v>975.87</v>
      </c>
      <c r="Q954" t="n">
        <v>1367.34</v>
      </c>
      <c r="R954" t="n">
        <v>132.6</v>
      </c>
      <c r="S954" t="n">
        <v>104.26</v>
      </c>
      <c r="T954" t="n">
        <v>13209.54</v>
      </c>
      <c r="U954" t="n">
        <v>0.79</v>
      </c>
      <c r="V954" t="n">
        <v>0.9</v>
      </c>
      <c r="W954" t="n">
        <v>20.68</v>
      </c>
      <c r="X954" t="n">
        <v>0.8</v>
      </c>
      <c r="Y954" t="n">
        <v>1</v>
      </c>
      <c r="Z954" t="n">
        <v>10</v>
      </c>
    </row>
    <row r="955">
      <c r="A955" t="n">
        <v>98</v>
      </c>
      <c r="B955" t="n">
        <v>150</v>
      </c>
      <c r="C955" t="inlineStr">
        <is>
          <t xml:space="preserve">CONCLUIDO	</t>
        </is>
      </c>
      <c r="D955" t="n">
        <v>1.7246</v>
      </c>
      <c r="E955" t="n">
        <v>57.98</v>
      </c>
      <c r="F955" t="n">
        <v>53.38</v>
      </c>
      <c r="G955" t="n">
        <v>110.43</v>
      </c>
      <c r="H955" t="n">
        <v>1.29</v>
      </c>
      <c r="I955" t="n">
        <v>29</v>
      </c>
      <c r="J955" t="n">
        <v>352.98</v>
      </c>
      <c r="K955" t="n">
        <v>61.82</v>
      </c>
      <c r="L955" t="n">
        <v>25.5</v>
      </c>
      <c r="M955" t="n">
        <v>27</v>
      </c>
      <c r="N955" t="n">
        <v>115.66</v>
      </c>
      <c r="O955" t="n">
        <v>43769.02</v>
      </c>
      <c r="P955" t="n">
        <v>976.45</v>
      </c>
      <c r="Q955" t="n">
        <v>1367.16</v>
      </c>
      <c r="R955" t="n">
        <v>132.54</v>
      </c>
      <c r="S955" t="n">
        <v>104.26</v>
      </c>
      <c r="T955" t="n">
        <v>13178.85</v>
      </c>
      <c r="U955" t="n">
        <v>0.79</v>
      </c>
      <c r="V955" t="n">
        <v>0.9</v>
      </c>
      <c r="W955" t="n">
        <v>20.69</v>
      </c>
      <c r="X955" t="n">
        <v>0.8</v>
      </c>
      <c r="Y955" t="n">
        <v>1</v>
      </c>
      <c r="Z955" t="n">
        <v>10</v>
      </c>
    </row>
    <row r="956">
      <c r="A956" t="n">
        <v>99</v>
      </c>
      <c r="B956" t="n">
        <v>150</v>
      </c>
      <c r="C956" t="inlineStr">
        <is>
          <t xml:space="preserve">CONCLUIDO	</t>
        </is>
      </c>
      <c r="D956" t="n">
        <v>1.7241</v>
      </c>
      <c r="E956" t="n">
        <v>58</v>
      </c>
      <c r="F956" t="n">
        <v>53.39</v>
      </c>
      <c r="G956" t="n">
        <v>110.47</v>
      </c>
      <c r="H956" t="n">
        <v>1.3</v>
      </c>
      <c r="I956" t="n">
        <v>29</v>
      </c>
      <c r="J956" t="n">
        <v>353.63</v>
      </c>
      <c r="K956" t="n">
        <v>61.82</v>
      </c>
      <c r="L956" t="n">
        <v>25.75</v>
      </c>
      <c r="M956" t="n">
        <v>27</v>
      </c>
      <c r="N956" t="n">
        <v>116.06</v>
      </c>
      <c r="O956" t="n">
        <v>43848.38</v>
      </c>
      <c r="P956" t="n">
        <v>975.79</v>
      </c>
      <c r="Q956" t="n">
        <v>1367.31</v>
      </c>
      <c r="R956" t="n">
        <v>133.06</v>
      </c>
      <c r="S956" t="n">
        <v>104.26</v>
      </c>
      <c r="T956" t="n">
        <v>13442.83</v>
      </c>
      <c r="U956" t="n">
        <v>0.78</v>
      </c>
      <c r="V956" t="n">
        <v>0.9</v>
      </c>
      <c r="W956" t="n">
        <v>20.69</v>
      </c>
      <c r="X956" t="n">
        <v>0.82</v>
      </c>
      <c r="Y956" t="n">
        <v>1</v>
      </c>
      <c r="Z956" t="n">
        <v>10</v>
      </c>
    </row>
    <row r="957">
      <c r="A957" t="n">
        <v>100</v>
      </c>
      <c r="B957" t="n">
        <v>150</v>
      </c>
      <c r="C957" t="inlineStr">
        <is>
          <t xml:space="preserve">CONCLUIDO	</t>
        </is>
      </c>
      <c r="D957" t="n">
        <v>1.7268</v>
      </c>
      <c r="E957" t="n">
        <v>57.91</v>
      </c>
      <c r="F957" t="n">
        <v>53.36</v>
      </c>
      <c r="G957" t="n">
        <v>114.34</v>
      </c>
      <c r="H957" t="n">
        <v>1.31</v>
      </c>
      <c r="I957" t="n">
        <v>28</v>
      </c>
      <c r="J957" t="n">
        <v>354.27</v>
      </c>
      <c r="K957" t="n">
        <v>61.82</v>
      </c>
      <c r="L957" t="n">
        <v>26</v>
      </c>
      <c r="M957" t="n">
        <v>26</v>
      </c>
      <c r="N957" t="n">
        <v>116.45</v>
      </c>
      <c r="O957" t="n">
        <v>43927.95</v>
      </c>
      <c r="P957" t="n">
        <v>975.6</v>
      </c>
      <c r="Q957" t="n">
        <v>1367.23</v>
      </c>
      <c r="R957" t="n">
        <v>131.95</v>
      </c>
      <c r="S957" t="n">
        <v>104.26</v>
      </c>
      <c r="T957" t="n">
        <v>12893.12</v>
      </c>
      <c r="U957" t="n">
        <v>0.79</v>
      </c>
      <c r="V957" t="n">
        <v>0.9</v>
      </c>
      <c r="W957" t="n">
        <v>20.69</v>
      </c>
      <c r="X957" t="n">
        <v>0.78</v>
      </c>
      <c r="Y957" t="n">
        <v>1</v>
      </c>
      <c r="Z957" t="n">
        <v>10</v>
      </c>
    </row>
    <row r="958">
      <c r="A958" t="n">
        <v>101</v>
      </c>
      <c r="B958" t="n">
        <v>150</v>
      </c>
      <c r="C958" t="inlineStr">
        <is>
          <t xml:space="preserve">CONCLUIDO	</t>
        </is>
      </c>
      <c r="D958" t="n">
        <v>1.7268</v>
      </c>
      <c r="E958" t="n">
        <v>57.91</v>
      </c>
      <c r="F958" t="n">
        <v>53.36</v>
      </c>
      <c r="G958" t="n">
        <v>114.34</v>
      </c>
      <c r="H958" t="n">
        <v>1.32</v>
      </c>
      <c r="I958" t="n">
        <v>28</v>
      </c>
      <c r="J958" t="n">
        <v>354.92</v>
      </c>
      <c r="K958" t="n">
        <v>61.82</v>
      </c>
      <c r="L958" t="n">
        <v>26.25</v>
      </c>
      <c r="M958" t="n">
        <v>26</v>
      </c>
      <c r="N958" t="n">
        <v>116.85</v>
      </c>
      <c r="O958" t="n">
        <v>44007.74</v>
      </c>
      <c r="P958" t="n">
        <v>975.73</v>
      </c>
      <c r="Q958" t="n">
        <v>1367.24</v>
      </c>
      <c r="R958" t="n">
        <v>131.85</v>
      </c>
      <c r="S958" t="n">
        <v>104.26</v>
      </c>
      <c r="T958" t="n">
        <v>12842.85</v>
      </c>
      <c r="U958" t="n">
        <v>0.79</v>
      </c>
      <c r="V958" t="n">
        <v>0.9</v>
      </c>
      <c r="W958" t="n">
        <v>20.69</v>
      </c>
      <c r="X958" t="n">
        <v>0.78</v>
      </c>
      <c r="Y958" t="n">
        <v>1</v>
      </c>
      <c r="Z958" t="n">
        <v>10</v>
      </c>
    </row>
    <row r="959">
      <c r="A959" t="n">
        <v>102</v>
      </c>
      <c r="B959" t="n">
        <v>150</v>
      </c>
      <c r="C959" t="inlineStr">
        <is>
          <t xml:space="preserve">CONCLUIDO	</t>
        </is>
      </c>
      <c r="D959" t="n">
        <v>1.7271</v>
      </c>
      <c r="E959" t="n">
        <v>57.9</v>
      </c>
      <c r="F959" t="n">
        <v>53.35</v>
      </c>
      <c r="G959" t="n">
        <v>114.31</v>
      </c>
      <c r="H959" t="n">
        <v>1.33</v>
      </c>
      <c r="I959" t="n">
        <v>28</v>
      </c>
      <c r="J959" t="n">
        <v>355.57</v>
      </c>
      <c r="K959" t="n">
        <v>61.82</v>
      </c>
      <c r="L959" t="n">
        <v>26.5</v>
      </c>
      <c r="M959" t="n">
        <v>26</v>
      </c>
      <c r="N959" t="n">
        <v>117.25</v>
      </c>
      <c r="O959" t="n">
        <v>44087.74</v>
      </c>
      <c r="P959" t="n">
        <v>975.76</v>
      </c>
      <c r="Q959" t="n">
        <v>1367.24</v>
      </c>
      <c r="R959" t="n">
        <v>131.4</v>
      </c>
      <c r="S959" t="n">
        <v>104.26</v>
      </c>
      <c r="T959" t="n">
        <v>12614.47</v>
      </c>
      <c r="U959" t="n">
        <v>0.79</v>
      </c>
      <c r="V959" t="n">
        <v>0.9</v>
      </c>
      <c r="W959" t="n">
        <v>20.69</v>
      </c>
      <c r="X959" t="n">
        <v>0.77</v>
      </c>
      <c r="Y959" t="n">
        <v>1</v>
      </c>
      <c r="Z959" t="n">
        <v>10</v>
      </c>
    </row>
    <row r="960">
      <c r="A960" t="n">
        <v>103</v>
      </c>
      <c r="B960" t="n">
        <v>150</v>
      </c>
      <c r="C960" t="inlineStr">
        <is>
          <t xml:space="preserve">CONCLUIDO	</t>
        </is>
      </c>
      <c r="D960" t="n">
        <v>1.727</v>
      </c>
      <c r="E960" t="n">
        <v>57.9</v>
      </c>
      <c r="F960" t="n">
        <v>53.35</v>
      </c>
      <c r="G960" t="n">
        <v>114.32</v>
      </c>
      <c r="H960" t="n">
        <v>1.34</v>
      </c>
      <c r="I960" t="n">
        <v>28</v>
      </c>
      <c r="J960" t="n">
        <v>356.22</v>
      </c>
      <c r="K960" t="n">
        <v>61.82</v>
      </c>
      <c r="L960" t="n">
        <v>26.75</v>
      </c>
      <c r="M960" t="n">
        <v>26</v>
      </c>
      <c r="N960" t="n">
        <v>117.65</v>
      </c>
      <c r="O960" t="n">
        <v>44167.96</v>
      </c>
      <c r="P960" t="n">
        <v>975.74</v>
      </c>
      <c r="Q960" t="n">
        <v>1367.26</v>
      </c>
      <c r="R960" t="n">
        <v>131.67</v>
      </c>
      <c r="S960" t="n">
        <v>104.26</v>
      </c>
      <c r="T960" t="n">
        <v>12750.38</v>
      </c>
      <c r="U960" t="n">
        <v>0.79</v>
      </c>
      <c r="V960" t="n">
        <v>0.9</v>
      </c>
      <c r="W960" t="n">
        <v>20.69</v>
      </c>
      <c r="X960" t="n">
        <v>0.77</v>
      </c>
      <c r="Y960" t="n">
        <v>1</v>
      </c>
      <c r="Z960" t="n">
        <v>10</v>
      </c>
    </row>
    <row r="961">
      <c r="A961" t="n">
        <v>104</v>
      </c>
      <c r="B961" t="n">
        <v>150</v>
      </c>
      <c r="C961" t="inlineStr">
        <is>
          <t xml:space="preserve">CONCLUIDO	</t>
        </is>
      </c>
      <c r="D961" t="n">
        <v>1.7295</v>
      </c>
      <c r="E961" t="n">
        <v>57.82</v>
      </c>
      <c r="F961" t="n">
        <v>53.32</v>
      </c>
      <c r="G961" t="n">
        <v>118.49</v>
      </c>
      <c r="H961" t="n">
        <v>1.35</v>
      </c>
      <c r="I961" t="n">
        <v>27</v>
      </c>
      <c r="J961" t="n">
        <v>356.87</v>
      </c>
      <c r="K961" t="n">
        <v>61.82</v>
      </c>
      <c r="L961" t="n">
        <v>27</v>
      </c>
      <c r="M961" t="n">
        <v>25</v>
      </c>
      <c r="N961" t="n">
        <v>118.05</v>
      </c>
      <c r="O961" t="n">
        <v>44248.41</v>
      </c>
      <c r="P961" t="n">
        <v>975.59</v>
      </c>
      <c r="Q961" t="n">
        <v>1367.27</v>
      </c>
      <c r="R961" t="n">
        <v>130.83</v>
      </c>
      <c r="S961" t="n">
        <v>104.26</v>
      </c>
      <c r="T961" t="n">
        <v>12334.08</v>
      </c>
      <c r="U961" t="n">
        <v>0.8</v>
      </c>
      <c r="V961" t="n">
        <v>0.9</v>
      </c>
      <c r="W961" t="n">
        <v>20.68</v>
      </c>
      <c r="X961" t="n">
        <v>0.75</v>
      </c>
      <c r="Y961" t="n">
        <v>1</v>
      </c>
      <c r="Z961" t="n">
        <v>10</v>
      </c>
    </row>
    <row r="962">
      <c r="A962" t="n">
        <v>105</v>
      </c>
      <c r="B962" t="n">
        <v>150</v>
      </c>
      <c r="C962" t="inlineStr">
        <is>
          <t xml:space="preserve">CONCLUIDO	</t>
        </is>
      </c>
      <c r="D962" t="n">
        <v>1.7296</v>
      </c>
      <c r="E962" t="n">
        <v>57.82</v>
      </c>
      <c r="F962" t="n">
        <v>53.32</v>
      </c>
      <c r="G962" t="n">
        <v>118.49</v>
      </c>
      <c r="H962" t="n">
        <v>1.36</v>
      </c>
      <c r="I962" t="n">
        <v>27</v>
      </c>
      <c r="J962" t="n">
        <v>357.52</v>
      </c>
      <c r="K962" t="n">
        <v>61.82</v>
      </c>
      <c r="L962" t="n">
        <v>27.25</v>
      </c>
      <c r="M962" t="n">
        <v>25</v>
      </c>
      <c r="N962" t="n">
        <v>118.45</v>
      </c>
      <c r="O962" t="n">
        <v>44329.08</v>
      </c>
      <c r="P962" t="n">
        <v>975.35</v>
      </c>
      <c r="Q962" t="n">
        <v>1367.24</v>
      </c>
      <c r="R962" t="n">
        <v>130.58</v>
      </c>
      <c r="S962" t="n">
        <v>104.26</v>
      </c>
      <c r="T962" t="n">
        <v>12211.98</v>
      </c>
      <c r="U962" t="n">
        <v>0.8</v>
      </c>
      <c r="V962" t="n">
        <v>0.9</v>
      </c>
      <c r="W962" t="n">
        <v>20.69</v>
      </c>
      <c r="X962" t="n">
        <v>0.74</v>
      </c>
      <c r="Y962" t="n">
        <v>1</v>
      </c>
      <c r="Z962" t="n">
        <v>10</v>
      </c>
    </row>
    <row r="963">
      <c r="A963" t="n">
        <v>106</v>
      </c>
      <c r="B963" t="n">
        <v>150</v>
      </c>
      <c r="C963" t="inlineStr">
        <is>
          <t xml:space="preserve">CONCLUIDO	</t>
        </is>
      </c>
      <c r="D963" t="n">
        <v>1.7299</v>
      </c>
      <c r="E963" t="n">
        <v>57.81</v>
      </c>
      <c r="F963" t="n">
        <v>53.31</v>
      </c>
      <c r="G963" t="n">
        <v>118.47</v>
      </c>
      <c r="H963" t="n">
        <v>1.37</v>
      </c>
      <c r="I963" t="n">
        <v>27</v>
      </c>
      <c r="J963" t="n">
        <v>358.18</v>
      </c>
      <c r="K963" t="n">
        <v>61.82</v>
      </c>
      <c r="L963" t="n">
        <v>27.5</v>
      </c>
      <c r="M963" t="n">
        <v>25</v>
      </c>
      <c r="N963" t="n">
        <v>118.86</v>
      </c>
      <c r="O963" t="n">
        <v>44409.98</v>
      </c>
      <c r="P963" t="n">
        <v>974.58</v>
      </c>
      <c r="Q963" t="n">
        <v>1367.28</v>
      </c>
      <c r="R963" t="n">
        <v>130.6</v>
      </c>
      <c r="S963" t="n">
        <v>104.26</v>
      </c>
      <c r="T963" t="n">
        <v>12220.85</v>
      </c>
      <c r="U963" t="n">
        <v>0.8</v>
      </c>
      <c r="V963" t="n">
        <v>0.9</v>
      </c>
      <c r="W963" t="n">
        <v>20.68</v>
      </c>
      <c r="X963" t="n">
        <v>0.73</v>
      </c>
      <c r="Y963" t="n">
        <v>1</v>
      </c>
      <c r="Z963" t="n">
        <v>10</v>
      </c>
    </row>
    <row r="964">
      <c r="A964" t="n">
        <v>107</v>
      </c>
      <c r="B964" t="n">
        <v>150</v>
      </c>
      <c r="C964" t="inlineStr">
        <is>
          <t xml:space="preserve">CONCLUIDO	</t>
        </is>
      </c>
      <c r="D964" t="n">
        <v>1.7296</v>
      </c>
      <c r="E964" t="n">
        <v>57.82</v>
      </c>
      <c r="F964" t="n">
        <v>53.32</v>
      </c>
      <c r="G964" t="n">
        <v>118.49</v>
      </c>
      <c r="H964" t="n">
        <v>1.38</v>
      </c>
      <c r="I964" t="n">
        <v>27</v>
      </c>
      <c r="J964" t="n">
        <v>358.84</v>
      </c>
      <c r="K964" t="n">
        <v>61.82</v>
      </c>
      <c r="L964" t="n">
        <v>27.75</v>
      </c>
      <c r="M964" t="n">
        <v>25</v>
      </c>
      <c r="N964" t="n">
        <v>119.27</v>
      </c>
      <c r="O964" t="n">
        <v>44491.1</v>
      </c>
      <c r="P964" t="n">
        <v>974.47</v>
      </c>
      <c r="Q964" t="n">
        <v>1367.26</v>
      </c>
      <c r="R964" t="n">
        <v>130.42</v>
      </c>
      <c r="S964" t="n">
        <v>104.26</v>
      </c>
      <c r="T964" t="n">
        <v>12129.09</v>
      </c>
      <c r="U964" t="n">
        <v>0.8</v>
      </c>
      <c r="V964" t="n">
        <v>0.9</v>
      </c>
      <c r="W964" t="n">
        <v>20.69</v>
      </c>
      <c r="X964" t="n">
        <v>0.74</v>
      </c>
      <c r="Y964" t="n">
        <v>1</v>
      </c>
      <c r="Z964" t="n">
        <v>10</v>
      </c>
    </row>
    <row r="965">
      <c r="A965" t="n">
        <v>108</v>
      </c>
      <c r="B965" t="n">
        <v>150</v>
      </c>
      <c r="C965" t="inlineStr">
        <is>
          <t xml:space="preserve">CONCLUIDO	</t>
        </is>
      </c>
      <c r="D965" t="n">
        <v>1.7319</v>
      </c>
      <c r="E965" t="n">
        <v>57.74</v>
      </c>
      <c r="F965" t="n">
        <v>53.3</v>
      </c>
      <c r="G965" t="n">
        <v>122.99</v>
      </c>
      <c r="H965" t="n">
        <v>1.39</v>
      </c>
      <c r="I965" t="n">
        <v>26</v>
      </c>
      <c r="J965" t="n">
        <v>359.5</v>
      </c>
      <c r="K965" t="n">
        <v>61.82</v>
      </c>
      <c r="L965" t="n">
        <v>28</v>
      </c>
      <c r="M965" t="n">
        <v>24</v>
      </c>
      <c r="N965" t="n">
        <v>119.68</v>
      </c>
      <c r="O965" t="n">
        <v>44572.45</v>
      </c>
      <c r="P965" t="n">
        <v>974.34</v>
      </c>
      <c r="Q965" t="n">
        <v>1367.29</v>
      </c>
      <c r="R965" t="n">
        <v>129.79</v>
      </c>
      <c r="S965" t="n">
        <v>104.26</v>
      </c>
      <c r="T965" t="n">
        <v>11820.56</v>
      </c>
      <c r="U965" t="n">
        <v>0.8</v>
      </c>
      <c r="V965" t="n">
        <v>0.9</v>
      </c>
      <c r="W965" t="n">
        <v>20.69</v>
      </c>
      <c r="X965" t="n">
        <v>0.72</v>
      </c>
      <c r="Y965" t="n">
        <v>1</v>
      </c>
      <c r="Z965" t="n">
        <v>10</v>
      </c>
    </row>
    <row r="966">
      <c r="A966" t="n">
        <v>109</v>
      </c>
      <c r="B966" t="n">
        <v>150</v>
      </c>
      <c r="C966" t="inlineStr">
        <is>
          <t xml:space="preserve">CONCLUIDO	</t>
        </is>
      </c>
      <c r="D966" t="n">
        <v>1.7324</v>
      </c>
      <c r="E966" t="n">
        <v>57.72</v>
      </c>
      <c r="F966" t="n">
        <v>53.28</v>
      </c>
      <c r="G966" t="n">
        <v>122.96</v>
      </c>
      <c r="H966" t="n">
        <v>1.4</v>
      </c>
      <c r="I966" t="n">
        <v>26</v>
      </c>
      <c r="J966" t="n">
        <v>360.16</v>
      </c>
      <c r="K966" t="n">
        <v>61.82</v>
      </c>
      <c r="L966" t="n">
        <v>28.25</v>
      </c>
      <c r="M966" t="n">
        <v>24</v>
      </c>
      <c r="N966" t="n">
        <v>120.09</v>
      </c>
      <c r="O966" t="n">
        <v>44654.04</v>
      </c>
      <c r="P966" t="n">
        <v>975.1</v>
      </c>
      <c r="Q966" t="n">
        <v>1367.33</v>
      </c>
      <c r="R966" t="n">
        <v>129.44</v>
      </c>
      <c r="S966" t="n">
        <v>104.26</v>
      </c>
      <c r="T966" t="n">
        <v>11648.42</v>
      </c>
      <c r="U966" t="n">
        <v>0.8100000000000001</v>
      </c>
      <c r="V966" t="n">
        <v>0.9</v>
      </c>
      <c r="W966" t="n">
        <v>20.68</v>
      </c>
      <c r="X966" t="n">
        <v>0.7</v>
      </c>
      <c r="Y966" t="n">
        <v>1</v>
      </c>
      <c r="Z966" t="n">
        <v>10</v>
      </c>
    </row>
    <row r="967">
      <c r="A967" t="n">
        <v>110</v>
      </c>
      <c r="B967" t="n">
        <v>150</v>
      </c>
      <c r="C967" t="inlineStr">
        <is>
          <t xml:space="preserve">CONCLUIDO	</t>
        </is>
      </c>
      <c r="D967" t="n">
        <v>1.7321</v>
      </c>
      <c r="E967" t="n">
        <v>57.73</v>
      </c>
      <c r="F967" t="n">
        <v>53.29</v>
      </c>
      <c r="G967" t="n">
        <v>122.98</v>
      </c>
      <c r="H967" t="n">
        <v>1.41</v>
      </c>
      <c r="I967" t="n">
        <v>26</v>
      </c>
      <c r="J967" t="n">
        <v>360.82</v>
      </c>
      <c r="K967" t="n">
        <v>61.82</v>
      </c>
      <c r="L967" t="n">
        <v>28.5</v>
      </c>
      <c r="M967" t="n">
        <v>24</v>
      </c>
      <c r="N967" t="n">
        <v>120.5</v>
      </c>
      <c r="O967" t="n">
        <v>44735.86</v>
      </c>
      <c r="P967" t="n">
        <v>975.74</v>
      </c>
      <c r="Q967" t="n">
        <v>1367.22</v>
      </c>
      <c r="R967" t="n">
        <v>129.62</v>
      </c>
      <c r="S967" t="n">
        <v>104.26</v>
      </c>
      <c r="T967" t="n">
        <v>11733.74</v>
      </c>
      <c r="U967" t="n">
        <v>0.8</v>
      </c>
      <c r="V967" t="n">
        <v>0.9</v>
      </c>
      <c r="W967" t="n">
        <v>20.69</v>
      </c>
      <c r="X967" t="n">
        <v>0.72</v>
      </c>
      <c r="Y967" t="n">
        <v>1</v>
      </c>
      <c r="Z967" t="n">
        <v>10</v>
      </c>
    </row>
    <row r="968">
      <c r="A968" t="n">
        <v>111</v>
      </c>
      <c r="B968" t="n">
        <v>150</v>
      </c>
      <c r="C968" t="inlineStr">
        <is>
          <t xml:space="preserve">CONCLUIDO	</t>
        </is>
      </c>
      <c r="D968" t="n">
        <v>1.7323</v>
      </c>
      <c r="E968" t="n">
        <v>57.73</v>
      </c>
      <c r="F968" t="n">
        <v>53.29</v>
      </c>
      <c r="G968" t="n">
        <v>122.97</v>
      </c>
      <c r="H968" t="n">
        <v>1.42</v>
      </c>
      <c r="I968" t="n">
        <v>26</v>
      </c>
      <c r="J968" t="n">
        <v>361.49</v>
      </c>
      <c r="K968" t="n">
        <v>61.82</v>
      </c>
      <c r="L968" t="n">
        <v>28.75</v>
      </c>
      <c r="M968" t="n">
        <v>24</v>
      </c>
      <c r="N968" t="n">
        <v>120.92</v>
      </c>
      <c r="O968" t="n">
        <v>44817.91</v>
      </c>
      <c r="P968" t="n">
        <v>975.5</v>
      </c>
      <c r="Q968" t="n">
        <v>1367.26</v>
      </c>
      <c r="R968" t="n">
        <v>129.54</v>
      </c>
      <c r="S968" t="n">
        <v>104.26</v>
      </c>
      <c r="T968" t="n">
        <v>11695.97</v>
      </c>
      <c r="U968" t="n">
        <v>0.8</v>
      </c>
      <c r="V968" t="n">
        <v>0.9</v>
      </c>
      <c r="W968" t="n">
        <v>20.69</v>
      </c>
      <c r="X968" t="n">
        <v>0.71</v>
      </c>
      <c r="Y968" t="n">
        <v>1</v>
      </c>
      <c r="Z968" t="n">
        <v>10</v>
      </c>
    </row>
    <row r="969">
      <c r="A969" t="n">
        <v>112</v>
      </c>
      <c r="B969" t="n">
        <v>150</v>
      </c>
      <c r="C969" t="inlineStr">
        <is>
          <t xml:space="preserve">CONCLUIDO	</t>
        </is>
      </c>
      <c r="D969" t="n">
        <v>1.7318</v>
      </c>
      <c r="E969" t="n">
        <v>57.74</v>
      </c>
      <c r="F969" t="n">
        <v>53.3</v>
      </c>
      <c r="G969" t="n">
        <v>123</v>
      </c>
      <c r="H969" t="n">
        <v>1.43</v>
      </c>
      <c r="I969" t="n">
        <v>26</v>
      </c>
      <c r="J969" t="n">
        <v>362.16</v>
      </c>
      <c r="K969" t="n">
        <v>61.82</v>
      </c>
      <c r="L969" t="n">
        <v>29</v>
      </c>
      <c r="M969" t="n">
        <v>24</v>
      </c>
      <c r="N969" t="n">
        <v>121.34</v>
      </c>
      <c r="O969" t="n">
        <v>44900.33</v>
      </c>
      <c r="P969" t="n">
        <v>974.5700000000001</v>
      </c>
      <c r="Q969" t="n">
        <v>1367.17</v>
      </c>
      <c r="R969" t="n">
        <v>130.19</v>
      </c>
      <c r="S969" t="n">
        <v>104.26</v>
      </c>
      <c r="T969" t="n">
        <v>12022.05</v>
      </c>
      <c r="U969" t="n">
        <v>0.8</v>
      </c>
      <c r="V969" t="n">
        <v>0.9</v>
      </c>
      <c r="W969" t="n">
        <v>20.68</v>
      </c>
      <c r="X969" t="n">
        <v>0.73</v>
      </c>
      <c r="Y969" t="n">
        <v>1</v>
      </c>
      <c r="Z969" t="n">
        <v>10</v>
      </c>
    </row>
    <row r="970">
      <c r="A970" t="n">
        <v>113</v>
      </c>
      <c r="B970" t="n">
        <v>150</v>
      </c>
      <c r="C970" t="inlineStr">
        <is>
          <t xml:space="preserve">CONCLUIDO	</t>
        </is>
      </c>
      <c r="D970" t="n">
        <v>1.7347</v>
      </c>
      <c r="E970" t="n">
        <v>57.65</v>
      </c>
      <c r="F970" t="n">
        <v>53.26</v>
      </c>
      <c r="G970" t="n">
        <v>127.82</v>
      </c>
      <c r="H970" t="n">
        <v>1.44</v>
      </c>
      <c r="I970" t="n">
        <v>25</v>
      </c>
      <c r="J970" t="n">
        <v>362.83</v>
      </c>
      <c r="K970" t="n">
        <v>61.82</v>
      </c>
      <c r="L970" t="n">
        <v>29.25</v>
      </c>
      <c r="M970" t="n">
        <v>23</v>
      </c>
      <c r="N970" t="n">
        <v>121.75</v>
      </c>
      <c r="O970" t="n">
        <v>44982.86</v>
      </c>
      <c r="P970" t="n">
        <v>974.86</v>
      </c>
      <c r="Q970" t="n">
        <v>1367.17</v>
      </c>
      <c r="R970" t="n">
        <v>129.01</v>
      </c>
      <c r="S970" t="n">
        <v>104.26</v>
      </c>
      <c r="T970" t="n">
        <v>11438.1</v>
      </c>
      <c r="U970" t="n">
        <v>0.8100000000000001</v>
      </c>
      <c r="V970" t="n">
        <v>0.9</v>
      </c>
      <c r="W970" t="n">
        <v>20.68</v>
      </c>
      <c r="X970" t="n">
        <v>0.68</v>
      </c>
      <c r="Y970" t="n">
        <v>1</v>
      </c>
      <c r="Z970" t="n">
        <v>10</v>
      </c>
    </row>
    <row r="971">
      <c r="A971" t="n">
        <v>114</v>
      </c>
      <c r="B971" t="n">
        <v>150</v>
      </c>
      <c r="C971" t="inlineStr">
        <is>
          <t xml:space="preserve">CONCLUIDO	</t>
        </is>
      </c>
      <c r="D971" t="n">
        <v>1.7348</v>
      </c>
      <c r="E971" t="n">
        <v>57.64</v>
      </c>
      <c r="F971" t="n">
        <v>53.26</v>
      </c>
      <c r="G971" t="n">
        <v>127.82</v>
      </c>
      <c r="H971" t="n">
        <v>1.45</v>
      </c>
      <c r="I971" t="n">
        <v>25</v>
      </c>
      <c r="J971" t="n">
        <v>363.5</v>
      </c>
      <c r="K971" t="n">
        <v>61.82</v>
      </c>
      <c r="L971" t="n">
        <v>29.5</v>
      </c>
      <c r="M971" t="n">
        <v>23</v>
      </c>
      <c r="N971" t="n">
        <v>122.18</v>
      </c>
      <c r="O971" t="n">
        <v>45065.64</v>
      </c>
      <c r="P971" t="n">
        <v>975.75</v>
      </c>
      <c r="Q971" t="n">
        <v>1367.29</v>
      </c>
      <c r="R971" t="n">
        <v>128.74</v>
      </c>
      <c r="S971" t="n">
        <v>104.26</v>
      </c>
      <c r="T971" t="n">
        <v>11299.82</v>
      </c>
      <c r="U971" t="n">
        <v>0.8100000000000001</v>
      </c>
      <c r="V971" t="n">
        <v>0.9</v>
      </c>
      <c r="W971" t="n">
        <v>20.68</v>
      </c>
      <c r="X971" t="n">
        <v>0.68</v>
      </c>
      <c r="Y971" t="n">
        <v>1</v>
      </c>
      <c r="Z971" t="n">
        <v>10</v>
      </c>
    </row>
    <row r="972">
      <c r="A972" t="n">
        <v>115</v>
      </c>
      <c r="B972" t="n">
        <v>150</v>
      </c>
      <c r="C972" t="inlineStr">
        <is>
          <t xml:space="preserve">CONCLUIDO	</t>
        </is>
      </c>
      <c r="D972" t="n">
        <v>1.7345</v>
      </c>
      <c r="E972" t="n">
        <v>57.65</v>
      </c>
      <c r="F972" t="n">
        <v>53.27</v>
      </c>
      <c r="G972" t="n">
        <v>127.84</v>
      </c>
      <c r="H972" t="n">
        <v>1.46</v>
      </c>
      <c r="I972" t="n">
        <v>25</v>
      </c>
      <c r="J972" t="n">
        <v>364.17</v>
      </c>
      <c r="K972" t="n">
        <v>61.82</v>
      </c>
      <c r="L972" t="n">
        <v>29.75</v>
      </c>
      <c r="M972" t="n">
        <v>23</v>
      </c>
      <c r="N972" t="n">
        <v>122.6</v>
      </c>
      <c r="O972" t="n">
        <v>45148.66</v>
      </c>
      <c r="P972" t="n">
        <v>976.59</v>
      </c>
      <c r="Q972" t="n">
        <v>1367.2</v>
      </c>
      <c r="R972" t="n">
        <v>129</v>
      </c>
      <c r="S972" t="n">
        <v>104.26</v>
      </c>
      <c r="T972" t="n">
        <v>11430.43</v>
      </c>
      <c r="U972" t="n">
        <v>0.8100000000000001</v>
      </c>
      <c r="V972" t="n">
        <v>0.9</v>
      </c>
      <c r="W972" t="n">
        <v>20.69</v>
      </c>
      <c r="X972" t="n">
        <v>0.6899999999999999</v>
      </c>
      <c r="Y972" t="n">
        <v>1</v>
      </c>
      <c r="Z972" t="n">
        <v>10</v>
      </c>
    </row>
    <row r="973">
      <c r="A973" t="n">
        <v>116</v>
      </c>
      <c r="B973" t="n">
        <v>150</v>
      </c>
      <c r="C973" t="inlineStr">
        <is>
          <t xml:space="preserve">CONCLUIDO	</t>
        </is>
      </c>
      <c r="D973" t="n">
        <v>1.7345</v>
      </c>
      <c r="E973" t="n">
        <v>57.65</v>
      </c>
      <c r="F973" t="n">
        <v>53.27</v>
      </c>
      <c r="G973" t="n">
        <v>127.84</v>
      </c>
      <c r="H973" t="n">
        <v>1.47</v>
      </c>
      <c r="I973" t="n">
        <v>25</v>
      </c>
      <c r="J973" t="n">
        <v>364.85</v>
      </c>
      <c r="K973" t="n">
        <v>61.82</v>
      </c>
      <c r="L973" t="n">
        <v>30</v>
      </c>
      <c r="M973" t="n">
        <v>23</v>
      </c>
      <c r="N973" t="n">
        <v>123.02</v>
      </c>
      <c r="O973" t="n">
        <v>45231.92</v>
      </c>
      <c r="P973" t="n">
        <v>975.23</v>
      </c>
      <c r="Q973" t="n">
        <v>1367.18</v>
      </c>
      <c r="R973" t="n">
        <v>128.92</v>
      </c>
      <c r="S973" t="n">
        <v>104.26</v>
      </c>
      <c r="T973" t="n">
        <v>11392.67</v>
      </c>
      <c r="U973" t="n">
        <v>0.8100000000000001</v>
      </c>
      <c r="V973" t="n">
        <v>0.9</v>
      </c>
      <c r="W973" t="n">
        <v>20.69</v>
      </c>
      <c r="X973" t="n">
        <v>0.6899999999999999</v>
      </c>
      <c r="Y973" t="n">
        <v>1</v>
      </c>
      <c r="Z973" t="n">
        <v>10</v>
      </c>
    </row>
    <row r="974">
      <c r="A974" t="n">
        <v>117</v>
      </c>
      <c r="B974" t="n">
        <v>150</v>
      </c>
      <c r="C974" t="inlineStr">
        <is>
          <t xml:space="preserve">CONCLUIDO	</t>
        </is>
      </c>
      <c r="D974" t="n">
        <v>1.7344</v>
      </c>
      <c r="E974" t="n">
        <v>57.66</v>
      </c>
      <c r="F974" t="n">
        <v>53.27</v>
      </c>
      <c r="G974" t="n">
        <v>127.85</v>
      </c>
      <c r="H974" t="n">
        <v>1.48</v>
      </c>
      <c r="I974" t="n">
        <v>25</v>
      </c>
      <c r="J974" t="n">
        <v>365.52</v>
      </c>
      <c r="K974" t="n">
        <v>61.82</v>
      </c>
      <c r="L974" t="n">
        <v>30.25</v>
      </c>
      <c r="M974" t="n">
        <v>23</v>
      </c>
      <c r="N974" t="n">
        <v>123.45</v>
      </c>
      <c r="O974" t="n">
        <v>45315.43</v>
      </c>
      <c r="P974" t="n">
        <v>974.36</v>
      </c>
      <c r="Q974" t="n">
        <v>1367.19</v>
      </c>
      <c r="R974" t="n">
        <v>129.11</v>
      </c>
      <c r="S974" t="n">
        <v>104.26</v>
      </c>
      <c r="T974" t="n">
        <v>11486.6</v>
      </c>
      <c r="U974" t="n">
        <v>0.8100000000000001</v>
      </c>
      <c r="V974" t="n">
        <v>0.9</v>
      </c>
      <c r="W974" t="n">
        <v>20.68</v>
      </c>
      <c r="X974" t="n">
        <v>0.6899999999999999</v>
      </c>
      <c r="Y974" t="n">
        <v>1</v>
      </c>
      <c r="Z974" t="n">
        <v>10</v>
      </c>
    </row>
    <row r="975">
      <c r="A975" t="n">
        <v>118</v>
      </c>
      <c r="B975" t="n">
        <v>150</v>
      </c>
      <c r="C975" t="inlineStr">
        <is>
          <t xml:space="preserve">CONCLUIDO	</t>
        </is>
      </c>
      <c r="D975" t="n">
        <v>1.7375</v>
      </c>
      <c r="E975" t="n">
        <v>57.55</v>
      </c>
      <c r="F975" t="n">
        <v>53.22</v>
      </c>
      <c r="G975" t="n">
        <v>133.05</v>
      </c>
      <c r="H975" t="n">
        <v>1.49</v>
      </c>
      <c r="I975" t="n">
        <v>24</v>
      </c>
      <c r="J975" t="n">
        <v>366.2</v>
      </c>
      <c r="K975" t="n">
        <v>61.82</v>
      </c>
      <c r="L975" t="n">
        <v>30.5</v>
      </c>
      <c r="M975" t="n">
        <v>22</v>
      </c>
      <c r="N975" t="n">
        <v>123.88</v>
      </c>
      <c r="O975" t="n">
        <v>45399.2</v>
      </c>
      <c r="P975" t="n">
        <v>974.41</v>
      </c>
      <c r="Q975" t="n">
        <v>1367.25</v>
      </c>
      <c r="R975" t="n">
        <v>127.33</v>
      </c>
      <c r="S975" t="n">
        <v>104.26</v>
      </c>
      <c r="T975" t="n">
        <v>10600.48</v>
      </c>
      <c r="U975" t="n">
        <v>0.82</v>
      </c>
      <c r="V975" t="n">
        <v>0.9</v>
      </c>
      <c r="W975" t="n">
        <v>20.69</v>
      </c>
      <c r="X975" t="n">
        <v>0.65</v>
      </c>
      <c r="Y975" t="n">
        <v>1</v>
      </c>
      <c r="Z975" t="n">
        <v>10</v>
      </c>
    </row>
    <row r="976">
      <c r="A976" t="n">
        <v>119</v>
      </c>
      <c r="B976" t="n">
        <v>150</v>
      </c>
      <c r="C976" t="inlineStr">
        <is>
          <t xml:space="preserve">CONCLUIDO	</t>
        </is>
      </c>
      <c r="D976" t="n">
        <v>1.7376</v>
      </c>
      <c r="E976" t="n">
        <v>57.55</v>
      </c>
      <c r="F976" t="n">
        <v>53.22</v>
      </c>
      <c r="G976" t="n">
        <v>133.05</v>
      </c>
      <c r="H976" t="n">
        <v>1.49</v>
      </c>
      <c r="I976" t="n">
        <v>24</v>
      </c>
      <c r="J976" t="n">
        <v>366.88</v>
      </c>
      <c r="K976" t="n">
        <v>61.82</v>
      </c>
      <c r="L976" t="n">
        <v>30.75</v>
      </c>
      <c r="M976" t="n">
        <v>22</v>
      </c>
      <c r="N976" t="n">
        <v>124.31</v>
      </c>
      <c r="O976" t="n">
        <v>45483.22</v>
      </c>
      <c r="P976" t="n">
        <v>975.63</v>
      </c>
      <c r="Q976" t="n">
        <v>1367.23</v>
      </c>
      <c r="R976" t="n">
        <v>127.37</v>
      </c>
      <c r="S976" t="n">
        <v>104.26</v>
      </c>
      <c r="T976" t="n">
        <v>10621.47</v>
      </c>
      <c r="U976" t="n">
        <v>0.82</v>
      </c>
      <c r="V976" t="n">
        <v>0.9</v>
      </c>
      <c r="W976" t="n">
        <v>20.68</v>
      </c>
      <c r="X976" t="n">
        <v>0.64</v>
      </c>
      <c r="Y976" t="n">
        <v>1</v>
      </c>
      <c r="Z976" t="n">
        <v>10</v>
      </c>
    </row>
    <row r="977">
      <c r="A977" t="n">
        <v>120</v>
      </c>
      <c r="B977" t="n">
        <v>150</v>
      </c>
      <c r="C977" t="inlineStr">
        <is>
          <t xml:space="preserve">CONCLUIDO	</t>
        </is>
      </c>
      <c r="D977" t="n">
        <v>1.7373</v>
      </c>
      <c r="E977" t="n">
        <v>57.56</v>
      </c>
      <c r="F977" t="n">
        <v>53.23</v>
      </c>
      <c r="G977" t="n">
        <v>133.08</v>
      </c>
      <c r="H977" t="n">
        <v>1.5</v>
      </c>
      <c r="I977" t="n">
        <v>24</v>
      </c>
      <c r="J977" t="n">
        <v>367.57</v>
      </c>
      <c r="K977" t="n">
        <v>61.82</v>
      </c>
      <c r="L977" t="n">
        <v>31</v>
      </c>
      <c r="M977" t="n">
        <v>22</v>
      </c>
      <c r="N977" t="n">
        <v>124.74</v>
      </c>
      <c r="O977" t="n">
        <v>45567.49</v>
      </c>
      <c r="P977" t="n">
        <v>976.36</v>
      </c>
      <c r="Q977" t="n">
        <v>1367.19</v>
      </c>
      <c r="R977" t="n">
        <v>127.89</v>
      </c>
      <c r="S977" t="n">
        <v>104.26</v>
      </c>
      <c r="T977" t="n">
        <v>10882.69</v>
      </c>
      <c r="U977" t="n">
        <v>0.82</v>
      </c>
      <c r="V977" t="n">
        <v>0.9</v>
      </c>
      <c r="W977" t="n">
        <v>20.68</v>
      </c>
      <c r="X977" t="n">
        <v>0.65</v>
      </c>
      <c r="Y977" t="n">
        <v>1</v>
      </c>
      <c r="Z977" t="n">
        <v>10</v>
      </c>
    </row>
    <row r="978">
      <c r="A978" t="n">
        <v>121</v>
      </c>
      <c r="B978" t="n">
        <v>150</v>
      </c>
      <c r="C978" t="inlineStr">
        <is>
          <t xml:space="preserve">CONCLUIDO	</t>
        </is>
      </c>
      <c r="D978" t="n">
        <v>1.7367</v>
      </c>
      <c r="E978" t="n">
        <v>57.58</v>
      </c>
      <c r="F978" t="n">
        <v>53.25</v>
      </c>
      <c r="G978" t="n">
        <v>133.13</v>
      </c>
      <c r="H978" t="n">
        <v>1.51</v>
      </c>
      <c r="I978" t="n">
        <v>24</v>
      </c>
      <c r="J978" t="n">
        <v>368.25</v>
      </c>
      <c r="K978" t="n">
        <v>61.82</v>
      </c>
      <c r="L978" t="n">
        <v>31.25</v>
      </c>
      <c r="M978" t="n">
        <v>22</v>
      </c>
      <c r="N978" t="n">
        <v>125.18</v>
      </c>
      <c r="O978" t="n">
        <v>45652.02</v>
      </c>
      <c r="P978" t="n">
        <v>977.5599999999999</v>
      </c>
      <c r="Q978" t="n">
        <v>1367.19</v>
      </c>
      <c r="R978" t="n">
        <v>128.4</v>
      </c>
      <c r="S978" t="n">
        <v>104.26</v>
      </c>
      <c r="T978" t="n">
        <v>11137.04</v>
      </c>
      <c r="U978" t="n">
        <v>0.8100000000000001</v>
      </c>
      <c r="V978" t="n">
        <v>0.9</v>
      </c>
      <c r="W978" t="n">
        <v>20.68</v>
      </c>
      <c r="X978" t="n">
        <v>0.67</v>
      </c>
      <c r="Y978" t="n">
        <v>1</v>
      </c>
      <c r="Z978" t="n">
        <v>10</v>
      </c>
    </row>
    <row r="979">
      <c r="A979" t="n">
        <v>122</v>
      </c>
      <c r="B979" t="n">
        <v>150</v>
      </c>
      <c r="C979" t="inlineStr">
        <is>
          <t xml:space="preserve">CONCLUIDO	</t>
        </is>
      </c>
      <c r="D979" t="n">
        <v>1.7369</v>
      </c>
      <c r="E979" t="n">
        <v>57.58</v>
      </c>
      <c r="F979" t="n">
        <v>53.24</v>
      </c>
      <c r="G979" t="n">
        <v>133.11</v>
      </c>
      <c r="H979" t="n">
        <v>1.52</v>
      </c>
      <c r="I979" t="n">
        <v>24</v>
      </c>
      <c r="J979" t="n">
        <v>368.94</v>
      </c>
      <c r="K979" t="n">
        <v>61.82</v>
      </c>
      <c r="L979" t="n">
        <v>31.5</v>
      </c>
      <c r="M979" t="n">
        <v>22</v>
      </c>
      <c r="N979" t="n">
        <v>125.62</v>
      </c>
      <c r="O979" t="n">
        <v>45736.8</v>
      </c>
      <c r="P979" t="n">
        <v>976.78</v>
      </c>
      <c r="Q979" t="n">
        <v>1367.18</v>
      </c>
      <c r="R979" t="n">
        <v>128.29</v>
      </c>
      <c r="S979" t="n">
        <v>104.26</v>
      </c>
      <c r="T979" t="n">
        <v>11080.25</v>
      </c>
      <c r="U979" t="n">
        <v>0.8100000000000001</v>
      </c>
      <c r="V979" t="n">
        <v>0.9</v>
      </c>
      <c r="W979" t="n">
        <v>20.68</v>
      </c>
      <c r="X979" t="n">
        <v>0.67</v>
      </c>
      <c r="Y979" t="n">
        <v>1</v>
      </c>
      <c r="Z979" t="n">
        <v>10</v>
      </c>
    </row>
    <row r="980">
      <c r="A980" t="n">
        <v>123</v>
      </c>
      <c r="B980" t="n">
        <v>150</v>
      </c>
      <c r="C980" t="inlineStr">
        <is>
          <t xml:space="preserve">CONCLUIDO	</t>
        </is>
      </c>
      <c r="D980" t="n">
        <v>1.7398</v>
      </c>
      <c r="E980" t="n">
        <v>57.48</v>
      </c>
      <c r="F980" t="n">
        <v>53.2</v>
      </c>
      <c r="G980" t="n">
        <v>138.79</v>
      </c>
      <c r="H980" t="n">
        <v>1.53</v>
      </c>
      <c r="I980" t="n">
        <v>23</v>
      </c>
      <c r="J980" t="n">
        <v>369.63</v>
      </c>
      <c r="K980" t="n">
        <v>61.82</v>
      </c>
      <c r="L980" t="n">
        <v>31.75</v>
      </c>
      <c r="M980" t="n">
        <v>21</v>
      </c>
      <c r="N980" t="n">
        <v>126.06</v>
      </c>
      <c r="O980" t="n">
        <v>45821.85</v>
      </c>
      <c r="P980" t="n">
        <v>975.67</v>
      </c>
      <c r="Q980" t="n">
        <v>1367.24</v>
      </c>
      <c r="R980" t="n">
        <v>127.01</v>
      </c>
      <c r="S980" t="n">
        <v>104.26</v>
      </c>
      <c r="T980" t="n">
        <v>10445.71</v>
      </c>
      <c r="U980" t="n">
        <v>0.82</v>
      </c>
      <c r="V980" t="n">
        <v>0.9</v>
      </c>
      <c r="W980" t="n">
        <v>20.68</v>
      </c>
      <c r="X980" t="n">
        <v>0.63</v>
      </c>
      <c r="Y980" t="n">
        <v>1</v>
      </c>
      <c r="Z980" t="n">
        <v>10</v>
      </c>
    </row>
    <row r="981">
      <c r="A981" t="n">
        <v>124</v>
      </c>
      <c r="B981" t="n">
        <v>150</v>
      </c>
      <c r="C981" t="inlineStr">
        <is>
          <t xml:space="preserve">CONCLUIDO	</t>
        </is>
      </c>
      <c r="D981" t="n">
        <v>1.7399</v>
      </c>
      <c r="E981" t="n">
        <v>57.47</v>
      </c>
      <c r="F981" t="n">
        <v>53.2</v>
      </c>
      <c r="G981" t="n">
        <v>138.78</v>
      </c>
      <c r="H981" t="n">
        <v>1.54</v>
      </c>
      <c r="I981" t="n">
        <v>23</v>
      </c>
      <c r="J981" t="n">
        <v>370.32</v>
      </c>
      <c r="K981" t="n">
        <v>61.82</v>
      </c>
      <c r="L981" t="n">
        <v>32</v>
      </c>
      <c r="M981" t="n">
        <v>21</v>
      </c>
      <c r="N981" t="n">
        <v>126.5</v>
      </c>
      <c r="O981" t="n">
        <v>45907.3</v>
      </c>
      <c r="P981" t="n">
        <v>977.1</v>
      </c>
      <c r="Q981" t="n">
        <v>1367.25</v>
      </c>
      <c r="R981" t="n">
        <v>126.72</v>
      </c>
      <c r="S981" t="n">
        <v>104.26</v>
      </c>
      <c r="T981" t="n">
        <v>10302.56</v>
      </c>
      <c r="U981" t="n">
        <v>0.82</v>
      </c>
      <c r="V981" t="n">
        <v>0.9</v>
      </c>
      <c r="W981" t="n">
        <v>20.68</v>
      </c>
      <c r="X981" t="n">
        <v>0.62</v>
      </c>
      <c r="Y981" t="n">
        <v>1</v>
      </c>
      <c r="Z981" t="n">
        <v>10</v>
      </c>
    </row>
    <row r="982">
      <c r="A982" t="n">
        <v>125</v>
      </c>
      <c r="B982" t="n">
        <v>150</v>
      </c>
      <c r="C982" t="inlineStr">
        <is>
          <t xml:space="preserve">CONCLUIDO	</t>
        </is>
      </c>
      <c r="D982" t="n">
        <v>1.7393</v>
      </c>
      <c r="E982" t="n">
        <v>57.5</v>
      </c>
      <c r="F982" t="n">
        <v>53.22</v>
      </c>
      <c r="G982" t="n">
        <v>138.84</v>
      </c>
      <c r="H982" t="n">
        <v>1.55</v>
      </c>
      <c r="I982" t="n">
        <v>23</v>
      </c>
      <c r="J982" t="n">
        <v>371.02</v>
      </c>
      <c r="K982" t="n">
        <v>61.82</v>
      </c>
      <c r="L982" t="n">
        <v>32.25</v>
      </c>
      <c r="M982" t="n">
        <v>21</v>
      </c>
      <c r="N982" t="n">
        <v>126.94</v>
      </c>
      <c r="O982" t="n">
        <v>45992.88</v>
      </c>
      <c r="P982" t="n">
        <v>977.6</v>
      </c>
      <c r="Q982" t="n">
        <v>1367.22</v>
      </c>
      <c r="R982" t="n">
        <v>127.4</v>
      </c>
      <c r="S982" t="n">
        <v>104.26</v>
      </c>
      <c r="T982" t="n">
        <v>10640.49</v>
      </c>
      <c r="U982" t="n">
        <v>0.82</v>
      </c>
      <c r="V982" t="n">
        <v>0.9</v>
      </c>
      <c r="W982" t="n">
        <v>20.68</v>
      </c>
      <c r="X982" t="n">
        <v>0.64</v>
      </c>
      <c r="Y982" t="n">
        <v>1</v>
      </c>
      <c r="Z982" t="n">
        <v>10</v>
      </c>
    </row>
    <row r="983">
      <c r="A983" t="n">
        <v>126</v>
      </c>
      <c r="B983" t="n">
        <v>150</v>
      </c>
      <c r="C983" t="inlineStr">
        <is>
          <t xml:space="preserve">CONCLUIDO	</t>
        </is>
      </c>
      <c r="D983" t="n">
        <v>1.7394</v>
      </c>
      <c r="E983" t="n">
        <v>57.49</v>
      </c>
      <c r="F983" t="n">
        <v>53.22</v>
      </c>
      <c r="G983" t="n">
        <v>138.83</v>
      </c>
      <c r="H983" t="n">
        <v>1.56</v>
      </c>
      <c r="I983" t="n">
        <v>23</v>
      </c>
      <c r="J983" t="n">
        <v>371.71</v>
      </c>
      <c r="K983" t="n">
        <v>61.82</v>
      </c>
      <c r="L983" t="n">
        <v>32.5</v>
      </c>
      <c r="M983" t="n">
        <v>21</v>
      </c>
      <c r="N983" t="n">
        <v>127.39</v>
      </c>
      <c r="O983" t="n">
        <v>46078.74</v>
      </c>
      <c r="P983" t="n">
        <v>977.5700000000001</v>
      </c>
      <c r="Q983" t="n">
        <v>1367.22</v>
      </c>
      <c r="R983" t="n">
        <v>127.24</v>
      </c>
      <c r="S983" t="n">
        <v>104.26</v>
      </c>
      <c r="T983" t="n">
        <v>10563.55</v>
      </c>
      <c r="U983" t="n">
        <v>0.82</v>
      </c>
      <c r="V983" t="n">
        <v>0.9</v>
      </c>
      <c r="W983" t="n">
        <v>20.68</v>
      </c>
      <c r="X983" t="n">
        <v>0.64</v>
      </c>
      <c r="Y983" t="n">
        <v>1</v>
      </c>
      <c r="Z983" t="n">
        <v>10</v>
      </c>
    </row>
    <row r="984">
      <c r="A984" t="n">
        <v>127</v>
      </c>
      <c r="B984" t="n">
        <v>150</v>
      </c>
      <c r="C984" t="inlineStr">
        <is>
          <t xml:space="preserve">CONCLUIDO	</t>
        </is>
      </c>
      <c r="D984" t="n">
        <v>1.7396</v>
      </c>
      <c r="E984" t="n">
        <v>57.48</v>
      </c>
      <c r="F984" t="n">
        <v>53.21</v>
      </c>
      <c r="G984" t="n">
        <v>138.8</v>
      </c>
      <c r="H984" t="n">
        <v>1.57</v>
      </c>
      <c r="I984" t="n">
        <v>23</v>
      </c>
      <c r="J984" t="n">
        <v>372.41</v>
      </c>
      <c r="K984" t="n">
        <v>61.82</v>
      </c>
      <c r="L984" t="n">
        <v>32.75</v>
      </c>
      <c r="M984" t="n">
        <v>21</v>
      </c>
      <c r="N984" t="n">
        <v>127.84</v>
      </c>
      <c r="O984" t="n">
        <v>46164.87</v>
      </c>
      <c r="P984" t="n">
        <v>977.79</v>
      </c>
      <c r="Q984" t="n">
        <v>1367.17</v>
      </c>
      <c r="R984" t="n">
        <v>127.32</v>
      </c>
      <c r="S984" t="n">
        <v>104.26</v>
      </c>
      <c r="T984" t="n">
        <v>10602</v>
      </c>
      <c r="U984" t="n">
        <v>0.82</v>
      </c>
      <c r="V984" t="n">
        <v>0.9</v>
      </c>
      <c r="W984" t="n">
        <v>20.67</v>
      </c>
      <c r="X984" t="n">
        <v>0.63</v>
      </c>
      <c r="Y984" t="n">
        <v>1</v>
      </c>
      <c r="Z984" t="n">
        <v>10</v>
      </c>
    </row>
    <row r="985">
      <c r="A985" t="n">
        <v>128</v>
      </c>
      <c r="B985" t="n">
        <v>150</v>
      </c>
      <c r="C985" t="inlineStr">
        <is>
          <t xml:space="preserve">CONCLUIDO	</t>
        </is>
      </c>
      <c r="D985" t="n">
        <v>1.7388</v>
      </c>
      <c r="E985" t="n">
        <v>57.51</v>
      </c>
      <c r="F985" t="n">
        <v>53.24</v>
      </c>
      <c r="G985" t="n">
        <v>138.88</v>
      </c>
      <c r="H985" t="n">
        <v>1.58</v>
      </c>
      <c r="I985" t="n">
        <v>23</v>
      </c>
      <c r="J985" t="n">
        <v>373.11</v>
      </c>
      <c r="K985" t="n">
        <v>61.82</v>
      </c>
      <c r="L985" t="n">
        <v>33</v>
      </c>
      <c r="M985" t="n">
        <v>21</v>
      </c>
      <c r="N985" t="n">
        <v>128.29</v>
      </c>
      <c r="O985" t="n">
        <v>46251.27</v>
      </c>
      <c r="P985" t="n">
        <v>977.59</v>
      </c>
      <c r="Q985" t="n">
        <v>1367.26</v>
      </c>
      <c r="R985" t="n">
        <v>127.87</v>
      </c>
      <c r="S985" t="n">
        <v>104.26</v>
      </c>
      <c r="T985" t="n">
        <v>10874.82</v>
      </c>
      <c r="U985" t="n">
        <v>0.82</v>
      </c>
      <c r="V985" t="n">
        <v>0.9</v>
      </c>
      <c r="W985" t="n">
        <v>20.69</v>
      </c>
      <c r="X985" t="n">
        <v>0.66</v>
      </c>
      <c r="Y985" t="n">
        <v>1</v>
      </c>
      <c r="Z985" t="n">
        <v>10</v>
      </c>
    </row>
    <row r="986">
      <c r="A986" t="n">
        <v>129</v>
      </c>
      <c r="B986" t="n">
        <v>150</v>
      </c>
      <c r="C986" t="inlineStr">
        <is>
          <t xml:space="preserve">CONCLUIDO	</t>
        </is>
      </c>
      <c r="D986" t="n">
        <v>1.7423</v>
      </c>
      <c r="E986" t="n">
        <v>57.4</v>
      </c>
      <c r="F986" t="n">
        <v>53.18</v>
      </c>
      <c r="G986" t="n">
        <v>145.02</v>
      </c>
      <c r="H986" t="n">
        <v>1.59</v>
      </c>
      <c r="I986" t="n">
        <v>22</v>
      </c>
      <c r="J986" t="n">
        <v>373.81</v>
      </c>
      <c r="K986" t="n">
        <v>61.82</v>
      </c>
      <c r="L986" t="n">
        <v>33.25</v>
      </c>
      <c r="M986" t="n">
        <v>20</v>
      </c>
      <c r="N986" t="n">
        <v>128.74</v>
      </c>
      <c r="O986" t="n">
        <v>46337.95</v>
      </c>
      <c r="P986" t="n">
        <v>975.8099999999999</v>
      </c>
      <c r="Q986" t="n">
        <v>1367.27</v>
      </c>
      <c r="R986" t="n">
        <v>126.12</v>
      </c>
      <c r="S986" t="n">
        <v>104.26</v>
      </c>
      <c r="T986" t="n">
        <v>10004.04</v>
      </c>
      <c r="U986" t="n">
        <v>0.83</v>
      </c>
      <c r="V986" t="n">
        <v>0.9</v>
      </c>
      <c r="W986" t="n">
        <v>20.68</v>
      </c>
      <c r="X986" t="n">
        <v>0.6</v>
      </c>
      <c r="Y986" t="n">
        <v>1</v>
      </c>
      <c r="Z986" t="n">
        <v>10</v>
      </c>
    </row>
    <row r="987">
      <c r="A987" t="n">
        <v>130</v>
      </c>
      <c r="B987" t="n">
        <v>150</v>
      </c>
      <c r="C987" t="inlineStr">
        <is>
          <t xml:space="preserve">CONCLUIDO	</t>
        </is>
      </c>
      <c r="D987" t="n">
        <v>1.7423</v>
      </c>
      <c r="E987" t="n">
        <v>57.4</v>
      </c>
      <c r="F987" t="n">
        <v>53.18</v>
      </c>
      <c r="G987" t="n">
        <v>145.03</v>
      </c>
      <c r="H987" t="n">
        <v>1.6</v>
      </c>
      <c r="I987" t="n">
        <v>22</v>
      </c>
      <c r="J987" t="n">
        <v>374.52</v>
      </c>
      <c r="K987" t="n">
        <v>61.82</v>
      </c>
      <c r="L987" t="n">
        <v>33.5</v>
      </c>
      <c r="M987" t="n">
        <v>20</v>
      </c>
      <c r="N987" t="n">
        <v>129.2</v>
      </c>
      <c r="O987" t="n">
        <v>46424.91</v>
      </c>
      <c r="P987" t="n">
        <v>977.2</v>
      </c>
      <c r="Q987" t="n">
        <v>1367.22</v>
      </c>
      <c r="R987" t="n">
        <v>125.87</v>
      </c>
      <c r="S987" t="n">
        <v>104.26</v>
      </c>
      <c r="T987" t="n">
        <v>9880.17</v>
      </c>
      <c r="U987" t="n">
        <v>0.83</v>
      </c>
      <c r="V987" t="n">
        <v>0.9</v>
      </c>
      <c r="W987" t="n">
        <v>20.68</v>
      </c>
      <c r="X987" t="n">
        <v>0.6</v>
      </c>
      <c r="Y987" t="n">
        <v>1</v>
      </c>
      <c r="Z987" t="n">
        <v>10</v>
      </c>
    </row>
    <row r="988">
      <c r="A988" t="n">
        <v>131</v>
      </c>
      <c r="B988" t="n">
        <v>150</v>
      </c>
      <c r="C988" t="inlineStr">
        <is>
          <t xml:space="preserve">CONCLUIDO	</t>
        </is>
      </c>
      <c r="D988" t="n">
        <v>1.7428</v>
      </c>
      <c r="E988" t="n">
        <v>57.38</v>
      </c>
      <c r="F988" t="n">
        <v>53.16</v>
      </c>
      <c r="G988" t="n">
        <v>144.98</v>
      </c>
      <c r="H988" t="n">
        <v>1.6</v>
      </c>
      <c r="I988" t="n">
        <v>22</v>
      </c>
      <c r="J988" t="n">
        <v>375.23</v>
      </c>
      <c r="K988" t="n">
        <v>61.82</v>
      </c>
      <c r="L988" t="n">
        <v>33.75</v>
      </c>
      <c r="M988" t="n">
        <v>20</v>
      </c>
      <c r="N988" t="n">
        <v>129.65</v>
      </c>
      <c r="O988" t="n">
        <v>46512.15</v>
      </c>
      <c r="P988" t="n">
        <v>977.25</v>
      </c>
      <c r="Q988" t="n">
        <v>1367.25</v>
      </c>
      <c r="R988" t="n">
        <v>125.41</v>
      </c>
      <c r="S988" t="n">
        <v>104.26</v>
      </c>
      <c r="T988" t="n">
        <v>9653.25</v>
      </c>
      <c r="U988" t="n">
        <v>0.83</v>
      </c>
      <c r="V988" t="n">
        <v>0.9</v>
      </c>
      <c r="W988" t="n">
        <v>20.68</v>
      </c>
      <c r="X988" t="n">
        <v>0.58</v>
      </c>
      <c r="Y988" t="n">
        <v>1</v>
      </c>
      <c r="Z988" t="n">
        <v>10</v>
      </c>
    </row>
    <row r="989">
      <c r="A989" t="n">
        <v>132</v>
      </c>
      <c r="B989" t="n">
        <v>150</v>
      </c>
      <c r="C989" t="inlineStr">
        <is>
          <t xml:space="preserve">CONCLUIDO	</t>
        </is>
      </c>
      <c r="D989" t="n">
        <v>1.7424</v>
      </c>
      <c r="E989" t="n">
        <v>57.39</v>
      </c>
      <c r="F989" t="n">
        <v>53.17</v>
      </c>
      <c r="G989" t="n">
        <v>145.02</v>
      </c>
      <c r="H989" t="n">
        <v>1.61</v>
      </c>
      <c r="I989" t="n">
        <v>22</v>
      </c>
      <c r="J989" t="n">
        <v>375.93</v>
      </c>
      <c r="K989" t="n">
        <v>61.82</v>
      </c>
      <c r="L989" t="n">
        <v>34</v>
      </c>
      <c r="M989" t="n">
        <v>20</v>
      </c>
      <c r="N989" t="n">
        <v>130.11</v>
      </c>
      <c r="O989" t="n">
        <v>46599.68</v>
      </c>
      <c r="P989" t="n">
        <v>978.4400000000001</v>
      </c>
      <c r="Q989" t="n">
        <v>1367.28</v>
      </c>
      <c r="R989" t="n">
        <v>125.88</v>
      </c>
      <c r="S989" t="n">
        <v>104.26</v>
      </c>
      <c r="T989" t="n">
        <v>9886.07</v>
      </c>
      <c r="U989" t="n">
        <v>0.83</v>
      </c>
      <c r="V989" t="n">
        <v>0.9</v>
      </c>
      <c r="W989" t="n">
        <v>20.68</v>
      </c>
      <c r="X989" t="n">
        <v>0.6</v>
      </c>
      <c r="Y989" t="n">
        <v>1</v>
      </c>
      <c r="Z989" t="n">
        <v>10</v>
      </c>
    </row>
    <row r="990">
      <c r="A990" t="n">
        <v>133</v>
      </c>
      <c r="B990" t="n">
        <v>150</v>
      </c>
      <c r="C990" t="inlineStr">
        <is>
          <t xml:space="preserve">CONCLUIDO	</t>
        </is>
      </c>
      <c r="D990" t="n">
        <v>1.7424</v>
      </c>
      <c r="E990" t="n">
        <v>57.39</v>
      </c>
      <c r="F990" t="n">
        <v>53.17</v>
      </c>
      <c r="G990" t="n">
        <v>145.02</v>
      </c>
      <c r="H990" t="n">
        <v>1.62</v>
      </c>
      <c r="I990" t="n">
        <v>22</v>
      </c>
      <c r="J990" t="n">
        <v>376.65</v>
      </c>
      <c r="K990" t="n">
        <v>61.82</v>
      </c>
      <c r="L990" t="n">
        <v>34.25</v>
      </c>
      <c r="M990" t="n">
        <v>20</v>
      </c>
      <c r="N990" t="n">
        <v>130.58</v>
      </c>
      <c r="O990" t="n">
        <v>46687.5</v>
      </c>
      <c r="P990" t="n">
        <v>978.4299999999999</v>
      </c>
      <c r="Q990" t="n">
        <v>1367.19</v>
      </c>
      <c r="R990" t="n">
        <v>125.78</v>
      </c>
      <c r="S990" t="n">
        <v>104.26</v>
      </c>
      <c r="T990" t="n">
        <v>9837.73</v>
      </c>
      <c r="U990" t="n">
        <v>0.83</v>
      </c>
      <c r="V990" t="n">
        <v>0.9</v>
      </c>
      <c r="W990" t="n">
        <v>20.68</v>
      </c>
      <c r="X990" t="n">
        <v>0.6</v>
      </c>
      <c r="Y990" t="n">
        <v>1</v>
      </c>
      <c r="Z990" t="n">
        <v>10</v>
      </c>
    </row>
    <row r="991">
      <c r="A991" t="n">
        <v>134</v>
      </c>
      <c r="B991" t="n">
        <v>150</v>
      </c>
      <c r="C991" t="inlineStr">
        <is>
          <t xml:space="preserve">CONCLUIDO	</t>
        </is>
      </c>
      <c r="D991" t="n">
        <v>1.7425</v>
      </c>
      <c r="E991" t="n">
        <v>57.39</v>
      </c>
      <c r="F991" t="n">
        <v>53.17</v>
      </c>
      <c r="G991" t="n">
        <v>145.01</v>
      </c>
      <c r="H991" t="n">
        <v>1.63</v>
      </c>
      <c r="I991" t="n">
        <v>22</v>
      </c>
      <c r="J991" t="n">
        <v>377.36</v>
      </c>
      <c r="K991" t="n">
        <v>61.82</v>
      </c>
      <c r="L991" t="n">
        <v>34.5</v>
      </c>
      <c r="M991" t="n">
        <v>20</v>
      </c>
      <c r="N991" t="n">
        <v>131.04</v>
      </c>
      <c r="O991" t="n">
        <v>46775.73</v>
      </c>
      <c r="P991" t="n">
        <v>978.55</v>
      </c>
      <c r="Q991" t="n">
        <v>1367.24</v>
      </c>
      <c r="R991" t="n">
        <v>125.92</v>
      </c>
      <c r="S991" t="n">
        <v>104.26</v>
      </c>
      <c r="T991" t="n">
        <v>9904.85</v>
      </c>
      <c r="U991" t="n">
        <v>0.83</v>
      </c>
      <c r="V991" t="n">
        <v>0.9</v>
      </c>
      <c r="W991" t="n">
        <v>20.68</v>
      </c>
      <c r="X991" t="n">
        <v>0.59</v>
      </c>
      <c r="Y991" t="n">
        <v>1</v>
      </c>
      <c r="Z991" t="n">
        <v>10</v>
      </c>
    </row>
    <row r="992">
      <c r="A992" t="n">
        <v>135</v>
      </c>
      <c r="B992" t="n">
        <v>150</v>
      </c>
      <c r="C992" t="inlineStr">
        <is>
          <t xml:space="preserve">CONCLUIDO	</t>
        </is>
      </c>
      <c r="D992" t="n">
        <v>1.7423</v>
      </c>
      <c r="E992" t="n">
        <v>57.4</v>
      </c>
      <c r="F992" t="n">
        <v>53.18</v>
      </c>
      <c r="G992" t="n">
        <v>145.03</v>
      </c>
      <c r="H992" t="n">
        <v>1.64</v>
      </c>
      <c r="I992" t="n">
        <v>22</v>
      </c>
      <c r="J992" t="n">
        <v>378.08</v>
      </c>
      <c r="K992" t="n">
        <v>61.82</v>
      </c>
      <c r="L992" t="n">
        <v>34.75</v>
      </c>
      <c r="M992" t="n">
        <v>20</v>
      </c>
      <c r="N992" t="n">
        <v>131.51</v>
      </c>
      <c r="O992" t="n">
        <v>46864.14</v>
      </c>
      <c r="P992" t="n">
        <v>978.13</v>
      </c>
      <c r="Q992" t="n">
        <v>1367.25</v>
      </c>
      <c r="R992" t="n">
        <v>126.07</v>
      </c>
      <c r="S992" t="n">
        <v>104.26</v>
      </c>
      <c r="T992" t="n">
        <v>9978.75</v>
      </c>
      <c r="U992" t="n">
        <v>0.83</v>
      </c>
      <c r="V992" t="n">
        <v>0.9</v>
      </c>
      <c r="W992" t="n">
        <v>20.68</v>
      </c>
      <c r="X992" t="n">
        <v>0.6</v>
      </c>
      <c r="Y992" t="n">
        <v>1</v>
      </c>
      <c r="Z992" t="n">
        <v>10</v>
      </c>
    </row>
    <row r="993">
      <c r="A993" t="n">
        <v>136</v>
      </c>
      <c r="B993" t="n">
        <v>150</v>
      </c>
      <c r="C993" t="inlineStr">
        <is>
          <t xml:space="preserve">CONCLUIDO	</t>
        </is>
      </c>
      <c r="D993" t="n">
        <v>1.7447</v>
      </c>
      <c r="E993" t="n">
        <v>57.32</v>
      </c>
      <c r="F993" t="n">
        <v>53.15</v>
      </c>
      <c r="G993" t="n">
        <v>151.86</v>
      </c>
      <c r="H993" t="n">
        <v>1.65</v>
      </c>
      <c r="I993" t="n">
        <v>21</v>
      </c>
      <c r="J993" t="n">
        <v>378.8</v>
      </c>
      <c r="K993" t="n">
        <v>61.82</v>
      </c>
      <c r="L993" t="n">
        <v>35</v>
      </c>
      <c r="M993" t="n">
        <v>19</v>
      </c>
      <c r="N993" t="n">
        <v>131.98</v>
      </c>
      <c r="O993" t="n">
        <v>46952.84</v>
      </c>
      <c r="P993" t="n">
        <v>977.15</v>
      </c>
      <c r="Q993" t="n">
        <v>1367.19</v>
      </c>
      <c r="R993" t="n">
        <v>125.24</v>
      </c>
      <c r="S993" t="n">
        <v>104.26</v>
      </c>
      <c r="T993" t="n">
        <v>9572.32</v>
      </c>
      <c r="U993" t="n">
        <v>0.83</v>
      </c>
      <c r="V993" t="n">
        <v>0.9</v>
      </c>
      <c r="W993" t="n">
        <v>20.68</v>
      </c>
      <c r="X993" t="n">
        <v>0.58</v>
      </c>
      <c r="Y993" t="n">
        <v>1</v>
      </c>
      <c r="Z993" t="n">
        <v>10</v>
      </c>
    </row>
    <row r="994">
      <c r="A994" t="n">
        <v>137</v>
      </c>
      <c r="B994" t="n">
        <v>150</v>
      </c>
      <c r="C994" t="inlineStr">
        <is>
          <t xml:space="preserve">CONCLUIDO	</t>
        </is>
      </c>
      <c r="D994" t="n">
        <v>1.7455</v>
      </c>
      <c r="E994" t="n">
        <v>57.29</v>
      </c>
      <c r="F994" t="n">
        <v>53.13</v>
      </c>
      <c r="G994" t="n">
        <v>151.79</v>
      </c>
      <c r="H994" t="n">
        <v>1.66</v>
      </c>
      <c r="I994" t="n">
        <v>21</v>
      </c>
      <c r="J994" t="n">
        <v>379.52</v>
      </c>
      <c r="K994" t="n">
        <v>61.82</v>
      </c>
      <c r="L994" t="n">
        <v>35.25</v>
      </c>
      <c r="M994" t="n">
        <v>19</v>
      </c>
      <c r="N994" t="n">
        <v>132.45</v>
      </c>
      <c r="O994" t="n">
        <v>47041.84</v>
      </c>
      <c r="P994" t="n">
        <v>977.3200000000001</v>
      </c>
      <c r="Q994" t="n">
        <v>1367.2</v>
      </c>
      <c r="R994" t="n">
        <v>124.69</v>
      </c>
      <c r="S994" t="n">
        <v>104.26</v>
      </c>
      <c r="T994" t="n">
        <v>9296.25</v>
      </c>
      <c r="U994" t="n">
        <v>0.84</v>
      </c>
      <c r="V994" t="n">
        <v>0.9</v>
      </c>
      <c r="W994" t="n">
        <v>20.67</v>
      </c>
      <c r="X994" t="n">
        <v>0.55</v>
      </c>
      <c r="Y994" t="n">
        <v>1</v>
      </c>
      <c r="Z994" t="n">
        <v>10</v>
      </c>
    </row>
    <row r="995">
      <c r="A995" t="n">
        <v>138</v>
      </c>
      <c r="B995" t="n">
        <v>150</v>
      </c>
      <c r="C995" t="inlineStr">
        <is>
          <t xml:space="preserve">CONCLUIDO	</t>
        </is>
      </c>
      <c r="D995" t="n">
        <v>1.7451</v>
      </c>
      <c r="E995" t="n">
        <v>57.3</v>
      </c>
      <c r="F995" t="n">
        <v>53.14</v>
      </c>
      <c r="G995" t="n">
        <v>151.82</v>
      </c>
      <c r="H995" t="n">
        <v>1.67</v>
      </c>
      <c r="I995" t="n">
        <v>21</v>
      </c>
      <c r="J995" t="n">
        <v>380.24</v>
      </c>
      <c r="K995" t="n">
        <v>61.82</v>
      </c>
      <c r="L995" t="n">
        <v>35.5</v>
      </c>
      <c r="M995" t="n">
        <v>19</v>
      </c>
      <c r="N995" t="n">
        <v>132.92</v>
      </c>
      <c r="O995" t="n">
        <v>47131.15</v>
      </c>
      <c r="P995" t="n">
        <v>978.28</v>
      </c>
      <c r="Q995" t="n">
        <v>1367.22</v>
      </c>
      <c r="R995" t="n">
        <v>124.77</v>
      </c>
      <c r="S995" t="n">
        <v>104.26</v>
      </c>
      <c r="T995" t="n">
        <v>9335.65</v>
      </c>
      <c r="U995" t="n">
        <v>0.84</v>
      </c>
      <c r="V995" t="n">
        <v>0.9</v>
      </c>
      <c r="W995" t="n">
        <v>20.68</v>
      </c>
      <c r="X995" t="n">
        <v>0.5600000000000001</v>
      </c>
      <c r="Y995" t="n">
        <v>1</v>
      </c>
      <c r="Z995" t="n">
        <v>10</v>
      </c>
    </row>
    <row r="996">
      <c r="A996" t="n">
        <v>139</v>
      </c>
      <c r="B996" t="n">
        <v>150</v>
      </c>
      <c r="C996" t="inlineStr">
        <is>
          <t xml:space="preserve">CONCLUIDO	</t>
        </is>
      </c>
      <c r="D996" t="n">
        <v>1.7453</v>
      </c>
      <c r="E996" t="n">
        <v>57.3</v>
      </c>
      <c r="F996" t="n">
        <v>53.13</v>
      </c>
      <c r="G996" t="n">
        <v>151.81</v>
      </c>
      <c r="H996" t="n">
        <v>1.67</v>
      </c>
      <c r="I996" t="n">
        <v>21</v>
      </c>
      <c r="J996" t="n">
        <v>380.97</v>
      </c>
      <c r="K996" t="n">
        <v>61.82</v>
      </c>
      <c r="L996" t="n">
        <v>35.75</v>
      </c>
      <c r="M996" t="n">
        <v>19</v>
      </c>
      <c r="N996" t="n">
        <v>133.4</v>
      </c>
      <c r="O996" t="n">
        <v>47220.77</v>
      </c>
      <c r="P996" t="n">
        <v>979.38</v>
      </c>
      <c r="Q996" t="n">
        <v>1367.27</v>
      </c>
      <c r="R996" t="n">
        <v>124.68</v>
      </c>
      <c r="S996" t="n">
        <v>104.26</v>
      </c>
      <c r="T996" t="n">
        <v>9291.51</v>
      </c>
      <c r="U996" t="n">
        <v>0.84</v>
      </c>
      <c r="V996" t="n">
        <v>0.9</v>
      </c>
      <c r="W996" t="n">
        <v>20.67</v>
      </c>
      <c r="X996" t="n">
        <v>0.5600000000000001</v>
      </c>
      <c r="Y996" t="n">
        <v>1</v>
      </c>
      <c r="Z996" t="n">
        <v>10</v>
      </c>
    </row>
    <row r="997">
      <c r="A997" t="n">
        <v>140</v>
      </c>
      <c r="B997" t="n">
        <v>150</v>
      </c>
      <c r="C997" t="inlineStr">
        <is>
          <t xml:space="preserve">CONCLUIDO	</t>
        </is>
      </c>
      <c r="D997" t="n">
        <v>1.7453</v>
      </c>
      <c r="E997" t="n">
        <v>57.3</v>
      </c>
      <c r="F997" t="n">
        <v>53.13</v>
      </c>
      <c r="G997" t="n">
        <v>151.81</v>
      </c>
      <c r="H997" t="n">
        <v>1.68</v>
      </c>
      <c r="I997" t="n">
        <v>21</v>
      </c>
      <c r="J997" t="n">
        <v>381.7</v>
      </c>
      <c r="K997" t="n">
        <v>61.82</v>
      </c>
      <c r="L997" t="n">
        <v>36</v>
      </c>
      <c r="M997" t="n">
        <v>19</v>
      </c>
      <c r="N997" t="n">
        <v>133.88</v>
      </c>
      <c r="O997" t="n">
        <v>47310.69</v>
      </c>
      <c r="P997" t="n">
        <v>979.8200000000001</v>
      </c>
      <c r="Q997" t="n">
        <v>1367.21</v>
      </c>
      <c r="R997" t="n">
        <v>124.47</v>
      </c>
      <c r="S997" t="n">
        <v>104.26</v>
      </c>
      <c r="T997" t="n">
        <v>9186.809999999999</v>
      </c>
      <c r="U997" t="n">
        <v>0.84</v>
      </c>
      <c r="V997" t="n">
        <v>0.9</v>
      </c>
      <c r="W997" t="n">
        <v>20.68</v>
      </c>
      <c r="X997" t="n">
        <v>0.5600000000000001</v>
      </c>
      <c r="Y997" t="n">
        <v>1</v>
      </c>
      <c r="Z997" t="n">
        <v>10</v>
      </c>
    </row>
    <row r="998">
      <c r="A998" t="n">
        <v>141</v>
      </c>
      <c r="B998" t="n">
        <v>150</v>
      </c>
      <c r="C998" t="inlineStr">
        <is>
          <t xml:space="preserve">CONCLUIDO	</t>
        </is>
      </c>
      <c r="D998" t="n">
        <v>1.7448</v>
      </c>
      <c r="E998" t="n">
        <v>57.31</v>
      </c>
      <c r="F998" t="n">
        <v>53.15</v>
      </c>
      <c r="G998" t="n">
        <v>151.85</v>
      </c>
      <c r="H998" t="n">
        <v>1.69</v>
      </c>
      <c r="I998" t="n">
        <v>21</v>
      </c>
      <c r="J998" t="n">
        <v>382.43</v>
      </c>
      <c r="K998" t="n">
        <v>61.82</v>
      </c>
      <c r="L998" t="n">
        <v>36.25</v>
      </c>
      <c r="M998" t="n">
        <v>19</v>
      </c>
      <c r="N998" t="n">
        <v>134.36</v>
      </c>
      <c r="O998" t="n">
        <v>47400.92</v>
      </c>
      <c r="P998" t="n">
        <v>979.6</v>
      </c>
      <c r="Q998" t="n">
        <v>1367.26</v>
      </c>
      <c r="R998" t="n">
        <v>125.11</v>
      </c>
      <c r="S998" t="n">
        <v>104.26</v>
      </c>
      <c r="T998" t="n">
        <v>9506.33</v>
      </c>
      <c r="U998" t="n">
        <v>0.83</v>
      </c>
      <c r="V998" t="n">
        <v>0.9</v>
      </c>
      <c r="W998" t="n">
        <v>20.68</v>
      </c>
      <c r="X998" t="n">
        <v>0.57</v>
      </c>
      <c r="Y998" t="n">
        <v>1</v>
      </c>
      <c r="Z998" t="n">
        <v>10</v>
      </c>
    </row>
    <row r="999">
      <c r="A999" t="n">
        <v>142</v>
      </c>
      <c r="B999" t="n">
        <v>150</v>
      </c>
      <c r="C999" t="inlineStr">
        <is>
          <t xml:space="preserve">CONCLUIDO	</t>
        </is>
      </c>
      <c r="D999" t="n">
        <v>1.7447</v>
      </c>
      <c r="E999" t="n">
        <v>57.32</v>
      </c>
      <c r="F999" t="n">
        <v>53.15</v>
      </c>
      <c r="G999" t="n">
        <v>151.86</v>
      </c>
      <c r="H999" t="n">
        <v>1.7</v>
      </c>
      <c r="I999" t="n">
        <v>21</v>
      </c>
      <c r="J999" t="n">
        <v>383.17</v>
      </c>
      <c r="K999" t="n">
        <v>61.82</v>
      </c>
      <c r="L999" t="n">
        <v>36.5</v>
      </c>
      <c r="M999" t="n">
        <v>19</v>
      </c>
      <c r="N999" t="n">
        <v>134.84</v>
      </c>
      <c r="O999" t="n">
        <v>47491.48</v>
      </c>
      <c r="P999" t="n">
        <v>979.37</v>
      </c>
      <c r="Q999" t="n">
        <v>1367.16</v>
      </c>
      <c r="R999" t="n">
        <v>125.07</v>
      </c>
      <c r="S999" t="n">
        <v>104.26</v>
      </c>
      <c r="T999" t="n">
        <v>9487.85</v>
      </c>
      <c r="U999" t="n">
        <v>0.83</v>
      </c>
      <c r="V999" t="n">
        <v>0.9</v>
      </c>
      <c r="W999" t="n">
        <v>20.68</v>
      </c>
      <c r="X999" t="n">
        <v>0.58</v>
      </c>
      <c r="Y999" t="n">
        <v>1</v>
      </c>
      <c r="Z999" t="n">
        <v>10</v>
      </c>
    </row>
    <row r="1000">
      <c r="A1000" t="n">
        <v>143</v>
      </c>
      <c r="B1000" t="n">
        <v>150</v>
      </c>
      <c r="C1000" t="inlineStr">
        <is>
          <t xml:space="preserve">CONCLUIDO	</t>
        </is>
      </c>
      <c r="D1000" t="n">
        <v>1.7451</v>
      </c>
      <c r="E1000" t="n">
        <v>57.3</v>
      </c>
      <c r="F1000" t="n">
        <v>53.14</v>
      </c>
      <c r="G1000" t="n">
        <v>151.82</v>
      </c>
      <c r="H1000" t="n">
        <v>1.71</v>
      </c>
      <c r="I1000" t="n">
        <v>21</v>
      </c>
      <c r="J1000" t="n">
        <v>383.9</v>
      </c>
      <c r="K1000" t="n">
        <v>61.82</v>
      </c>
      <c r="L1000" t="n">
        <v>36.75</v>
      </c>
      <c r="M1000" t="n">
        <v>19</v>
      </c>
      <c r="N1000" t="n">
        <v>135.33</v>
      </c>
      <c r="O1000" t="n">
        <v>47582.35</v>
      </c>
      <c r="P1000" t="n">
        <v>978.1799999999999</v>
      </c>
      <c r="Q1000" t="n">
        <v>1367.15</v>
      </c>
      <c r="R1000" t="n">
        <v>124.91</v>
      </c>
      <c r="S1000" t="n">
        <v>104.26</v>
      </c>
      <c r="T1000" t="n">
        <v>9406.059999999999</v>
      </c>
      <c r="U1000" t="n">
        <v>0.83</v>
      </c>
      <c r="V1000" t="n">
        <v>0.9</v>
      </c>
      <c r="W1000" t="n">
        <v>20.67</v>
      </c>
      <c r="X1000" t="n">
        <v>0.5600000000000001</v>
      </c>
      <c r="Y1000" t="n">
        <v>1</v>
      </c>
      <c r="Z1000" t="n">
        <v>10</v>
      </c>
    </row>
    <row r="1001">
      <c r="A1001" t="n">
        <v>144</v>
      </c>
      <c r="B1001" t="n">
        <v>150</v>
      </c>
      <c r="C1001" t="inlineStr">
        <is>
          <t xml:space="preserve">CONCLUIDO	</t>
        </is>
      </c>
      <c r="D1001" t="n">
        <v>1.7477</v>
      </c>
      <c r="E1001" t="n">
        <v>57.22</v>
      </c>
      <c r="F1001" t="n">
        <v>53.11</v>
      </c>
      <c r="G1001" t="n">
        <v>159.33</v>
      </c>
      <c r="H1001" t="n">
        <v>1.72</v>
      </c>
      <c r="I1001" t="n">
        <v>20</v>
      </c>
      <c r="J1001" t="n">
        <v>384.64</v>
      </c>
      <c r="K1001" t="n">
        <v>61.82</v>
      </c>
      <c r="L1001" t="n">
        <v>37</v>
      </c>
      <c r="M1001" t="n">
        <v>18</v>
      </c>
      <c r="N1001" t="n">
        <v>135.82</v>
      </c>
      <c r="O1001" t="n">
        <v>47673.67</v>
      </c>
      <c r="P1001" t="n">
        <v>979.21</v>
      </c>
      <c r="Q1001" t="n">
        <v>1367.21</v>
      </c>
      <c r="R1001" t="n">
        <v>123.79</v>
      </c>
      <c r="S1001" t="n">
        <v>104.26</v>
      </c>
      <c r="T1001" t="n">
        <v>8852.530000000001</v>
      </c>
      <c r="U1001" t="n">
        <v>0.84</v>
      </c>
      <c r="V1001" t="n">
        <v>0.9</v>
      </c>
      <c r="W1001" t="n">
        <v>20.68</v>
      </c>
      <c r="X1001" t="n">
        <v>0.54</v>
      </c>
      <c r="Y1001" t="n">
        <v>1</v>
      </c>
      <c r="Z1001" t="n">
        <v>10</v>
      </c>
    </row>
    <row r="1002">
      <c r="A1002" t="n">
        <v>145</v>
      </c>
      <c r="B1002" t="n">
        <v>150</v>
      </c>
      <c r="C1002" t="inlineStr">
        <is>
          <t xml:space="preserve">CONCLUIDO	</t>
        </is>
      </c>
      <c r="D1002" t="n">
        <v>1.7478</v>
      </c>
      <c r="E1002" t="n">
        <v>57.22</v>
      </c>
      <c r="F1002" t="n">
        <v>53.11</v>
      </c>
      <c r="G1002" t="n">
        <v>159.32</v>
      </c>
      <c r="H1002" t="n">
        <v>1.72</v>
      </c>
      <c r="I1002" t="n">
        <v>20</v>
      </c>
      <c r="J1002" t="n">
        <v>385.38</v>
      </c>
      <c r="K1002" t="n">
        <v>61.82</v>
      </c>
      <c r="L1002" t="n">
        <v>37.25</v>
      </c>
      <c r="M1002" t="n">
        <v>18</v>
      </c>
      <c r="N1002" t="n">
        <v>136.31</v>
      </c>
      <c r="O1002" t="n">
        <v>47765.19</v>
      </c>
      <c r="P1002" t="n">
        <v>980.55</v>
      </c>
      <c r="Q1002" t="n">
        <v>1367.23</v>
      </c>
      <c r="R1002" t="n">
        <v>123.76</v>
      </c>
      <c r="S1002" t="n">
        <v>104.26</v>
      </c>
      <c r="T1002" t="n">
        <v>8837.76</v>
      </c>
      <c r="U1002" t="n">
        <v>0.84</v>
      </c>
      <c r="V1002" t="n">
        <v>0.9</v>
      </c>
      <c r="W1002" t="n">
        <v>20.68</v>
      </c>
      <c r="X1002" t="n">
        <v>0.53</v>
      </c>
      <c r="Y1002" t="n">
        <v>1</v>
      </c>
      <c r="Z1002" t="n">
        <v>10</v>
      </c>
    </row>
    <row r="1003">
      <c r="A1003" t="n">
        <v>146</v>
      </c>
      <c r="B1003" t="n">
        <v>150</v>
      </c>
      <c r="C1003" t="inlineStr">
        <is>
          <t xml:space="preserve">CONCLUIDO	</t>
        </is>
      </c>
      <c r="D1003" t="n">
        <v>1.7474</v>
      </c>
      <c r="E1003" t="n">
        <v>57.23</v>
      </c>
      <c r="F1003" t="n">
        <v>53.12</v>
      </c>
      <c r="G1003" t="n">
        <v>159.35</v>
      </c>
      <c r="H1003" t="n">
        <v>1.73</v>
      </c>
      <c r="I1003" t="n">
        <v>20</v>
      </c>
      <c r="J1003" t="n">
        <v>386.13</v>
      </c>
      <c r="K1003" t="n">
        <v>61.82</v>
      </c>
      <c r="L1003" t="n">
        <v>37.5</v>
      </c>
      <c r="M1003" t="n">
        <v>18</v>
      </c>
      <c r="N1003" t="n">
        <v>136.81</v>
      </c>
      <c r="O1003" t="n">
        <v>47857.05</v>
      </c>
      <c r="P1003" t="n">
        <v>982.4299999999999</v>
      </c>
      <c r="Q1003" t="n">
        <v>1367.21</v>
      </c>
      <c r="R1003" t="n">
        <v>123.97</v>
      </c>
      <c r="S1003" t="n">
        <v>104.26</v>
      </c>
      <c r="T1003" t="n">
        <v>8939.549999999999</v>
      </c>
      <c r="U1003" t="n">
        <v>0.84</v>
      </c>
      <c r="V1003" t="n">
        <v>0.9</v>
      </c>
      <c r="W1003" t="n">
        <v>20.68</v>
      </c>
      <c r="X1003" t="n">
        <v>0.54</v>
      </c>
      <c r="Y1003" t="n">
        <v>1</v>
      </c>
      <c r="Z1003" t="n">
        <v>10</v>
      </c>
    </row>
    <row r="1004">
      <c r="A1004" t="n">
        <v>147</v>
      </c>
      <c r="B1004" t="n">
        <v>150</v>
      </c>
      <c r="C1004" t="inlineStr">
        <is>
          <t xml:space="preserve">CONCLUIDO	</t>
        </is>
      </c>
      <c r="D1004" t="n">
        <v>1.7479</v>
      </c>
      <c r="E1004" t="n">
        <v>57.21</v>
      </c>
      <c r="F1004" t="n">
        <v>53.1</v>
      </c>
      <c r="G1004" t="n">
        <v>159.31</v>
      </c>
      <c r="H1004" t="n">
        <v>1.74</v>
      </c>
      <c r="I1004" t="n">
        <v>20</v>
      </c>
      <c r="J1004" t="n">
        <v>386.88</v>
      </c>
      <c r="K1004" t="n">
        <v>61.82</v>
      </c>
      <c r="L1004" t="n">
        <v>37.75</v>
      </c>
      <c r="M1004" t="n">
        <v>18</v>
      </c>
      <c r="N1004" t="n">
        <v>137.31</v>
      </c>
      <c r="O1004" t="n">
        <v>47949.23</v>
      </c>
      <c r="P1004" t="n">
        <v>983.01</v>
      </c>
      <c r="Q1004" t="n">
        <v>1367.14</v>
      </c>
      <c r="R1004" t="n">
        <v>123.59</v>
      </c>
      <c r="S1004" t="n">
        <v>104.26</v>
      </c>
      <c r="T1004" t="n">
        <v>8749.280000000001</v>
      </c>
      <c r="U1004" t="n">
        <v>0.84</v>
      </c>
      <c r="V1004" t="n">
        <v>0.9</v>
      </c>
      <c r="W1004" t="n">
        <v>20.68</v>
      </c>
      <c r="X1004" t="n">
        <v>0.53</v>
      </c>
      <c r="Y1004" t="n">
        <v>1</v>
      </c>
      <c r="Z1004" t="n">
        <v>10</v>
      </c>
    </row>
    <row r="1005">
      <c r="A1005" t="n">
        <v>148</v>
      </c>
      <c r="B1005" t="n">
        <v>150</v>
      </c>
      <c r="C1005" t="inlineStr">
        <is>
          <t xml:space="preserve">CONCLUIDO	</t>
        </is>
      </c>
      <c r="D1005" t="n">
        <v>1.7475</v>
      </c>
      <c r="E1005" t="n">
        <v>57.22</v>
      </c>
      <c r="F1005" t="n">
        <v>53.12</v>
      </c>
      <c r="G1005" t="n">
        <v>159.35</v>
      </c>
      <c r="H1005" t="n">
        <v>1.75</v>
      </c>
      <c r="I1005" t="n">
        <v>20</v>
      </c>
      <c r="J1005" t="n">
        <v>387.63</v>
      </c>
      <c r="K1005" t="n">
        <v>61.82</v>
      </c>
      <c r="L1005" t="n">
        <v>38</v>
      </c>
      <c r="M1005" t="n">
        <v>18</v>
      </c>
      <c r="N1005" t="n">
        <v>137.81</v>
      </c>
      <c r="O1005" t="n">
        <v>48041.76</v>
      </c>
      <c r="P1005" t="n">
        <v>983.75</v>
      </c>
      <c r="Q1005" t="n">
        <v>1367.2</v>
      </c>
      <c r="R1005" t="n">
        <v>124.07</v>
      </c>
      <c r="S1005" t="n">
        <v>104.26</v>
      </c>
      <c r="T1005" t="n">
        <v>8990.219999999999</v>
      </c>
      <c r="U1005" t="n">
        <v>0.84</v>
      </c>
      <c r="V1005" t="n">
        <v>0.9</v>
      </c>
      <c r="W1005" t="n">
        <v>20.68</v>
      </c>
      <c r="X1005" t="n">
        <v>0.54</v>
      </c>
      <c r="Y1005" t="n">
        <v>1</v>
      </c>
      <c r="Z1005" t="n">
        <v>10</v>
      </c>
    </row>
    <row r="1006">
      <c r="A1006" t="n">
        <v>149</v>
      </c>
      <c r="B1006" t="n">
        <v>150</v>
      </c>
      <c r="C1006" t="inlineStr">
        <is>
          <t xml:space="preserve">CONCLUIDO	</t>
        </is>
      </c>
      <c r="D1006" t="n">
        <v>1.7477</v>
      </c>
      <c r="E1006" t="n">
        <v>57.22</v>
      </c>
      <c r="F1006" t="n">
        <v>53.11</v>
      </c>
      <c r="G1006" t="n">
        <v>159.33</v>
      </c>
      <c r="H1006" t="n">
        <v>1.76</v>
      </c>
      <c r="I1006" t="n">
        <v>20</v>
      </c>
      <c r="J1006" t="n">
        <v>388.38</v>
      </c>
      <c r="K1006" t="n">
        <v>61.82</v>
      </c>
      <c r="L1006" t="n">
        <v>38.25</v>
      </c>
      <c r="M1006" t="n">
        <v>18</v>
      </c>
      <c r="N1006" t="n">
        <v>138.31</v>
      </c>
      <c r="O1006" t="n">
        <v>48134.63</v>
      </c>
      <c r="P1006" t="n">
        <v>983.47</v>
      </c>
      <c r="Q1006" t="n">
        <v>1367.24</v>
      </c>
      <c r="R1006" t="n">
        <v>124.12</v>
      </c>
      <c r="S1006" t="n">
        <v>104.26</v>
      </c>
      <c r="T1006" t="n">
        <v>9017.950000000001</v>
      </c>
      <c r="U1006" t="n">
        <v>0.84</v>
      </c>
      <c r="V1006" t="n">
        <v>0.9</v>
      </c>
      <c r="W1006" t="n">
        <v>20.67</v>
      </c>
      <c r="X1006" t="n">
        <v>0.53</v>
      </c>
      <c r="Y1006" t="n">
        <v>1</v>
      </c>
      <c r="Z1006" t="n">
        <v>10</v>
      </c>
    </row>
    <row r="1007">
      <c r="A1007" t="n">
        <v>150</v>
      </c>
      <c r="B1007" t="n">
        <v>150</v>
      </c>
      <c r="C1007" t="inlineStr">
        <is>
          <t xml:space="preserve">CONCLUIDO	</t>
        </is>
      </c>
      <c r="D1007" t="n">
        <v>1.7476</v>
      </c>
      <c r="E1007" t="n">
        <v>57.22</v>
      </c>
      <c r="F1007" t="n">
        <v>53.11</v>
      </c>
      <c r="G1007" t="n">
        <v>159.34</v>
      </c>
      <c r="H1007" t="n">
        <v>1.76</v>
      </c>
      <c r="I1007" t="n">
        <v>20</v>
      </c>
      <c r="J1007" t="n">
        <v>389.14</v>
      </c>
      <c r="K1007" t="n">
        <v>61.82</v>
      </c>
      <c r="L1007" t="n">
        <v>38.5</v>
      </c>
      <c r="M1007" t="n">
        <v>18</v>
      </c>
      <c r="N1007" t="n">
        <v>138.81</v>
      </c>
      <c r="O1007" t="n">
        <v>48227.84</v>
      </c>
      <c r="P1007" t="n">
        <v>983.3200000000001</v>
      </c>
      <c r="Q1007" t="n">
        <v>1367.19</v>
      </c>
      <c r="R1007" t="n">
        <v>124.08</v>
      </c>
      <c r="S1007" t="n">
        <v>104.26</v>
      </c>
      <c r="T1007" t="n">
        <v>8995.24</v>
      </c>
      <c r="U1007" t="n">
        <v>0.84</v>
      </c>
      <c r="V1007" t="n">
        <v>0.9</v>
      </c>
      <c r="W1007" t="n">
        <v>20.67</v>
      </c>
      <c r="X1007" t="n">
        <v>0.54</v>
      </c>
      <c r="Y1007" t="n">
        <v>1</v>
      </c>
      <c r="Z1007" t="n">
        <v>10</v>
      </c>
    </row>
    <row r="1008">
      <c r="A1008" t="n">
        <v>151</v>
      </c>
      <c r="B1008" t="n">
        <v>150</v>
      </c>
      <c r="C1008" t="inlineStr">
        <is>
          <t xml:space="preserve">CONCLUIDO	</t>
        </is>
      </c>
      <c r="D1008" t="n">
        <v>1.7474</v>
      </c>
      <c r="E1008" t="n">
        <v>57.23</v>
      </c>
      <c r="F1008" t="n">
        <v>53.12</v>
      </c>
      <c r="G1008" t="n">
        <v>159.35</v>
      </c>
      <c r="H1008" t="n">
        <v>1.77</v>
      </c>
      <c r="I1008" t="n">
        <v>20</v>
      </c>
      <c r="J1008" t="n">
        <v>389.89</v>
      </c>
      <c r="K1008" t="n">
        <v>61.82</v>
      </c>
      <c r="L1008" t="n">
        <v>38.75</v>
      </c>
      <c r="M1008" t="n">
        <v>18</v>
      </c>
      <c r="N1008" t="n">
        <v>139.32</v>
      </c>
      <c r="O1008" t="n">
        <v>48321.4</v>
      </c>
      <c r="P1008" t="n">
        <v>982.2</v>
      </c>
      <c r="Q1008" t="n">
        <v>1367.2</v>
      </c>
      <c r="R1008" t="n">
        <v>124.22</v>
      </c>
      <c r="S1008" t="n">
        <v>104.26</v>
      </c>
      <c r="T1008" t="n">
        <v>9067.74</v>
      </c>
      <c r="U1008" t="n">
        <v>0.84</v>
      </c>
      <c r="V1008" t="n">
        <v>0.9</v>
      </c>
      <c r="W1008" t="n">
        <v>20.67</v>
      </c>
      <c r="X1008" t="n">
        <v>0.54</v>
      </c>
      <c r="Y1008" t="n">
        <v>1</v>
      </c>
      <c r="Z1008" t="n">
        <v>10</v>
      </c>
    </row>
    <row r="1009">
      <c r="A1009" t="n">
        <v>152</v>
      </c>
      <c r="B1009" t="n">
        <v>150</v>
      </c>
      <c r="C1009" t="inlineStr">
        <is>
          <t xml:space="preserve">CONCLUIDO	</t>
        </is>
      </c>
      <c r="D1009" t="n">
        <v>1.7499</v>
      </c>
      <c r="E1009" t="n">
        <v>57.15</v>
      </c>
      <c r="F1009" t="n">
        <v>53.09</v>
      </c>
      <c r="G1009" t="n">
        <v>167.66</v>
      </c>
      <c r="H1009" t="n">
        <v>1.78</v>
      </c>
      <c r="I1009" t="n">
        <v>19</v>
      </c>
      <c r="J1009" t="n">
        <v>390.66</v>
      </c>
      <c r="K1009" t="n">
        <v>61.82</v>
      </c>
      <c r="L1009" t="n">
        <v>39</v>
      </c>
      <c r="M1009" t="n">
        <v>17</v>
      </c>
      <c r="N1009" t="n">
        <v>139.83</v>
      </c>
      <c r="O1009" t="n">
        <v>48415.31</v>
      </c>
      <c r="P1009" t="n">
        <v>980.6</v>
      </c>
      <c r="Q1009" t="n">
        <v>1367.21</v>
      </c>
      <c r="R1009" t="n">
        <v>123.12</v>
      </c>
      <c r="S1009" t="n">
        <v>104.26</v>
      </c>
      <c r="T1009" t="n">
        <v>8523.02</v>
      </c>
      <c r="U1009" t="n">
        <v>0.85</v>
      </c>
      <c r="V1009" t="n">
        <v>0.9</v>
      </c>
      <c r="W1009" t="n">
        <v>20.68</v>
      </c>
      <c r="X1009" t="n">
        <v>0.52</v>
      </c>
      <c r="Y1009" t="n">
        <v>1</v>
      </c>
      <c r="Z1009" t="n">
        <v>10</v>
      </c>
    </row>
    <row r="1010">
      <c r="A1010" t="n">
        <v>153</v>
      </c>
      <c r="B1010" t="n">
        <v>150</v>
      </c>
      <c r="C1010" t="inlineStr">
        <is>
          <t xml:space="preserve">CONCLUIDO	</t>
        </is>
      </c>
      <c r="D1010" t="n">
        <v>1.7501</v>
      </c>
      <c r="E1010" t="n">
        <v>57.14</v>
      </c>
      <c r="F1010" t="n">
        <v>53.09</v>
      </c>
      <c r="G1010" t="n">
        <v>167.64</v>
      </c>
      <c r="H1010" t="n">
        <v>1.79</v>
      </c>
      <c r="I1010" t="n">
        <v>19</v>
      </c>
      <c r="J1010" t="n">
        <v>391.42</v>
      </c>
      <c r="K1010" t="n">
        <v>61.82</v>
      </c>
      <c r="L1010" t="n">
        <v>39.25</v>
      </c>
      <c r="M1010" t="n">
        <v>17</v>
      </c>
      <c r="N1010" t="n">
        <v>140.35</v>
      </c>
      <c r="O1010" t="n">
        <v>48509.7</v>
      </c>
      <c r="P1010" t="n">
        <v>982.01</v>
      </c>
      <c r="Q1010" t="n">
        <v>1367.28</v>
      </c>
      <c r="R1010" t="n">
        <v>123.13</v>
      </c>
      <c r="S1010" t="n">
        <v>104.26</v>
      </c>
      <c r="T1010" t="n">
        <v>8528.290000000001</v>
      </c>
      <c r="U1010" t="n">
        <v>0.85</v>
      </c>
      <c r="V1010" t="n">
        <v>0.9</v>
      </c>
      <c r="W1010" t="n">
        <v>20.67</v>
      </c>
      <c r="X1010" t="n">
        <v>0.51</v>
      </c>
      <c r="Y1010" t="n">
        <v>1</v>
      </c>
      <c r="Z1010" t="n">
        <v>10</v>
      </c>
    </row>
    <row r="1011">
      <c r="A1011" t="n">
        <v>154</v>
      </c>
      <c r="B1011" t="n">
        <v>150</v>
      </c>
      <c r="C1011" t="inlineStr">
        <is>
          <t xml:space="preserve">CONCLUIDO	</t>
        </is>
      </c>
      <c r="D1011" t="n">
        <v>1.7499</v>
      </c>
      <c r="E1011" t="n">
        <v>57.15</v>
      </c>
      <c r="F1011" t="n">
        <v>53.09</v>
      </c>
      <c r="G1011" t="n">
        <v>167.66</v>
      </c>
      <c r="H1011" t="n">
        <v>1.8</v>
      </c>
      <c r="I1011" t="n">
        <v>19</v>
      </c>
      <c r="J1011" t="n">
        <v>392.19</v>
      </c>
      <c r="K1011" t="n">
        <v>61.82</v>
      </c>
      <c r="L1011" t="n">
        <v>39.5</v>
      </c>
      <c r="M1011" t="n">
        <v>17</v>
      </c>
      <c r="N1011" t="n">
        <v>140.87</v>
      </c>
      <c r="O1011" t="n">
        <v>48604.33</v>
      </c>
      <c r="P1011" t="n">
        <v>982.98</v>
      </c>
      <c r="Q1011" t="n">
        <v>1367.21</v>
      </c>
      <c r="R1011" t="n">
        <v>123.36</v>
      </c>
      <c r="S1011" t="n">
        <v>104.26</v>
      </c>
      <c r="T1011" t="n">
        <v>8639.74</v>
      </c>
      <c r="U1011" t="n">
        <v>0.85</v>
      </c>
      <c r="V1011" t="n">
        <v>0.9</v>
      </c>
      <c r="W1011" t="n">
        <v>20.67</v>
      </c>
      <c r="X1011" t="n">
        <v>0.52</v>
      </c>
      <c r="Y1011" t="n">
        <v>1</v>
      </c>
      <c r="Z1011" t="n">
        <v>10</v>
      </c>
    </row>
    <row r="1012">
      <c r="A1012" t="n">
        <v>155</v>
      </c>
      <c r="B1012" t="n">
        <v>150</v>
      </c>
      <c r="C1012" t="inlineStr">
        <is>
          <t xml:space="preserve">CONCLUIDO	</t>
        </is>
      </c>
      <c r="D1012" t="n">
        <v>1.7499</v>
      </c>
      <c r="E1012" t="n">
        <v>57.15</v>
      </c>
      <c r="F1012" t="n">
        <v>53.09</v>
      </c>
      <c r="G1012" t="n">
        <v>167.66</v>
      </c>
      <c r="H1012" t="n">
        <v>1.8</v>
      </c>
      <c r="I1012" t="n">
        <v>19</v>
      </c>
      <c r="J1012" t="n">
        <v>392.96</v>
      </c>
      <c r="K1012" t="n">
        <v>61.82</v>
      </c>
      <c r="L1012" t="n">
        <v>39.75</v>
      </c>
      <c r="M1012" t="n">
        <v>17</v>
      </c>
      <c r="N1012" t="n">
        <v>141.39</v>
      </c>
      <c r="O1012" t="n">
        <v>48699.33</v>
      </c>
      <c r="P1012" t="n">
        <v>983.76</v>
      </c>
      <c r="Q1012" t="n">
        <v>1367.16</v>
      </c>
      <c r="R1012" t="n">
        <v>123.49</v>
      </c>
      <c r="S1012" t="n">
        <v>104.26</v>
      </c>
      <c r="T1012" t="n">
        <v>8703.969999999999</v>
      </c>
      <c r="U1012" t="n">
        <v>0.84</v>
      </c>
      <c r="V1012" t="n">
        <v>0.9</v>
      </c>
      <c r="W1012" t="n">
        <v>20.67</v>
      </c>
      <c r="X1012" t="n">
        <v>0.52</v>
      </c>
      <c r="Y1012" t="n">
        <v>1</v>
      </c>
      <c r="Z1012" t="n">
        <v>10</v>
      </c>
    </row>
    <row r="1013">
      <c r="A1013" t="n">
        <v>156</v>
      </c>
      <c r="B1013" t="n">
        <v>150</v>
      </c>
      <c r="C1013" t="inlineStr">
        <is>
          <t xml:space="preserve">CONCLUIDO	</t>
        </is>
      </c>
      <c r="D1013" t="n">
        <v>1.75</v>
      </c>
      <c r="E1013" t="n">
        <v>57.14</v>
      </c>
      <c r="F1013" t="n">
        <v>53.09</v>
      </c>
      <c r="G1013" t="n">
        <v>167.65</v>
      </c>
      <c r="H1013" t="n">
        <v>1.81</v>
      </c>
      <c r="I1013" t="n">
        <v>19</v>
      </c>
      <c r="J1013" t="n">
        <v>393.73</v>
      </c>
      <c r="K1013" t="n">
        <v>61.82</v>
      </c>
      <c r="L1013" t="n">
        <v>40</v>
      </c>
      <c r="M1013" t="n">
        <v>17</v>
      </c>
      <c r="N1013" t="n">
        <v>141.91</v>
      </c>
      <c r="O1013" t="n">
        <v>48794.7</v>
      </c>
      <c r="P1013" t="n">
        <v>984.61</v>
      </c>
      <c r="Q1013" t="n">
        <v>1367.22</v>
      </c>
      <c r="R1013" t="n">
        <v>123.35</v>
      </c>
      <c r="S1013" t="n">
        <v>104.26</v>
      </c>
      <c r="T1013" t="n">
        <v>8638.370000000001</v>
      </c>
      <c r="U1013" t="n">
        <v>0.85</v>
      </c>
      <c r="V1013" t="n">
        <v>0.9</v>
      </c>
      <c r="W1013" t="n">
        <v>20.67</v>
      </c>
      <c r="X1013" t="n">
        <v>0.51</v>
      </c>
      <c r="Y1013" t="n">
        <v>1</v>
      </c>
      <c r="Z1013" t="n">
        <v>10</v>
      </c>
    </row>
    <row r="1014">
      <c r="A1014" t="n">
        <v>0</v>
      </c>
      <c r="B1014" t="n">
        <v>10</v>
      </c>
      <c r="C1014" t="inlineStr">
        <is>
          <t xml:space="preserve">CONCLUIDO	</t>
        </is>
      </c>
      <c r="D1014" t="n">
        <v>1.6692</v>
      </c>
      <c r="E1014" t="n">
        <v>59.91</v>
      </c>
      <c r="F1014" t="n">
        <v>56.72</v>
      </c>
      <c r="G1014" t="n">
        <v>24.48</v>
      </c>
      <c r="H1014" t="n">
        <v>0.64</v>
      </c>
      <c r="I1014" t="n">
        <v>139</v>
      </c>
      <c r="J1014" t="n">
        <v>26.11</v>
      </c>
      <c r="K1014" t="n">
        <v>12.1</v>
      </c>
      <c r="L1014" t="n">
        <v>1</v>
      </c>
      <c r="M1014" t="n">
        <v>4</v>
      </c>
      <c r="N1014" t="n">
        <v>3.01</v>
      </c>
      <c r="O1014" t="n">
        <v>3454.41</v>
      </c>
      <c r="P1014" t="n">
        <v>164.67</v>
      </c>
      <c r="Q1014" t="n">
        <v>1368.45</v>
      </c>
      <c r="R1014" t="n">
        <v>234.92</v>
      </c>
      <c r="S1014" t="n">
        <v>104.26</v>
      </c>
      <c r="T1014" t="n">
        <v>63823.23</v>
      </c>
      <c r="U1014" t="n">
        <v>0.44</v>
      </c>
      <c r="V1014" t="n">
        <v>0.85</v>
      </c>
      <c r="W1014" t="n">
        <v>21.05</v>
      </c>
      <c r="X1014" t="n">
        <v>4.12</v>
      </c>
      <c r="Y1014" t="n">
        <v>1</v>
      </c>
      <c r="Z1014" t="n">
        <v>10</v>
      </c>
    </row>
    <row r="1015">
      <c r="A1015" t="n">
        <v>1</v>
      </c>
      <c r="B1015" t="n">
        <v>10</v>
      </c>
      <c r="C1015" t="inlineStr">
        <is>
          <t xml:space="preserve">CONCLUIDO	</t>
        </is>
      </c>
      <c r="D1015" t="n">
        <v>1.6704</v>
      </c>
      <c r="E1015" t="n">
        <v>59.87</v>
      </c>
      <c r="F1015" t="n">
        <v>56.69</v>
      </c>
      <c r="G1015" t="n">
        <v>24.65</v>
      </c>
      <c r="H1015" t="n">
        <v>0.79</v>
      </c>
      <c r="I1015" t="n">
        <v>138</v>
      </c>
      <c r="J1015" t="n">
        <v>26.38</v>
      </c>
      <c r="K1015" t="n">
        <v>12.1</v>
      </c>
      <c r="L1015" t="n">
        <v>1.25</v>
      </c>
      <c r="M1015" t="n">
        <v>0</v>
      </c>
      <c r="N1015" t="n">
        <v>3.04</v>
      </c>
      <c r="O1015" t="n">
        <v>3487.87</v>
      </c>
      <c r="P1015" t="n">
        <v>166.01</v>
      </c>
      <c r="Q1015" t="n">
        <v>1368.49</v>
      </c>
      <c r="R1015" t="n">
        <v>233.47</v>
      </c>
      <c r="S1015" t="n">
        <v>104.26</v>
      </c>
      <c r="T1015" t="n">
        <v>63103.29</v>
      </c>
      <c r="U1015" t="n">
        <v>0.45</v>
      </c>
      <c r="V1015" t="n">
        <v>0.85</v>
      </c>
      <c r="W1015" t="n">
        <v>21.06</v>
      </c>
      <c r="X1015" t="n">
        <v>4.1</v>
      </c>
      <c r="Y1015" t="n">
        <v>1</v>
      </c>
      <c r="Z1015" t="n">
        <v>10</v>
      </c>
    </row>
    <row r="1016">
      <c r="A1016" t="n">
        <v>0</v>
      </c>
      <c r="B1016" t="n">
        <v>45</v>
      </c>
      <c r="C1016" t="inlineStr">
        <is>
          <t xml:space="preserve">CONCLUIDO	</t>
        </is>
      </c>
      <c r="D1016" t="n">
        <v>1.321</v>
      </c>
      <c r="E1016" t="n">
        <v>75.7</v>
      </c>
      <c r="F1016" t="n">
        <v>65</v>
      </c>
      <c r="G1016" t="n">
        <v>9.199999999999999</v>
      </c>
      <c r="H1016" t="n">
        <v>0.18</v>
      </c>
      <c r="I1016" t="n">
        <v>424</v>
      </c>
      <c r="J1016" t="n">
        <v>98.70999999999999</v>
      </c>
      <c r="K1016" t="n">
        <v>39.72</v>
      </c>
      <c r="L1016" t="n">
        <v>1</v>
      </c>
      <c r="M1016" t="n">
        <v>422</v>
      </c>
      <c r="N1016" t="n">
        <v>12.99</v>
      </c>
      <c r="O1016" t="n">
        <v>12407.75</v>
      </c>
      <c r="P1016" t="n">
        <v>587.85</v>
      </c>
      <c r="Q1016" t="n">
        <v>1369.28</v>
      </c>
      <c r="R1016" t="n">
        <v>510.71</v>
      </c>
      <c r="S1016" t="n">
        <v>104.26</v>
      </c>
      <c r="T1016" t="n">
        <v>200289.51</v>
      </c>
      <c r="U1016" t="n">
        <v>0.2</v>
      </c>
      <c r="V1016" t="n">
        <v>0.74</v>
      </c>
      <c r="W1016" t="n">
        <v>21.32</v>
      </c>
      <c r="X1016" t="n">
        <v>12.38</v>
      </c>
      <c r="Y1016" t="n">
        <v>1</v>
      </c>
      <c r="Z1016" t="n">
        <v>10</v>
      </c>
    </row>
    <row r="1017">
      <c r="A1017" t="n">
        <v>1</v>
      </c>
      <c r="B1017" t="n">
        <v>45</v>
      </c>
      <c r="C1017" t="inlineStr">
        <is>
          <t xml:space="preserve">CONCLUIDO	</t>
        </is>
      </c>
      <c r="D1017" t="n">
        <v>1.4175</v>
      </c>
      <c r="E1017" t="n">
        <v>70.55</v>
      </c>
      <c r="F1017" t="n">
        <v>61.94</v>
      </c>
      <c r="G1017" t="n">
        <v>11.54</v>
      </c>
      <c r="H1017" t="n">
        <v>0.22</v>
      </c>
      <c r="I1017" t="n">
        <v>322</v>
      </c>
      <c r="J1017" t="n">
        <v>99.02</v>
      </c>
      <c r="K1017" t="n">
        <v>39.72</v>
      </c>
      <c r="L1017" t="n">
        <v>1.25</v>
      </c>
      <c r="M1017" t="n">
        <v>320</v>
      </c>
      <c r="N1017" t="n">
        <v>13.05</v>
      </c>
      <c r="O1017" t="n">
        <v>12446.14</v>
      </c>
      <c r="P1017" t="n">
        <v>558.09</v>
      </c>
      <c r="Q1017" t="n">
        <v>1368.7</v>
      </c>
      <c r="R1017" t="n">
        <v>411.02</v>
      </c>
      <c r="S1017" t="n">
        <v>104.26</v>
      </c>
      <c r="T1017" t="n">
        <v>150953.86</v>
      </c>
      <c r="U1017" t="n">
        <v>0.25</v>
      </c>
      <c r="V1017" t="n">
        <v>0.77</v>
      </c>
      <c r="W1017" t="n">
        <v>21.16</v>
      </c>
      <c r="X1017" t="n">
        <v>9.33</v>
      </c>
      <c r="Y1017" t="n">
        <v>1</v>
      </c>
      <c r="Z1017" t="n">
        <v>10</v>
      </c>
    </row>
    <row r="1018">
      <c r="A1018" t="n">
        <v>2</v>
      </c>
      <c r="B1018" t="n">
        <v>45</v>
      </c>
      <c r="C1018" t="inlineStr">
        <is>
          <t xml:space="preserve">CONCLUIDO	</t>
        </is>
      </c>
      <c r="D1018" t="n">
        <v>1.4837</v>
      </c>
      <c r="E1018" t="n">
        <v>67.40000000000001</v>
      </c>
      <c r="F1018" t="n">
        <v>60.09</v>
      </c>
      <c r="G1018" t="n">
        <v>13.92</v>
      </c>
      <c r="H1018" t="n">
        <v>0.27</v>
      </c>
      <c r="I1018" t="n">
        <v>259</v>
      </c>
      <c r="J1018" t="n">
        <v>99.33</v>
      </c>
      <c r="K1018" t="n">
        <v>39.72</v>
      </c>
      <c r="L1018" t="n">
        <v>1.5</v>
      </c>
      <c r="M1018" t="n">
        <v>257</v>
      </c>
      <c r="N1018" t="n">
        <v>13.11</v>
      </c>
      <c r="O1018" t="n">
        <v>12484.55</v>
      </c>
      <c r="P1018" t="n">
        <v>539.1799999999999</v>
      </c>
      <c r="Q1018" t="n">
        <v>1368.38</v>
      </c>
      <c r="R1018" t="n">
        <v>350.24</v>
      </c>
      <c r="S1018" t="n">
        <v>104.26</v>
      </c>
      <c r="T1018" t="n">
        <v>120881.22</v>
      </c>
      <c r="U1018" t="n">
        <v>0.3</v>
      </c>
      <c r="V1018" t="n">
        <v>0.8</v>
      </c>
      <c r="W1018" t="n">
        <v>21.07</v>
      </c>
      <c r="X1018" t="n">
        <v>7.49</v>
      </c>
      <c r="Y1018" t="n">
        <v>1</v>
      </c>
      <c r="Z1018" t="n">
        <v>10</v>
      </c>
    </row>
    <row r="1019">
      <c r="A1019" t="n">
        <v>3</v>
      </c>
      <c r="B1019" t="n">
        <v>45</v>
      </c>
      <c r="C1019" t="inlineStr">
        <is>
          <t xml:space="preserve">CONCLUIDO	</t>
        </is>
      </c>
      <c r="D1019" t="n">
        <v>1.5314</v>
      </c>
      <c r="E1019" t="n">
        <v>65.3</v>
      </c>
      <c r="F1019" t="n">
        <v>58.85</v>
      </c>
      <c r="G1019" t="n">
        <v>16.27</v>
      </c>
      <c r="H1019" t="n">
        <v>0.31</v>
      </c>
      <c r="I1019" t="n">
        <v>217</v>
      </c>
      <c r="J1019" t="n">
        <v>99.64</v>
      </c>
      <c r="K1019" t="n">
        <v>39.72</v>
      </c>
      <c r="L1019" t="n">
        <v>1.75</v>
      </c>
      <c r="M1019" t="n">
        <v>215</v>
      </c>
      <c r="N1019" t="n">
        <v>13.18</v>
      </c>
      <c r="O1019" t="n">
        <v>12522.99</v>
      </c>
      <c r="P1019" t="n">
        <v>525.92</v>
      </c>
      <c r="Q1019" t="n">
        <v>1367.85</v>
      </c>
      <c r="R1019" t="n">
        <v>309.5</v>
      </c>
      <c r="S1019" t="n">
        <v>104.26</v>
      </c>
      <c r="T1019" t="n">
        <v>100721.57</v>
      </c>
      <c r="U1019" t="n">
        <v>0.34</v>
      </c>
      <c r="V1019" t="n">
        <v>0.8100000000000001</v>
      </c>
      <c r="W1019" t="n">
        <v>21.02</v>
      </c>
      <c r="X1019" t="n">
        <v>6.26</v>
      </c>
      <c r="Y1019" t="n">
        <v>1</v>
      </c>
      <c r="Z1019" t="n">
        <v>10</v>
      </c>
    </row>
    <row r="1020">
      <c r="A1020" t="n">
        <v>4</v>
      </c>
      <c r="B1020" t="n">
        <v>45</v>
      </c>
      <c r="C1020" t="inlineStr">
        <is>
          <t xml:space="preserve">CONCLUIDO	</t>
        </is>
      </c>
      <c r="D1020" t="n">
        <v>1.5684</v>
      </c>
      <c r="E1020" t="n">
        <v>63.76</v>
      </c>
      <c r="F1020" t="n">
        <v>57.95</v>
      </c>
      <c r="G1020" t="n">
        <v>18.69</v>
      </c>
      <c r="H1020" t="n">
        <v>0.35</v>
      </c>
      <c r="I1020" t="n">
        <v>186</v>
      </c>
      <c r="J1020" t="n">
        <v>99.95</v>
      </c>
      <c r="K1020" t="n">
        <v>39.72</v>
      </c>
      <c r="L1020" t="n">
        <v>2</v>
      </c>
      <c r="M1020" t="n">
        <v>184</v>
      </c>
      <c r="N1020" t="n">
        <v>13.24</v>
      </c>
      <c r="O1020" t="n">
        <v>12561.45</v>
      </c>
      <c r="P1020" t="n">
        <v>515.48</v>
      </c>
      <c r="Q1020" t="n">
        <v>1367.99</v>
      </c>
      <c r="R1020" t="n">
        <v>280.77</v>
      </c>
      <c r="S1020" t="n">
        <v>104.26</v>
      </c>
      <c r="T1020" t="n">
        <v>86513.44</v>
      </c>
      <c r="U1020" t="n">
        <v>0.37</v>
      </c>
      <c r="V1020" t="n">
        <v>0.83</v>
      </c>
      <c r="W1020" t="n">
        <v>20.95</v>
      </c>
      <c r="X1020" t="n">
        <v>5.36</v>
      </c>
      <c r="Y1020" t="n">
        <v>1</v>
      </c>
      <c r="Z1020" t="n">
        <v>10</v>
      </c>
    </row>
    <row r="1021">
      <c r="A1021" t="n">
        <v>5</v>
      </c>
      <c r="B1021" t="n">
        <v>45</v>
      </c>
      <c r="C1021" t="inlineStr">
        <is>
          <t xml:space="preserve">CONCLUIDO	</t>
        </is>
      </c>
      <c r="D1021" t="n">
        <v>1.5977</v>
      </c>
      <c r="E1021" t="n">
        <v>62.59</v>
      </c>
      <c r="F1021" t="n">
        <v>57.25</v>
      </c>
      <c r="G1021" t="n">
        <v>21.07</v>
      </c>
      <c r="H1021" t="n">
        <v>0.39</v>
      </c>
      <c r="I1021" t="n">
        <v>163</v>
      </c>
      <c r="J1021" t="n">
        <v>100.27</v>
      </c>
      <c r="K1021" t="n">
        <v>39.72</v>
      </c>
      <c r="L1021" t="n">
        <v>2.25</v>
      </c>
      <c r="M1021" t="n">
        <v>161</v>
      </c>
      <c r="N1021" t="n">
        <v>13.3</v>
      </c>
      <c r="O1021" t="n">
        <v>12599.94</v>
      </c>
      <c r="P1021" t="n">
        <v>506.85</v>
      </c>
      <c r="Q1021" t="n">
        <v>1367.9</v>
      </c>
      <c r="R1021" t="n">
        <v>258.86</v>
      </c>
      <c r="S1021" t="n">
        <v>104.26</v>
      </c>
      <c r="T1021" t="n">
        <v>75670.25</v>
      </c>
      <c r="U1021" t="n">
        <v>0.4</v>
      </c>
      <c r="V1021" t="n">
        <v>0.84</v>
      </c>
      <c r="W1021" t="n">
        <v>20.89</v>
      </c>
      <c r="X1021" t="n">
        <v>4.66</v>
      </c>
      <c r="Y1021" t="n">
        <v>1</v>
      </c>
      <c r="Z1021" t="n">
        <v>10</v>
      </c>
    </row>
    <row r="1022">
      <c r="A1022" t="n">
        <v>6</v>
      </c>
      <c r="B1022" t="n">
        <v>45</v>
      </c>
      <c r="C1022" t="inlineStr">
        <is>
          <t xml:space="preserve">CONCLUIDO	</t>
        </is>
      </c>
      <c r="D1022" t="n">
        <v>1.6205</v>
      </c>
      <c r="E1022" t="n">
        <v>61.71</v>
      </c>
      <c r="F1022" t="n">
        <v>56.74</v>
      </c>
      <c r="G1022" t="n">
        <v>23.48</v>
      </c>
      <c r="H1022" t="n">
        <v>0.44</v>
      </c>
      <c r="I1022" t="n">
        <v>145</v>
      </c>
      <c r="J1022" t="n">
        <v>100.58</v>
      </c>
      <c r="K1022" t="n">
        <v>39.72</v>
      </c>
      <c r="L1022" t="n">
        <v>2.5</v>
      </c>
      <c r="M1022" t="n">
        <v>143</v>
      </c>
      <c r="N1022" t="n">
        <v>13.36</v>
      </c>
      <c r="O1022" t="n">
        <v>12638.45</v>
      </c>
      <c r="P1022" t="n">
        <v>500.2</v>
      </c>
      <c r="Q1022" t="n">
        <v>1367.72</v>
      </c>
      <c r="R1022" t="n">
        <v>241.63</v>
      </c>
      <c r="S1022" t="n">
        <v>104.26</v>
      </c>
      <c r="T1022" t="n">
        <v>67146.35000000001</v>
      </c>
      <c r="U1022" t="n">
        <v>0.43</v>
      </c>
      <c r="V1022" t="n">
        <v>0.84</v>
      </c>
      <c r="W1022" t="n">
        <v>20.88</v>
      </c>
      <c r="X1022" t="n">
        <v>4.15</v>
      </c>
      <c r="Y1022" t="n">
        <v>1</v>
      </c>
      <c r="Z1022" t="n">
        <v>10</v>
      </c>
    </row>
    <row r="1023">
      <c r="A1023" t="n">
        <v>7</v>
      </c>
      <c r="B1023" t="n">
        <v>45</v>
      </c>
      <c r="C1023" t="inlineStr">
        <is>
          <t xml:space="preserve">CONCLUIDO	</t>
        </is>
      </c>
      <c r="D1023" t="n">
        <v>1.6394</v>
      </c>
      <c r="E1023" t="n">
        <v>61</v>
      </c>
      <c r="F1023" t="n">
        <v>56.34</v>
      </c>
      <c r="G1023" t="n">
        <v>26</v>
      </c>
      <c r="H1023" t="n">
        <v>0.48</v>
      </c>
      <c r="I1023" t="n">
        <v>130</v>
      </c>
      <c r="J1023" t="n">
        <v>100.89</v>
      </c>
      <c r="K1023" t="n">
        <v>39.72</v>
      </c>
      <c r="L1023" t="n">
        <v>2.75</v>
      </c>
      <c r="M1023" t="n">
        <v>128</v>
      </c>
      <c r="N1023" t="n">
        <v>13.42</v>
      </c>
      <c r="O1023" t="n">
        <v>12676.98</v>
      </c>
      <c r="P1023" t="n">
        <v>494.26</v>
      </c>
      <c r="Q1023" t="n">
        <v>1367.65</v>
      </c>
      <c r="R1023" t="n">
        <v>228.4</v>
      </c>
      <c r="S1023" t="n">
        <v>104.26</v>
      </c>
      <c r="T1023" t="n">
        <v>60605.87</v>
      </c>
      <c r="U1023" t="n">
        <v>0.46</v>
      </c>
      <c r="V1023" t="n">
        <v>0.85</v>
      </c>
      <c r="W1023" t="n">
        <v>20.87</v>
      </c>
      <c r="X1023" t="n">
        <v>3.75</v>
      </c>
      <c r="Y1023" t="n">
        <v>1</v>
      </c>
      <c r="Z1023" t="n">
        <v>10</v>
      </c>
    </row>
    <row r="1024">
      <c r="A1024" t="n">
        <v>8</v>
      </c>
      <c r="B1024" t="n">
        <v>45</v>
      </c>
      <c r="C1024" t="inlineStr">
        <is>
          <t xml:space="preserve">CONCLUIDO	</t>
        </is>
      </c>
      <c r="D1024" t="n">
        <v>1.6561</v>
      </c>
      <c r="E1024" t="n">
        <v>60.38</v>
      </c>
      <c r="F1024" t="n">
        <v>55.97</v>
      </c>
      <c r="G1024" t="n">
        <v>28.46</v>
      </c>
      <c r="H1024" t="n">
        <v>0.52</v>
      </c>
      <c r="I1024" t="n">
        <v>118</v>
      </c>
      <c r="J1024" t="n">
        <v>101.2</v>
      </c>
      <c r="K1024" t="n">
        <v>39.72</v>
      </c>
      <c r="L1024" t="n">
        <v>3</v>
      </c>
      <c r="M1024" t="n">
        <v>116</v>
      </c>
      <c r="N1024" t="n">
        <v>13.49</v>
      </c>
      <c r="O1024" t="n">
        <v>12715.54</v>
      </c>
      <c r="P1024" t="n">
        <v>488.64</v>
      </c>
      <c r="Q1024" t="n">
        <v>1367.67</v>
      </c>
      <c r="R1024" t="n">
        <v>216.33</v>
      </c>
      <c r="S1024" t="n">
        <v>104.26</v>
      </c>
      <c r="T1024" t="n">
        <v>54633.44</v>
      </c>
      <c r="U1024" t="n">
        <v>0.48</v>
      </c>
      <c r="V1024" t="n">
        <v>0.86</v>
      </c>
      <c r="W1024" t="n">
        <v>20.85</v>
      </c>
      <c r="X1024" t="n">
        <v>3.38</v>
      </c>
      <c r="Y1024" t="n">
        <v>1</v>
      </c>
      <c r="Z1024" t="n">
        <v>10</v>
      </c>
    </row>
    <row r="1025">
      <c r="A1025" t="n">
        <v>9</v>
      </c>
      <c r="B1025" t="n">
        <v>45</v>
      </c>
      <c r="C1025" t="inlineStr">
        <is>
          <t xml:space="preserve">CONCLUIDO	</t>
        </is>
      </c>
      <c r="D1025" t="n">
        <v>1.6699</v>
      </c>
      <c r="E1025" t="n">
        <v>59.88</v>
      </c>
      <c r="F1025" t="n">
        <v>55.68</v>
      </c>
      <c r="G1025" t="n">
        <v>30.93</v>
      </c>
      <c r="H1025" t="n">
        <v>0.5600000000000001</v>
      </c>
      <c r="I1025" t="n">
        <v>108</v>
      </c>
      <c r="J1025" t="n">
        <v>101.52</v>
      </c>
      <c r="K1025" t="n">
        <v>39.72</v>
      </c>
      <c r="L1025" t="n">
        <v>3.25</v>
      </c>
      <c r="M1025" t="n">
        <v>106</v>
      </c>
      <c r="N1025" t="n">
        <v>13.55</v>
      </c>
      <c r="O1025" t="n">
        <v>12754.13</v>
      </c>
      <c r="P1025" t="n">
        <v>484.03</v>
      </c>
      <c r="Q1025" t="n">
        <v>1367.61</v>
      </c>
      <c r="R1025" t="n">
        <v>206.91</v>
      </c>
      <c r="S1025" t="n">
        <v>104.26</v>
      </c>
      <c r="T1025" t="n">
        <v>49973.14</v>
      </c>
      <c r="U1025" t="n">
        <v>0.5</v>
      </c>
      <c r="V1025" t="n">
        <v>0.86</v>
      </c>
      <c r="W1025" t="n">
        <v>20.82</v>
      </c>
      <c r="X1025" t="n">
        <v>3.09</v>
      </c>
      <c r="Y1025" t="n">
        <v>1</v>
      </c>
      <c r="Z1025" t="n">
        <v>10</v>
      </c>
    </row>
    <row r="1026">
      <c r="A1026" t="n">
        <v>10</v>
      </c>
      <c r="B1026" t="n">
        <v>45</v>
      </c>
      <c r="C1026" t="inlineStr">
        <is>
          <t xml:space="preserve">CONCLUIDO	</t>
        </is>
      </c>
      <c r="D1026" t="n">
        <v>1.6837</v>
      </c>
      <c r="E1026" t="n">
        <v>59.39</v>
      </c>
      <c r="F1026" t="n">
        <v>55.37</v>
      </c>
      <c r="G1026" t="n">
        <v>33.56</v>
      </c>
      <c r="H1026" t="n">
        <v>0.6</v>
      </c>
      <c r="I1026" t="n">
        <v>99</v>
      </c>
      <c r="J1026" t="n">
        <v>101.83</v>
      </c>
      <c r="K1026" t="n">
        <v>39.72</v>
      </c>
      <c r="L1026" t="n">
        <v>3.5</v>
      </c>
      <c r="M1026" t="n">
        <v>97</v>
      </c>
      <c r="N1026" t="n">
        <v>13.61</v>
      </c>
      <c r="O1026" t="n">
        <v>12792.74</v>
      </c>
      <c r="P1026" t="n">
        <v>478.61</v>
      </c>
      <c r="Q1026" t="n">
        <v>1367.49</v>
      </c>
      <c r="R1026" t="n">
        <v>197.69</v>
      </c>
      <c r="S1026" t="n">
        <v>104.26</v>
      </c>
      <c r="T1026" t="n">
        <v>45404.67</v>
      </c>
      <c r="U1026" t="n">
        <v>0.53</v>
      </c>
      <c r="V1026" t="n">
        <v>0.87</v>
      </c>
      <c r="W1026" t="n">
        <v>20.79</v>
      </c>
      <c r="X1026" t="n">
        <v>2.79</v>
      </c>
      <c r="Y1026" t="n">
        <v>1</v>
      </c>
      <c r="Z1026" t="n">
        <v>10</v>
      </c>
    </row>
    <row r="1027">
      <c r="A1027" t="n">
        <v>11</v>
      </c>
      <c r="B1027" t="n">
        <v>45</v>
      </c>
      <c r="C1027" t="inlineStr">
        <is>
          <t xml:space="preserve">CONCLUIDO	</t>
        </is>
      </c>
      <c r="D1027" t="n">
        <v>1.6923</v>
      </c>
      <c r="E1027" t="n">
        <v>59.09</v>
      </c>
      <c r="F1027" t="n">
        <v>55.21</v>
      </c>
      <c r="G1027" t="n">
        <v>36.01</v>
      </c>
      <c r="H1027" t="n">
        <v>0.65</v>
      </c>
      <c r="I1027" t="n">
        <v>92</v>
      </c>
      <c r="J1027" t="n">
        <v>102.14</v>
      </c>
      <c r="K1027" t="n">
        <v>39.72</v>
      </c>
      <c r="L1027" t="n">
        <v>3.75</v>
      </c>
      <c r="M1027" t="n">
        <v>90</v>
      </c>
      <c r="N1027" t="n">
        <v>13.68</v>
      </c>
      <c r="O1027" t="n">
        <v>12831.37</v>
      </c>
      <c r="P1027" t="n">
        <v>474.69</v>
      </c>
      <c r="Q1027" t="n">
        <v>1367.51</v>
      </c>
      <c r="R1027" t="n">
        <v>192.04</v>
      </c>
      <c r="S1027" t="n">
        <v>104.26</v>
      </c>
      <c r="T1027" t="n">
        <v>42616.68</v>
      </c>
      <c r="U1027" t="n">
        <v>0.54</v>
      </c>
      <c r="V1027" t="n">
        <v>0.87</v>
      </c>
      <c r="W1027" t="n">
        <v>20.8</v>
      </c>
      <c r="X1027" t="n">
        <v>2.63</v>
      </c>
      <c r="Y1027" t="n">
        <v>1</v>
      </c>
      <c r="Z1027" t="n">
        <v>10</v>
      </c>
    </row>
    <row r="1028">
      <c r="A1028" t="n">
        <v>12</v>
      </c>
      <c r="B1028" t="n">
        <v>45</v>
      </c>
      <c r="C1028" t="inlineStr">
        <is>
          <t xml:space="preserve">CONCLUIDO	</t>
        </is>
      </c>
      <c r="D1028" t="n">
        <v>1.7017</v>
      </c>
      <c r="E1028" t="n">
        <v>58.77</v>
      </c>
      <c r="F1028" t="n">
        <v>55.01</v>
      </c>
      <c r="G1028" t="n">
        <v>38.38</v>
      </c>
      <c r="H1028" t="n">
        <v>0.6899999999999999</v>
      </c>
      <c r="I1028" t="n">
        <v>86</v>
      </c>
      <c r="J1028" t="n">
        <v>102.45</v>
      </c>
      <c r="K1028" t="n">
        <v>39.72</v>
      </c>
      <c r="L1028" t="n">
        <v>4</v>
      </c>
      <c r="M1028" t="n">
        <v>84</v>
      </c>
      <c r="N1028" t="n">
        <v>13.74</v>
      </c>
      <c r="O1028" t="n">
        <v>12870.03</v>
      </c>
      <c r="P1028" t="n">
        <v>470.64</v>
      </c>
      <c r="Q1028" t="n">
        <v>1367.54</v>
      </c>
      <c r="R1028" t="n">
        <v>185.2</v>
      </c>
      <c r="S1028" t="n">
        <v>104.26</v>
      </c>
      <c r="T1028" t="n">
        <v>39227.29</v>
      </c>
      <c r="U1028" t="n">
        <v>0.5600000000000001</v>
      </c>
      <c r="V1028" t="n">
        <v>0.87</v>
      </c>
      <c r="W1028" t="n">
        <v>20.79</v>
      </c>
      <c r="X1028" t="n">
        <v>2.43</v>
      </c>
      <c r="Y1028" t="n">
        <v>1</v>
      </c>
      <c r="Z1028" t="n">
        <v>10</v>
      </c>
    </row>
    <row r="1029">
      <c r="A1029" t="n">
        <v>13</v>
      </c>
      <c r="B1029" t="n">
        <v>45</v>
      </c>
      <c r="C1029" t="inlineStr">
        <is>
          <t xml:space="preserve">CONCLUIDO	</t>
        </is>
      </c>
      <c r="D1029" t="n">
        <v>1.7095</v>
      </c>
      <c r="E1029" t="n">
        <v>58.5</v>
      </c>
      <c r="F1029" t="n">
        <v>54.87</v>
      </c>
      <c r="G1029" t="n">
        <v>41.15</v>
      </c>
      <c r="H1029" t="n">
        <v>0.73</v>
      </c>
      <c r="I1029" t="n">
        <v>80</v>
      </c>
      <c r="J1029" t="n">
        <v>102.77</v>
      </c>
      <c r="K1029" t="n">
        <v>39.72</v>
      </c>
      <c r="L1029" t="n">
        <v>4.25</v>
      </c>
      <c r="M1029" t="n">
        <v>78</v>
      </c>
      <c r="N1029" t="n">
        <v>13.8</v>
      </c>
      <c r="O1029" t="n">
        <v>12908.71</v>
      </c>
      <c r="P1029" t="n">
        <v>467.08</v>
      </c>
      <c r="Q1029" t="n">
        <v>1367.48</v>
      </c>
      <c r="R1029" t="n">
        <v>180.43</v>
      </c>
      <c r="S1029" t="n">
        <v>104.26</v>
      </c>
      <c r="T1029" t="n">
        <v>36870.15</v>
      </c>
      <c r="U1029" t="n">
        <v>0.58</v>
      </c>
      <c r="V1029" t="n">
        <v>0.87</v>
      </c>
      <c r="W1029" t="n">
        <v>20.79</v>
      </c>
      <c r="X1029" t="n">
        <v>2.28</v>
      </c>
      <c r="Y1029" t="n">
        <v>1</v>
      </c>
      <c r="Z1029" t="n">
        <v>10</v>
      </c>
    </row>
    <row r="1030">
      <c r="A1030" t="n">
        <v>14</v>
      </c>
      <c r="B1030" t="n">
        <v>45</v>
      </c>
      <c r="C1030" t="inlineStr">
        <is>
          <t xml:space="preserve">CONCLUIDO	</t>
        </is>
      </c>
      <c r="D1030" t="n">
        <v>1.7169</v>
      </c>
      <c r="E1030" t="n">
        <v>58.25</v>
      </c>
      <c r="F1030" t="n">
        <v>54.72</v>
      </c>
      <c r="G1030" t="n">
        <v>43.77</v>
      </c>
      <c r="H1030" t="n">
        <v>0.77</v>
      </c>
      <c r="I1030" t="n">
        <v>75</v>
      </c>
      <c r="J1030" t="n">
        <v>103.08</v>
      </c>
      <c r="K1030" t="n">
        <v>39.72</v>
      </c>
      <c r="L1030" t="n">
        <v>4.5</v>
      </c>
      <c r="M1030" t="n">
        <v>73</v>
      </c>
      <c r="N1030" t="n">
        <v>13.87</v>
      </c>
      <c r="O1030" t="n">
        <v>12947.42</v>
      </c>
      <c r="P1030" t="n">
        <v>463.03</v>
      </c>
      <c r="Q1030" t="n">
        <v>1367.33</v>
      </c>
      <c r="R1030" t="n">
        <v>175.68</v>
      </c>
      <c r="S1030" t="n">
        <v>104.26</v>
      </c>
      <c r="T1030" t="n">
        <v>34523.18</v>
      </c>
      <c r="U1030" t="n">
        <v>0.59</v>
      </c>
      <c r="V1030" t="n">
        <v>0.88</v>
      </c>
      <c r="W1030" t="n">
        <v>20.77</v>
      </c>
      <c r="X1030" t="n">
        <v>2.14</v>
      </c>
      <c r="Y1030" t="n">
        <v>1</v>
      </c>
      <c r="Z1030" t="n">
        <v>10</v>
      </c>
    </row>
    <row r="1031">
      <c r="A1031" t="n">
        <v>15</v>
      </c>
      <c r="B1031" t="n">
        <v>45</v>
      </c>
      <c r="C1031" t="inlineStr">
        <is>
          <t xml:space="preserve">CONCLUIDO	</t>
        </is>
      </c>
      <c r="D1031" t="n">
        <v>1.723</v>
      </c>
      <c r="E1031" t="n">
        <v>58.04</v>
      </c>
      <c r="F1031" t="n">
        <v>54.59</v>
      </c>
      <c r="G1031" t="n">
        <v>46.13</v>
      </c>
      <c r="H1031" t="n">
        <v>0.8100000000000001</v>
      </c>
      <c r="I1031" t="n">
        <v>71</v>
      </c>
      <c r="J1031" t="n">
        <v>103.4</v>
      </c>
      <c r="K1031" t="n">
        <v>39.72</v>
      </c>
      <c r="L1031" t="n">
        <v>4.75</v>
      </c>
      <c r="M1031" t="n">
        <v>69</v>
      </c>
      <c r="N1031" t="n">
        <v>13.93</v>
      </c>
      <c r="O1031" t="n">
        <v>12986.15</v>
      </c>
      <c r="P1031" t="n">
        <v>459.94</v>
      </c>
      <c r="Q1031" t="n">
        <v>1367.46</v>
      </c>
      <c r="R1031" t="n">
        <v>171.72</v>
      </c>
      <c r="S1031" t="n">
        <v>104.26</v>
      </c>
      <c r="T1031" t="n">
        <v>32563.66</v>
      </c>
      <c r="U1031" t="n">
        <v>0.61</v>
      </c>
      <c r="V1031" t="n">
        <v>0.88</v>
      </c>
      <c r="W1031" t="n">
        <v>20.77</v>
      </c>
      <c r="X1031" t="n">
        <v>2.01</v>
      </c>
      <c r="Y1031" t="n">
        <v>1</v>
      </c>
      <c r="Z1031" t="n">
        <v>10</v>
      </c>
    </row>
    <row r="1032">
      <c r="A1032" t="n">
        <v>16</v>
      </c>
      <c r="B1032" t="n">
        <v>45</v>
      </c>
      <c r="C1032" t="inlineStr">
        <is>
          <t xml:space="preserve">CONCLUIDO	</t>
        </is>
      </c>
      <c r="D1032" t="n">
        <v>1.7285</v>
      </c>
      <c r="E1032" t="n">
        <v>57.85</v>
      </c>
      <c r="F1032" t="n">
        <v>54.49</v>
      </c>
      <c r="G1032" t="n">
        <v>48.8</v>
      </c>
      <c r="H1032" t="n">
        <v>0.85</v>
      </c>
      <c r="I1032" t="n">
        <v>67</v>
      </c>
      <c r="J1032" t="n">
        <v>103.71</v>
      </c>
      <c r="K1032" t="n">
        <v>39.72</v>
      </c>
      <c r="L1032" t="n">
        <v>5</v>
      </c>
      <c r="M1032" t="n">
        <v>65</v>
      </c>
      <c r="N1032" t="n">
        <v>14</v>
      </c>
      <c r="O1032" t="n">
        <v>13024.91</v>
      </c>
      <c r="P1032" t="n">
        <v>456.13</v>
      </c>
      <c r="Q1032" t="n">
        <v>1367.35</v>
      </c>
      <c r="R1032" t="n">
        <v>168.71</v>
      </c>
      <c r="S1032" t="n">
        <v>104.26</v>
      </c>
      <c r="T1032" t="n">
        <v>31075.08</v>
      </c>
      <c r="U1032" t="n">
        <v>0.62</v>
      </c>
      <c r="V1032" t="n">
        <v>0.88</v>
      </c>
      <c r="W1032" t="n">
        <v>20.75</v>
      </c>
      <c r="X1032" t="n">
        <v>1.91</v>
      </c>
      <c r="Y1032" t="n">
        <v>1</v>
      </c>
      <c r="Z1032" t="n">
        <v>10</v>
      </c>
    </row>
    <row r="1033">
      <c r="A1033" t="n">
        <v>17</v>
      </c>
      <c r="B1033" t="n">
        <v>45</v>
      </c>
      <c r="C1033" t="inlineStr">
        <is>
          <t xml:space="preserve">CONCLUIDO	</t>
        </is>
      </c>
      <c r="D1033" t="n">
        <v>1.7344</v>
      </c>
      <c r="E1033" t="n">
        <v>57.66</v>
      </c>
      <c r="F1033" t="n">
        <v>54.37</v>
      </c>
      <c r="G1033" t="n">
        <v>51.78</v>
      </c>
      <c r="H1033" t="n">
        <v>0.89</v>
      </c>
      <c r="I1033" t="n">
        <v>63</v>
      </c>
      <c r="J1033" t="n">
        <v>104.03</v>
      </c>
      <c r="K1033" t="n">
        <v>39.72</v>
      </c>
      <c r="L1033" t="n">
        <v>5.25</v>
      </c>
      <c r="M1033" t="n">
        <v>61</v>
      </c>
      <c r="N1033" t="n">
        <v>14.06</v>
      </c>
      <c r="O1033" t="n">
        <v>13063.69</v>
      </c>
      <c r="P1033" t="n">
        <v>452.88</v>
      </c>
      <c r="Q1033" t="n">
        <v>1367.33</v>
      </c>
      <c r="R1033" t="n">
        <v>164.9</v>
      </c>
      <c r="S1033" t="n">
        <v>104.26</v>
      </c>
      <c r="T1033" t="n">
        <v>29190.7</v>
      </c>
      <c r="U1033" t="n">
        <v>0.63</v>
      </c>
      <c r="V1033" t="n">
        <v>0.88</v>
      </c>
      <c r="W1033" t="n">
        <v>20.75</v>
      </c>
      <c r="X1033" t="n">
        <v>1.79</v>
      </c>
      <c r="Y1033" t="n">
        <v>1</v>
      </c>
      <c r="Z1033" t="n">
        <v>10</v>
      </c>
    </row>
    <row r="1034">
      <c r="A1034" t="n">
        <v>18</v>
      </c>
      <c r="B1034" t="n">
        <v>45</v>
      </c>
      <c r="C1034" t="inlineStr">
        <is>
          <t xml:space="preserve">CONCLUIDO	</t>
        </is>
      </c>
      <c r="D1034" t="n">
        <v>1.7397</v>
      </c>
      <c r="E1034" t="n">
        <v>57.48</v>
      </c>
      <c r="F1034" t="n">
        <v>54.26</v>
      </c>
      <c r="G1034" t="n">
        <v>54.26</v>
      </c>
      <c r="H1034" t="n">
        <v>0.93</v>
      </c>
      <c r="I1034" t="n">
        <v>60</v>
      </c>
      <c r="J1034" t="n">
        <v>104.34</v>
      </c>
      <c r="K1034" t="n">
        <v>39.72</v>
      </c>
      <c r="L1034" t="n">
        <v>5.5</v>
      </c>
      <c r="M1034" t="n">
        <v>58</v>
      </c>
      <c r="N1034" t="n">
        <v>14.12</v>
      </c>
      <c r="O1034" t="n">
        <v>13102.5</v>
      </c>
      <c r="P1034" t="n">
        <v>449.21</v>
      </c>
      <c r="Q1034" t="n">
        <v>1367.35</v>
      </c>
      <c r="R1034" t="n">
        <v>161.25</v>
      </c>
      <c r="S1034" t="n">
        <v>104.26</v>
      </c>
      <c r="T1034" t="n">
        <v>27383.72</v>
      </c>
      <c r="U1034" t="n">
        <v>0.65</v>
      </c>
      <c r="V1034" t="n">
        <v>0.88</v>
      </c>
      <c r="W1034" t="n">
        <v>20.74</v>
      </c>
      <c r="X1034" t="n">
        <v>1.68</v>
      </c>
      <c r="Y1034" t="n">
        <v>1</v>
      </c>
      <c r="Z1034" t="n">
        <v>10</v>
      </c>
    </row>
    <row r="1035">
      <c r="A1035" t="n">
        <v>19</v>
      </c>
      <c r="B1035" t="n">
        <v>45</v>
      </c>
      <c r="C1035" t="inlineStr">
        <is>
          <t xml:space="preserve">CONCLUIDO	</t>
        </is>
      </c>
      <c r="D1035" t="n">
        <v>1.7432</v>
      </c>
      <c r="E1035" t="n">
        <v>57.36</v>
      </c>
      <c r="F1035" t="n">
        <v>54.21</v>
      </c>
      <c r="G1035" t="n">
        <v>57.06</v>
      </c>
      <c r="H1035" t="n">
        <v>0.97</v>
      </c>
      <c r="I1035" t="n">
        <v>57</v>
      </c>
      <c r="J1035" t="n">
        <v>104.65</v>
      </c>
      <c r="K1035" t="n">
        <v>39.72</v>
      </c>
      <c r="L1035" t="n">
        <v>5.75</v>
      </c>
      <c r="M1035" t="n">
        <v>55</v>
      </c>
      <c r="N1035" t="n">
        <v>14.19</v>
      </c>
      <c r="O1035" t="n">
        <v>13141.33</v>
      </c>
      <c r="P1035" t="n">
        <v>445.89</v>
      </c>
      <c r="Q1035" t="n">
        <v>1367.44</v>
      </c>
      <c r="R1035" t="n">
        <v>159.43</v>
      </c>
      <c r="S1035" t="n">
        <v>104.26</v>
      </c>
      <c r="T1035" t="n">
        <v>26485.2</v>
      </c>
      <c r="U1035" t="n">
        <v>0.65</v>
      </c>
      <c r="V1035" t="n">
        <v>0.88</v>
      </c>
      <c r="W1035" t="n">
        <v>20.74</v>
      </c>
      <c r="X1035" t="n">
        <v>1.63</v>
      </c>
      <c r="Y1035" t="n">
        <v>1</v>
      </c>
      <c r="Z1035" t="n">
        <v>10</v>
      </c>
    </row>
    <row r="1036">
      <c r="A1036" t="n">
        <v>20</v>
      </c>
      <c r="B1036" t="n">
        <v>45</v>
      </c>
      <c r="C1036" t="inlineStr">
        <is>
          <t xml:space="preserve">CONCLUIDO	</t>
        </is>
      </c>
      <c r="D1036" t="n">
        <v>1.7484</v>
      </c>
      <c r="E1036" t="n">
        <v>57.2</v>
      </c>
      <c r="F1036" t="n">
        <v>54.1</v>
      </c>
      <c r="G1036" t="n">
        <v>60.11</v>
      </c>
      <c r="H1036" t="n">
        <v>1.01</v>
      </c>
      <c r="I1036" t="n">
        <v>54</v>
      </c>
      <c r="J1036" t="n">
        <v>104.97</v>
      </c>
      <c r="K1036" t="n">
        <v>39.72</v>
      </c>
      <c r="L1036" t="n">
        <v>6</v>
      </c>
      <c r="M1036" t="n">
        <v>52</v>
      </c>
      <c r="N1036" t="n">
        <v>14.25</v>
      </c>
      <c r="O1036" t="n">
        <v>13180.19</v>
      </c>
      <c r="P1036" t="n">
        <v>442.77</v>
      </c>
      <c r="Q1036" t="n">
        <v>1367.32</v>
      </c>
      <c r="R1036" t="n">
        <v>155.75</v>
      </c>
      <c r="S1036" t="n">
        <v>104.26</v>
      </c>
      <c r="T1036" t="n">
        <v>24662.51</v>
      </c>
      <c r="U1036" t="n">
        <v>0.67</v>
      </c>
      <c r="V1036" t="n">
        <v>0.89</v>
      </c>
      <c r="W1036" t="n">
        <v>20.74</v>
      </c>
      <c r="X1036" t="n">
        <v>1.52</v>
      </c>
      <c r="Y1036" t="n">
        <v>1</v>
      </c>
      <c r="Z1036" t="n">
        <v>10</v>
      </c>
    </row>
    <row r="1037">
      <c r="A1037" t="n">
        <v>21</v>
      </c>
      <c r="B1037" t="n">
        <v>45</v>
      </c>
      <c r="C1037" t="inlineStr">
        <is>
          <t xml:space="preserve">CONCLUIDO	</t>
        </is>
      </c>
      <c r="D1037" t="n">
        <v>1.7515</v>
      </c>
      <c r="E1037" t="n">
        <v>57.09</v>
      </c>
      <c r="F1037" t="n">
        <v>54.04</v>
      </c>
      <c r="G1037" t="n">
        <v>62.35</v>
      </c>
      <c r="H1037" t="n">
        <v>1.05</v>
      </c>
      <c r="I1037" t="n">
        <v>52</v>
      </c>
      <c r="J1037" t="n">
        <v>105.28</v>
      </c>
      <c r="K1037" t="n">
        <v>39.72</v>
      </c>
      <c r="L1037" t="n">
        <v>6.25</v>
      </c>
      <c r="M1037" t="n">
        <v>50</v>
      </c>
      <c r="N1037" t="n">
        <v>14.32</v>
      </c>
      <c r="O1037" t="n">
        <v>13219.07</v>
      </c>
      <c r="P1037" t="n">
        <v>439.17</v>
      </c>
      <c r="Q1037" t="n">
        <v>1367.36</v>
      </c>
      <c r="R1037" t="n">
        <v>154.05</v>
      </c>
      <c r="S1037" t="n">
        <v>104.26</v>
      </c>
      <c r="T1037" t="n">
        <v>23820.58</v>
      </c>
      <c r="U1037" t="n">
        <v>0.68</v>
      </c>
      <c r="V1037" t="n">
        <v>0.89</v>
      </c>
      <c r="W1037" t="n">
        <v>20.72</v>
      </c>
      <c r="X1037" t="n">
        <v>1.46</v>
      </c>
      <c r="Y1037" t="n">
        <v>1</v>
      </c>
      <c r="Z1037" t="n">
        <v>10</v>
      </c>
    </row>
    <row r="1038">
      <c r="A1038" t="n">
        <v>22</v>
      </c>
      <c r="B1038" t="n">
        <v>45</v>
      </c>
      <c r="C1038" t="inlineStr">
        <is>
          <t xml:space="preserve">CONCLUIDO	</t>
        </is>
      </c>
      <c r="D1038" t="n">
        <v>1.7549</v>
      </c>
      <c r="E1038" t="n">
        <v>56.98</v>
      </c>
      <c r="F1038" t="n">
        <v>53.99</v>
      </c>
      <c r="G1038" t="n">
        <v>66.11</v>
      </c>
      <c r="H1038" t="n">
        <v>1.08</v>
      </c>
      <c r="I1038" t="n">
        <v>49</v>
      </c>
      <c r="J1038" t="n">
        <v>105.6</v>
      </c>
      <c r="K1038" t="n">
        <v>39.72</v>
      </c>
      <c r="L1038" t="n">
        <v>6.5</v>
      </c>
      <c r="M1038" t="n">
        <v>47</v>
      </c>
      <c r="N1038" t="n">
        <v>14.39</v>
      </c>
      <c r="O1038" t="n">
        <v>13257.98</v>
      </c>
      <c r="P1038" t="n">
        <v>436.05</v>
      </c>
      <c r="Q1038" t="n">
        <v>1367.34</v>
      </c>
      <c r="R1038" t="n">
        <v>152.02</v>
      </c>
      <c r="S1038" t="n">
        <v>104.26</v>
      </c>
      <c r="T1038" t="n">
        <v>22819.76</v>
      </c>
      <c r="U1038" t="n">
        <v>0.6899999999999999</v>
      </c>
      <c r="V1038" t="n">
        <v>0.89</v>
      </c>
      <c r="W1038" t="n">
        <v>20.73</v>
      </c>
      <c r="X1038" t="n">
        <v>1.41</v>
      </c>
      <c r="Y1038" t="n">
        <v>1</v>
      </c>
      <c r="Z1038" t="n">
        <v>10</v>
      </c>
    </row>
    <row r="1039">
      <c r="A1039" t="n">
        <v>23</v>
      </c>
      <c r="B1039" t="n">
        <v>45</v>
      </c>
      <c r="C1039" t="inlineStr">
        <is>
          <t xml:space="preserve">CONCLUIDO	</t>
        </is>
      </c>
      <c r="D1039" t="n">
        <v>1.7586</v>
      </c>
      <c r="E1039" t="n">
        <v>56.86</v>
      </c>
      <c r="F1039" t="n">
        <v>53.91</v>
      </c>
      <c r="G1039" t="n">
        <v>68.81999999999999</v>
      </c>
      <c r="H1039" t="n">
        <v>1.12</v>
      </c>
      <c r="I1039" t="n">
        <v>47</v>
      </c>
      <c r="J1039" t="n">
        <v>105.92</v>
      </c>
      <c r="K1039" t="n">
        <v>39.72</v>
      </c>
      <c r="L1039" t="n">
        <v>6.75</v>
      </c>
      <c r="M1039" t="n">
        <v>45</v>
      </c>
      <c r="N1039" t="n">
        <v>14.45</v>
      </c>
      <c r="O1039" t="n">
        <v>13296.91</v>
      </c>
      <c r="P1039" t="n">
        <v>432.65</v>
      </c>
      <c r="Q1039" t="n">
        <v>1367.36</v>
      </c>
      <c r="R1039" t="n">
        <v>149.73</v>
      </c>
      <c r="S1039" t="n">
        <v>104.26</v>
      </c>
      <c r="T1039" t="n">
        <v>21688.67</v>
      </c>
      <c r="U1039" t="n">
        <v>0.7</v>
      </c>
      <c r="V1039" t="n">
        <v>0.89</v>
      </c>
      <c r="W1039" t="n">
        <v>20.72</v>
      </c>
      <c r="X1039" t="n">
        <v>1.33</v>
      </c>
      <c r="Y1039" t="n">
        <v>1</v>
      </c>
      <c r="Z1039" t="n">
        <v>10</v>
      </c>
    </row>
    <row r="1040">
      <c r="A1040" t="n">
        <v>24</v>
      </c>
      <c r="B1040" t="n">
        <v>45</v>
      </c>
      <c r="C1040" t="inlineStr">
        <is>
          <t xml:space="preserve">CONCLUIDO	</t>
        </is>
      </c>
      <c r="D1040" t="n">
        <v>1.7624</v>
      </c>
      <c r="E1040" t="n">
        <v>56.74</v>
      </c>
      <c r="F1040" t="n">
        <v>53.83</v>
      </c>
      <c r="G1040" t="n">
        <v>71.77</v>
      </c>
      <c r="H1040" t="n">
        <v>1.16</v>
      </c>
      <c r="I1040" t="n">
        <v>45</v>
      </c>
      <c r="J1040" t="n">
        <v>106.23</v>
      </c>
      <c r="K1040" t="n">
        <v>39.72</v>
      </c>
      <c r="L1040" t="n">
        <v>7</v>
      </c>
      <c r="M1040" t="n">
        <v>43</v>
      </c>
      <c r="N1040" t="n">
        <v>14.52</v>
      </c>
      <c r="O1040" t="n">
        <v>13335.87</v>
      </c>
      <c r="P1040" t="n">
        <v>429.72</v>
      </c>
      <c r="Q1040" t="n">
        <v>1367.33</v>
      </c>
      <c r="R1040" t="n">
        <v>147</v>
      </c>
      <c r="S1040" t="n">
        <v>104.26</v>
      </c>
      <c r="T1040" t="n">
        <v>20332.61</v>
      </c>
      <c r="U1040" t="n">
        <v>0.71</v>
      </c>
      <c r="V1040" t="n">
        <v>0.89</v>
      </c>
      <c r="W1040" t="n">
        <v>20.72</v>
      </c>
      <c r="X1040" t="n">
        <v>1.25</v>
      </c>
      <c r="Y1040" t="n">
        <v>1</v>
      </c>
      <c r="Z1040" t="n">
        <v>10</v>
      </c>
    </row>
    <row r="1041">
      <c r="A1041" t="n">
        <v>25</v>
      </c>
      <c r="B1041" t="n">
        <v>45</v>
      </c>
      <c r="C1041" t="inlineStr">
        <is>
          <t xml:space="preserve">CONCLUIDO	</t>
        </is>
      </c>
      <c r="D1041" t="n">
        <v>1.7634</v>
      </c>
      <c r="E1041" t="n">
        <v>56.71</v>
      </c>
      <c r="F1041" t="n">
        <v>53.82</v>
      </c>
      <c r="G1041" t="n">
        <v>73.39</v>
      </c>
      <c r="H1041" t="n">
        <v>1.2</v>
      </c>
      <c r="I1041" t="n">
        <v>44</v>
      </c>
      <c r="J1041" t="n">
        <v>106.55</v>
      </c>
      <c r="K1041" t="n">
        <v>39.72</v>
      </c>
      <c r="L1041" t="n">
        <v>7.25</v>
      </c>
      <c r="M1041" t="n">
        <v>42</v>
      </c>
      <c r="N1041" t="n">
        <v>14.58</v>
      </c>
      <c r="O1041" t="n">
        <v>13374.86</v>
      </c>
      <c r="P1041" t="n">
        <v>426.53</v>
      </c>
      <c r="Q1041" t="n">
        <v>1367.34</v>
      </c>
      <c r="R1041" t="n">
        <v>146.68</v>
      </c>
      <c r="S1041" t="n">
        <v>104.26</v>
      </c>
      <c r="T1041" t="n">
        <v>20177.13</v>
      </c>
      <c r="U1041" t="n">
        <v>0.71</v>
      </c>
      <c r="V1041" t="n">
        <v>0.89</v>
      </c>
      <c r="W1041" t="n">
        <v>20.72</v>
      </c>
      <c r="X1041" t="n">
        <v>1.24</v>
      </c>
      <c r="Y1041" t="n">
        <v>1</v>
      </c>
      <c r="Z1041" t="n">
        <v>10</v>
      </c>
    </row>
    <row r="1042">
      <c r="A1042" t="n">
        <v>26</v>
      </c>
      <c r="B1042" t="n">
        <v>45</v>
      </c>
      <c r="C1042" t="inlineStr">
        <is>
          <t xml:space="preserve">CONCLUIDO	</t>
        </is>
      </c>
      <c r="D1042" t="n">
        <v>1.7666</v>
      </c>
      <c r="E1042" t="n">
        <v>56.6</v>
      </c>
      <c r="F1042" t="n">
        <v>53.75</v>
      </c>
      <c r="G1042" t="n">
        <v>76.79000000000001</v>
      </c>
      <c r="H1042" t="n">
        <v>1.24</v>
      </c>
      <c r="I1042" t="n">
        <v>42</v>
      </c>
      <c r="J1042" t="n">
        <v>106.86</v>
      </c>
      <c r="K1042" t="n">
        <v>39.72</v>
      </c>
      <c r="L1042" t="n">
        <v>7.5</v>
      </c>
      <c r="M1042" t="n">
        <v>40</v>
      </c>
      <c r="N1042" t="n">
        <v>14.65</v>
      </c>
      <c r="O1042" t="n">
        <v>13413.87</v>
      </c>
      <c r="P1042" t="n">
        <v>423.79</v>
      </c>
      <c r="Q1042" t="n">
        <v>1367.33</v>
      </c>
      <c r="R1042" t="n">
        <v>144.86</v>
      </c>
      <c r="S1042" t="n">
        <v>104.26</v>
      </c>
      <c r="T1042" t="n">
        <v>19277.49</v>
      </c>
      <c r="U1042" t="n">
        <v>0.72</v>
      </c>
      <c r="V1042" t="n">
        <v>0.89</v>
      </c>
      <c r="W1042" t="n">
        <v>20.71</v>
      </c>
      <c r="X1042" t="n">
        <v>1.18</v>
      </c>
      <c r="Y1042" t="n">
        <v>1</v>
      </c>
      <c r="Z1042" t="n">
        <v>10</v>
      </c>
    </row>
    <row r="1043">
      <c r="A1043" t="n">
        <v>27</v>
      </c>
      <c r="B1043" t="n">
        <v>45</v>
      </c>
      <c r="C1043" t="inlineStr">
        <is>
          <t xml:space="preserve">CONCLUIDO	</t>
        </is>
      </c>
      <c r="D1043" t="n">
        <v>1.7705</v>
      </c>
      <c r="E1043" t="n">
        <v>56.48</v>
      </c>
      <c r="F1043" t="n">
        <v>53.67</v>
      </c>
      <c r="G1043" t="n">
        <v>80.51000000000001</v>
      </c>
      <c r="H1043" t="n">
        <v>1.27</v>
      </c>
      <c r="I1043" t="n">
        <v>40</v>
      </c>
      <c r="J1043" t="n">
        <v>107.18</v>
      </c>
      <c r="K1043" t="n">
        <v>39.72</v>
      </c>
      <c r="L1043" t="n">
        <v>7.75</v>
      </c>
      <c r="M1043" t="n">
        <v>38</v>
      </c>
      <c r="N1043" t="n">
        <v>14.72</v>
      </c>
      <c r="O1043" t="n">
        <v>13452.9</v>
      </c>
      <c r="P1043" t="n">
        <v>420.46</v>
      </c>
      <c r="Q1043" t="n">
        <v>1367.41</v>
      </c>
      <c r="R1043" t="n">
        <v>142.19</v>
      </c>
      <c r="S1043" t="n">
        <v>104.26</v>
      </c>
      <c r="T1043" t="n">
        <v>17951.72</v>
      </c>
      <c r="U1043" t="n">
        <v>0.73</v>
      </c>
      <c r="V1043" t="n">
        <v>0.89</v>
      </c>
      <c r="W1043" t="n">
        <v>20.7</v>
      </c>
      <c r="X1043" t="n">
        <v>1.09</v>
      </c>
      <c r="Y1043" t="n">
        <v>1</v>
      </c>
      <c r="Z1043" t="n">
        <v>10</v>
      </c>
    </row>
    <row r="1044">
      <c r="A1044" t="n">
        <v>28</v>
      </c>
      <c r="B1044" t="n">
        <v>45</v>
      </c>
      <c r="C1044" t="inlineStr">
        <is>
          <t xml:space="preserve">CONCLUIDO	</t>
        </is>
      </c>
      <c r="D1044" t="n">
        <v>1.7708</v>
      </c>
      <c r="E1044" t="n">
        <v>56.47</v>
      </c>
      <c r="F1044" t="n">
        <v>53.68</v>
      </c>
      <c r="G1044" t="n">
        <v>82.59</v>
      </c>
      <c r="H1044" t="n">
        <v>1.31</v>
      </c>
      <c r="I1044" t="n">
        <v>39</v>
      </c>
      <c r="J1044" t="n">
        <v>107.5</v>
      </c>
      <c r="K1044" t="n">
        <v>39.72</v>
      </c>
      <c r="L1044" t="n">
        <v>8</v>
      </c>
      <c r="M1044" t="n">
        <v>37</v>
      </c>
      <c r="N1044" t="n">
        <v>14.78</v>
      </c>
      <c r="O1044" t="n">
        <v>13491.96</v>
      </c>
      <c r="P1044" t="n">
        <v>417.91</v>
      </c>
      <c r="Q1044" t="n">
        <v>1367.22</v>
      </c>
      <c r="R1044" t="n">
        <v>142.26</v>
      </c>
      <c r="S1044" t="n">
        <v>104.26</v>
      </c>
      <c r="T1044" t="n">
        <v>17992.56</v>
      </c>
      <c r="U1044" t="n">
        <v>0.73</v>
      </c>
      <c r="V1044" t="n">
        <v>0.89</v>
      </c>
      <c r="W1044" t="n">
        <v>20.71</v>
      </c>
      <c r="X1044" t="n">
        <v>1.11</v>
      </c>
      <c r="Y1044" t="n">
        <v>1</v>
      </c>
      <c r="Z1044" t="n">
        <v>10</v>
      </c>
    </row>
    <row r="1045">
      <c r="A1045" t="n">
        <v>29</v>
      </c>
      <c r="B1045" t="n">
        <v>45</v>
      </c>
      <c r="C1045" t="inlineStr">
        <is>
          <t xml:space="preserve">CONCLUIDO	</t>
        </is>
      </c>
      <c r="D1045" t="n">
        <v>1.7747</v>
      </c>
      <c r="E1045" t="n">
        <v>56.35</v>
      </c>
      <c r="F1045" t="n">
        <v>53.6</v>
      </c>
      <c r="G1045" t="n">
        <v>86.92</v>
      </c>
      <c r="H1045" t="n">
        <v>1.35</v>
      </c>
      <c r="I1045" t="n">
        <v>37</v>
      </c>
      <c r="J1045" t="n">
        <v>107.81</v>
      </c>
      <c r="K1045" t="n">
        <v>39.72</v>
      </c>
      <c r="L1045" t="n">
        <v>8.25</v>
      </c>
      <c r="M1045" t="n">
        <v>35</v>
      </c>
      <c r="N1045" t="n">
        <v>14.85</v>
      </c>
      <c r="O1045" t="n">
        <v>13531.05</v>
      </c>
      <c r="P1045" t="n">
        <v>413.48</v>
      </c>
      <c r="Q1045" t="n">
        <v>1367.32</v>
      </c>
      <c r="R1045" t="n">
        <v>139.62</v>
      </c>
      <c r="S1045" t="n">
        <v>104.26</v>
      </c>
      <c r="T1045" t="n">
        <v>16681.68</v>
      </c>
      <c r="U1045" t="n">
        <v>0.75</v>
      </c>
      <c r="V1045" t="n">
        <v>0.89</v>
      </c>
      <c r="W1045" t="n">
        <v>20.71</v>
      </c>
      <c r="X1045" t="n">
        <v>1.02</v>
      </c>
      <c r="Y1045" t="n">
        <v>1</v>
      </c>
      <c r="Z1045" t="n">
        <v>10</v>
      </c>
    </row>
    <row r="1046">
      <c r="A1046" t="n">
        <v>30</v>
      </c>
      <c r="B1046" t="n">
        <v>45</v>
      </c>
      <c r="C1046" t="inlineStr">
        <is>
          <t xml:space="preserve">CONCLUIDO	</t>
        </is>
      </c>
      <c r="D1046" t="n">
        <v>1.7759</v>
      </c>
      <c r="E1046" t="n">
        <v>56.31</v>
      </c>
      <c r="F1046" t="n">
        <v>53.58</v>
      </c>
      <c r="G1046" t="n">
        <v>89.3</v>
      </c>
      <c r="H1046" t="n">
        <v>1.38</v>
      </c>
      <c r="I1046" t="n">
        <v>36</v>
      </c>
      <c r="J1046" t="n">
        <v>108.13</v>
      </c>
      <c r="K1046" t="n">
        <v>39.72</v>
      </c>
      <c r="L1046" t="n">
        <v>8.5</v>
      </c>
      <c r="M1046" t="n">
        <v>34</v>
      </c>
      <c r="N1046" t="n">
        <v>14.92</v>
      </c>
      <c r="O1046" t="n">
        <v>13570.16</v>
      </c>
      <c r="P1046" t="n">
        <v>410.36</v>
      </c>
      <c r="Q1046" t="n">
        <v>1367.3</v>
      </c>
      <c r="R1046" t="n">
        <v>138.89</v>
      </c>
      <c r="S1046" t="n">
        <v>104.26</v>
      </c>
      <c r="T1046" t="n">
        <v>16320.06</v>
      </c>
      <c r="U1046" t="n">
        <v>0.75</v>
      </c>
      <c r="V1046" t="n">
        <v>0.89</v>
      </c>
      <c r="W1046" t="n">
        <v>20.71</v>
      </c>
      <c r="X1046" t="n">
        <v>1</v>
      </c>
      <c r="Y1046" t="n">
        <v>1</v>
      </c>
      <c r="Z1046" t="n">
        <v>10</v>
      </c>
    </row>
    <row r="1047">
      <c r="A1047" t="n">
        <v>31</v>
      </c>
      <c r="B1047" t="n">
        <v>45</v>
      </c>
      <c r="C1047" t="inlineStr">
        <is>
          <t xml:space="preserve">CONCLUIDO	</t>
        </is>
      </c>
      <c r="D1047" t="n">
        <v>1.7762</v>
      </c>
      <c r="E1047" t="n">
        <v>56.3</v>
      </c>
      <c r="F1047" t="n">
        <v>53.59</v>
      </c>
      <c r="G1047" t="n">
        <v>91.87</v>
      </c>
      <c r="H1047" t="n">
        <v>1.42</v>
      </c>
      <c r="I1047" t="n">
        <v>35</v>
      </c>
      <c r="J1047" t="n">
        <v>108.45</v>
      </c>
      <c r="K1047" t="n">
        <v>39.72</v>
      </c>
      <c r="L1047" t="n">
        <v>8.75</v>
      </c>
      <c r="M1047" t="n">
        <v>30</v>
      </c>
      <c r="N1047" t="n">
        <v>14.98</v>
      </c>
      <c r="O1047" t="n">
        <v>13609.42</v>
      </c>
      <c r="P1047" t="n">
        <v>407.09</v>
      </c>
      <c r="Q1047" t="n">
        <v>1367.33</v>
      </c>
      <c r="R1047" t="n">
        <v>139.33</v>
      </c>
      <c r="S1047" t="n">
        <v>104.26</v>
      </c>
      <c r="T1047" t="n">
        <v>16545.25</v>
      </c>
      <c r="U1047" t="n">
        <v>0.75</v>
      </c>
      <c r="V1047" t="n">
        <v>0.89</v>
      </c>
      <c r="W1047" t="n">
        <v>20.71</v>
      </c>
      <c r="X1047" t="n">
        <v>1.02</v>
      </c>
      <c r="Y1047" t="n">
        <v>1</v>
      </c>
      <c r="Z1047" t="n">
        <v>10</v>
      </c>
    </row>
    <row r="1048">
      <c r="A1048" t="n">
        <v>32</v>
      </c>
      <c r="B1048" t="n">
        <v>45</v>
      </c>
      <c r="C1048" t="inlineStr">
        <is>
          <t xml:space="preserve">CONCLUIDO	</t>
        </is>
      </c>
      <c r="D1048" t="n">
        <v>1.7784</v>
      </c>
      <c r="E1048" t="n">
        <v>56.23</v>
      </c>
      <c r="F1048" t="n">
        <v>53.54</v>
      </c>
      <c r="G1048" t="n">
        <v>94.48999999999999</v>
      </c>
      <c r="H1048" t="n">
        <v>1.46</v>
      </c>
      <c r="I1048" t="n">
        <v>34</v>
      </c>
      <c r="J1048" t="n">
        <v>108.77</v>
      </c>
      <c r="K1048" t="n">
        <v>39.72</v>
      </c>
      <c r="L1048" t="n">
        <v>9</v>
      </c>
      <c r="M1048" t="n">
        <v>27</v>
      </c>
      <c r="N1048" t="n">
        <v>15.05</v>
      </c>
      <c r="O1048" t="n">
        <v>13648.58</v>
      </c>
      <c r="P1048" t="n">
        <v>404.46</v>
      </c>
      <c r="Q1048" t="n">
        <v>1367.33</v>
      </c>
      <c r="R1048" t="n">
        <v>137.64</v>
      </c>
      <c r="S1048" t="n">
        <v>104.26</v>
      </c>
      <c r="T1048" t="n">
        <v>15707.96</v>
      </c>
      <c r="U1048" t="n">
        <v>0.76</v>
      </c>
      <c r="V1048" t="n">
        <v>0.9</v>
      </c>
      <c r="W1048" t="n">
        <v>20.71</v>
      </c>
      <c r="X1048" t="n">
        <v>0.97</v>
      </c>
      <c r="Y1048" t="n">
        <v>1</v>
      </c>
      <c r="Z1048" t="n">
        <v>10</v>
      </c>
    </row>
    <row r="1049">
      <c r="A1049" t="n">
        <v>33</v>
      </c>
      <c r="B1049" t="n">
        <v>45</v>
      </c>
      <c r="C1049" t="inlineStr">
        <is>
          <t xml:space="preserve">CONCLUIDO	</t>
        </is>
      </c>
      <c r="D1049" t="n">
        <v>1.7806</v>
      </c>
      <c r="E1049" t="n">
        <v>56.16</v>
      </c>
      <c r="F1049" t="n">
        <v>53.5</v>
      </c>
      <c r="G1049" t="n">
        <v>97.26000000000001</v>
      </c>
      <c r="H1049" t="n">
        <v>1.49</v>
      </c>
      <c r="I1049" t="n">
        <v>33</v>
      </c>
      <c r="J1049" t="n">
        <v>109.09</v>
      </c>
      <c r="K1049" t="n">
        <v>39.72</v>
      </c>
      <c r="L1049" t="n">
        <v>9.25</v>
      </c>
      <c r="M1049" t="n">
        <v>20</v>
      </c>
      <c r="N1049" t="n">
        <v>15.12</v>
      </c>
      <c r="O1049" t="n">
        <v>13687.77</v>
      </c>
      <c r="P1049" t="n">
        <v>402.91</v>
      </c>
      <c r="Q1049" t="n">
        <v>1367.18</v>
      </c>
      <c r="R1049" t="n">
        <v>135.98</v>
      </c>
      <c r="S1049" t="n">
        <v>104.26</v>
      </c>
      <c r="T1049" t="n">
        <v>14879.62</v>
      </c>
      <c r="U1049" t="n">
        <v>0.77</v>
      </c>
      <c r="V1049" t="n">
        <v>0.9</v>
      </c>
      <c r="W1049" t="n">
        <v>20.71</v>
      </c>
      <c r="X1049" t="n">
        <v>0.92</v>
      </c>
      <c r="Y1049" t="n">
        <v>1</v>
      </c>
      <c r="Z1049" t="n">
        <v>10</v>
      </c>
    </row>
    <row r="1050">
      <c r="A1050" t="n">
        <v>34</v>
      </c>
      <c r="B1050" t="n">
        <v>45</v>
      </c>
      <c r="C1050" t="inlineStr">
        <is>
          <t xml:space="preserve">CONCLUIDO	</t>
        </is>
      </c>
      <c r="D1050" t="n">
        <v>1.7814</v>
      </c>
      <c r="E1050" t="n">
        <v>56.13</v>
      </c>
      <c r="F1050" t="n">
        <v>53.49</v>
      </c>
      <c r="G1050" t="n">
        <v>100.29</v>
      </c>
      <c r="H1050" t="n">
        <v>1.53</v>
      </c>
      <c r="I1050" t="n">
        <v>32</v>
      </c>
      <c r="J1050" t="n">
        <v>109.4</v>
      </c>
      <c r="K1050" t="n">
        <v>39.72</v>
      </c>
      <c r="L1050" t="n">
        <v>9.5</v>
      </c>
      <c r="M1050" t="n">
        <v>14</v>
      </c>
      <c r="N1050" t="n">
        <v>15.19</v>
      </c>
      <c r="O1050" t="n">
        <v>13726.99</v>
      </c>
      <c r="P1050" t="n">
        <v>401.83</v>
      </c>
      <c r="Q1050" t="n">
        <v>1367.37</v>
      </c>
      <c r="R1050" t="n">
        <v>135.62</v>
      </c>
      <c r="S1050" t="n">
        <v>104.26</v>
      </c>
      <c r="T1050" t="n">
        <v>14704.21</v>
      </c>
      <c r="U1050" t="n">
        <v>0.77</v>
      </c>
      <c r="V1050" t="n">
        <v>0.9</v>
      </c>
      <c r="W1050" t="n">
        <v>20.71</v>
      </c>
      <c r="X1050" t="n">
        <v>0.91</v>
      </c>
      <c r="Y1050" t="n">
        <v>1</v>
      </c>
      <c r="Z1050" t="n">
        <v>10</v>
      </c>
    </row>
    <row r="1051">
      <c r="A1051" t="n">
        <v>35</v>
      </c>
      <c r="B1051" t="n">
        <v>45</v>
      </c>
      <c r="C1051" t="inlineStr">
        <is>
          <t xml:space="preserve">CONCLUIDO	</t>
        </is>
      </c>
      <c r="D1051" t="n">
        <v>1.7812</v>
      </c>
      <c r="E1051" t="n">
        <v>56.14</v>
      </c>
      <c r="F1051" t="n">
        <v>53.49</v>
      </c>
      <c r="G1051" t="n">
        <v>100.3</v>
      </c>
      <c r="H1051" t="n">
        <v>1.57</v>
      </c>
      <c r="I1051" t="n">
        <v>32</v>
      </c>
      <c r="J1051" t="n">
        <v>109.72</v>
      </c>
      <c r="K1051" t="n">
        <v>39.72</v>
      </c>
      <c r="L1051" t="n">
        <v>9.75</v>
      </c>
      <c r="M1051" t="n">
        <v>6</v>
      </c>
      <c r="N1051" t="n">
        <v>15.26</v>
      </c>
      <c r="O1051" t="n">
        <v>13766.23</v>
      </c>
      <c r="P1051" t="n">
        <v>401.92</v>
      </c>
      <c r="Q1051" t="n">
        <v>1367.31</v>
      </c>
      <c r="R1051" t="n">
        <v>135.45</v>
      </c>
      <c r="S1051" t="n">
        <v>104.26</v>
      </c>
      <c r="T1051" t="n">
        <v>14621.06</v>
      </c>
      <c r="U1051" t="n">
        <v>0.77</v>
      </c>
      <c r="V1051" t="n">
        <v>0.9</v>
      </c>
      <c r="W1051" t="n">
        <v>20.73</v>
      </c>
      <c r="X1051" t="n">
        <v>0.92</v>
      </c>
      <c r="Y1051" t="n">
        <v>1</v>
      </c>
      <c r="Z1051" t="n">
        <v>10</v>
      </c>
    </row>
    <row r="1052">
      <c r="A1052" t="n">
        <v>36</v>
      </c>
      <c r="B1052" t="n">
        <v>45</v>
      </c>
      <c r="C1052" t="inlineStr">
        <is>
          <t xml:space="preserve">CONCLUIDO	</t>
        </is>
      </c>
      <c r="D1052" t="n">
        <v>1.7806</v>
      </c>
      <c r="E1052" t="n">
        <v>56.16</v>
      </c>
      <c r="F1052" t="n">
        <v>53.52</v>
      </c>
      <c r="G1052" t="n">
        <v>100.34</v>
      </c>
      <c r="H1052" t="n">
        <v>1.6</v>
      </c>
      <c r="I1052" t="n">
        <v>32</v>
      </c>
      <c r="J1052" t="n">
        <v>110.04</v>
      </c>
      <c r="K1052" t="n">
        <v>39.72</v>
      </c>
      <c r="L1052" t="n">
        <v>10</v>
      </c>
      <c r="M1052" t="n">
        <v>1</v>
      </c>
      <c r="N1052" t="n">
        <v>15.32</v>
      </c>
      <c r="O1052" t="n">
        <v>13805.5</v>
      </c>
      <c r="P1052" t="n">
        <v>402.63</v>
      </c>
      <c r="Q1052" t="n">
        <v>1367.31</v>
      </c>
      <c r="R1052" t="n">
        <v>135.71</v>
      </c>
      <c r="S1052" t="n">
        <v>104.26</v>
      </c>
      <c r="T1052" t="n">
        <v>14749.94</v>
      </c>
      <c r="U1052" t="n">
        <v>0.77</v>
      </c>
      <c r="V1052" t="n">
        <v>0.9</v>
      </c>
      <c r="W1052" t="n">
        <v>20.74</v>
      </c>
      <c r="X1052" t="n">
        <v>0.9399999999999999</v>
      </c>
      <c r="Y1052" t="n">
        <v>1</v>
      </c>
      <c r="Z1052" t="n">
        <v>10</v>
      </c>
    </row>
    <row r="1053">
      <c r="A1053" t="n">
        <v>37</v>
      </c>
      <c r="B1053" t="n">
        <v>45</v>
      </c>
      <c r="C1053" t="inlineStr">
        <is>
          <t xml:space="preserve">CONCLUIDO	</t>
        </is>
      </c>
      <c r="D1053" t="n">
        <v>1.7806</v>
      </c>
      <c r="E1053" t="n">
        <v>56.16</v>
      </c>
      <c r="F1053" t="n">
        <v>53.51</v>
      </c>
      <c r="G1053" t="n">
        <v>100.34</v>
      </c>
      <c r="H1053" t="n">
        <v>1.64</v>
      </c>
      <c r="I1053" t="n">
        <v>32</v>
      </c>
      <c r="J1053" t="n">
        <v>110.36</v>
      </c>
      <c r="K1053" t="n">
        <v>39.72</v>
      </c>
      <c r="L1053" t="n">
        <v>10.25</v>
      </c>
      <c r="M1053" t="n">
        <v>0</v>
      </c>
      <c r="N1053" t="n">
        <v>15.39</v>
      </c>
      <c r="O1053" t="n">
        <v>13844.79</v>
      </c>
      <c r="P1053" t="n">
        <v>403.71</v>
      </c>
      <c r="Q1053" t="n">
        <v>1367.38</v>
      </c>
      <c r="R1053" t="n">
        <v>135.69</v>
      </c>
      <c r="S1053" t="n">
        <v>104.26</v>
      </c>
      <c r="T1053" t="n">
        <v>14739.96</v>
      </c>
      <c r="U1053" t="n">
        <v>0.77</v>
      </c>
      <c r="V1053" t="n">
        <v>0.9</v>
      </c>
      <c r="W1053" t="n">
        <v>20.73</v>
      </c>
      <c r="X1053" t="n">
        <v>0.9399999999999999</v>
      </c>
      <c r="Y1053" t="n">
        <v>1</v>
      </c>
      <c r="Z1053" t="n">
        <v>10</v>
      </c>
    </row>
    <row r="1054">
      <c r="A1054" t="n">
        <v>0</v>
      </c>
      <c r="B1054" t="n">
        <v>105</v>
      </c>
      <c r="C1054" t="inlineStr">
        <is>
          <t xml:space="preserve">CONCLUIDO	</t>
        </is>
      </c>
      <c r="D1054" t="n">
        <v>0.8908</v>
      </c>
      <c r="E1054" t="n">
        <v>112.26</v>
      </c>
      <c r="F1054" t="n">
        <v>76.88</v>
      </c>
      <c r="G1054" t="n">
        <v>5.7</v>
      </c>
      <c r="H1054" t="n">
        <v>0.09</v>
      </c>
      <c r="I1054" t="n">
        <v>809</v>
      </c>
      <c r="J1054" t="n">
        <v>204</v>
      </c>
      <c r="K1054" t="n">
        <v>55.27</v>
      </c>
      <c r="L1054" t="n">
        <v>1</v>
      </c>
      <c r="M1054" t="n">
        <v>807</v>
      </c>
      <c r="N1054" t="n">
        <v>42.72</v>
      </c>
      <c r="O1054" t="n">
        <v>25393.6</v>
      </c>
      <c r="P1054" t="n">
        <v>1118.9</v>
      </c>
      <c r="Q1054" t="n">
        <v>1370.62</v>
      </c>
      <c r="R1054" t="n">
        <v>898.53</v>
      </c>
      <c r="S1054" t="n">
        <v>104.26</v>
      </c>
      <c r="T1054" t="n">
        <v>392274.37</v>
      </c>
      <c r="U1054" t="n">
        <v>0.12</v>
      </c>
      <c r="V1054" t="n">
        <v>0.62</v>
      </c>
      <c r="W1054" t="n">
        <v>21.98</v>
      </c>
      <c r="X1054" t="n">
        <v>24.23</v>
      </c>
      <c r="Y1054" t="n">
        <v>1</v>
      </c>
      <c r="Z1054" t="n">
        <v>10</v>
      </c>
    </row>
    <row r="1055">
      <c r="A1055" t="n">
        <v>1</v>
      </c>
      <c r="B1055" t="n">
        <v>105</v>
      </c>
      <c r="C1055" t="inlineStr">
        <is>
          <t xml:space="preserve">CONCLUIDO	</t>
        </is>
      </c>
      <c r="D1055" t="n">
        <v>1.0373</v>
      </c>
      <c r="E1055" t="n">
        <v>96.40000000000001</v>
      </c>
      <c r="F1055" t="n">
        <v>69.98999999999999</v>
      </c>
      <c r="G1055" t="n">
        <v>7.14</v>
      </c>
      <c r="H1055" t="n">
        <v>0.11</v>
      </c>
      <c r="I1055" t="n">
        <v>588</v>
      </c>
      <c r="J1055" t="n">
        <v>204.39</v>
      </c>
      <c r="K1055" t="n">
        <v>55.27</v>
      </c>
      <c r="L1055" t="n">
        <v>1.25</v>
      </c>
      <c r="M1055" t="n">
        <v>586</v>
      </c>
      <c r="N1055" t="n">
        <v>42.87</v>
      </c>
      <c r="O1055" t="n">
        <v>25442.42</v>
      </c>
      <c r="P1055" t="n">
        <v>1018.65</v>
      </c>
      <c r="Q1055" t="n">
        <v>1369.3</v>
      </c>
      <c r="R1055" t="n">
        <v>672.92</v>
      </c>
      <c r="S1055" t="n">
        <v>104.26</v>
      </c>
      <c r="T1055" t="n">
        <v>280575.98</v>
      </c>
      <c r="U1055" t="n">
        <v>0.15</v>
      </c>
      <c r="V1055" t="n">
        <v>0.6899999999999999</v>
      </c>
      <c r="W1055" t="n">
        <v>21.63</v>
      </c>
      <c r="X1055" t="n">
        <v>17.37</v>
      </c>
      <c r="Y1055" t="n">
        <v>1</v>
      </c>
      <c r="Z1055" t="n">
        <v>10</v>
      </c>
    </row>
    <row r="1056">
      <c r="A1056" t="n">
        <v>2</v>
      </c>
      <c r="B1056" t="n">
        <v>105</v>
      </c>
      <c r="C1056" t="inlineStr">
        <is>
          <t xml:space="preserve">CONCLUIDO	</t>
        </is>
      </c>
      <c r="D1056" t="n">
        <v>1.1426</v>
      </c>
      <c r="E1056" t="n">
        <v>87.52</v>
      </c>
      <c r="F1056" t="n">
        <v>66.18000000000001</v>
      </c>
      <c r="G1056" t="n">
        <v>8.58</v>
      </c>
      <c r="H1056" t="n">
        <v>0.13</v>
      </c>
      <c r="I1056" t="n">
        <v>463</v>
      </c>
      <c r="J1056" t="n">
        <v>204.79</v>
      </c>
      <c r="K1056" t="n">
        <v>55.27</v>
      </c>
      <c r="L1056" t="n">
        <v>1.5</v>
      </c>
      <c r="M1056" t="n">
        <v>461</v>
      </c>
      <c r="N1056" t="n">
        <v>43.02</v>
      </c>
      <c r="O1056" t="n">
        <v>25491.3</v>
      </c>
      <c r="P1056" t="n">
        <v>962.8</v>
      </c>
      <c r="Q1056" t="n">
        <v>1369.26</v>
      </c>
      <c r="R1056" t="n">
        <v>548.9400000000001</v>
      </c>
      <c r="S1056" t="n">
        <v>104.26</v>
      </c>
      <c r="T1056" t="n">
        <v>219212.98</v>
      </c>
      <c r="U1056" t="n">
        <v>0.19</v>
      </c>
      <c r="V1056" t="n">
        <v>0.72</v>
      </c>
      <c r="W1056" t="n">
        <v>21.4</v>
      </c>
      <c r="X1056" t="n">
        <v>13.56</v>
      </c>
      <c r="Y1056" t="n">
        <v>1</v>
      </c>
      <c r="Z1056" t="n">
        <v>10</v>
      </c>
    </row>
    <row r="1057">
      <c r="A1057" t="n">
        <v>3</v>
      </c>
      <c r="B1057" t="n">
        <v>105</v>
      </c>
      <c r="C1057" t="inlineStr">
        <is>
          <t xml:space="preserve">CONCLUIDO	</t>
        </is>
      </c>
      <c r="D1057" t="n">
        <v>1.2225</v>
      </c>
      <c r="E1057" t="n">
        <v>81.8</v>
      </c>
      <c r="F1057" t="n">
        <v>63.74</v>
      </c>
      <c r="G1057" t="n">
        <v>10.01</v>
      </c>
      <c r="H1057" t="n">
        <v>0.15</v>
      </c>
      <c r="I1057" t="n">
        <v>382</v>
      </c>
      <c r="J1057" t="n">
        <v>205.18</v>
      </c>
      <c r="K1057" t="n">
        <v>55.27</v>
      </c>
      <c r="L1057" t="n">
        <v>1.75</v>
      </c>
      <c r="M1057" t="n">
        <v>380</v>
      </c>
      <c r="N1057" t="n">
        <v>43.16</v>
      </c>
      <c r="O1057" t="n">
        <v>25540.22</v>
      </c>
      <c r="P1057" t="n">
        <v>926.8</v>
      </c>
      <c r="Q1057" t="n">
        <v>1369.01</v>
      </c>
      <c r="R1057" t="n">
        <v>469.45</v>
      </c>
      <c r="S1057" t="n">
        <v>104.26</v>
      </c>
      <c r="T1057" t="n">
        <v>179872.12</v>
      </c>
      <c r="U1057" t="n">
        <v>0.22</v>
      </c>
      <c r="V1057" t="n">
        <v>0.75</v>
      </c>
      <c r="W1057" t="n">
        <v>21.26</v>
      </c>
      <c r="X1057" t="n">
        <v>11.13</v>
      </c>
      <c r="Y1057" t="n">
        <v>1</v>
      </c>
      <c r="Z1057" t="n">
        <v>10</v>
      </c>
    </row>
    <row r="1058">
      <c r="A1058" t="n">
        <v>4</v>
      </c>
      <c r="B1058" t="n">
        <v>105</v>
      </c>
      <c r="C1058" t="inlineStr">
        <is>
          <t xml:space="preserve">CONCLUIDO	</t>
        </is>
      </c>
      <c r="D1058" t="n">
        <v>1.2858</v>
      </c>
      <c r="E1058" t="n">
        <v>77.78</v>
      </c>
      <c r="F1058" t="n">
        <v>62.03</v>
      </c>
      <c r="G1058" t="n">
        <v>11.45</v>
      </c>
      <c r="H1058" t="n">
        <v>0.17</v>
      </c>
      <c r="I1058" t="n">
        <v>325</v>
      </c>
      <c r="J1058" t="n">
        <v>205.58</v>
      </c>
      <c r="K1058" t="n">
        <v>55.27</v>
      </c>
      <c r="L1058" t="n">
        <v>2</v>
      </c>
      <c r="M1058" t="n">
        <v>323</v>
      </c>
      <c r="N1058" t="n">
        <v>43.31</v>
      </c>
      <c r="O1058" t="n">
        <v>25589.2</v>
      </c>
      <c r="P1058" t="n">
        <v>901.3</v>
      </c>
      <c r="Q1058" t="n">
        <v>1368.53</v>
      </c>
      <c r="R1058" t="n">
        <v>413.83</v>
      </c>
      <c r="S1058" t="n">
        <v>104.26</v>
      </c>
      <c r="T1058" t="n">
        <v>152347.65</v>
      </c>
      <c r="U1058" t="n">
        <v>0.25</v>
      </c>
      <c r="V1058" t="n">
        <v>0.77</v>
      </c>
      <c r="W1058" t="n">
        <v>21.17</v>
      </c>
      <c r="X1058" t="n">
        <v>9.42</v>
      </c>
      <c r="Y1058" t="n">
        <v>1</v>
      </c>
      <c r="Z1058" t="n">
        <v>10</v>
      </c>
    </row>
    <row r="1059">
      <c r="A1059" t="n">
        <v>5</v>
      </c>
      <c r="B1059" t="n">
        <v>105</v>
      </c>
      <c r="C1059" t="inlineStr">
        <is>
          <t xml:space="preserve">CONCLUIDO	</t>
        </is>
      </c>
      <c r="D1059" t="n">
        <v>1.3363</v>
      </c>
      <c r="E1059" t="n">
        <v>74.83</v>
      </c>
      <c r="F1059" t="n">
        <v>60.79</v>
      </c>
      <c r="G1059" t="n">
        <v>12.89</v>
      </c>
      <c r="H1059" t="n">
        <v>0.19</v>
      </c>
      <c r="I1059" t="n">
        <v>283</v>
      </c>
      <c r="J1059" t="n">
        <v>205.98</v>
      </c>
      <c r="K1059" t="n">
        <v>55.27</v>
      </c>
      <c r="L1059" t="n">
        <v>2.25</v>
      </c>
      <c r="M1059" t="n">
        <v>281</v>
      </c>
      <c r="N1059" t="n">
        <v>43.46</v>
      </c>
      <c r="O1059" t="n">
        <v>25638.22</v>
      </c>
      <c r="P1059" t="n">
        <v>882.6</v>
      </c>
      <c r="Q1059" t="n">
        <v>1368.39</v>
      </c>
      <c r="R1059" t="n">
        <v>373.19</v>
      </c>
      <c r="S1059" t="n">
        <v>104.26</v>
      </c>
      <c r="T1059" t="n">
        <v>132236.06</v>
      </c>
      <c r="U1059" t="n">
        <v>0.28</v>
      </c>
      <c r="V1059" t="n">
        <v>0.79</v>
      </c>
      <c r="W1059" t="n">
        <v>21.11</v>
      </c>
      <c r="X1059" t="n">
        <v>8.19</v>
      </c>
      <c r="Y1059" t="n">
        <v>1</v>
      </c>
      <c r="Z1059" t="n">
        <v>10</v>
      </c>
    </row>
    <row r="1060">
      <c r="A1060" t="n">
        <v>6</v>
      </c>
      <c r="B1060" t="n">
        <v>105</v>
      </c>
      <c r="C1060" t="inlineStr">
        <is>
          <t xml:space="preserve">CONCLUIDO	</t>
        </is>
      </c>
      <c r="D1060" t="n">
        <v>1.3788</v>
      </c>
      <c r="E1060" t="n">
        <v>72.53</v>
      </c>
      <c r="F1060" t="n">
        <v>59.82</v>
      </c>
      <c r="G1060" t="n">
        <v>14.36</v>
      </c>
      <c r="H1060" t="n">
        <v>0.22</v>
      </c>
      <c r="I1060" t="n">
        <v>250</v>
      </c>
      <c r="J1060" t="n">
        <v>206.38</v>
      </c>
      <c r="K1060" t="n">
        <v>55.27</v>
      </c>
      <c r="L1060" t="n">
        <v>2.5</v>
      </c>
      <c r="M1060" t="n">
        <v>248</v>
      </c>
      <c r="N1060" t="n">
        <v>43.6</v>
      </c>
      <c r="O1060" t="n">
        <v>25687.3</v>
      </c>
      <c r="P1060" t="n">
        <v>867.76</v>
      </c>
      <c r="Q1060" t="n">
        <v>1368.21</v>
      </c>
      <c r="R1060" t="n">
        <v>341.91</v>
      </c>
      <c r="S1060" t="n">
        <v>104.26</v>
      </c>
      <c r="T1060" t="n">
        <v>116760.92</v>
      </c>
      <c r="U1060" t="n">
        <v>0.3</v>
      </c>
      <c r="V1060" t="n">
        <v>0.8</v>
      </c>
      <c r="W1060" t="n">
        <v>21.05</v>
      </c>
      <c r="X1060" t="n">
        <v>7.22</v>
      </c>
      <c r="Y1060" t="n">
        <v>1</v>
      </c>
      <c r="Z1060" t="n">
        <v>10</v>
      </c>
    </row>
    <row r="1061">
      <c r="A1061" t="n">
        <v>7</v>
      </c>
      <c r="B1061" t="n">
        <v>105</v>
      </c>
      <c r="C1061" t="inlineStr">
        <is>
          <t xml:space="preserve">CONCLUIDO	</t>
        </is>
      </c>
      <c r="D1061" t="n">
        <v>1.4128</v>
      </c>
      <c r="E1061" t="n">
        <v>70.78</v>
      </c>
      <c r="F1061" t="n">
        <v>59.09</v>
      </c>
      <c r="G1061" t="n">
        <v>15.76</v>
      </c>
      <c r="H1061" t="n">
        <v>0.24</v>
      </c>
      <c r="I1061" t="n">
        <v>225</v>
      </c>
      <c r="J1061" t="n">
        <v>206.78</v>
      </c>
      <c r="K1061" t="n">
        <v>55.27</v>
      </c>
      <c r="L1061" t="n">
        <v>2.75</v>
      </c>
      <c r="M1061" t="n">
        <v>223</v>
      </c>
      <c r="N1061" t="n">
        <v>43.75</v>
      </c>
      <c r="O1061" t="n">
        <v>25736.42</v>
      </c>
      <c r="P1061" t="n">
        <v>856.55</v>
      </c>
      <c r="Q1061" t="n">
        <v>1368.18</v>
      </c>
      <c r="R1061" t="n">
        <v>317.34</v>
      </c>
      <c r="S1061" t="n">
        <v>104.26</v>
      </c>
      <c r="T1061" t="n">
        <v>104601.73</v>
      </c>
      <c r="U1061" t="n">
        <v>0.33</v>
      </c>
      <c r="V1061" t="n">
        <v>0.8100000000000001</v>
      </c>
      <c r="W1061" t="n">
        <v>21.03</v>
      </c>
      <c r="X1061" t="n">
        <v>6.49</v>
      </c>
      <c r="Y1061" t="n">
        <v>1</v>
      </c>
      <c r="Z1061" t="n">
        <v>10</v>
      </c>
    </row>
    <row r="1062">
      <c r="A1062" t="n">
        <v>8</v>
      </c>
      <c r="B1062" t="n">
        <v>105</v>
      </c>
      <c r="C1062" t="inlineStr">
        <is>
          <t xml:space="preserve">CONCLUIDO	</t>
        </is>
      </c>
      <c r="D1062" t="n">
        <v>1.4425</v>
      </c>
      <c r="E1062" t="n">
        <v>69.33</v>
      </c>
      <c r="F1062" t="n">
        <v>58.49</v>
      </c>
      <c r="G1062" t="n">
        <v>17.2</v>
      </c>
      <c r="H1062" t="n">
        <v>0.26</v>
      </c>
      <c r="I1062" t="n">
        <v>204</v>
      </c>
      <c r="J1062" t="n">
        <v>207.17</v>
      </c>
      <c r="K1062" t="n">
        <v>55.27</v>
      </c>
      <c r="L1062" t="n">
        <v>3</v>
      </c>
      <c r="M1062" t="n">
        <v>202</v>
      </c>
      <c r="N1062" t="n">
        <v>43.9</v>
      </c>
      <c r="O1062" t="n">
        <v>25785.6</v>
      </c>
      <c r="P1062" t="n">
        <v>847.03</v>
      </c>
      <c r="Q1062" t="n">
        <v>1367.8</v>
      </c>
      <c r="R1062" t="n">
        <v>297.98</v>
      </c>
      <c r="S1062" t="n">
        <v>104.26</v>
      </c>
      <c r="T1062" t="n">
        <v>95028.44</v>
      </c>
      <c r="U1062" t="n">
        <v>0.35</v>
      </c>
      <c r="V1062" t="n">
        <v>0.82</v>
      </c>
      <c r="W1062" t="n">
        <v>21</v>
      </c>
      <c r="X1062" t="n">
        <v>5.9</v>
      </c>
      <c r="Y1062" t="n">
        <v>1</v>
      </c>
      <c r="Z1062" t="n">
        <v>10</v>
      </c>
    </row>
    <row r="1063">
      <c r="A1063" t="n">
        <v>9</v>
      </c>
      <c r="B1063" t="n">
        <v>105</v>
      </c>
      <c r="C1063" t="inlineStr">
        <is>
          <t xml:space="preserve">CONCLUIDO	</t>
        </is>
      </c>
      <c r="D1063" t="n">
        <v>1.4696</v>
      </c>
      <c r="E1063" t="n">
        <v>68.05</v>
      </c>
      <c r="F1063" t="n">
        <v>57.94</v>
      </c>
      <c r="G1063" t="n">
        <v>18.69</v>
      </c>
      <c r="H1063" t="n">
        <v>0.28</v>
      </c>
      <c r="I1063" t="n">
        <v>186</v>
      </c>
      <c r="J1063" t="n">
        <v>207.57</v>
      </c>
      <c r="K1063" t="n">
        <v>55.27</v>
      </c>
      <c r="L1063" t="n">
        <v>3.25</v>
      </c>
      <c r="M1063" t="n">
        <v>184</v>
      </c>
      <c r="N1063" t="n">
        <v>44.05</v>
      </c>
      <c r="O1063" t="n">
        <v>25834.83</v>
      </c>
      <c r="P1063" t="n">
        <v>838.2</v>
      </c>
      <c r="Q1063" t="n">
        <v>1367.87</v>
      </c>
      <c r="R1063" t="n">
        <v>280.59</v>
      </c>
      <c r="S1063" t="n">
        <v>104.26</v>
      </c>
      <c r="T1063" t="n">
        <v>86419.62</v>
      </c>
      <c r="U1063" t="n">
        <v>0.37</v>
      </c>
      <c r="V1063" t="n">
        <v>0.83</v>
      </c>
      <c r="W1063" t="n">
        <v>20.95</v>
      </c>
      <c r="X1063" t="n">
        <v>5.35</v>
      </c>
      <c r="Y1063" t="n">
        <v>1</v>
      </c>
      <c r="Z1063" t="n">
        <v>10</v>
      </c>
    </row>
    <row r="1064">
      <c r="A1064" t="n">
        <v>10</v>
      </c>
      <c r="B1064" t="n">
        <v>105</v>
      </c>
      <c r="C1064" t="inlineStr">
        <is>
          <t xml:space="preserve">CONCLUIDO	</t>
        </is>
      </c>
      <c r="D1064" t="n">
        <v>1.4909</v>
      </c>
      <c r="E1064" t="n">
        <v>67.06999999999999</v>
      </c>
      <c r="F1064" t="n">
        <v>57.53</v>
      </c>
      <c r="G1064" t="n">
        <v>20.07</v>
      </c>
      <c r="H1064" t="n">
        <v>0.3</v>
      </c>
      <c r="I1064" t="n">
        <v>172</v>
      </c>
      <c r="J1064" t="n">
        <v>207.97</v>
      </c>
      <c r="K1064" t="n">
        <v>55.27</v>
      </c>
      <c r="L1064" t="n">
        <v>3.5</v>
      </c>
      <c r="M1064" t="n">
        <v>170</v>
      </c>
      <c r="N1064" t="n">
        <v>44.2</v>
      </c>
      <c r="O1064" t="n">
        <v>25884.1</v>
      </c>
      <c r="P1064" t="n">
        <v>831.72</v>
      </c>
      <c r="Q1064" t="n">
        <v>1368.07</v>
      </c>
      <c r="R1064" t="n">
        <v>266.89</v>
      </c>
      <c r="S1064" t="n">
        <v>104.26</v>
      </c>
      <c r="T1064" t="n">
        <v>79640.84</v>
      </c>
      <c r="U1064" t="n">
        <v>0.39</v>
      </c>
      <c r="V1064" t="n">
        <v>0.83</v>
      </c>
      <c r="W1064" t="n">
        <v>20.93</v>
      </c>
      <c r="X1064" t="n">
        <v>4.94</v>
      </c>
      <c r="Y1064" t="n">
        <v>1</v>
      </c>
      <c r="Z1064" t="n">
        <v>10</v>
      </c>
    </row>
    <row r="1065">
      <c r="A1065" t="n">
        <v>11</v>
      </c>
      <c r="B1065" t="n">
        <v>105</v>
      </c>
      <c r="C1065" t="inlineStr">
        <is>
          <t xml:space="preserve">CONCLUIDO	</t>
        </is>
      </c>
      <c r="D1065" t="n">
        <v>1.511</v>
      </c>
      <c r="E1065" t="n">
        <v>66.18000000000001</v>
      </c>
      <c r="F1065" t="n">
        <v>57.17</v>
      </c>
      <c r="G1065" t="n">
        <v>21.57</v>
      </c>
      <c r="H1065" t="n">
        <v>0.32</v>
      </c>
      <c r="I1065" t="n">
        <v>159</v>
      </c>
      <c r="J1065" t="n">
        <v>208.37</v>
      </c>
      <c r="K1065" t="n">
        <v>55.27</v>
      </c>
      <c r="L1065" t="n">
        <v>3.75</v>
      </c>
      <c r="M1065" t="n">
        <v>157</v>
      </c>
      <c r="N1065" t="n">
        <v>44.35</v>
      </c>
      <c r="O1065" t="n">
        <v>25933.43</v>
      </c>
      <c r="P1065" t="n">
        <v>825.6900000000001</v>
      </c>
      <c r="Q1065" t="n">
        <v>1367.89</v>
      </c>
      <c r="R1065" t="n">
        <v>255.47</v>
      </c>
      <c r="S1065" t="n">
        <v>104.26</v>
      </c>
      <c r="T1065" t="n">
        <v>73996.33</v>
      </c>
      <c r="U1065" t="n">
        <v>0.41</v>
      </c>
      <c r="V1065" t="n">
        <v>0.84</v>
      </c>
      <c r="W1065" t="n">
        <v>20.91</v>
      </c>
      <c r="X1065" t="n">
        <v>4.58</v>
      </c>
      <c r="Y1065" t="n">
        <v>1</v>
      </c>
      <c r="Z1065" t="n">
        <v>10</v>
      </c>
    </row>
    <row r="1066">
      <c r="A1066" t="n">
        <v>12</v>
      </c>
      <c r="B1066" t="n">
        <v>105</v>
      </c>
      <c r="C1066" t="inlineStr">
        <is>
          <t xml:space="preserve">CONCLUIDO	</t>
        </is>
      </c>
      <c r="D1066" t="n">
        <v>1.5296</v>
      </c>
      <c r="E1066" t="n">
        <v>65.37</v>
      </c>
      <c r="F1066" t="n">
        <v>56.81</v>
      </c>
      <c r="G1066" t="n">
        <v>23.03</v>
      </c>
      <c r="H1066" t="n">
        <v>0.34</v>
      </c>
      <c r="I1066" t="n">
        <v>148</v>
      </c>
      <c r="J1066" t="n">
        <v>208.77</v>
      </c>
      <c r="K1066" t="n">
        <v>55.27</v>
      </c>
      <c r="L1066" t="n">
        <v>4</v>
      </c>
      <c r="M1066" t="n">
        <v>146</v>
      </c>
      <c r="N1066" t="n">
        <v>44.5</v>
      </c>
      <c r="O1066" t="n">
        <v>25982.82</v>
      </c>
      <c r="P1066" t="n">
        <v>819.74</v>
      </c>
      <c r="Q1066" t="n">
        <v>1367.91</v>
      </c>
      <c r="R1066" t="n">
        <v>243.96</v>
      </c>
      <c r="S1066" t="n">
        <v>104.26</v>
      </c>
      <c r="T1066" t="n">
        <v>68296.41</v>
      </c>
      <c r="U1066" t="n">
        <v>0.43</v>
      </c>
      <c r="V1066" t="n">
        <v>0.84</v>
      </c>
      <c r="W1066" t="n">
        <v>20.88</v>
      </c>
      <c r="X1066" t="n">
        <v>4.22</v>
      </c>
      <c r="Y1066" t="n">
        <v>1</v>
      </c>
      <c r="Z1066" t="n">
        <v>10</v>
      </c>
    </row>
    <row r="1067">
      <c r="A1067" t="n">
        <v>13</v>
      </c>
      <c r="B1067" t="n">
        <v>105</v>
      </c>
      <c r="C1067" t="inlineStr">
        <is>
          <t xml:space="preserve">CONCLUIDO	</t>
        </is>
      </c>
      <c r="D1067" t="n">
        <v>1.5441</v>
      </c>
      <c r="E1067" t="n">
        <v>64.76000000000001</v>
      </c>
      <c r="F1067" t="n">
        <v>56.56</v>
      </c>
      <c r="G1067" t="n">
        <v>24.41</v>
      </c>
      <c r="H1067" t="n">
        <v>0.36</v>
      </c>
      <c r="I1067" t="n">
        <v>139</v>
      </c>
      <c r="J1067" t="n">
        <v>209.17</v>
      </c>
      <c r="K1067" t="n">
        <v>55.27</v>
      </c>
      <c r="L1067" t="n">
        <v>4.25</v>
      </c>
      <c r="M1067" t="n">
        <v>137</v>
      </c>
      <c r="N1067" t="n">
        <v>44.65</v>
      </c>
      <c r="O1067" t="n">
        <v>26032.25</v>
      </c>
      <c r="P1067" t="n">
        <v>815.28</v>
      </c>
      <c r="Q1067" t="n">
        <v>1367.87</v>
      </c>
      <c r="R1067" t="n">
        <v>236.19</v>
      </c>
      <c r="S1067" t="n">
        <v>104.26</v>
      </c>
      <c r="T1067" t="n">
        <v>64454.48</v>
      </c>
      <c r="U1067" t="n">
        <v>0.44</v>
      </c>
      <c r="V1067" t="n">
        <v>0.85</v>
      </c>
      <c r="W1067" t="n">
        <v>20.86</v>
      </c>
      <c r="X1067" t="n">
        <v>3.97</v>
      </c>
      <c r="Y1067" t="n">
        <v>1</v>
      </c>
      <c r="Z1067" t="n">
        <v>10</v>
      </c>
    </row>
    <row r="1068">
      <c r="A1068" t="n">
        <v>14</v>
      </c>
      <c r="B1068" t="n">
        <v>105</v>
      </c>
      <c r="C1068" t="inlineStr">
        <is>
          <t xml:space="preserve">CONCLUIDO	</t>
        </is>
      </c>
      <c r="D1068" t="n">
        <v>1.5573</v>
      </c>
      <c r="E1068" t="n">
        <v>64.20999999999999</v>
      </c>
      <c r="F1068" t="n">
        <v>56.34</v>
      </c>
      <c r="G1068" t="n">
        <v>25.8</v>
      </c>
      <c r="H1068" t="n">
        <v>0.38</v>
      </c>
      <c r="I1068" t="n">
        <v>131</v>
      </c>
      <c r="J1068" t="n">
        <v>209.58</v>
      </c>
      <c r="K1068" t="n">
        <v>55.27</v>
      </c>
      <c r="L1068" t="n">
        <v>4.5</v>
      </c>
      <c r="M1068" t="n">
        <v>129</v>
      </c>
      <c r="N1068" t="n">
        <v>44.8</v>
      </c>
      <c r="O1068" t="n">
        <v>26081.73</v>
      </c>
      <c r="P1068" t="n">
        <v>811.3</v>
      </c>
      <c r="Q1068" t="n">
        <v>1367.81</v>
      </c>
      <c r="R1068" t="n">
        <v>228.29</v>
      </c>
      <c r="S1068" t="n">
        <v>104.26</v>
      </c>
      <c r="T1068" t="n">
        <v>60547.54</v>
      </c>
      <c r="U1068" t="n">
        <v>0.46</v>
      </c>
      <c r="V1068" t="n">
        <v>0.85</v>
      </c>
      <c r="W1068" t="n">
        <v>20.87</v>
      </c>
      <c r="X1068" t="n">
        <v>3.75</v>
      </c>
      <c r="Y1068" t="n">
        <v>1</v>
      </c>
      <c r="Z1068" t="n">
        <v>10</v>
      </c>
    </row>
    <row r="1069">
      <c r="A1069" t="n">
        <v>15</v>
      </c>
      <c r="B1069" t="n">
        <v>105</v>
      </c>
      <c r="C1069" t="inlineStr">
        <is>
          <t xml:space="preserve">CONCLUIDO	</t>
        </is>
      </c>
      <c r="D1069" t="n">
        <v>1.5705</v>
      </c>
      <c r="E1069" t="n">
        <v>63.67</v>
      </c>
      <c r="F1069" t="n">
        <v>56.12</v>
      </c>
      <c r="G1069" t="n">
        <v>27.38</v>
      </c>
      <c r="H1069" t="n">
        <v>0.4</v>
      </c>
      <c r="I1069" t="n">
        <v>123</v>
      </c>
      <c r="J1069" t="n">
        <v>209.98</v>
      </c>
      <c r="K1069" t="n">
        <v>55.27</v>
      </c>
      <c r="L1069" t="n">
        <v>4.75</v>
      </c>
      <c r="M1069" t="n">
        <v>121</v>
      </c>
      <c r="N1069" t="n">
        <v>44.95</v>
      </c>
      <c r="O1069" t="n">
        <v>26131.27</v>
      </c>
      <c r="P1069" t="n">
        <v>807.33</v>
      </c>
      <c r="Q1069" t="n">
        <v>1367.66</v>
      </c>
      <c r="R1069" t="n">
        <v>221.43</v>
      </c>
      <c r="S1069" t="n">
        <v>104.26</v>
      </c>
      <c r="T1069" t="n">
        <v>57155.13</v>
      </c>
      <c r="U1069" t="n">
        <v>0.47</v>
      </c>
      <c r="V1069" t="n">
        <v>0.85</v>
      </c>
      <c r="W1069" t="n">
        <v>20.85</v>
      </c>
      <c r="X1069" t="n">
        <v>3.53</v>
      </c>
      <c r="Y1069" t="n">
        <v>1</v>
      </c>
      <c r="Z1069" t="n">
        <v>10</v>
      </c>
    </row>
    <row r="1070">
      <c r="A1070" t="n">
        <v>16</v>
      </c>
      <c r="B1070" t="n">
        <v>105</v>
      </c>
      <c r="C1070" t="inlineStr">
        <is>
          <t xml:space="preserve">CONCLUIDO	</t>
        </is>
      </c>
      <c r="D1070" t="n">
        <v>1.5819</v>
      </c>
      <c r="E1070" t="n">
        <v>63.22</v>
      </c>
      <c r="F1070" t="n">
        <v>55.91</v>
      </c>
      <c r="G1070" t="n">
        <v>28.67</v>
      </c>
      <c r="H1070" t="n">
        <v>0.42</v>
      </c>
      <c r="I1070" t="n">
        <v>117</v>
      </c>
      <c r="J1070" t="n">
        <v>210.38</v>
      </c>
      <c r="K1070" t="n">
        <v>55.27</v>
      </c>
      <c r="L1070" t="n">
        <v>5</v>
      </c>
      <c r="M1070" t="n">
        <v>115</v>
      </c>
      <c r="N1070" t="n">
        <v>45.11</v>
      </c>
      <c r="O1070" t="n">
        <v>26180.86</v>
      </c>
      <c r="P1070" t="n">
        <v>803.5599999999999</v>
      </c>
      <c r="Q1070" t="n">
        <v>1367.63</v>
      </c>
      <c r="R1070" t="n">
        <v>214.56</v>
      </c>
      <c r="S1070" t="n">
        <v>104.26</v>
      </c>
      <c r="T1070" t="n">
        <v>53751.18</v>
      </c>
      <c r="U1070" t="n">
        <v>0.49</v>
      </c>
      <c r="V1070" t="n">
        <v>0.86</v>
      </c>
      <c r="W1070" t="n">
        <v>20.84</v>
      </c>
      <c r="X1070" t="n">
        <v>3.32</v>
      </c>
      <c r="Y1070" t="n">
        <v>1</v>
      </c>
      <c r="Z1070" t="n">
        <v>10</v>
      </c>
    </row>
    <row r="1071">
      <c r="A1071" t="n">
        <v>17</v>
      </c>
      <c r="B1071" t="n">
        <v>105</v>
      </c>
      <c r="C1071" t="inlineStr">
        <is>
          <t xml:space="preserve">CONCLUIDO	</t>
        </is>
      </c>
      <c r="D1071" t="n">
        <v>1.592</v>
      </c>
      <c r="E1071" t="n">
        <v>62.81</v>
      </c>
      <c r="F1071" t="n">
        <v>55.75</v>
      </c>
      <c r="G1071" t="n">
        <v>30.13</v>
      </c>
      <c r="H1071" t="n">
        <v>0.44</v>
      </c>
      <c r="I1071" t="n">
        <v>111</v>
      </c>
      <c r="J1071" t="n">
        <v>210.78</v>
      </c>
      <c r="K1071" t="n">
        <v>55.27</v>
      </c>
      <c r="L1071" t="n">
        <v>5.25</v>
      </c>
      <c r="M1071" t="n">
        <v>109</v>
      </c>
      <c r="N1071" t="n">
        <v>45.26</v>
      </c>
      <c r="O1071" t="n">
        <v>26230.5</v>
      </c>
      <c r="P1071" t="n">
        <v>800.36</v>
      </c>
      <c r="Q1071" t="n">
        <v>1367.81</v>
      </c>
      <c r="R1071" t="n">
        <v>209.76</v>
      </c>
      <c r="S1071" t="n">
        <v>104.26</v>
      </c>
      <c r="T1071" t="n">
        <v>51383.13</v>
      </c>
      <c r="U1071" t="n">
        <v>0.5</v>
      </c>
      <c r="V1071" t="n">
        <v>0.86</v>
      </c>
      <c r="W1071" t="n">
        <v>20.82</v>
      </c>
      <c r="X1071" t="n">
        <v>3.16</v>
      </c>
      <c r="Y1071" t="n">
        <v>1</v>
      </c>
      <c r="Z1071" t="n">
        <v>10</v>
      </c>
    </row>
    <row r="1072">
      <c r="A1072" t="n">
        <v>18</v>
      </c>
      <c r="B1072" t="n">
        <v>105</v>
      </c>
      <c r="C1072" t="inlineStr">
        <is>
          <t xml:space="preserve">CONCLUIDO	</t>
        </is>
      </c>
      <c r="D1072" t="n">
        <v>1.6029</v>
      </c>
      <c r="E1072" t="n">
        <v>62.39</v>
      </c>
      <c r="F1072" t="n">
        <v>55.56</v>
      </c>
      <c r="G1072" t="n">
        <v>31.75</v>
      </c>
      <c r="H1072" t="n">
        <v>0.46</v>
      </c>
      <c r="I1072" t="n">
        <v>105</v>
      </c>
      <c r="J1072" t="n">
        <v>211.18</v>
      </c>
      <c r="K1072" t="n">
        <v>55.27</v>
      </c>
      <c r="L1072" t="n">
        <v>5.5</v>
      </c>
      <c r="M1072" t="n">
        <v>103</v>
      </c>
      <c r="N1072" t="n">
        <v>45.41</v>
      </c>
      <c r="O1072" t="n">
        <v>26280.2</v>
      </c>
      <c r="P1072" t="n">
        <v>796.9299999999999</v>
      </c>
      <c r="Q1072" t="n">
        <v>1367.64</v>
      </c>
      <c r="R1072" t="n">
        <v>203.4</v>
      </c>
      <c r="S1072" t="n">
        <v>104.26</v>
      </c>
      <c r="T1072" t="n">
        <v>48233.68</v>
      </c>
      <c r="U1072" t="n">
        <v>0.51</v>
      </c>
      <c r="V1072" t="n">
        <v>0.86</v>
      </c>
      <c r="W1072" t="n">
        <v>20.82</v>
      </c>
      <c r="X1072" t="n">
        <v>2.98</v>
      </c>
      <c r="Y1072" t="n">
        <v>1</v>
      </c>
      <c r="Z1072" t="n">
        <v>10</v>
      </c>
    </row>
    <row r="1073">
      <c r="A1073" t="n">
        <v>19</v>
      </c>
      <c r="B1073" t="n">
        <v>105</v>
      </c>
      <c r="C1073" t="inlineStr">
        <is>
          <t xml:space="preserve">CONCLUIDO	</t>
        </is>
      </c>
      <c r="D1073" t="n">
        <v>1.6115</v>
      </c>
      <c r="E1073" t="n">
        <v>62.05</v>
      </c>
      <c r="F1073" t="n">
        <v>55.43</v>
      </c>
      <c r="G1073" t="n">
        <v>33.26</v>
      </c>
      <c r="H1073" t="n">
        <v>0.48</v>
      </c>
      <c r="I1073" t="n">
        <v>100</v>
      </c>
      <c r="J1073" t="n">
        <v>211.59</v>
      </c>
      <c r="K1073" t="n">
        <v>55.27</v>
      </c>
      <c r="L1073" t="n">
        <v>5.75</v>
      </c>
      <c r="M1073" t="n">
        <v>98</v>
      </c>
      <c r="N1073" t="n">
        <v>45.57</v>
      </c>
      <c r="O1073" t="n">
        <v>26329.94</v>
      </c>
      <c r="P1073" t="n">
        <v>794.2</v>
      </c>
      <c r="Q1073" t="n">
        <v>1367.57</v>
      </c>
      <c r="R1073" t="n">
        <v>199.45</v>
      </c>
      <c r="S1073" t="n">
        <v>104.26</v>
      </c>
      <c r="T1073" t="n">
        <v>46282.96</v>
      </c>
      <c r="U1073" t="n">
        <v>0.52</v>
      </c>
      <c r="V1073" t="n">
        <v>0.86</v>
      </c>
      <c r="W1073" t="n">
        <v>20.81</v>
      </c>
      <c r="X1073" t="n">
        <v>2.85</v>
      </c>
      <c r="Y1073" t="n">
        <v>1</v>
      </c>
      <c r="Z1073" t="n">
        <v>10</v>
      </c>
    </row>
    <row r="1074">
      <c r="A1074" t="n">
        <v>20</v>
      </c>
      <c r="B1074" t="n">
        <v>105</v>
      </c>
      <c r="C1074" t="inlineStr">
        <is>
          <t xml:space="preserve">CONCLUIDO	</t>
        </is>
      </c>
      <c r="D1074" t="n">
        <v>1.6191</v>
      </c>
      <c r="E1074" t="n">
        <v>61.76</v>
      </c>
      <c r="F1074" t="n">
        <v>55.3</v>
      </c>
      <c r="G1074" t="n">
        <v>34.57</v>
      </c>
      <c r="H1074" t="n">
        <v>0.5</v>
      </c>
      <c r="I1074" t="n">
        <v>96</v>
      </c>
      <c r="J1074" t="n">
        <v>211.99</v>
      </c>
      <c r="K1074" t="n">
        <v>55.27</v>
      </c>
      <c r="L1074" t="n">
        <v>6</v>
      </c>
      <c r="M1074" t="n">
        <v>94</v>
      </c>
      <c r="N1074" t="n">
        <v>45.72</v>
      </c>
      <c r="O1074" t="n">
        <v>26379.74</v>
      </c>
      <c r="P1074" t="n">
        <v>791.54</v>
      </c>
      <c r="Q1074" t="n">
        <v>1367.49</v>
      </c>
      <c r="R1074" t="n">
        <v>195</v>
      </c>
      <c r="S1074" t="n">
        <v>104.26</v>
      </c>
      <c r="T1074" t="n">
        <v>44076.23</v>
      </c>
      <c r="U1074" t="n">
        <v>0.53</v>
      </c>
      <c r="V1074" t="n">
        <v>0.87</v>
      </c>
      <c r="W1074" t="n">
        <v>20.8</v>
      </c>
      <c r="X1074" t="n">
        <v>2.72</v>
      </c>
      <c r="Y1074" t="n">
        <v>1</v>
      </c>
      <c r="Z1074" t="n">
        <v>10</v>
      </c>
    </row>
    <row r="1075">
      <c r="A1075" t="n">
        <v>21</v>
      </c>
      <c r="B1075" t="n">
        <v>105</v>
      </c>
      <c r="C1075" t="inlineStr">
        <is>
          <t xml:space="preserve">CONCLUIDO	</t>
        </is>
      </c>
      <c r="D1075" t="n">
        <v>1.626</v>
      </c>
      <c r="E1075" t="n">
        <v>61.5</v>
      </c>
      <c r="F1075" t="n">
        <v>55.2</v>
      </c>
      <c r="G1075" t="n">
        <v>36</v>
      </c>
      <c r="H1075" t="n">
        <v>0.52</v>
      </c>
      <c r="I1075" t="n">
        <v>92</v>
      </c>
      <c r="J1075" t="n">
        <v>212.4</v>
      </c>
      <c r="K1075" t="n">
        <v>55.27</v>
      </c>
      <c r="L1075" t="n">
        <v>6.25</v>
      </c>
      <c r="M1075" t="n">
        <v>90</v>
      </c>
      <c r="N1075" t="n">
        <v>45.87</v>
      </c>
      <c r="O1075" t="n">
        <v>26429.59</v>
      </c>
      <c r="P1075" t="n">
        <v>789.3200000000001</v>
      </c>
      <c r="Q1075" t="n">
        <v>1367.53</v>
      </c>
      <c r="R1075" t="n">
        <v>191.77</v>
      </c>
      <c r="S1075" t="n">
        <v>104.26</v>
      </c>
      <c r="T1075" t="n">
        <v>42482.44</v>
      </c>
      <c r="U1075" t="n">
        <v>0.54</v>
      </c>
      <c r="V1075" t="n">
        <v>0.87</v>
      </c>
      <c r="W1075" t="n">
        <v>20.8</v>
      </c>
      <c r="X1075" t="n">
        <v>2.62</v>
      </c>
      <c r="Y1075" t="n">
        <v>1</v>
      </c>
      <c r="Z1075" t="n">
        <v>10</v>
      </c>
    </row>
    <row r="1076">
      <c r="A1076" t="n">
        <v>22</v>
      </c>
      <c r="B1076" t="n">
        <v>105</v>
      </c>
      <c r="C1076" t="inlineStr">
        <is>
          <t xml:space="preserve">CONCLUIDO	</t>
        </is>
      </c>
      <c r="D1076" t="n">
        <v>1.6332</v>
      </c>
      <c r="E1076" t="n">
        <v>61.23</v>
      </c>
      <c r="F1076" t="n">
        <v>55.1</v>
      </c>
      <c r="G1076" t="n">
        <v>37.57</v>
      </c>
      <c r="H1076" t="n">
        <v>0.54</v>
      </c>
      <c r="I1076" t="n">
        <v>88</v>
      </c>
      <c r="J1076" t="n">
        <v>212.8</v>
      </c>
      <c r="K1076" t="n">
        <v>55.27</v>
      </c>
      <c r="L1076" t="n">
        <v>6.5</v>
      </c>
      <c r="M1076" t="n">
        <v>86</v>
      </c>
      <c r="N1076" t="n">
        <v>46.03</v>
      </c>
      <c r="O1076" t="n">
        <v>26479.5</v>
      </c>
      <c r="P1076" t="n">
        <v>787.0599999999999</v>
      </c>
      <c r="Q1076" t="n">
        <v>1367.55</v>
      </c>
      <c r="R1076" t="n">
        <v>187.76</v>
      </c>
      <c r="S1076" t="n">
        <v>104.26</v>
      </c>
      <c r="T1076" t="n">
        <v>40494.3</v>
      </c>
      <c r="U1076" t="n">
        <v>0.5600000000000001</v>
      </c>
      <c r="V1076" t="n">
        <v>0.87</v>
      </c>
      <c r="W1076" t="n">
        <v>20.8</v>
      </c>
      <c r="X1076" t="n">
        <v>2.51</v>
      </c>
      <c r="Y1076" t="n">
        <v>1</v>
      </c>
      <c r="Z1076" t="n">
        <v>10</v>
      </c>
    </row>
    <row r="1077">
      <c r="A1077" t="n">
        <v>23</v>
      </c>
      <c r="B1077" t="n">
        <v>105</v>
      </c>
      <c r="C1077" t="inlineStr">
        <is>
          <t xml:space="preserve">CONCLUIDO	</t>
        </is>
      </c>
      <c r="D1077" t="n">
        <v>1.6391</v>
      </c>
      <c r="E1077" t="n">
        <v>61.01</v>
      </c>
      <c r="F1077" t="n">
        <v>55</v>
      </c>
      <c r="G1077" t="n">
        <v>38.82</v>
      </c>
      <c r="H1077" t="n">
        <v>0.5600000000000001</v>
      </c>
      <c r="I1077" t="n">
        <v>85</v>
      </c>
      <c r="J1077" t="n">
        <v>213.21</v>
      </c>
      <c r="K1077" t="n">
        <v>55.27</v>
      </c>
      <c r="L1077" t="n">
        <v>6.75</v>
      </c>
      <c r="M1077" t="n">
        <v>83</v>
      </c>
      <c r="N1077" t="n">
        <v>46.18</v>
      </c>
      <c r="O1077" t="n">
        <v>26529.46</v>
      </c>
      <c r="P1077" t="n">
        <v>784.64</v>
      </c>
      <c r="Q1077" t="n">
        <v>1367.51</v>
      </c>
      <c r="R1077" t="n">
        <v>184.82</v>
      </c>
      <c r="S1077" t="n">
        <v>104.26</v>
      </c>
      <c r="T1077" t="n">
        <v>39041.55</v>
      </c>
      <c r="U1077" t="n">
        <v>0.5600000000000001</v>
      </c>
      <c r="V1077" t="n">
        <v>0.87</v>
      </c>
      <c r="W1077" t="n">
        <v>20.79</v>
      </c>
      <c r="X1077" t="n">
        <v>2.41</v>
      </c>
      <c r="Y1077" t="n">
        <v>1</v>
      </c>
      <c r="Z1077" t="n">
        <v>10</v>
      </c>
    </row>
    <row r="1078">
      <c r="A1078" t="n">
        <v>24</v>
      </c>
      <c r="B1078" t="n">
        <v>105</v>
      </c>
      <c r="C1078" t="inlineStr">
        <is>
          <t xml:space="preserve">CONCLUIDO	</t>
        </is>
      </c>
      <c r="D1078" t="n">
        <v>1.6466</v>
      </c>
      <c r="E1078" t="n">
        <v>60.73</v>
      </c>
      <c r="F1078" t="n">
        <v>54.88</v>
      </c>
      <c r="G1078" t="n">
        <v>40.65</v>
      </c>
      <c r="H1078" t="n">
        <v>0.58</v>
      </c>
      <c r="I1078" t="n">
        <v>81</v>
      </c>
      <c r="J1078" t="n">
        <v>213.61</v>
      </c>
      <c r="K1078" t="n">
        <v>55.27</v>
      </c>
      <c r="L1078" t="n">
        <v>7</v>
      </c>
      <c r="M1078" t="n">
        <v>79</v>
      </c>
      <c r="N1078" t="n">
        <v>46.34</v>
      </c>
      <c r="O1078" t="n">
        <v>26579.47</v>
      </c>
      <c r="P1078" t="n">
        <v>782.0599999999999</v>
      </c>
      <c r="Q1078" t="n">
        <v>1367.53</v>
      </c>
      <c r="R1078" t="n">
        <v>181.34</v>
      </c>
      <c r="S1078" t="n">
        <v>104.26</v>
      </c>
      <c r="T1078" t="n">
        <v>37321.17</v>
      </c>
      <c r="U1078" t="n">
        <v>0.57</v>
      </c>
      <c r="V1078" t="n">
        <v>0.87</v>
      </c>
      <c r="W1078" t="n">
        <v>20.77</v>
      </c>
      <c r="X1078" t="n">
        <v>2.3</v>
      </c>
      <c r="Y1078" t="n">
        <v>1</v>
      </c>
      <c r="Z1078" t="n">
        <v>10</v>
      </c>
    </row>
    <row r="1079">
      <c r="A1079" t="n">
        <v>25</v>
      </c>
      <c r="B1079" t="n">
        <v>105</v>
      </c>
      <c r="C1079" t="inlineStr">
        <is>
          <t xml:space="preserve">CONCLUIDO	</t>
        </is>
      </c>
      <c r="D1079" t="n">
        <v>1.653</v>
      </c>
      <c r="E1079" t="n">
        <v>60.5</v>
      </c>
      <c r="F1079" t="n">
        <v>54.77</v>
      </c>
      <c r="G1079" t="n">
        <v>42.13</v>
      </c>
      <c r="H1079" t="n">
        <v>0.6</v>
      </c>
      <c r="I1079" t="n">
        <v>78</v>
      </c>
      <c r="J1079" t="n">
        <v>214.02</v>
      </c>
      <c r="K1079" t="n">
        <v>55.27</v>
      </c>
      <c r="L1079" t="n">
        <v>7.25</v>
      </c>
      <c r="M1079" t="n">
        <v>76</v>
      </c>
      <c r="N1079" t="n">
        <v>46.49</v>
      </c>
      <c r="O1079" t="n">
        <v>26629.54</v>
      </c>
      <c r="P1079" t="n">
        <v>779.83</v>
      </c>
      <c r="Q1079" t="n">
        <v>1367.48</v>
      </c>
      <c r="R1079" t="n">
        <v>177.59</v>
      </c>
      <c r="S1079" t="n">
        <v>104.26</v>
      </c>
      <c r="T1079" t="n">
        <v>35460.71</v>
      </c>
      <c r="U1079" t="n">
        <v>0.59</v>
      </c>
      <c r="V1079" t="n">
        <v>0.88</v>
      </c>
      <c r="W1079" t="n">
        <v>20.77</v>
      </c>
      <c r="X1079" t="n">
        <v>2.19</v>
      </c>
      <c r="Y1079" t="n">
        <v>1</v>
      </c>
      <c r="Z1079" t="n">
        <v>10</v>
      </c>
    </row>
    <row r="1080">
      <c r="A1080" t="n">
        <v>26</v>
      </c>
      <c r="B1080" t="n">
        <v>105</v>
      </c>
      <c r="C1080" t="inlineStr">
        <is>
          <t xml:space="preserve">CONCLUIDO	</t>
        </is>
      </c>
      <c r="D1080" t="n">
        <v>1.6568</v>
      </c>
      <c r="E1080" t="n">
        <v>60.36</v>
      </c>
      <c r="F1080" t="n">
        <v>54.71</v>
      </c>
      <c r="G1080" t="n">
        <v>43.19</v>
      </c>
      <c r="H1080" t="n">
        <v>0.62</v>
      </c>
      <c r="I1080" t="n">
        <v>76</v>
      </c>
      <c r="J1080" t="n">
        <v>214.42</v>
      </c>
      <c r="K1080" t="n">
        <v>55.27</v>
      </c>
      <c r="L1080" t="n">
        <v>7.5</v>
      </c>
      <c r="M1080" t="n">
        <v>74</v>
      </c>
      <c r="N1080" t="n">
        <v>46.65</v>
      </c>
      <c r="O1080" t="n">
        <v>26679.66</v>
      </c>
      <c r="P1080" t="n">
        <v>778.12</v>
      </c>
      <c r="Q1080" t="n">
        <v>1367.45</v>
      </c>
      <c r="R1080" t="n">
        <v>175.66</v>
      </c>
      <c r="S1080" t="n">
        <v>104.26</v>
      </c>
      <c r="T1080" t="n">
        <v>34507.82</v>
      </c>
      <c r="U1080" t="n">
        <v>0.59</v>
      </c>
      <c r="V1080" t="n">
        <v>0.88</v>
      </c>
      <c r="W1080" t="n">
        <v>20.77</v>
      </c>
      <c r="X1080" t="n">
        <v>2.13</v>
      </c>
      <c r="Y1080" t="n">
        <v>1</v>
      </c>
      <c r="Z1080" t="n">
        <v>10</v>
      </c>
    </row>
    <row r="1081">
      <c r="A1081" t="n">
        <v>27</v>
      </c>
      <c r="B1081" t="n">
        <v>105</v>
      </c>
      <c r="C1081" t="inlineStr">
        <is>
          <t xml:space="preserve">CONCLUIDO	</t>
        </is>
      </c>
      <c r="D1081" t="n">
        <v>1.6621</v>
      </c>
      <c r="E1081" t="n">
        <v>60.16</v>
      </c>
      <c r="F1081" t="n">
        <v>54.64</v>
      </c>
      <c r="G1081" t="n">
        <v>44.91</v>
      </c>
      <c r="H1081" t="n">
        <v>0.64</v>
      </c>
      <c r="I1081" t="n">
        <v>73</v>
      </c>
      <c r="J1081" t="n">
        <v>214.83</v>
      </c>
      <c r="K1081" t="n">
        <v>55.27</v>
      </c>
      <c r="L1081" t="n">
        <v>7.75</v>
      </c>
      <c r="M1081" t="n">
        <v>71</v>
      </c>
      <c r="N1081" t="n">
        <v>46.81</v>
      </c>
      <c r="O1081" t="n">
        <v>26729.83</v>
      </c>
      <c r="P1081" t="n">
        <v>776.62</v>
      </c>
      <c r="Q1081" t="n">
        <v>1367.53</v>
      </c>
      <c r="R1081" t="n">
        <v>173.23</v>
      </c>
      <c r="S1081" t="n">
        <v>104.26</v>
      </c>
      <c r="T1081" t="n">
        <v>33308.17</v>
      </c>
      <c r="U1081" t="n">
        <v>0.6</v>
      </c>
      <c r="V1081" t="n">
        <v>0.88</v>
      </c>
      <c r="W1081" t="n">
        <v>20.77</v>
      </c>
      <c r="X1081" t="n">
        <v>2.06</v>
      </c>
      <c r="Y1081" t="n">
        <v>1</v>
      </c>
      <c r="Z1081" t="n">
        <v>10</v>
      </c>
    </row>
    <row r="1082">
      <c r="A1082" t="n">
        <v>28</v>
      </c>
      <c r="B1082" t="n">
        <v>105</v>
      </c>
      <c r="C1082" t="inlineStr">
        <is>
          <t xml:space="preserve">CONCLUIDO	</t>
        </is>
      </c>
      <c r="D1082" t="n">
        <v>1.666</v>
      </c>
      <c r="E1082" t="n">
        <v>60.03</v>
      </c>
      <c r="F1082" t="n">
        <v>54.58</v>
      </c>
      <c r="G1082" t="n">
        <v>46.13</v>
      </c>
      <c r="H1082" t="n">
        <v>0.66</v>
      </c>
      <c r="I1082" t="n">
        <v>71</v>
      </c>
      <c r="J1082" t="n">
        <v>215.24</v>
      </c>
      <c r="K1082" t="n">
        <v>55.27</v>
      </c>
      <c r="L1082" t="n">
        <v>8</v>
      </c>
      <c r="M1082" t="n">
        <v>69</v>
      </c>
      <c r="N1082" t="n">
        <v>46.97</v>
      </c>
      <c r="O1082" t="n">
        <v>26780.06</v>
      </c>
      <c r="P1082" t="n">
        <v>774.96</v>
      </c>
      <c r="Q1082" t="n">
        <v>1367.47</v>
      </c>
      <c r="R1082" t="n">
        <v>171.48</v>
      </c>
      <c r="S1082" t="n">
        <v>104.26</v>
      </c>
      <c r="T1082" t="n">
        <v>32440.3</v>
      </c>
      <c r="U1082" t="n">
        <v>0.61</v>
      </c>
      <c r="V1082" t="n">
        <v>0.88</v>
      </c>
      <c r="W1082" t="n">
        <v>20.76</v>
      </c>
      <c r="X1082" t="n">
        <v>2</v>
      </c>
      <c r="Y1082" t="n">
        <v>1</v>
      </c>
      <c r="Z1082" t="n">
        <v>10</v>
      </c>
    </row>
    <row r="1083">
      <c r="A1083" t="n">
        <v>29</v>
      </c>
      <c r="B1083" t="n">
        <v>105</v>
      </c>
      <c r="C1083" t="inlineStr">
        <is>
          <t xml:space="preserve">CONCLUIDO	</t>
        </is>
      </c>
      <c r="D1083" t="n">
        <v>1.6689</v>
      </c>
      <c r="E1083" t="n">
        <v>59.92</v>
      </c>
      <c r="F1083" t="n">
        <v>54.56</v>
      </c>
      <c r="G1083" t="n">
        <v>47.44</v>
      </c>
      <c r="H1083" t="n">
        <v>0.68</v>
      </c>
      <c r="I1083" t="n">
        <v>69</v>
      </c>
      <c r="J1083" t="n">
        <v>215.65</v>
      </c>
      <c r="K1083" t="n">
        <v>55.27</v>
      </c>
      <c r="L1083" t="n">
        <v>8.25</v>
      </c>
      <c r="M1083" t="n">
        <v>67</v>
      </c>
      <c r="N1083" t="n">
        <v>47.12</v>
      </c>
      <c r="O1083" t="n">
        <v>26830.34</v>
      </c>
      <c r="P1083" t="n">
        <v>773.8</v>
      </c>
      <c r="Q1083" t="n">
        <v>1367.57</v>
      </c>
      <c r="R1083" t="n">
        <v>170.98</v>
      </c>
      <c r="S1083" t="n">
        <v>104.26</v>
      </c>
      <c r="T1083" t="n">
        <v>32200.14</v>
      </c>
      <c r="U1083" t="n">
        <v>0.61</v>
      </c>
      <c r="V1083" t="n">
        <v>0.88</v>
      </c>
      <c r="W1083" t="n">
        <v>20.75</v>
      </c>
      <c r="X1083" t="n">
        <v>1.97</v>
      </c>
      <c r="Y1083" t="n">
        <v>1</v>
      </c>
      <c r="Z1083" t="n">
        <v>10</v>
      </c>
    </row>
    <row r="1084">
      <c r="A1084" t="n">
        <v>30</v>
      </c>
      <c r="B1084" t="n">
        <v>105</v>
      </c>
      <c r="C1084" t="inlineStr">
        <is>
          <t xml:space="preserve">CONCLUIDO	</t>
        </is>
      </c>
      <c r="D1084" t="n">
        <v>1.6749</v>
      </c>
      <c r="E1084" t="n">
        <v>59.71</v>
      </c>
      <c r="F1084" t="n">
        <v>54.46</v>
      </c>
      <c r="G1084" t="n">
        <v>49.51</v>
      </c>
      <c r="H1084" t="n">
        <v>0.7</v>
      </c>
      <c r="I1084" t="n">
        <v>66</v>
      </c>
      <c r="J1084" t="n">
        <v>216.05</v>
      </c>
      <c r="K1084" t="n">
        <v>55.27</v>
      </c>
      <c r="L1084" t="n">
        <v>8.5</v>
      </c>
      <c r="M1084" t="n">
        <v>64</v>
      </c>
      <c r="N1084" t="n">
        <v>47.28</v>
      </c>
      <c r="O1084" t="n">
        <v>26880.68</v>
      </c>
      <c r="P1084" t="n">
        <v>771.6</v>
      </c>
      <c r="Q1084" t="n">
        <v>1367.4</v>
      </c>
      <c r="R1084" t="n">
        <v>167.81</v>
      </c>
      <c r="S1084" t="n">
        <v>104.26</v>
      </c>
      <c r="T1084" t="n">
        <v>30629.3</v>
      </c>
      <c r="U1084" t="n">
        <v>0.62</v>
      </c>
      <c r="V1084" t="n">
        <v>0.88</v>
      </c>
      <c r="W1084" t="n">
        <v>20.75</v>
      </c>
      <c r="X1084" t="n">
        <v>1.88</v>
      </c>
      <c r="Y1084" t="n">
        <v>1</v>
      </c>
      <c r="Z1084" t="n">
        <v>10</v>
      </c>
    </row>
    <row r="1085">
      <c r="A1085" t="n">
        <v>31</v>
      </c>
      <c r="B1085" t="n">
        <v>105</v>
      </c>
      <c r="C1085" t="inlineStr">
        <is>
          <t xml:space="preserve">CONCLUIDO	</t>
        </is>
      </c>
      <c r="D1085" t="n">
        <v>1.6796</v>
      </c>
      <c r="E1085" t="n">
        <v>59.54</v>
      </c>
      <c r="F1085" t="n">
        <v>54.38</v>
      </c>
      <c r="G1085" t="n">
        <v>50.98</v>
      </c>
      <c r="H1085" t="n">
        <v>0.72</v>
      </c>
      <c r="I1085" t="n">
        <v>64</v>
      </c>
      <c r="J1085" t="n">
        <v>216.46</v>
      </c>
      <c r="K1085" t="n">
        <v>55.27</v>
      </c>
      <c r="L1085" t="n">
        <v>8.75</v>
      </c>
      <c r="M1085" t="n">
        <v>62</v>
      </c>
      <c r="N1085" t="n">
        <v>47.44</v>
      </c>
      <c r="O1085" t="n">
        <v>26931.07</v>
      </c>
      <c r="P1085" t="n">
        <v>769.8</v>
      </c>
      <c r="Q1085" t="n">
        <v>1367.3</v>
      </c>
      <c r="R1085" t="n">
        <v>164.72</v>
      </c>
      <c r="S1085" t="n">
        <v>104.26</v>
      </c>
      <c r="T1085" t="n">
        <v>29096.12</v>
      </c>
      <c r="U1085" t="n">
        <v>0.63</v>
      </c>
      <c r="V1085" t="n">
        <v>0.88</v>
      </c>
      <c r="W1085" t="n">
        <v>20.75</v>
      </c>
      <c r="X1085" t="n">
        <v>1.8</v>
      </c>
      <c r="Y1085" t="n">
        <v>1</v>
      </c>
      <c r="Z1085" t="n">
        <v>10</v>
      </c>
    </row>
    <row r="1086">
      <c r="A1086" t="n">
        <v>32</v>
      </c>
      <c r="B1086" t="n">
        <v>105</v>
      </c>
      <c r="C1086" t="inlineStr">
        <is>
          <t xml:space="preserve">CONCLUIDO	</t>
        </is>
      </c>
      <c r="D1086" t="n">
        <v>1.6812</v>
      </c>
      <c r="E1086" t="n">
        <v>59.48</v>
      </c>
      <c r="F1086" t="n">
        <v>54.36</v>
      </c>
      <c r="G1086" t="n">
        <v>51.77</v>
      </c>
      <c r="H1086" t="n">
        <v>0.74</v>
      </c>
      <c r="I1086" t="n">
        <v>63</v>
      </c>
      <c r="J1086" t="n">
        <v>216.87</v>
      </c>
      <c r="K1086" t="n">
        <v>55.27</v>
      </c>
      <c r="L1086" t="n">
        <v>9</v>
      </c>
      <c r="M1086" t="n">
        <v>61</v>
      </c>
      <c r="N1086" t="n">
        <v>47.6</v>
      </c>
      <c r="O1086" t="n">
        <v>26981.51</v>
      </c>
      <c r="P1086" t="n">
        <v>768.54</v>
      </c>
      <c r="Q1086" t="n">
        <v>1367.33</v>
      </c>
      <c r="R1086" t="n">
        <v>164.5</v>
      </c>
      <c r="S1086" t="n">
        <v>104.26</v>
      </c>
      <c r="T1086" t="n">
        <v>28992.94</v>
      </c>
      <c r="U1086" t="n">
        <v>0.63</v>
      </c>
      <c r="V1086" t="n">
        <v>0.88</v>
      </c>
      <c r="W1086" t="n">
        <v>20.74</v>
      </c>
      <c r="X1086" t="n">
        <v>1.78</v>
      </c>
      <c r="Y1086" t="n">
        <v>1</v>
      </c>
      <c r="Z1086" t="n">
        <v>10</v>
      </c>
    </row>
    <row r="1087">
      <c r="A1087" t="n">
        <v>33</v>
      </c>
      <c r="B1087" t="n">
        <v>105</v>
      </c>
      <c r="C1087" t="inlineStr">
        <is>
          <t xml:space="preserve">CONCLUIDO	</t>
        </is>
      </c>
      <c r="D1087" t="n">
        <v>1.6863</v>
      </c>
      <c r="E1087" t="n">
        <v>59.3</v>
      </c>
      <c r="F1087" t="n">
        <v>54.26</v>
      </c>
      <c r="G1087" t="n">
        <v>53.37</v>
      </c>
      <c r="H1087" t="n">
        <v>0.76</v>
      </c>
      <c r="I1087" t="n">
        <v>61</v>
      </c>
      <c r="J1087" t="n">
        <v>217.28</v>
      </c>
      <c r="K1087" t="n">
        <v>55.27</v>
      </c>
      <c r="L1087" t="n">
        <v>9.25</v>
      </c>
      <c r="M1087" t="n">
        <v>59</v>
      </c>
      <c r="N1087" t="n">
        <v>47.76</v>
      </c>
      <c r="O1087" t="n">
        <v>27032.02</v>
      </c>
      <c r="P1087" t="n">
        <v>766.21</v>
      </c>
      <c r="Q1087" t="n">
        <v>1367.29</v>
      </c>
      <c r="R1087" t="n">
        <v>161.61</v>
      </c>
      <c r="S1087" t="n">
        <v>104.26</v>
      </c>
      <c r="T1087" t="n">
        <v>27557.6</v>
      </c>
      <c r="U1087" t="n">
        <v>0.65</v>
      </c>
      <c r="V1087" t="n">
        <v>0.88</v>
      </c>
      <c r="W1087" t="n">
        <v>20.73</v>
      </c>
      <c r="X1087" t="n">
        <v>1.68</v>
      </c>
      <c r="Y1087" t="n">
        <v>1</v>
      </c>
      <c r="Z1087" t="n">
        <v>10</v>
      </c>
    </row>
    <row r="1088">
      <c r="A1088" t="n">
        <v>34</v>
      </c>
      <c r="B1088" t="n">
        <v>105</v>
      </c>
      <c r="C1088" t="inlineStr">
        <is>
          <t xml:space="preserve">CONCLUIDO	</t>
        </is>
      </c>
      <c r="D1088" t="n">
        <v>1.6897</v>
      </c>
      <c r="E1088" t="n">
        <v>59.18</v>
      </c>
      <c r="F1088" t="n">
        <v>54.22</v>
      </c>
      <c r="G1088" t="n">
        <v>55.14</v>
      </c>
      <c r="H1088" t="n">
        <v>0.78</v>
      </c>
      <c r="I1088" t="n">
        <v>59</v>
      </c>
      <c r="J1088" t="n">
        <v>217.69</v>
      </c>
      <c r="K1088" t="n">
        <v>55.27</v>
      </c>
      <c r="L1088" t="n">
        <v>9.5</v>
      </c>
      <c r="M1088" t="n">
        <v>57</v>
      </c>
      <c r="N1088" t="n">
        <v>47.92</v>
      </c>
      <c r="O1088" t="n">
        <v>27082.57</v>
      </c>
      <c r="P1088" t="n">
        <v>765.12</v>
      </c>
      <c r="Q1088" t="n">
        <v>1367.37</v>
      </c>
      <c r="R1088" t="n">
        <v>160.03</v>
      </c>
      <c r="S1088" t="n">
        <v>104.26</v>
      </c>
      <c r="T1088" t="n">
        <v>26774.48</v>
      </c>
      <c r="U1088" t="n">
        <v>0.65</v>
      </c>
      <c r="V1088" t="n">
        <v>0.88</v>
      </c>
      <c r="W1088" t="n">
        <v>20.74</v>
      </c>
      <c r="X1088" t="n">
        <v>1.64</v>
      </c>
      <c r="Y1088" t="n">
        <v>1</v>
      </c>
      <c r="Z1088" t="n">
        <v>10</v>
      </c>
    </row>
    <row r="1089">
      <c r="A1089" t="n">
        <v>35</v>
      </c>
      <c r="B1089" t="n">
        <v>105</v>
      </c>
      <c r="C1089" t="inlineStr">
        <is>
          <t xml:space="preserve">CONCLUIDO	</t>
        </is>
      </c>
      <c r="D1089" t="n">
        <v>1.6923</v>
      </c>
      <c r="E1089" t="n">
        <v>59.09</v>
      </c>
      <c r="F1089" t="n">
        <v>54.17</v>
      </c>
      <c r="G1089" t="n">
        <v>56.04</v>
      </c>
      <c r="H1089" t="n">
        <v>0.79</v>
      </c>
      <c r="I1089" t="n">
        <v>58</v>
      </c>
      <c r="J1089" t="n">
        <v>218.1</v>
      </c>
      <c r="K1089" t="n">
        <v>55.27</v>
      </c>
      <c r="L1089" t="n">
        <v>9.75</v>
      </c>
      <c r="M1089" t="n">
        <v>56</v>
      </c>
      <c r="N1089" t="n">
        <v>48.08</v>
      </c>
      <c r="O1089" t="n">
        <v>27133.18</v>
      </c>
      <c r="P1089" t="n">
        <v>763.6799999999999</v>
      </c>
      <c r="Q1089" t="n">
        <v>1367.41</v>
      </c>
      <c r="R1089" t="n">
        <v>158.47</v>
      </c>
      <c r="S1089" t="n">
        <v>104.26</v>
      </c>
      <c r="T1089" t="n">
        <v>25999.96</v>
      </c>
      <c r="U1089" t="n">
        <v>0.66</v>
      </c>
      <c r="V1089" t="n">
        <v>0.88</v>
      </c>
      <c r="W1089" t="n">
        <v>20.74</v>
      </c>
      <c r="X1089" t="n">
        <v>1.6</v>
      </c>
      <c r="Y1089" t="n">
        <v>1</v>
      </c>
      <c r="Z1089" t="n">
        <v>10</v>
      </c>
    </row>
    <row r="1090">
      <c r="A1090" t="n">
        <v>36</v>
      </c>
      <c r="B1090" t="n">
        <v>105</v>
      </c>
      <c r="C1090" t="inlineStr">
        <is>
          <t xml:space="preserve">CONCLUIDO	</t>
        </is>
      </c>
      <c r="D1090" t="n">
        <v>1.695</v>
      </c>
      <c r="E1090" t="n">
        <v>59</v>
      </c>
      <c r="F1090" t="n">
        <v>54.16</v>
      </c>
      <c r="G1090" t="n">
        <v>58.03</v>
      </c>
      <c r="H1090" t="n">
        <v>0.8100000000000001</v>
      </c>
      <c r="I1090" t="n">
        <v>56</v>
      </c>
      <c r="J1090" t="n">
        <v>218.51</v>
      </c>
      <c r="K1090" t="n">
        <v>55.27</v>
      </c>
      <c r="L1090" t="n">
        <v>10</v>
      </c>
      <c r="M1090" t="n">
        <v>54</v>
      </c>
      <c r="N1090" t="n">
        <v>48.24</v>
      </c>
      <c r="O1090" t="n">
        <v>27183.85</v>
      </c>
      <c r="P1090" t="n">
        <v>762.77</v>
      </c>
      <c r="Q1090" t="n">
        <v>1367.25</v>
      </c>
      <c r="R1090" t="n">
        <v>157.81</v>
      </c>
      <c r="S1090" t="n">
        <v>104.26</v>
      </c>
      <c r="T1090" t="n">
        <v>25680.26</v>
      </c>
      <c r="U1090" t="n">
        <v>0.66</v>
      </c>
      <c r="V1090" t="n">
        <v>0.88</v>
      </c>
      <c r="W1090" t="n">
        <v>20.74</v>
      </c>
      <c r="X1090" t="n">
        <v>1.58</v>
      </c>
      <c r="Y1090" t="n">
        <v>1</v>
      </c>
      <c r="Z1090" t="n">
        <v>10</v>
      </c>
    </row>
    <row r="1091">
      <c r="A1091" t="n">
        <v>37</v>
      </c>
      <c r="B1091" t="n">
        <v>105</v>
      </c>
      <c r="C1091" t="inlineStr">
        <is>
          <t xml:space="preserve">CONCLUIDO	</t>
        </is>
      </c>
      <c r="D1091" t="n">
        <v>1.6975</v>
      </c>
      <c r="E1091" t="n">
        <v>58.91</v>
      </c>
      <c r="F1091" t="n">
        <v>54.12</v>
      </c>
      <c r="G1091" t="n">
        <v>59.04</v>
      </c>
      <c r="H1091" t="n">
        <v>0.83</v>
      </c>
      <c r="I1091" t="n">
        <v>55</v>
      </c>
      <c r="J1091" t="n">
        <v>218.92</v>
      </c>
      <c r="K1091" t="n">
        <v>55.27</v>
      </c>
      <c r="L1091" t="n">
        <v>10.25</v>
      </c>
      <c r="M1091" t="n">
        <v>53</v>
      </c>
      <c r="N1091" t="n">
        <v>48.4</v>
      </c>
      <c r="O1091" t="n">
        <v>27234.57</v>
      </c>
      <c r="P1091" t="n">
        <v>760.98</v>
      </c>
      <c r="Q1091" t="n">
        <v>1367.34</v>
      </c>
      <c r="R1091" t="n">
        <v>156.88</v>
      </c>
      <c r="S1091" t="n">
        <v>104.26</v>
      </c>
      <c r="T1091" t="n">
        <v>25219.64</v>
      </c>
      <c r="U1091" t="n">
        <v>0.66</v>
      </c>
      <c r="V1091" t="n">
        <v>0.89</v>
      </c>
      <c r="W1091" t="n">
        <v>20.72</v>
      </c>
      <c r="X1091" t="n">
        <v>1.54</v>
      </c>
      <c r="Y1091" t="n">
        <v>1</v>
      </c>
      <c r="Z1091" t="n">
        <v>10</v>
      </c>
    </row>
    <row r="1092">
      <c r="A1092" t="n">
        <v>38</v>
      </c>
      <c r="B1092" t="n">
        <v>105</v>
      </c>
      <c r="C1092" t="inlineStr">
        <is>
          <t xml:space="preserve">CONCLUIDO	</t>
        </is>
      </c>
      <c r="D1092" t="n">
        <v>1.7011</v>
      </c>
      <c r="E1092" t="n">
        <v>58.79</v>
      </c>
      <c r="F1092" t="n">
        <v>54.07</v>
      </c>
      <c r="G1092" t="n">
        <v>61.21</v>
      </c>
      <c r="H1092" t="n">
        <v>0.85</v>
      </c>
      <c r="I1092" t="n">
        <v>53</v>
      </c>
      <c r="J1092" t="n">
        <v>219.33</v>
      </c>
      <c r="K1092" t="n">
        <v>55.27</v>
      </c>
      <c r="L1092" t="n">
        <v>10.5</v>
      </c>
      <c r="M1092" t="n">
        <v>51</v>
      </c>
      <c r="N1092" t="n">
        <v>48.56</v>
      </c>
      <c r="O1092" t="n">
        <v>27285.35</v>
      </c>
      <c r="P1092" t="n">
        <v>759.55</v>
      </c>
      <c r="Q1092" t="n">
        <v>1367.39</v>
      </c>
      <c r="R1092" t="n">
        <v>155.17</v>
      </c>
      <c r="S1092" t="n">
        <v>104.26</v>
      </c>
      <c r="T1092" t="n">
        <v>24378.25</v>
      </c>
      <c r="U1092" t="n">
        <v>0.67</v>
      </c>
      <c r="V1092" t="n">
        <v>0.89</v>
      </c>
      <c r="W1092" t="n">
        <v>20.73</v>
      </c>
      <c r="X1092" t="n">
        <v>1.49</v>
      </c>
      <c r="Y1092" t="n">
        <v>1</v>
      </c>
      <c r="Z1092" t="n">
        <v>10</v>
      </c>
    </row>
    <row r="1093">
      <c r="A1093" t="n">
        <v>39</v>
      </c>
      <c r="B1093" t="n">
        <v>105</v>
      </c>
      <c r="C1093" t="inlineStr">
        <is>
          <t xml:space="preserve">CONCLUIDO	</t>
        </is>
      </c>
      <c r="D1093" t="n">
        <v>1.7028</v>
      </c>
      <c r="E1093" t="n">
        <v>58.73</v>
      </c>
      <c r="F1093" t="n">
        <v>54.05</v>
      </c>
      <c r="G1093" t="n">
        <v>62.37</v>
      </c>
      <c r="H1093" t="n">
        <v>0.87</v>
      </c>
      <c r="I1093" t="n">
        <v>52</v>
      </c>
      <c r="J1093" t="n">
        <v>219.75</v>
      </c>
      <c r="K1093" t="n">
        <v>55.27</v>
      </c>
      <c r="L1093" t="n">
        <v>10.75</v>
      </c>
      <c r="M1093" t="n">
        <v>50</v>
      </c>
      <c r="N1093" t="n">
        <v>48.72</v>
      </c>
      <c r="O1093" t="n">
        <v>27336.19</v>
      </c>
      <c r="P1093" t="n">
        <v>758.89</v>
      </c>
      <c r="Q1093" t="n">
        <v>1367.28</v>
      </c>
      <c r="R1093" t="n">
        <v>154.25</v>
      </c>
      <c r="S1093" t="n">
        <v>104.26</v>
      </c>
      <c r="T1093" t="n">
        <v>23920.2</v>
      </c>
      <c r="U1093" t="n">
        <v>0.68</v>
      </c>
      <c r="V1093" t="n">
        <v>0.89</v>
      </c>
      <c r="W1093" t="n">
        <v>20.73</v>
      </c>
      <c r="X1093" t="n">
        <v>1.47</v>
      </c>
      <c r="Y1093" t="n">
        <v>1</v>
      </c>
      <c r="Z1093" t="n">
        <v>10</v>
      </c>
    </row>
    <row r="1094">
      <c r="A1094" t="n">
        <v>40</v>
      </c>
      <c r="B1094" t="n">
        <v>105</v>
      </c>
      <c r="C1094" t="inlineStr">
        <is>
          <t xml:space="preserve">CONCLUIDO	</t>
        </is>
      </c>
      <c r="D1094" t="n">
        <v>1.7048</v>
      </c>
      <c r="E1094" t="n">
        <v>58.66</v>
      </c>
      <c r="F1094" t="n">
        <v>54.02</v>
      </c>
      <c r="G1094" t="n">
        <v>63.56</v>
      </c>
      <c r="H1094" t="n">
        <v>0.89</v>
      </c>
      <c r="I1094" t="n">
        <v>51</v>
      </c>
      <c r="J1094" t="n">
        <v>220.16</v>
      </c>
      <c r="K1094" t="n">
        <v>55.27</v>
      </c>
      <c r="L1094" t="n">
        <v>11</v>
      </c>
      <c r="M1094" t="n">
        <v>49</v>
      </c>
      <c r="N1094" t="n">
        <v>48.89</v>
      </c>
      <c r="O1094" t="n">
        <v>27387.08</v>
      </c>
      <c r="P1094" t="n">
        <v>757.5700000000001</v>
      </c>
      <c r="Q1094" t="n">
        <v>1367.38</v>
      </c>
      <c r="R1094" t="n">
        <v>153.73</v>
      </c>
      <c r="S1094" t="n">
        <v>104.26</v>
      </c>
      <c r="T1094" t="n">
        <v>23664.57</v>
      </c>
      <c r="U1094" t="n">
        <v>0.68</v>
      </c>
      <c r="V1094" t="n">
        <v>0.89</v>
      </c>
      <c r="W1094" t="n">
        <v>20.72</v>
      </c>
      <c r="X1094" t="n">
        <v>1.44</v>
      </c>
      <c r="Y1094" t="n">
        <v>1</v>
      </c>
      <c r="Z1094" t="n">
        <v>10</v>
      </c>
    </row>
    <row r="1095">
      <c r="A1095" t="n">
        <v>41</v>
      </c>
      <c r="B1095" t="n">
        <v>105</v>
      </c>
      <c r="C1095" t="inlineStr">
        <is>
          <t xml:space="preserve">CONCLUIDO	</t>
        </is>
      </c>
      <c r="D1095" t="n">
        <v>1.7064</v>
      </c>
      <c r="E1095" t="n">
        <v>58.6</v>
      </c>
      <c r="F1095" t="n">
        <v>54.01</v>
      </c>
      <c r="G1095" t="n">
        <v>64.81</v>
      </c>
      <c r="H1095" t="n">
        <v>0.91</v>
      </c>
      <c r="I1095" t="n">
        <v>50</v>
      </c>
      <c r="J1095" t="n">
        <v>220.57</v>
      </c>
      <c r="K1095" t="n">
        <v>55.27</v>
      </c>
      <c r="L1095" t="n">
        <v>11.25</v>
      </c>
      <c r="M1095" t="n">
        <v>48</v>
      </c>
      <c r="N1095" t="n">
        <v>49.05</v>
      </c>
      <c r="O1095" t="n">
        <v>27438.03</v>
      </c>
      <c r="P1095" t="n">
        <v>756.58</v>
      </c>
      <c r="Q1095" t="n">
        <v>1367.35</v>
      </c>
      <c r="R1095" t="n">
        <v>152.96</v>
      </c>
      <c r="S1095" t="n">
        <v>104.26</v>
      </c>
      <c r="T1095" t="n">
        <v>23287.38</v>
      </c>
      <c r="U1095" t="n">
        <v>0.68</v>
      </c>
      <c r="V1095" t="n">
        <v>0.89</v>
      </c>
      <c r="W1095" t="n">
        <v>20.73</v>
      </c>
      <c r="X1095" t="n">
        <v>1.43</v>
      </c>
      <c r="Y1095" t="n">
        <v>1</v>
      </c>
      <c r="Z1095" t="n">
        <v>10</v>
      </c>
    </row>
    <row r="1096">
      <c r="A1096" t="n">
        <v>42</v>
      </c>
      <c r="B1096" t="n">
        <v>105</v>
      </c>
      <c r="C1096" t="inlineStr">
        <is>
          <t xml:space="preserve">CONCLUIDO	</t>
        </is>
      </c>
      <c r="D1096" t="n">
        <v>1.7114</v>
      </c>
      <c r="E1096" t="n">
        <v>58.43</v>
      </c>
      <c r="F1096" t="n">
        <v>53.92</v>
      </c>
      <c r="G1096" t="n">
        <v>67.40000000000001</v>
      </c>
      <c r="H1096" t="n">
        <v>0.92</v>
      </c>
      <c r="I1096" t="n">
        <v>48</v>
      </c>
      <c r="J1096" t="n">
        <v>220.99</v>
      </c>
      <c r="K1096" t="n">
        <v>55.27</v>
      </c>
      <c r="L1096" t="n">
        <v>11.5</v>
      </c>
      <c r="M1096" t="n">
        <v>46</v>
      </c>
      <c r="N1096" t="n">
        <v>49.21</v>
      </c>
      <c r="O1096" t="n">
        <v>27489.03</v>
      </c>
      <c r="P1096" t="n">
        <v>754.37</v>
      </c>
      <c r="Q1096" t="n">
        <v>1367.27</v>
      </c>
      <c r="R1096" t="n">
        <v>150.18</v>
      </c>
      <c r="S1096" t="n">
        <v>104.26</v>
      </c>
      <c r="T1096" t="n">
        <v>21905.78</v>
      </c>
      <c r="U1096" t="n">
        <v>0.6899999999999999</v>
      </c>
      <c r="V1096" t="n">
        <v>0.89</v>
      </c>
      <c r="W1096" t="n">
        <v>20.72</v>
      </c>
      <c r="X1096" t="n">
        <v>1.34</v>
      </c>
      <c r="Y1096" t="n">
        <v>1</v>
      </c>
      <c r="Z1096" t="n">
        <v>10</v>
      </c>
    </row>
    <row r="1097">
      <c r="A1097" t="n">
        <v>43</v>
      </c>
      <c r="B1097" t="n">
        <v>105</v>
      </c>
      <c r="C1097" t="inlineStr">
        <is>
          <t xml:space="preserve">CONCLUIDO	</t>
        </is>
      </c>
      <c r="D1097" t="n">
        <v>1.7129</v>
      </c>
      <c r="E1097" t="n">
        <v>58.38</v>
      </c>
      <c r="F1097" t="n">
        <v>53.91</v>
      </c>
      <c r="G1097" t="n">
        <v>68.81999999999999</v>
      </c>
      <c r="H1097" t="n">
        <v>0.9399999999999999</v>
      </c>
      <c r="I1097" t="n">
        <v>47</v>
      </c>
      <c r="J1097" t="n">
        <v>221.4</v>
      </c>
      <c r="K1097" t="n">
        <v>55.27</v>
      </c>
      <c r="L1097" t="n">
        <v>11.75</v>
      </c>
      <c r="M1097" t="n">
        <v>45</v>
      </c>
      <c r="N1097" t="n">
        <v>49.38</v>
      </c>
      <c r="O1097" t="n">
        <v>27540.09</v>
      </c>
      <c r="P1097" t="n">
        <v>753.28</v>
      </c>
      <c r="Q1097" t="n">
        <v>1367.33</v>
      </c>
      <c r="R1097" t="n">
        <v>149.81</v>
      </c>
      <c r="S1097" t="n">
        <v>104.26</v>
      </c>
      <c r="T1097" t="n">
        <v>21725.39</v>
      </c>
      <c r="U1097" t="n">
        <v>0.7</v>
      </c>
      <c r="V1097" t="n">
        <v>0.89</v>
      </c>
      <c r="W1097" t="n">
        <v>20.72</v>
      </c>
      <c r="X1097" t="n">
        <v>1.33</v>
      </c>
      <c r="Y1097" t="n">
        <v>1</v>
      </c>
      <c r="Z1097" t="n">
        <v>10</v>
      </c>
    </row>
    <row r="1098">
      <c r="A1098" t="n">
        <v>44</v>
      </c>
      <c r="B1098" t="n">
        <v>105</v>
      </c>
      <c r="C1098" t="inlineStr">
        <is>
          <t xml:space="preserve">CONCLUIDO	</t>
        </is>
      </c>
      <c r="D1098" t="n">
        <v>1.715</v>
      </c>
      <c r="E1098" t="n">
        <v>58.31</v>
      </c>
      <c r="F1098" t="n">
        <v>53.88</v>
      </c>
      <c r="G1098" t="n">
        <v>70.28</v>
      </c>
      <c r="H1098" t="n">
        <v>0.96</v>
      </c>
      <c r="I1098" t="n">
        <v>46</v>
      </c>
      <c r="J1098" t="n">
        <v>221.81</v>
      </c>
      <c r="K1098" t="n">
        <v>55.27</v>
      </c>
      <c r="L1098" t="n">
        <v>12</v>
      </c>
      <c r="M1098" t="n">
        <v>44</v>
      </c>
      <c r="N1098" t="n">
        <v>49.54</v>
      </c>
      <c r="O1098" t="n">
        <v>27591.21</v>
      </c>
      <c r="P1098" t="n">
        <v>752.17</v>
      </c>
      <c r="Q1098" t="n">
        <v>1367.32</v>
      </c>
      <c r="R1098" t="n">
        <v>148.72</v>
      </c>
      <c r="S1098" t="n">
        <v>104.26</v>
      </c>
      <c r="T1098" t="n">
        <v>21188.7</v>
      </c>
      <c r="U1098" t="n">
        <v>0.7</v>
      </c>
      <c r="V1098" t="n">
        <v>0.89</v>
      </c>
      <c r="W1098" t="n">
        <v>20.72</v>
      </c>
      <c r="X1098" t="n">
        <v>1.3</v>
      </c>
      <c r="Y1098" t="n">
        <v>1</v>
      </c>
      <c r="Z1098" t="n">
        <v>10</v>
      </c>
    </row>
    <row r="1099">
      <c r="A1099" t="n">
        <v>45</v>
      </c>
      <c r="B1099" t="n">
        <v>105</v>
      </c>
      <c r="C1099" t="inlineStr">
        <is>
          <t xml:space="preserve">CONCLUIDO	</t>
        </is>
      </c>
      <c r="D1099" t="n">
        <v>1.7175</v>
      </c>
      <c r="E1099" t="n">
        <v>58.22</v>
      </c>
      <c r="F1099" t="n">
        <v>53.83</v>
      </c>
      <c r="G1099" t="n">
        <v>71.78</v>
      </c>
      <c r="H1099" t="n">
        <v>0.98</v>
      </c>
      <c r="I1099" t="n">
        <v>45</v>
      </c>
      <c r="J1099" t="n">
        <v>222.23</v>
      </c>
      <c r="K1099" t="n">
        <v>55.27</v>
      </c>
      <c r="L1099" t="n">
        <v>12.25</v>
      </c>
      <c r="M1099" t="n">
        <v>43</v>
      </c>
      <c r="N1099" t="n">
        <v>49.71</v>
      </c>
      <c r="O1099" t="n">
        <v>27642.51</v>
      </c>
      <c r="P1099" t="n">
        <v>750.9299999999999</v>
      </c>
      <c r="Q1099" t="n">
        <v>1367.25</v>
      </c>
      <c r="R1099" t="n">
        <v>147</v>
      </c>
      <c r="S1099" t="n">
        <v>104.26</v>
      </c>
      <c r="T1099" t="n">
        <v>20332.27</v>
      </c>
      <c r="U1099" t="n">
        <v>0.71</v>
      </c>
      <c r="V1099" t="n">
        <v>0.89</v>
      </c>
      <c r="W1099" t="n">
        <v>20.73</v>
      </c>
      <c r="X1099" t="n">
        <v>1.26</v>
      </c>
      <c r="Y1099" t="n">
        <v>1</v>
      </c>
      <c r="Z1099" t="n">
        <v>10</v>
      </c>
    </row>
    <row r="1100">
      <c r="A1100" t="n">
        <v>46</v>
      </c>
      <c r="B1100" t="n">
        <v>105</v>
      </c>
      <c r="C1100" t="inlineStr">
        <is>
          <t xml:space="preserve">CONCLUIDO	</t>
        </is>
      </c>
      <c r="D1100" t="n">
        <v>1.7199</v>
      </c>
      <c r="E1100" t="n">
        <v>58.14</v>
      </c>
      <c r="F1100" t="n">
        <v>53.8</v>
      </c>
      <c r="G1100" t="n">
        <v>73.36</v>
      </c>
      <c r="H1100" t="n">
        <v>1</v>
      </c>
      <c r="I1100" t="n">
        <v>44</v>
      </c>
      <c r="J1100" t="n">
        <v>222.65</v>
      </c>
      <c r="K1100" t="n">
        <v>55.27</v>
      </c>
      <c r="L1100" t="n">
        <v>12.5</v>
      </c>
      <c r="M1100" t="n">
        <v>42</v>
      </c>
      <c r="N1100" t="n">
        <v>49.87</v>
      </c>
      <c r="O1100" t="n">
        <v>27693.75</v>
      </c>
      <c r="P1100" t="n">
        <v>749</v>
      </c>
      <c r="Q1100" t="n">
        <v>1367.28</v>
      </c>
      <c r="R1100" t="n">
        <v>146.19</v>
      </c>
      <c r="S1100" t="n">
        <v>104.26</v>
      </c>
      <c r="T1100" t="n">
        <v>19930.7</v>
      </c>
      <c r="U1100" t="n">
        <v>0.71</v>
      </c>
      <c r="V1100" t="n">
        <v>0.89</v>
      </c>
      <c r="W1100" t="n">
        <v>20.71</v>
      </c>
      <c r="X1100" t="n">
        <v>1.22</v>
      </c>
      <c r="Y1100" t="n">
        <v>1</v>
      </c>
      <c r="Z1100" t="n">
        <v>10</v>
      </c>
    </row>
    <row r="1101">
      <c r="A1101" t="n">
        <v>47</v>
      </c>
      <c r="B1101" t="n">
        <v>105</v>
      </c>
      <c r="C1101" t="inlineStr">
        <is>
          <t xml:space="preserve">CONCLUIDO	</t>
        </is>
      </c>
      <c r="D1101" t="n">
        <v>1.7218</v>
      </c>
      <c r="E1101" t="n">
        <v>58.08</v>
      </c>
      <c r="F1101" t="n">
        <v>53.77</v>
      </c>
      <c r="G1101" t="n">
        <v>75.03</v>
      </c>
      <c r="H1101" t="n">
        <v>1.02</v>
      </c>
      <c r="I1101" t="n">
        <v>43</v>
      </c>
      <c r="J1101" t="n">
        <v>223.06</v>
      </c>
      <c r="K1101" t="n">
        <v>55.27</v>
      </c>
      <c r="L1101" t="n">
        <v>12.75</v>
      </c>
      <c r="M1101" t="n">
        <v>41</v>
      </c>
      <c r="N1101" t="n">
        <v>50.04</v>
      </c>
      <c r="O1101" t="n">
        <v>27745.04</v>
      </c>
      <c r="P1101" t="n">
        <v>748.13</v>
      </c>
      <c r="Q1101" t="n">
        <v>1367.42</v>
      </c>
      <c r="R1101" t="n">
        <v>145.29</v>
      </c>
      <c r="S1101" t="n">
        <v>104.26</v>
      </c>
      <c r="T1101" t="n">
        <v>19487.75</v>
      </c>
      <c r="U1101" t="n">
        <v>0.72</v>
      </c>
      <c r="V1101" t="n">
        <v>0.89</v>
      </c>
      <c r="W1101" t="n">
        <v>20.71</v>
      </c>
      <c r="X1101" t="n">
        <v>1.19</v>
      </c>
      <c r="Y1101" t="n">
        <v>1</v>
      </c>
      <c r="Z1101" t="n">
        <v>10</v>
      </c>
    </row>
    <row r="1102">
      <c r="A1102" t="n">
        <v>48</v>
      </c>
      <c r="B1102" t="n">
        <v>105</v>
      </c>
      <c r="C1102" t="inlineStr">
        <is>
          <t xml:space="preserve">CONCLUIDO	</t>
        </is>
      </c>
      <c r="D1102" t="n">
        <v>1.7215</v>
      </c>
      <c r="E1102" t="n">
        <v>58.09</v>
      </c>
      <c r="F1102" t="n">
        <v>53.78</v>
      </c>
      <c r="G1102" t="n">
        <v>75.04000000000001</v>
      </c>
      <c r="H1102" t="n">
        <v>1.03</v>
      </c>
      <c r="I1102" t="n">
        <v>43</v>
      </c>
      <c r="J1102" t="n">
        <v>223.48</v>
      </c>
      <c r="K1102" t="n">
        <v>55.27</v>
      </c>
      <c r="L1102" t="n">
        <v>13</v>
      </c>
      <c r="M1102" t="n">
        <v>41</v>
      </c>
      <c r="N1102" t="n">
        <v>50.21</v>
      </c>
      <c r="O1102" t="n">
        <v>27796.39</v>
      </c>
      <c r="P1102" t="n">
        <v>747.42</v>
      </c>
      <c r="Q1102" t="n">
        <v>1367.41</v>
      </c>
      <c r="R1102" t="n">
        <v>145.43</v>
      </c>
      <c r="S1102" t="n">
        <v>104.26</v>
      </c>
      <c r="T1102" t="n">
        <v>19556.24</v>
      </c>
      <c r="U1102" t="n">
        <v>0.72</v>
      </c>
      <c r="V1102" t="n">
        <v>0.89</v>
      </c>
      <c r="W1102" t="n">
        <v>20.72</v>
      </c>
      <c r="X1102" t="n">
        <v>1.2</v>
      </c>
      <c r="Y1102" t="n">
        <v>1</v>
      </c>
      <c r="Z1102" t="n">
        <v>10</v>
      </c>
    </row>
    <row r="1103">
      <c r="A1103" t="n">
        <v>49</v>
      </c>
      <c r="B1103" t="n">
        <v>105</v>
      </c>
      <c r="C1103" t="inlineStr">
        <is>
          <t xml:space="preserve">CONCLUIDO	</t>
        </is>
      </c>
      <c r="D1103" t="n">
        <v>1.7234</v>
      </c>
      <c r="E1103" t="n">
        <v>58.02</v>
      </c>
      <c r="F1103" t="n">
        <v>53.76</v>
      </c>
      <c r="G1103" t="n">
        <v>76.8</v>
      </c>
      <c r="H1103" t="n">
        <v>1.05</v>
      </c>
      <c r="I1103" t="n">
        <v>42</v>
      </c>
      <c r="J1103" t="n">
        <v>223.89</v>
      </c>
      <c r="K1103" t="n">
        <v>55.27</v>
      </c>
      <c r="L1103" t="n">
        <v>13.25</v>
      </c>
      <c r="M1103" t="n">
        <v>40</v>
      </c>
      <c r="N1103" t="n">
        <v>50.37</v>
      </c>
      <c r="O1103" t="n">
        <v>27847.8</v>
      </c>
      <c r="P1103" t="n">
        <v>746.8</v>
      </c>
      <c r="Q1103" t="n">
        <v>1367.23</v>
      </c>
      <c r="R1103" t="n">
        <v>144.8</v>
      </c>
      <c r="S1103" t="n">
        <v>104.26</v>
      </c>
      <c r="T1103" t="n">
        <v>19244.21</v>
      </c>
      <c r="U1103" t="n">
        <v>0.72</v>
      </c>
      <c r="V1103" t="n">
        <v>0.89</v>
      </c>
      <c r="W1103" t="n">
        <v>20.71</v>
      </c>
      <c r="X1103" t="n">
        <v>1.18</v>
      </c>
      <c r="Y1103" t="n">
        <v>1</v>
      </c>
      <c r="Z1103" t="n">
        <v>10</v>
      </c>
    </row>
    <row r="1104">
      <c r="A1104" t="n">
        <v>50</v>
      </c>
      <c r="B1104" t="n">
        <v>105</v>
      </c>
      <c r="C1104" t="inlineStr">
        <is>
          <t xml:space="preserve">CONCLUIDO	</t>
        </is>
      </c>
      <c r="D1104" t="n">
        <v>1.7262</v>
      </c>
      <c r="E1104" t="n">
        <v>57.93</v>
      </c>
      <c r="F1104" t="n">
        <v>53.7</v>
      </c>
      <c r="G1104" t="n">
        <v>78.59</v>
      </c>
      <c r="H1104" t="n">
        <v>1.07</v>
      </c>
      <c r="I1104" t="n">
        <v>41</v>
      </c>
      <c r="J1104" t="n">
        <v>224.31</v>
      </c>
      <c r="K1104" t="n">
        <v>55.27</v>
      </c>
      <c r="L1104" t="n">
        <v>13.5</v>
      </c>
      <c r="M1104" t="n">
        <v>39</v>
      </c>
      <c r="N1104" t="n">
        <v>50.54</v>
      </c>
      <c r="O1104" t="n">
        <v>27899.27</v>
      </c>
      <c r="P1104" t="n">
        <v>744.9400000000001</v>
      </c>
      <c r="Q1104" t="n">
        <v>1367.32</v>
      </c>
      <c r="R1104" t="n">
        <v>143.26</v>
      </c>
      <c r="S1104" t="n">
        <v>104.26</v>
      </c>
      <c r="T1104" t="n">
        <v>18479.31</v>
      </c>
      <c r="U1104" t="n">
        <v>0.73</v>
      </c>
      <c r="V1104" t="n">
        <v>0.89</v>
      </c>
      <c r="W1104" t="n">
        <v>20.7</v>
      </c>
      <c r="X1104" t="n">
        <v>1.13</v>
      </c>
      <c r="Y1104" t="n">
        <v>1</v>
      </c>
      <c r="Z1104" t="n">
        <v>10</v>
      </c>
    </row>
    <row r="1105">
      <c r="A1105" t="n">
        <v>51</v>
      </c>
      <c r="B1105" t="n">
        <v>105</v>
      </c>
      <c r="C1105" t="inlineStr">
        <is>
          <t xml:space="preserve">CONCLUIDO	</t>
        </is>
      </c>
      <c r="D1105" t="n">
        <v>1.728</v>
      </c>
      <c r="E1105" t="n">
        <v>57.87</v>
      </c>
      <c r="F1105" t="n">
        <v>53.69</v>
      </c>
      <c r="G1105" t="n">
        <v>80.53</v>
      </c>
      <c r="H1105" t="n">
        <v>1.09</v>
      </c>
      <c r="I1105" t="n">
        <v>40</v>
      </c>
      <c r="J1105" t="n">
        <v>224.73</v>
      </c>
      <c r="K1105" t="n">
        <v>55.27</v>
      </c>
      <c r="L1105" t="n">
        <v>13.75</v>
      </c>
      <c r="M1105" t="n">
        <v>38</v>
      </c>
      <c r="N1105" t="n">
        <v>50.71</v>
      </c>
      <c r="O1105" t="n">
        <v>27950.8</v>
      </c>
      <c r="P1105" t="n">
        <v>744.38</v>
      </c>
      <c r="Q1105" t="n">
        <v>1367.32</v>
      </c>
      <c r="R1105" t="n">
        <v>142.66</v>
      </c>
      <c r="S1105" t="n">
        <v>104.26</v>
      </c>
      <c r="T1105" t="n">
        <v>18184.06</v>
      </c>
      <c r="U1105" t="n">
        <v>0.73</v>
      </c>
      <c r="V1105" t="n">
        <v>0.89</v>
      </c>
      <c r="W1105" t="n">
        <v>20.71</v>
      </c>
      <c r="X1105" t="n">
        <v>1.11</v>
      </c>
      <c r="Y1105" t="n">
        <v>1</v>
      </c>
      <c r="Z1105" t="n">
        <v>10</v>
      </c>
    </row>
    <row r="1106">
      <c r="A1106" t="n">
        <v>52</v>
      </c>
      <c r="B1106" t="n">
        <v>105</v>
      </c>
      <c r="C1106" t="inlineStr">
        <is>
          <t xml:space="preserve">CONCLUIDO	</t>
        </is>
      </c>
      <c r="D1106" t="n">
        <v>1.7299</v>
      </c>
      <c r="E1106" t="n">
        <v>57.81</v>
      </c>
      <c r="F1106" t="n">
        <v>53.66</v>
      </c>
      <c r="G1106" t="n">
        <v>82.55</v>
      </c>
      <c r="H1106" t="n">
        <v>1.11</v>
      </c>
      <c r="I1106" t="n">
        <v>39</v>
      </c>
      <c r="J1106" t="n">
        <v>225.15</v>
      </c>
      <c r="K1106" t="n">
        <v>55.27</v>
      </c>
      <c r="L1106" t="n">
        <v>14</v>
      </c>
      <c r="M1106" t="n">
        <v>37</v>
      </c>
      <c r="N1106" t="n">
        <v>50.88</v>
      </c>
      <c r="O1106" t="n">
        <v>28002.38</v>
      </c>
      <c r="P1106" t="n">
        <v>742.61</v>
      </c>
      <c r="Q1106" t="n">
        <v>1367.32</v>
      </c>
      <c r="R1106" t="n">
        <v>141.37</v>
      </c>
      <c r="S1106" t="n">
        <v>104.26</v>
      </c>
      <c r="T1106" t="n">
        <v>17548.62</v>
      </c>
      <c r="U1106" t="n">
        <v>0.74</v>
      </c>
      <c r="V1106" t="n">
        <v>0.89</v>
      </c>
      <c r="W1106" t="n">
        <v>20.72</v>
      </c>
      <c r="X1106" t="n">
        <v>1.08</v>
      </c>
      <c r="Y1106" t="n">
        <v>1</v>
      </c>
      <c r="Z1106" t="n">
        <v>10</v>
      </c>
    </row>
    <row r="1107">
      <c r="A1107" t="n">
        <v>53</v>
      </c>
      <c r="B1107" t="n">
        <v>105</v>
      </c>
      <c r="C1107" t="inlineStr">
        <is>
          <t xml:space="preserve">CONCLUIDO	</t>
        </is>
      </c>
      <c r="D1107" t="n">
        <v>1.7296</v>
      </c>
      <c r="E1107" t="n">
        <v>57.82</v>
      </c>
      <c r="F1107" t="n">
        <v>53.67</v>
      </c>
      <c r="G1107" t="n">
        <v>82.56999999999999</v>
      </c>
      <c r="H1107" t="n">
        <v>1.12</v>
      </c>
      <c r="I1107" t="n">
        <v>39</v>
      </c>
      <c r="J1107" t="n">
        <v>225.57</v>
      </c>
      <c r="K1107" t="n">
        <v>55.27</v>
      </c>
      <c r="L1107" t="n">
        <v>14.25</v>
      </c>
      <c r="M1107" t="n">
        <v>37</v>
      </c>
      <c r="N1107" t="n">
        <v>51.04</v>
      </c>
      <c r="O1107" t="n">
        <v>28054.03</v>
      </c>
      <c r="P1107" t="n">
        <v>742.79</v>
      </c>
      <c r="Q1107" t="n">
        <v>1367.25</v>
      </c>
      <c r="R1107" t="n">
        <v>142</v>
      </c>
      <c r="S1107" t="n">
        <v>104.26</v>
      </c>
      <c r="T1107" t="n">
        <v>17861.46</v>
      </c>
      <c r="U1107" t="n">
        <v>0.73</v>
      </c>
      <c r="V1107" t="n">
        <v>0.89</v>
      </c>
      <c r="W1107" t="n">
        <v>20.71</v>
      </c>
      <c r="X1107" t="n">
        <v>1.09</v>
      </c>
      <c r="Y1107" t="n">
        <v>1</v>
      </c>
      <c r="Z1107" t="n">
        <v>10</v>
      </c>
    </row>
    <row r="1108">
      <c r="A1108" t="n">
        <v>54</v>
      </c>
      <c r="B1108" t="n">
        <v>105</v>
      </c>
      <c r="C1108" t="inlineStr">
        <is>
          <t xml:space="preserve">CONCLUIDO	</t>
        </is>
      </c>
      <c r="D1108" t="n">
        <v>1.7324</v>
      </c>
      <c r="E1108" t="n">
        <v>57.72</v>
      </c>
      <c r="F1108" t="n">
        <v>53.62</v>
      </c>
      <c r="G1108" t="n">
        <v>84.66</v>
      </c>
      <c r="H1108" t="n">
        <v>1.14</v>
      </c>
      <c r="I1108" t="n">
        <v>38</v>
      </c>
      <c r="J1108" t="n">
        <v>225.99</v>
      </c>
      <c r="K1108" t="n">
        <v>55.27</v>
      </c>
      <c r="L1108" t="n">
        <v>14.5</v>
      </c>
      <c r="M1108" t="n">
        <v>36</v>
      </c>
      <c r="N1108" t="n">
        <v>51.21</v>
      </c>
      <c r="O1108" t="n">
        <v>28105.73</v>
      </c>
      <c r="P1108" t="n">
        <v>740.79</v>
      </c>
      <c r="Q1108" t="n">
        <v>1367.31</v>
      </c>
      <c r="R1108" t="n">
        <v>140.48</v>
      </c>
      <c r="S1108" t="n">
        <v>104.26</v>
      </c>
      <c r="T1108" t="n">
        <v>17104.03</v>
      </c>
      <c r="U1108" t="n">
        <v>0.74</v>
      </c>
      <c r="V1108" t="n">
        <v>0.89</v>
      </c>
      <c r="W1108" t="n">
        <v>20.7</v>
      </c>
      <c r="X1108" t="n">
        <v>1.04</v>
      </c>
      <c r="Y1108" t="n">
        <v>1</v>
      </c>
      <c r="Z1108" t="n">
        <v>10</v>
      </c>
    </row>
    <row r="1109">
      <c r="A1109" t="n">
        <v>55</v>
      </c>
      <c r="B1109" t="n">
        <v>105</v>
      </c>
      <c r="C1109" t="inlineStr">
        <is>
          <t xml:space="preserve">CONCLUIDO	</t>
        </is>
      </c>
      <c r="D1109" t="n">
        <v>1.7344</v>
      </c>
      <c r="E1109" t="n">
        <v>57.66</v>
      </c>
      <c r="F1109" t="n">
        <v>53.59</v>
      </c>
      <c r="G1109" t="n">
        <v>86.90000000000001</v>
      </c>
      <c r="H1109" t="n">
        <v>1.16</v>
      </c>
      <c r="I1109" t="n">
        <v>37</v>
      </c>
      <c r="J1109" t="n">
        <v>226.41</v>
      </c>
      <c r="K1109" t="n">
        <v>55.27</v>
      </c>
      <c r="L1109" t="n">
        <v>14.75</v>
      </c>
      <c r="M1109" t="n">
        <v>35</v>
      </c>
      <c r="N1109" t="n">
        <v>51.38</v>
      </c>
      <c r="O1109" t="n">
        <v>28157.49</v>
      </c>
      <c r="P1109" t="n">
        <v>739.3099999999999</v>
      </c>
      <c r="Q1109" t="n">
        <v>1367.19</v>
      </c>
      <c r="R1109" t="n">
        <v>139.54</v>
      </c>
      <c r="S1109" t="n">
        <v>104.26</v>
      </c>
      <c r="T1109" t="n">
        <v>16642.26</v>
      </c>
      <c r="U1109" t="n">
        <v>0.75</v>
      </c>
      <c r="V1109" t="n">
        <v>0.89</v>
      </c>
      <c r="W1109" t="n">
        <v>20.7</v>
      </c>
      <c r="X1109" t="n">
        <v>1.01</v>
      </c>
      <c r="Y1109" t="n">
        <v>1</v>
      </c>
      <c r="Z1109" t="n">
        <v>10</v>
      </c>
    </row>
    <row r="1110">
      <c r="A1110" t="n">
        <v>56</v>
      </c>
      <c r="B1110" t="n">
        <v>105</v>
      </c>
      <c r="C1110" t="inlineStr">
        <is>
          <t xml:space="preserve">CONCLUIDO	</t>
        </is>
      </c>
      <c r="D1110" t="n">
        <v>1.7336</v>
      </c>
      <c r="E1110" t="n">
        <v>57.68</v>
      </c>
      <c r="F1110" t="n">
        <v>53.62</v>
      </c>
      <c r="G1110" t="n">
        <v>86.95</v>
      </c>
      <c r="H1110" t="n">
        <v>1.18</v>
      </c>
      <c r="I1110" t="n">
        <v>37</v>
      </c>
      <c r="J1110" t="n">
        <v>226.83</v>
      </c>
      <c r="K1110" t="n">
        <v>55.27</v>
      </c>
      <c r="L1110" t="n">
        <v>15</v>
      </c>
      <c r="M1110" t="n">
        <v>35</v>
      </c>
      <c r="N1110" t="n">
        <v>51.55</v>
      </c>
      <c r="O1110" t="n">
        <v>28209.31</v>
      </c>
      <c r="P1110" t="n">
        <v>739.34</v>
      </c>
      <c r="Q1110" t="n">
        <v>1367.39</v>
      </c>
      <c r="R1110" t="n">
        <v>140.4</v>
      </c>
      <c r="S1110" t="n">
        <v>104.26</v>
      </c>
      <c r="T1110" t="n">
        <v>17068.91</v>
      </c>
      <c r="U1110" t="n">
        <v>0.74</v>
      </c>
      <c r="V1110" t="n">
        <v>0.89</v>
      </c>
      <c r="W1110" t="n">
        <v>20.7</v>
      </c>
      <c r="X1110" t="n">
        <v>1.04</v>
      </c>
      <c r="Y1110" t="n">
        <v>1</v>
      </c>
      <c r="Z1110" t="n">
        <v>10</v>
      </c>
    </row>
    <row r="1111">
      <c r="A1111" t="n">
        <v>57</v>
      </c>
      <c r="B1111" t="n">
        <v>105</v>
      </c>
      <c r="C1111" t="inlineStr">
        <is>
          <t xml:space="preserve">CONCLUIDO	</t>
        </is>
      </c>
      <c r="D1111" t="n">
        <v>1.7363</v>
      </c>
      <c r="E1111" t="n">
        <v>57.6</v>
      </c>
      <c r="F1111" t="n">
        <v>53.57</v>
      </c>
      <c r="G1111" t="n">
        <v>89.28</v>
      </c>
      <c r="H1111" t="n">
        <v>1.19</v>
      </c>
      <c r="I1111" t="n">
        <v>36</v>
      </c>
      <c r="J1111" t="n">
        <v>227.25</v>
      </c>
      <c r="K1111" t="n">
        <v>55.27</v>
      </c>
      <c r="L1111" t="n">
        <v>15.25</v>
      </c>
      <c r="M1111" t="n">
        <v>34</v>
      </c>
      <c r="N1111" t="n">
        <v>51.72</v>
      </c>
      <c r="O1111" t="n">
        <v>28261.2</v>
      </c>
      <c r="P1111" t="n">
        <v>737.75</v>
      </c>
      <c r="Q1111" t="n">
        <v>1367.27</v>
      </c>
      <c r="R1111" t="n">
        <v>138.94</v>
      </c>
      <c r="S1111" t="n">
        <v>104.26</v>
      </c>
      <c r="T1111" t="n">
        <v>16343.92</v>
      </c>
      <c r="U1111" t="n">
        <v>0.75</v>
      </c>
      <c r="V1111" t="n">
        <v>0.89</v>
      </c>
      <c r="W1111" t="n">
        <v>20.7</v>
      </c>
      <c r="X1111" t="n">
        <v>0.99</v>
      </c>
      <c r="Y1111" t="n">
        <v>1</v>
      </c>
      <c r="Z1111" t="n">
        <v>10</v>
      </c>
    </row>
    <row r="1112">
      <c r="A1112" t="n">
        <v>58</v>
      </c>
      <c r="B1112" t="n">
        <v>105</v>
      </c>
      <c r="C1112" t="inlineStr">
        <is>
          <t xml:space="preserve">CONCLUIDO	</t>
        </is>
      </c>
      <c r="D1112" t="n">
        <v>1.7379</v>
      </c>
      <c r="E1112" t="n">
        <v>57.54</v>
      </c>
      <c r="F1112" t="n">
        <v>53.56</v>
      </c>
      <c r="G1112" t="n">
        <v>91.81</v>
      </c>
      <c r="H1112" t="n">
        <v>1.21</v>
      </c>
      <c r="I1112" t="n">
        <v>35</v>
      </c>
      <c r="J1112" t="n">
        <v>227.67</v>
      </c>
      <c r="K1112" t="n">
        <v>55.27</v>
      </c>
      <c r="L1112" t="n">
        <v>15.5</v>
      </c>
      <c r="M1112" t="n">
        <v>33</v>
      </c>
      <c r="N1112" t="n">
        <v>51.9</v>
      </c>
      <c r="O1112" t="n">
        <v>28313.14</v>
      </c>
      <c r="P1112" t="n">
        <v>736.29</v>
      </c>
      <c r="Q1112" t="n">
        <v>1367.21</v>
      </c>
      <c r="R1112" t="n">
        <v>138.27</v>
      </c>
      <c r="S1112" t="n">
        <v>104.26</v>
      </c>
      <c r="T1112" t="n">
        <v>16016.34</v>
      </c>
      <c r="U1112" t="n">
        <v>0.75</v>
      </c>
      <c r="V1112" t="n">
        <v>0.89</v>
      </c>
      <c r="W1112" t="n">
        <v>20.71</v>
      </c>
      <c r="X1112" t="n">
        <v>0.98</v>
      </c>
      <c r="Y1112" t="n">
        <v>1</v>
      </c>
      <c r="Z1112" t="n">
        <v>10</v>
      </c>
    </row>
    <row r="1113">
      <c r="A1113" t="n">
        <v>59</v>
      </c>
      <c r="B1113" t="n">
        <v>105</v>
      </c>
      <c r="C1113" t="inlineStr">
        <is>
          <t xml:space="preserve">CONCLUIDO	</t>
        </is>
      </c>
      <c r="D1113" t="n">
        <v>1.7373</v>
      </c>
      <c r="E1113" t="n">
        <v>57.56</v>
      </c>
      <c r="F1113" t="n">
        <v>53.58</v>
      </c>
      <c r="G1113" t="n">
        <v>91.84999999999999</v>
      </c>
      <c r="H1113" t="n">
        <v>1.23</v>
      </c>
      <c r="I1113" t="n">
        <v>35</v>
      </c>
      <c r="J1113" t="n">
        <v>228.09</v>
      </c>
      <c r="K1113" t="n">
        <v>55.27</v>
      </c>
      <c r="L1113" t="n">
        <v>15.75</v>
      </c>
      <c r="M1113" t="n">
        <v>33</v>
      </c>
      <c r="N1113" t="n">
        <v>52.07</v>
      </c>
      <c r="O1113" t="n">
        <v>28365.14</v>
      </c>
      <c r="P1113" t="n">
        <v>736.45</v>
      </c>
      <c r="Q1113" t="n">
        <v>1367.32</v>
      </c>
      <c r="R1113" t="n">
        <v>139.43</v>
      </c>
      <c r="S1113" t="n">
        <v>104.26</v>
      </c>
      <c r="T1113" t="n">
        <v>16598.57</v>
      </c>
      <c r="U1113" t="n">
        <v>0.75</v>
      </c>
      <c r="V1113" t="n">
        <v>0.89</v>
      </c>
      <c r="W1113" t="n">
        <v>20.69</v>
      </c>
      <c r="X1113" t="n">
        <v>1</v>
      </c>
      <c r="Y1113" t="n">
        <v>1</v>
      </c>
      <c r="Z1113" t="n">
        <v>10</v>
      </c>
    </row>
    <row r="1114">
      <c r="A1114" t="n">
        <v>60</v>
      </c>
      <c r="B1114" t="n">
        <v>105</v>
      </c>
      <c r="C1114" t="inlineStr">
        <is>
          <t xml:space="preserve">CONCLUIDO	</t>
        </is>
      </c>
      <c r="D1114" t="n">
        <v>1.7407</v>
      </c>
      <c r="E1114" t="n">
        <v>57.45</v>
      </c>
      <c r="F1114" t="n">
        <v>53.51</v>
      </c>
      <c r="G1114" t="n">
        <v>94.42</v>
      </c>
      <c r="H1114" t="n">
        <v>1.24</v>
      </c>
      <c r="I1114" t="n">
        <v>34</v>
      </c>
      <c r="J1114" t="n">
        <v>228.51</v>
      </c>
      <c r="K1114" t="n">
        <v>55.27</v>
      </c>
      <c r="L1114" t="n">
        <v>16</v>
      </c>
      <c r="M1114" t="n">
        <v>32</v>
      </c>
      <c r="N1114" t="n">
        <v>52.24</v>
      </c>
      <c r="O1114" t="n">
        <v>28417.2</v>
      </c>
      <c r="P1114" t="n">
        <v>733.72</v>
      </c>
      <c r="Q1114" t="n">
        <v>1367.35</v>
      </c>
      <c r="R1114" t="n">
        <v>136.93</v>
      </c>
      <c r="S1114" t="n">
        <v>104.26</v>
      </c>
      <c r="T1114" t="n">
        <v>15350.86</v>
      </c>
      <c r="U1114" t="n">
        <v>0.76</v>
      </c>
      <c r="V1114" t="n">
        <v>0.9</v>
      </c>
      <c r="W1114" t="n">
        <v>20.69</v>
      </c>
      <c r="X1114" t="n">
        <v>0.93</v>
      </c>
      <c r="Y1114" t="n">
        <v>1</v>
      </c>
      <c r="Z1114" t="n">
        <v>10</v>
      </c>
    </row>
    <row r="1115">
      <c r="A1115" t="n">
        <v>61</v>
      </c>
      <c r="B1115" t="n">
        <v>105</v>
      </c>
      <c r="C1115" t="inlineStr">
        <is>
          <t xml:space="preserve">CONCLUIDO	</t>
        </is>
      </c>
      <c r="D1115" t="n">
        <v>1.7398</v>
      </c>
      <c r="E1115" t="n">
        <v>57.48</v>
      </c>
      <c r="F1115" t="n">
        <v>53.53</v>
      </c>
      <c r="G1115" t="n">
        <v>94.47</v>
      </c>
      <c r="H1115" t="n">
        <v>1.26</v>
      </c>
      <c r="I1115" t="n">
        <v>34</v>
      </c>
      <c r="J1115" t="n">
        <v>228.93</v>
      </c>
      <c r="K1115" t="n">
        <v>55.27</v>
      </c>
      <c r="L1115" t="n">
        <v>16.25</v>
      </c>
      <c r="M1115" t="n">
        <v>32</v>
      </c>
      <c r="N1115" t="n">
        <v>52.41</v>
      </c>
      <c r="O1115" t="n">
        <v>28469.32</v>
      </c>
      <c r="P1115" t="n">
        <v>733.67</v>
      </c>
      <c r="Q1115" t="n">
        <v>1367.25</v>
      </c>
      <c r="R1115" t="n">
        <v>137.86</v>
      </c>
      <c r="S1115" t="n">
        <v>104.26</v>
      </c>
      <c r="T1115" t="n">
        <v>15815.89</v>
      </c>
      <c r="U1115" t="n">
        <v>0.76</v>
      </c>
      <c r="V1115" t="n">
        <v>0.9</v>
      </c>
      <c r="W1115" t="n">
        <v>20.69</v>
      </c>
      <c r="X1115" t="n">
        <v>0.96</v>
      </c>
      <c r="Y1115" t="n">
        <v>1</v>
      </c>
      <c r="Z1115" t="n">
        <v>10</v>
      </c>
    </row>
    <row r="1116">
      <c r="A1116" t="n">
        <v>62</v>
      </c>
      <c r="B1116" t="n">
        <v>105</v>
      </c>
      <c r="C1116" t="inlineStr">
        <is>
          <t xml:space="preserve">CONCLUIDO	</t>
        </is>
      </c>
      <c r="D1116" t="n">
        <v>1.7425</v>
      </c>
      <c r="E1116" t="n">
        <v>57.39</v>
      </c>
      <c r="F1116" t="n">
        <v>53.49</v>
      </c>
      <c r="G1116" t="n">
        <v>97.25</v>
      </c>
      <c r="H1116" t="n">
        <v>1.28</v>
      </c>
      <c r="I1116" t="n">
        <v>33</v>
      </c>
      <c r="J1116" t="n">
        <v>229.36</v>
      </c>
      <c r="K1116" t="n">
        <v>55.27</v>
      </c>
      <c r="L1116" t="n">
        <v>16.5</v>
      </c>
      <c r="M1116" t="n">
        <v>31</v>
      </c>
      <c r="N1116" t="n">
        <v>52.58</v>
      </c>
      <c r="O1116" t="n">
        <v>28521.51</v>
      </c>
      <c r="P1116" t="n">
        <v>732.5700000000001</v>
      </c>
      <c r="Q1116" t="n">
        <v>1367.26</v>
      </c>
      <c r="R1116" t="n">
        <v>136.21</v>
      </c>
      <c r="S1116" t="n">
        <v>104.26</v>
      </c>
      <c r="T1116" t="n">
        <v>14998.37</v>
      </c>
      <c r="U1116" t="n">
        <v>0.77</v>
      </c>
      <c r="V1116" t="n">
        <v>0.9</v>
      </c>
      <c r="W1116" t="n">
        <v>20.69</v>
      </c>
      <c r="X1116" t="n">
        <v>0.91</v>
      </c>
      <c r="Y1116" t="n">
        <v>1</v>
      </c>
      <c r="Z1116" t="n">
        <v>10</v>
      </c>
    </row>
    <row r="1117">
      <c r="A1117" t="n">
        <v>63</v>
      </c>
      <c r="B1117" t="n">
        <v>105</v>
      </c>
      <c r="C1117" t="inlineStr">
        <is>
          <t xml:space="preserve">CONCLUIDO	</t>
        </is>
      </c>
      <c r="D1117" t="n">
        <v>1.7428</v>
      </c>
      <c r="E1117" t="n">
        <v>57.38</v>
      </c>
      <c r="F1117" t="n">
        <v>53.48</v>
      </c>
      <c r="G1117" t="n">
        <v>97.23</v>
      </c>
      <c r="H1117" t="n">
        <v>1.3</v>
      </c>
      <c r="I1117" t="n">
        <v>33</v>
      </c>
      <c r="J1117" t="n">
        <v>229.78</v>
      </c>
      <c r="K1117" t="n">
        <v>55.27</v>
      </c>
      <c r="L1117" t="n">
        <v>16.75</v>
      </c>
      <c r="M1117" t="n">
        <v>31</v>
      </c>
      <c r="N1117" t="n">
        <v>52.76</v>
      </c>
      <c r="O1117" t="n">
        <v>28573.75</v>
      </c>
      <c r="P1117" t="n">
        <v>731.95</v>
      </c>
      <c r="Q1117" t="n">
        <v>1367.33</v>
      </c>
      <c r="R1117" t="n">
        <v>135.75</v>
      </c>
      <c r="S1117" t="n">
        <v>104.26</v>
      </c>
      <c r="T1117" t="n">
        <v>14764.58</v>
      </c>
      <c r="U1117" t="n">
        <v>0.77</v>
      </c>
      <c r="V1117" t="n">
        <v>0.9</v>
      </c>
      <c r="W1117" t="n">
        <v>20.7</v>
      </c>
      <c r="X1117" t="n">
        <v>0.9</v>
      </c>
      <c r="Y1117" t="n">
        <v>1</v>
      </c>
      <c r="Z1117" t="n">
        <v>10</v>
      </c>
    </row>
    <row r="1118">
      <c r="A1118" t="n">
        <v>64</v>
      </c>
      <c r="B1118" t="n">
        <v>105</v>
      </c>
      <c r="C1118" t="inlineStr">
        <is>
          <t xml:space="preserve">CONCLUIDO	</t>
        </is>
      </c>
      <c r="D1118" t="n">
        <v>1.7443</v>
      </c>
      <c r="E1118" t="n">
        <v>57.33</v>
      </c>
      <c r="F1118" t="n">
        <v>53.47</v>
      </c>
      <c r="G1118" t="n">
        <v>100.25</v>
      </c>
      <c r="H1118" t="n">
        <v>1.31</v>
      </c>
      <c r="I1118" t="n">
        <v>32</v>
      </c>
      <c r="J1118" t="n">
        <v>230.2</v>
      </c>
      <c r="K1118" t="n">
        <v>55.27</v>
      </c>
      <c r="L1118" t="n">
        <v>17</v>
      </c>
      <c r="M1118" t="n">
        <v>30</v>
      </c>
      <c r="N1118" t="n">
        <v>52.93</v>
      </c>
      <c r="O1118" t="n">
        <v>28626.06</v>
      </c>
      <c r="P1118" t="n">
        <v>731.02</v>
      </c>
      <c r="Q1118" t="n">
        <v>1367.32</v>
      </c>
      <c r="R1118" t="n">
        <v>135.4</v>
      </c>
      <c r="S1118" t="n">
        <v>104.26</v>
      </c>
      <c r="T1118" t="n">
        <v>14595.16</v>
      </c>
      <c r="U1118" t="n">
        <v>0.77</v>
      </c>
      <c r="V1118" t="n">
        <v>0.9</v>
      </c>
      <c r="W1118" t="n">
        <v>20.69</v>
      </c>
      <c r="X1118" t="n">
        <v>0.89</v>
      </c>
      <c r="Y1118" t="n">
        <v>1</v>
      </c>
      <c r="Z1118" t="n">
        <v>10</v>
      </c>
    </row>
    <row r="1119">
      <c r="A1119" t="n">
        <v>65</v>
      </c>
      <c r="B1119" t="n">
        <v>105</v>
      </c>
      <c r="C1119" t="inlineStr">
        <is>
          <t xml:space="preserve">CONCLUIDO	</t>
        </is>
      </c>
      <c r="D1119" t="n">
        <v>1.7442</v>
      </c>
      <c r="E1119" t="n">
        <v>57.33</v>
      </c>
      <c r="F1119" t="n">
        <v>53.47</v>
      </c>
      <c r="G1119" t="n">
        <v>100.25</v>
      </c>
      <c r="H1119" t="n">
        <v>1.33</v>
      </c>
      <c r="I1119" t="n">
        <v>32</v>
      </c>
      <c r="J1119" t="n">
        <v>230.63</v>
      </c>
      <c r="K1119" t="n">
        <v>55.27</v>
      </c>
      <c r="L1119" t="n">
        <v>17.25</v>
      </c>
      <c r="M1119" t="n">
        <v>30</v>
      </c>
      <c r="N1119" t="n">
        <v>53.11</v>
      </c>
      <c r="O1119" t="n">
        <v>28678.42</v>
      </c>
      <c r="P1119" t="n">
        <v>729.5700000000001</v>
      </c>
      <c r="Q1119" t="n">
        <v>1367.21</v>
      </c>
      <c r="R1119" t="n">
        <v>135.44</v>
      </c>
      <c r="S1119" t="n">
        <v>104.26</v>
      </c>
      <c r="T1119" t="n">
        <v>14617.69</v>
      </c>
      <c r="U1119" t="n">
        <v>0.77</v>
      </c>
      <c r="V1119" t="n">
        <v>0.9</v>
      </c>
      <c r="W1119" t="n">
        <v>20.7</v>
      </c>
      <c r="X1119" t="n">
        <v>0.89</v>
      </c>
      <c r="Y1119" t="n">
        <v>1</v>
      </c>
      <c r="Z1119" t="n">
        <v>10</v>
      </c>
    </row>
    <row r="1120">
      <c r="A1120" t="n">
        <v>66</v>
      </c>
      <c r="B1120" t="n">
        <v>105</v>
      </c>
      <c r="C1120" t="inlineStr">
        <is>
          <t xml:space="preserve">CONCLUIDO	</t>
        </is>
      </c>
      <c r="D1120" t="n">
        <v>1.7465</v>
      </c>
      <c r="E1120" t="n">
        <v>57.26</v>
      </c>
      <c r="F1120" t="n">
        <v>53.44</v>
      </c>
      <c r="G1120" t="n">
        <v>103.42</v>
      </c>
      <c r="H1120" t="n">
        <v>1.35</v>
      </c>
      <c r="I1120" t="n">
        <v>31</v>
      </c>
      <c r="J1120" t="n">
        <v>231.05</v>
      </c>
      <c r="K1120" t="n">
        <v>55.27</v>
      </c>
      <c r="L1120" t="n">
        <v>17.5</v>
      </c>
      <c r="M1120" t="n">
        <v>29</v>
      </c>
      <c r="N1120" t="n">
        <v>53.28</v>
      </c>
      <c r="O1120" t="n">
        <v>28730.85</v>
      </c>
      <c r="P1120" t="n">
        <v>729.0599999999999</v>
      </c>
      <c r="Q1120" t="n">
        <v>1367.39</v>
      </c>
      <c r="R1120" t="n">
        <v>134.49</v>
      </c>
      <c r="S1120" t="n">
        <v>104.26</v>
      </c>
      <c r="T1120" t="n">
        <v>14148.35</v>
      </c>
      <c r="U1120" t="n">
        <v>0.78</v>
      </c>
      <c r="V1120" t="n">
        <v>0.9</v>
      </c>
      <c r="W1120" t="n">
        <v>20.69</v>
      </c>
      <c r="X1120" t="n">
        <v>0.86</v>
      </c>
      <c r="Y1120" t="n">
        <v>1</v>
      </c>
      <c r="Z1120" t="n">
        <v>10</v>
      </c>
    </row>
    <row r="1121">
      <c r="A1121" t="n">
        <v>67</v>
      </c>
      <c r="B1121" t="n">
        <v>105</v>
      </c>
      <c r="C1121" t="inlineStr">
        <is>
          <t xml:space="preserve">CONCLUIDO	</t>
        </is>
      </c>
      <c r="D1121" t="n">
        <v>1.7467</v>
      </c>
      <c r="E1121" t="n">
        <v>57.25</v>
      </c>
      <c r="F1121" t="n">
        <v>53.43</v>
      </c>
      <c r="G1121" t="n">
        <v>103.41</v>
      </c>
      <c r="H1121" t="n">
        <v>1.36</v>
      </c>
      <c r="I1121" t="n">
        <v>31</v>
      </c>
      <c r="J1121" t="n">
        <v>231.48</v>
      </c>
      <c r="K1121" t="n">
        <v>55.27</v>
      </c>
      <c r="L1121" t="n">
        <v>17.75</v>
      </c>
      <c r="M1121" t="n">
        <v>29</v>
      </c>
      <c r="N1121" t="n">
        <v>53.46</v>
      </c>
      <c r="O1121" t="n">
        <v>28783.34</v>
      </c>
      <c r="P1121" t="n">
        <v>728.4</v>
      </c>
      <c r="Q1121" t="n">
        <v>1367.27</v>
      </c>
      <c r="R1121" t="n">
        <v>134.37</v>
      </c>
      <c r="S1121" t="n">
        <v>104.26</v>
      </c>
      <c r="T1121" t="n">
        <v>14084.77</v>
      </c>
      <c r="U1121" t="n">
        <v>0.78</v>
      </c>
      <c r="V1121" t="n">
        <v>0.9</v>
      </c>
      <c r="W1121" t="n">
        <v>20.69</v>
      </c>
      <c r="X1121" t="n">
        <v>0.85</v>
      </c>
      <c r="Y1121" t="n">
        <v>1</v>
      </c>
      <c r="Z1121" t="n">
        <v>10</v>
      </c>
    </row>
    <row r="1122">
      <c r="A1122" t="n">
        <v>68</v>
      </c>
      <c r="B1122" t="n">
        <v>105</v>
      </c>
      <c r="C1122" t="inlineStr">
        <is>
          <t xml:space="preserve">CONCLUIDO	</t>
        </is>
      </c>
      <c r="D1122" t="n">
        <v>1.7487</v>
      </c>
      <c r="E1122" t="n">
        <v>57.18</v>
      </c>
      <c r="F1122" t="n">
        <v>53.4</v>
      </c>
      <c r="G1122" t="n">
        <v>106.81</v>
      </c>
      <c r="H1122" t="n">
        <v>1.38</v>
      </c>
      <c r="I1122" t="n">
        <v>30</v>
      </c>
      <c r="J1122" t="n">
        <v>231.91</v>
      </c>
      <c r="K1122" t="n">
        <v>55.27</v>
      </c>
      <c r="L1122" t="n">
        <v>18</v>
      </c>
      <c r="M1122" t="n">
        <v>28</v>
      </c>
      <c r="N1122" t="n">
        <v>53.63</v>
      </c>
      <c r="O1122" t="n">
        <v>28835.89</v>
      </c>
      <c r="P1122" t="n">
        <v>726.27</v>
      </c>
      <c r="Q1122" t="n">
        <v>1367.28</v>
      </c>
      <c r="R1122" t="n">
        <v>133.28</v>
      </c>
      <c r="S1122" t="n">
        <v>104.26</v>
      </c>
      <c r="T1122" t="n">
        <v>13548.09</v>
      </c>
      <c r="U1122" t="n">
        <v>0.78</v>
      </c>
      <c r="V1122" t="n">
        <v>0.9</v>
      </c>
      <c r="W1122" t="n">
        <v>20.7</v>
      </c>
      <c r="X1122" t="n">
        <v>0.83</v>
      </c>
      <c r="Y1122" t="n">
        <v>1</v>
      </c>
      <c r="Z1122" t="n">
        <v>10</v>
      </c>
    </row>
    <row r="1123">
      <c r="A1123" t="n">
        <v>69</v>
      </c>
      <c r="B1123" t="n">
        <v>105</v>
      </c>
      <c r="C1123" t="inlineStr">
        <is>
          <t xml:space="preserve">CONCLUIDO	</t>
        </is>
      </c>
      <c r="D1123" t="n">
        <v>1.7491</v>
      </c>
      <c r="E1123" t="n">
        <v>57.17</v>
      </c>
      <c r="F1123" t="n">
        <v>53.39</v>
      </c>
      <c r="G1123" t="n">
        <v>106.78</v>
      </c>
      <c r="H1123" t="n">
        <v>1.4</v>
      </c>
      <c r="I1123" t="n">
        <v>30</v>
      </c>
      <c r="J1123" t="n">
        <v>232.33</v>
      </c>
      <c r="K1123" t="n">
        <v>55.27</v>
      </c>
      <c r="L1123" t="n">
        <v>18.25</v>
      </c>
      <c r="M1123" t="n">
        <v>28</v>
      </c>
      <c r="N1123" t="n">
        <v>53.81</v>
      </c>
      <c r="O1123" t="n">
        <v>28888.51</v>
      </c>
      <c r="P1123" t="n">
        <v>726.05</v>
      </c>
      <c r="Q1123" t="n">
        <v>1367.27</v>
      </c>
      <c r="R1123" t="n">
        <v>133.09</v>
      </c>
      <c r="S1123" t="n">
        <v>104.26</v>
      </c>
      <c r="T1123" t="n">
        <v>13450.02</v>
      </c>
      <c r="U1123" t="n">
        <v>0.78</v>
      </c>
      <c r="V1123" t="n">
        <v>0.9</v>
      </c>
      <c r="W1123" t="n">
        <v>20.69</v>
      </c>
      <c r="X1123" t="n">
        <v>0.82</v>
      </c>
      <c r="Y1123" t="n">
        <v>1</v>
      </c>
      <c r="Z1123" t="n">
        <v>10</v>
      </c>
    </row>
    <row r="1124">
      <c r="A1124" t="n">
        <v>70</v>
      </c>
      <c r="B1124" t="n">
        <v>105</v>
      </c>
      <c r="C1124" t="inlineStr">
        <is>
          <t xml:space="preserve">CONCLUIDO	</t>
        </is>
      </c>
      <c r="D1124" t="n">
        <v>1.7512</v>
      </c>
      <c r="E1124" t="n">
        <v>57.1</v>
      </c>
      <c r="F1124" t="n">
        <v>53.36</v>
      </c>
      <c r="G1124" t="n">
        <v>110.41</v>
      </c>
      <c r="H1124" t="n">
        <v>1.41</v>
      </c>
      <c r="I1124" t="n">
        <v>29</v>
      </c>
      <c r="J1124" t="n">
        <v>232.76</v>
      </c>
      <c r="K1124" t="n">
        <v>55.27</v>
      </c>
      <c r="L1124" t="n">
        <v>18.5</v>
      </c>
      <c r="M1124" t="n">
        <v>27</v>
      </c>
      <c r="N1124" t="n">
        <v>53.99</v>
      </c>
      <c r="O1124" t="n">
        <v>28941.18</v>
      </c>
      <c r="P1124" t="n">
        <v>723.89</v>
      </c>
      <c r="Q1124" t="n">
        <v>1367.19</v>
      </c>
      <c r="R1124" t="n">
        <v>132.03</v>
      </c>
      <c r="S1124" t="n">
        <v>104.26</v>
      </c>
      <c r="T1124" t="n">
        <v>12924.7</v>
      </c>
      <c r="U1124" t="n">
        <v>0.79</v>
      </c>
      <c r="V1124" t="n">
        <v>0.9</v>
      </c>
      <c r="W1124" t="n">
        <v>20.69</v>
      </c>
      <c r="X1124" t="n">
        <v>0.79</v>
      </c>
      <c r="Y1124" t="n">
        <v>1</v>
      </c>
      <c r="Z1124" t="n">
        <v>10</v>
      </c>
    </row>
    <row r="1125">
      <c r="A1125" t="n">
        <v>71</v>
      </c>
      <c r="B1125" t="n">
        <v>105</v>
      </c>
      <c r="C1125" t="inlineStr">
        <is>
          <t xml:space="preserve">CONCLUIDO	</t>
        </is>
      </c>
      <c r="D1125" t="n">
        <v>1.7507</v>
      </c>
      <c r="E1125" t="n">
        <v>57.12</v>
      </c>
      <c r="F1125" t="n">
        <v>53.38</v>
      </c>
      <c r="G1125" t="n">
        <v>110.44</v>
      </c>
      <c r="H1125" t="n">
        <v>1.43</v>
      </c>
      <c r="I1125" t="n">
        <v>29</v>
      </c>
      <c r="J1125" t="n">
        <v>233.19</v>
      </c>
      <c r="K1125" t="n">
        <v>55.27</v>
      </c>
      <c r="L1125" t="n">
        <v>18.75</v>
      </c>
      <c r="M1125" t="n">
        <v>27</v>
      </c>
      <c r="N1125" t="n">
        <v>54.17</v>
      </c>
      <c r="O1125" t="n">
        <v>28993.92</v>
      </c>
      <c r="P1125" t="n">
        <v>724.39</v>
      </c>
      <c r="Q1125" t="n">
        <v>1367.22</v>
      </c>
      <c r="R1125" t="n">
        <v>132.64</v>
      </c>
      <c r="S1125" t="n">
        <v>104.26</v>
      </c>
      <c r="T1125" t="n">
        <v>13231.31</v>
      </c>
      <c r="U1125" t="n">
        <v>0.79</v>
      </c>
      <c r="V1125" t="n">
        <v>0.9</v>
      </c>
      <c r="W1125" t="n">
        <v>20.69</v>
      </c>
      <c r="X1125" t="n">
        <v>0.8</v>
      </c>
      <c r="Y1125" t="n">
        <v>1</v>
      </c>
      <c r="Z1125" t="n">
        <v>10</v>
      </c>
    </row>
    <row r="1126">
      <c r="A1126" t="n">
        <v>72</v>
      </c>
      <c r="B1126" t="n">
        <v>105</v>
      </c>
      <c r="C1126" t="inlineStr">
        <is>
          <t xml:space="preserve">CONCLUIDO	</t>
        </is>
      </c>
      <c r="D1126" t="n">
        <v>1.7504</v>
      </c>
      <c r="E1126" t="n">
        <v>57.13</v>
      </c>
      <c r="F1126" t="n">
        <v>53.39</v>
      </c>
      <c r="G1126" t="n">
        <v>110.46</v>
      </c>
      <c r="H1126" t="n">
        <v>1.45</v>
      </c>
      <c r="I1126" t="n">
        <v>29</v>
      </c>
      <c r="J1126" t="n">
        <v>233.62</v>
      </c>
      <c r="K1126" t="n">
        <v>55.27</v>
      </c>
      <c r="L1126" t="n">
        <v>19</v>
      </c>
      <c r="M1126" t="n">
        <v>27</v>
      </c>
      <c r="N1126" t="n">
        <v>54.34</v>
      </c>
      <c r="O1126" t="n">
        <v>29046.73</v>
      </c>
      <c r="P1126" t="n">
        <v>723.79</v>
      </c>
      <c r="Q1126" t="n">
        <v>1367.2</v>
      </c>
      <c r="R1126" t="n">
        <v>132.77</v>
      </c>
      <c r="S1126" t="n">
        <v>104.26</v>
      </c>
      <c r="T1126" t="n">
        <v>13295.82</v>
      </c>
      <c r="U1126" t="n">
        <v>0.79</v>
      </c>
      <c r="V1126" t="n">
        <v>0.9</v>
      </c>
      <c r="W1126" t="n">
        <v>20.7</v>
      </c>
      <c r="X1126" t="n">
        <v>0.8100000000000001</v>
      </c>
      <c r="Y1126" t="n">
        <v>1</v>
      </c>
      <c r="Z1126" t="n">
        <v>10</v>
      </c>
    </row>
    <row r="1127">
      <c r="A1127" t="n">
        <v>73</v>
      </c>
      <c r="B1127" t="n">
        <v>105</v>
      </c>
      <c r="C1127" t="inlineStr">
        <is>
          <t xml:space="preserve">CONCLUIDO	</t>
        </is>
      </c>
      <c r="D1127" t="n">
        <v>1.7525</v>
      </c>
      <c r="E1127" t="n">
        <v>57.06</v>
      </c>
      <c r="F1127" t="n">
        <v>53.36</v>
      </c>
      <c r="G1127" t="n">
        <v>114.35</v>
      </c>
      <c r="H1127" t="n">
        <v>1.46</v>
      </c>
      <c r="I1127" t="n">
        <v>28</v>
      </c>
      <c r="J1127" t="n">
        <v>234.04</v>
      </c>
      <c r="K1127" t="n">
        <v>55.27</v>
      </c>
      <c r="L1127" t="n">
        <v>19.25</v>
      </c>
      <c r="M1127" t="n">
        <v>26</v>
      </c>
      <c r="N1127" t="n">
        <v>54.52</v>
      </c>
      <c r="O1127" t="n">
        <v>29099.59</v>
      </c>
      <c r="P1127" t="n">
        <v>722.15</v>
      </c>
      <c r="Q1127" t="n">
        <v>1367.29</v>
      </c>
      <c r="R1127" t="n">
        <v>132.11</v>
      </c>
      <c r="S1127" t="n">
        <v>104.26</v>
      </c>
      <c r="T1127" t="n">
        <v>12971.46</v>
      </c>
      <c r="U1127" t="n">
        <v>0.79</v>
      </c>
      <c r="V1127" t="n">
        <v>0.9</v>
      </c>
      <c r="W1127" t="n">
        <v>20.69</v>
      </c>
      <c r="X1127" t="n">
        <v>0.78</v>
      </c>
      <c r="Y1127" t="n">
        <v>1</v>
      </c>
      <c r="Z1127" t="n">
        <v>10</v>
      </c>
    </row>
    <row r="1128">
      <c r="A1128" t="n">
        <v>74</v>
      </c>
      <c r="B1128" t="n">
        <v>105</v>
      </c>
      <c r="C1128" t="inlineStr">
        <is>
          <t xml:space="preserve">CONCLUIDO	</t>
        </is>
      </c>
      <c r="D1128" t="n">
        <v>1.7531</v>
      </c>
      <c r="E1128" t="n">
        <v>57.04</v>
      </c>
      <c r="F1128" t="n">
        <v>53.34</v>
      </c>
      <c r="G1128" t="n">
        <v>114.3</v>
      </c>
      <c r="H1128" t="n">
        <v>1.48</v>
      </c>
      <c r="I1128" t="n">
        <v>28</v>
      </c>
      <c r="J1128" t="n">
        <v>234.47</v>
      </c>
      <c r="K1128" t="n">
        <v>55.27</v>
      </c>
      <c r="L1128" t="n">
        <v>19.5</v>
      </c>
      <c r="M1128" t="n">
        <v>26</v>
      </c>
      <c r="N1128" t="n">
        <v>54.7</v>
      </c>
      <c r="O1128" t="n">
        <v>29152.52</v>
      </c>
      <c r="P1128" t="n">
        <v>720.99</v>
      </c>
      <c r="Q1128" t="n">
        <v>1367.3</v>
      </c>
      <c r="R1128" t="n">
        <v>131.26</v>
      </c>
      <c r="S1128" t="n">
        <v>104.26</v>
      </c>
      <c r="T1128" t="n">
        <v>12546.08</v>
      </c>
      <c r="U1128" t="n">
        <v>0.79</v>
      </c>
      <c r="V1128" t="n">
        <v>0.9</v>
      </c>
      <c r="W1128" t="n">
        <v>20.69</v>
      </c>
      <c r="X1128" t="n">
        <v>0.76</v>
      </c>
      <c r="Y1128" t="n">
        <v>1</v>
      </c>
      <c r="Z1128" t="n">
        <v>10</v>
      </c>
    </row>
    <row r="1129">
      <c r="A1129" t="n">
        <v>75</v>
      </c>
      <c r="B1129" t="n">
        <v>105</v>
      </c>
      <c r="C1129" t="inlineStr">
        <is>
          <t xml:space="preserve">CONCLUIDO	</t>
        </is>
      </c>
      <c r="D1129" t="n">
        <v>1.7527</v>
      </c>
      <c r="E1129" t="n">
        <v>57.05</v>
      </c>
      <c r="F1129" t="n">
        <v>53.35</v>
      </c>
      <c r="G1129" t="n">
        <v>114.33</v>
      </c>
      <c r="H1129" t="n">
        <v>1.49</v>
      </c>
      <c r="I1129" t="n">
        <v>28</v>
      </c>
      <c r="J1129" t="n">
        <v>234.9</v>
      </c>
      <c r="K1129" t="n">
        <v>55.27</v>
      </c>
      <c r="L1129" t="n">
        <v>19.75</v>
      </c>
      <c r="M1129" t="n">
        <v>26</v>
      </c>
      <c r="N1129" t="n">
        <v>54.88</v>
      </c>
      <c r="O1129" t="n">
        <v>29205.51</v>
      </c>
      <c r="P1129" t="n">
        <v>720.52</v>
      </c>
      <c r="Q1129" t="n">
        <v>1367.21</v>
      </c>
      <c r="R1129" t="n">
        <v>131.77</v>
      </c>
      <c r="S1129" t="n">
        <v>104.26</v>
      </c>
      <c r="T1129" t="n">
        <v>12803.39</v>
      </c>
      <c r="U1129" t="n">
        <v>0.79</v>
      </c>
      <c r="V1129" t="n">
        <v>0.9</v>
      </c>
      <c r="W1129" t="n">
        <v>20.69</v>
      </c>
      <c r="X1129" t="n">
        <v>0.78</v>
      </c>
      <c r="Y1129" t="n">
        <v>1</v>
      </c>
      <c r="Z1129" t="n">
        <v>10</v>
      </c>
    </row>
    <row r="1130">
      <c r="A1130" t="n">
        <v>76</v>
      </c>
      <c r="B1130" t="n">
        <v>105</v>
      </c>
      <c r="C1130" t="inlineStr">
        <is>
          <t xml:space="preserve">CONCLUIDO	</t>
        </is>
      </c>
      <c r="D1130" t="n">
        <v>1.7553</v>
      </c>
      <c r="E1130" t="n">
        <v>56.97</v>
      </c>
      <c r="F1130" t="n">
        <v>53.31</v>
      </c>
      <c r="G1130" t="n">
        <v>118.46</v>
      </c>
      <c r="H1130" t="n">
        <v>1.51</v>
      </c>
      <c r="I1130" t="n">
        <v>27</v>
      </c>
      <c r="J1130" t="n">
        <v>235.33</v>
      </c>
      <c r="K1130" t="n">
        <v>55.27</v>
      </c>
      <c r="L1130" t="n">
        <v>20</v>
      </c>
      <c r="M1130" t="n">
        <v>25</v>
      </c>
      <c r="N1130" t="n">
        <v>55.06</v>
      </c>
      <c r="O1130" t="n">
        <v>29258.57</v>
      </c>
      <c r="P1130" t="n">
        <v>718.88</v>
      </c>
      <c r="Q1130" t="n">
        <v>1367.17</v>
      </c>
      <c r="R1130" t="n">
        <v>130.47</v>
      </c>
      <c r="S1130" t="n">
        <v>104.26</v>
      </c>
      <c r="T1130" t="n">
        <v>12153.9</v>
      </c>
      <c r="U1130" t="n">
        <v>0.8</v>
      </c>
      <c r="V1130" t="n">
        <v>0.9</v>
      </c>
      <c r="W1130" t="n">
        <v>20.68</v>
      </c>
      <c r="X1130" t="n">
        <v>0.73</v>
      </c>
      <c r="Y1130" t="n">
        <v>1</v>
      </c>
      <c r="Z1130" t="n">
        <v>10</v>
      </c>
    </row>
    <row r="1131">
      <c r="A1131" t="n">
        <v>77</v>
      </c>
      <c r="B1131" t="n">
        <v>105</v>
      </c>
      <c r="C1131" t="inlineStr">
        <is>
          <t xml:space="preserve">CONCLUIDO	</t>
        </is>
      </c>
      <c r="D1131" t="n">
        <v>1.755</v>
      </c>
      <c r="E1131" t="n">
        <v>56.98</v>
      </c>
      <c r="F1131" t="n">
        <v>53.32</v>
      </c>
      <c r="G1131" t="n">
        <v>118.49</v>
      </c>
      <c r="H1131" t="n">
        <v>1.53</v>
      </c>
      <c r="I1131" t="n">
        <v>27</v>
      </c>
      <c r="J1131" t="n">
        <v>235.76</v>
      </c>
      <c r="K1131" t="n">
        <v>55.27</v>
      </c>
      <c r="L1131" t="n">
        <v>20.25</v>
      </c>
      <c r="M1131" t="n">
        <v>25</v>
      </c>
      <c r="N1131" t="n">
        <v>55.24</v>
      </c>
      <c r="O1131" t="n">
        <v>29311.69</v>
      </c>
      <c r="P1131" t="n">
        <v>717.17</v>
      </c>
      <c r="Q1131" t="n">
        <v>1367.2</v>
      </c>
      <c r="R1131" t="n">
        <v>130.81</v>
      </c>
      <c r="S1131" t="n">
        <v>104.26</v>
      </c>
      <c r="T1131" t="n">
        <v>12326.37</v>
      </c>
      <c r="U1131" t="n">
        <v>0.8</v>
      </c>
      <c r="V1131" t="n">
        <v>0.9</v>
      </c>
      <c r="W1131" t="n">
        <v>20.68</v>
      </c>
      <c r="X1131" t="n">
        <v>0.74</v>
      </c>
      <c r="Y1131" t="n">
        <v>1</v>
      </c>
      <c r="Z1131" t="n">
        <v>10</v>
      </c>
    </row>
    <row r="1132">
      <c r="A1132" t="n">
        <v>78</v>
      </c>
      <c r="B1132" t="n">
        <v>105</v>
      </c>
      <c r="C1132" t="inlineStr">
        <is>
          <t xml:space="preserve">CONCLUIDO	</t>
        </is>
      </c>
      <c r="D1132" t="n">
        <v>1.7573</v>
      </c>
      <c r="E1132" t="n">
        <v>56.91</v>
      </c>
      <c r="F1132" t="n">
        <v>53.29</v>
      </c>
      <c r="G1132" t="n">
        <v>122.97</v>
      </c>
      <c r="H1132" t="n">
        <v>1.54</v>
      </c>
      <c r="I1132" t="n">
        <v>26</v>
      </c>
      <c r="J1132" t="n">
        <v>236.2</v>
      </c>
      <c r="K1132" t="n">
        <v>55.27</v>
      </c>
      <c r="L1132" t="n">
        <v>20.5</v>
      </c>
      <c r="M1132" t="n">
        <v>24</v>
      </c>
      <c r="N1132" t="n">
        <v>55.42</v>
      </c>
      <c r="O1132" t="n">
        <v>29364.87</v>
      </c>
      <c r="P1132" t="n">
        <v>715.22</v>
      </c>
      <c r="Q1132" t="n">
        <v>1367.26</v>
      </c>
      <c r="R1132" t="n">
        <v>129.65</v>
      </c>
      <c r="S1132" t="n">
        <v>104.26</v>
      </c>
      <c r="T1132" t="n">
        <v>11750.13</v>
      </c>
      <c r="U1132" t="n">
        <v>0.8</v>
      </c>
      <c r="V1132" t="n">
        <v>0.9</v>
      </c>
      <c r="W1132" t="n">
        <v>20.68</v>
      </c>
      <c r="X1132" t="n">
        <v>0.71</v>
      </c>
      <c r="Y1132" t="n">
        <v>1</v>
      </c>
      <c r="Z1132" t="n">
        <v>10</v>
      </c>
    </row>
    <row r="1133">
      <c r="A1133" t="n">
        <v>79</v>
      </c>
      <c r="B1133" t="n">
        <v>105</v>
      </c>
      <c r="C1133" t="inlineStr">
        <is>
          <t xml:space="preserve">CONCLUIDO	</t>
        </is>
      </c>
      <c r="D1133" t="n">
        <v>1.7572</v>
      </c>
      <c r="E1133" t="n">
        <v>56.91</v>
      </c>
      <c r="F1133" t="n">
        <v>53.29</v>
      </c>
      <c r="G1133" t="n">
        <v>122.98</v>
      </c>
      <c r="H1133" t="n">
        <v>1.56</v>
      </c>
      <c r="I1133" t="n">
        <v>26</v>
      </c>
      <c r="J1133" t="n">
        <v>236.63</v>
      </c>
      <c r="K1133" t="n">
        <v>55.27</v>
      </c>
      <c r="L1133" t="n">
        <v>20.75</v>
      </c>
      <c r="M1133" t="n">
        <v>24</v>
      </c>
      <c r="N1133" t="n">
        <v>55.6</v>
      </c>
      <c r="O1133" t="n">
        <v>29418.12</v>
      </c>
      <c r="P1133" t="n">
        <v>716.46</v>
      </c>
      <c r="Q1133" t="n">
        <v>1367.22</v>
      </c>
      <c r="R1133" t="n">
        <v>129.67</v>
      </c>
      <c r="S1133" t="n">
        <v>104.26</v>
      </c>
      <c r="T1133" t="n">
        <v>11762.19</v>
      </c>
      <c r="U1133" t="n">
        <v>0.8</v>
      </c>
      <c r="V1133" t="n">
        <v>0.9</v>
      </c>
      <c r="W1133" t="n">
        <v>20.69</v>
      </c>
      <c r="X1133" t="n">
        <v>0.71</v>
      </c>
      <c r="Y1133" t="n">
        <v>1</v>
      </c>
      <c r="Z1133" t="n">
        <v>10</v>
      </c>
    </row>
    <row r="1134">
      <c r="A1134" t="n">
        <v>80</v>
      </c>
      <c r="B1134" t="n">
        <v>105</v>
      </c>
      <c r="C1134" t="inlineStr">
        <is>
          <t xml:space="preserve">CONCLUIDO	</t>
        </is>
      </c>
      <c r="D1134" t="n">
        <v>1.757</v>
      </c>
      <c r="E1134" t="n">
        <v>56.92</v>
      </c>
      <c r="F1134" t="n">
        <v>53.3</v>
      </c>
      <c r="G1134" t="n">
        <v>122.99</v>
      </c>
      <c r="H1134" t="n">
        <v>1.58</v>
      </c>
      <c r="I1134" t="n">
        <v>26</v>
      </c>
      <c r="J1134" t="n">
        <v>237.06</v>
      </c>
      <c r="K1134" t="n">
        <v>55.27</v>
      </c>
      <c r="L1134" t="n">
        <v>21</v>
      </c>
      <c r="M1134" t="n">
        <v>24</v>
      </c>
      <c r="N1134" t="n">
        <v>55.79</v>
      </c>
      <c r="O1134" t="n">
        <v>29471.44</v>
      </c>
      <c r="P1134" t="n">
        <v>715.62</v>
      </c>
      <c r="Q1134" t="n">
        <v>1367.22</v>
      </c>
      <c r="R1134" t="n">
        <v>129.54</v>
      </c>
      <c r="S1134" t="n">
        <v>104.26</v>
      </c>
      <c r="T1134" t="n">
        <v>11694.83</v>
      </c>
      <c r="U1134" t="n">
        <v>0.8</v>
      </c>
      <c r="V1134" t="n">
        <v>0.9</v>
      </c>
      <c r="W1134" t="n">
        <v>20.7</v>
      </c>
      <c r="X1134" t="n">
        <v>0.72</v>
      </c>
      <c r="Y1134" t="n">
        <v>1</v>
      </c>
      <c r="Z1134" t="n">
        <v>10</v>
      </c>
    </row>
    <row r="1135">
      <c r="A1135" t="n">
        <v>81</v>
      </c>
      <c r="B1135" t="n">
        <v>105</v>
      </c>
      <c r="C1135" t="inlineStr">
        <is>
          <t xml:space="preserve">CONCLUIDO	</t>
        </is>
      </c>
      <c r="D1135" t="n">
        <v>1.7592</v>
      </c>
      <c r="E1135" t="n">
        <v>56.84</v>
      </c>
      <c r="F1135" t="n">
        <v>53.27</v>
      </c>
      <c r="G1135" t="n">
        <v>127.84</v>
      </c>
      <c r="H1135" t="n">
        <v>1.59</v>
      </c>
      <c r="I1135" t="n">
        <v>25</v>
      </c>
      <c r="J1135" t="n">
        <v>237.49</v>
      </c>
      <c r="K1135" t="n">
        <v>55.27</v>
      </c>
      <c r="L1135" t="n">
        <v>21.25</v>
      </c>
      <c r="M1135" t="n">
        <v>23</v>
      </c>
      <c r="N1135" t="n">
        <v>55.97</v>
      </c>
      <c r="O1135" t="n">
        <v>29524.81</v>
      </c>
      <c r="P1135" t="n">
        <v>712.8200000000001</v>
      </c>
      <c r="Q1135" t="n">
        <v>1367.18</v>
      </c>
      <c r="R1135" t="n">
        <v>128.94</v>
      </c>
      <c r="S1135" t="n">
        <v>104.26</v>
      </c>
      <c r="T1135" t="n">
        <v>11400.31</v>
      </c>
      <c r="U1135" t="n">
        <v>0.8100000000000001</v>
      </c>
      <c r="V1135" t="n">
        <v>0.9</v>
      </c>
      <c r="W1135" t="n">
        <v>20.68</v>
      </c>
      <c r="X1135" t="n">
        <v>0.6899999999999999</v>
      </c>
      <c r="Y1135" t="n">
        <v>1</v>
      </c>
      <c r="Z1135" t="n">
        <v>10</v>
      </c>
    </row>
    <row r="1136">
      <c r="A1136" t="n">
        <v>82</v>
      </c>
      <c r="B1136" t="n">
        <v>105</v>
      </c>
      <c r="C1136" t="inlineStr">
        <is>
          <t xml:space="preserve">CONCLUIDO	</t>
        </is>
      </c>
      <c r="D1136" t="n">
        <v>1.759</v>
      </c>
      <c r="E1136" t="n">
        <v>56.85</v>
      </c>
      <c r="F1136" t="n">
        <v>53.27</v>
      </c>
      <c r="G1136" t="n">
        <v>127.85</v>
      </c>
      <c r="H1136" t="n">
        <v>1.61</v>
      </c>
      <c r="I1136" t="n">
        <v>25</v>
      </c>
      <c r="J1136" t="n">
        <v>237.93</v>
      </c>
      <c r="K1136" t="n">
        <v>55.27</v>
      </c>
      <c r="L1136" t="n">
        <v>21.5</v>
      </c>
      <c r="M1136" t="n">
        <v>23</v>
      </c>
      <c r="N1136" t="n">
        <v>56.15</v>
      </c>
      <c r="O1136" t="n">
        <v>29578.26</v>
      </c>
      <c r="P1136" t="n">
        <v>714.02</v>
      </c>
      <c r="Q1136" t="n">
        <v>1367.22</v>
      </c>
      <c r="R1136" t="n">
        <v>128.95</v>
      </c>
      <c r="S1136" t="n">
        <v>104.26</v>
      </c>
      <c r="T1136" t="n">
        <v>11406.25</v>
      </c>
      <c r="U1136" t="n">
        <v>0.8100000000000001</v>
      </c>
      <c r="V1136" t="n">
        <v>0.9</v>
      </c>
      <c r="W1136" t="n">
        <v>20.69</v>
      </c>
      <c r="X1136" t="n">
        <v>0.6899999999999999</v>
      </c>
      <c r="Y1136" t="n">
        <v>1</v>
      </c>
      <c r="Z1136" t="n">
        <v>10</v>
      </c>
    </row>
    <row r="1137">
      <c r="A1137" t="n">
        <v>83</v>
      </c>
      <c r="B1137" t="n">
        <v>105</v>
      </c>
      <c r="C1137" t="inlineStr">
        <is>
          <t xml:space="preserve">CONCLUIDO	</t>
        </is>
      </c>
      <c r="D1137" t="n">
        <v>1.759</v>
      </c>
      <c r="E1137" t="n">
        <v>56.85</v>
      </c>
      <c r="F1137" t="n">
        <v>53.27</v>
      </c>
      <c r="G1137" t="n">
        <v>127.85</v>
      </c>
      <c r="H1137" t="n">
        <v>1.62</v>
      </c>
      <c r="I1137" t="n">
        <v>25</v>
      </c>
      <c r="J1137" t="n">
        <v>238.36</v>
      </c>
      <c r="K1137" t="n">
        <v>55.27</v>
      </c>
      <c r="L1137" t="n">
        <v>21.75</v>
      </c>
      <c r="M1137" t="n">
        <v>23</v>
      </c>
      <c r="N1137" t="n">
        <v>56.34</v>
      </c>
      <c r="O1137" t="n">
        <v>29631.77</v>
      </c>
      <c r="P1137" t="n">
        <v>713.67</v>
      </c>
      <c r="Q1137" t="n">
        <v>1367.21</v>
      </c>
      <c r="R1137" t="n">
        <v>129.12</v>
      </c>
      <c r="S1137" t="n">
        <v>104.26</v>
      </c>
      <c r="T1137" t="n">
        <v>11491.39</v>
      </c>
      <c r="U1137" t="n">
        <v>0.8100000000000001</v>
      </c>
      <c r="V1137" t="n">
        <v>0.9</v>
      </c>
      <c r="W1137" t="n">
        <v>20.68</v>
      </c>
      <c r="X1137" t="n">
        <v>0.6899999999999999</v>
      </c>
      <c r="Y1137" t="n">
        <v>1</v>
      </c>
      <c r="Z1137" t="n">
        <v>10</v>
      </c>
    </row>
    <row r="1138">
      <c r="A1138" t="n">
        <v>84</v>
      </c>
      <c r="B1138" t="n">
        <v>105</v>
      </c>
      <c r="C1138" t="inlineStr">
        <is>
          <t xml:space="preserve">CONCLUIDO	</t>
        </is>
      </c>
      <c r="D1138" t="n">
        <v>1.759</v>
      </c>
      <c r="E1138" t="n">
        <v>56.85</v>
      </c>
      <c r="F1138" t="n">
        <v>53.27</v>
      </c>
      <c r="G1138" t="n">
        <v>127.86</v>
      </c>
      <c r="H1138" t="n">
        <v>1.64</v>
      </c>
      <c r="I1138" t="n">
        <v>25</v>
      </c>
      <c r="J1138" t="n">
        <v>238.79</v>
      </c>
      <c r="K1138" t="n">
        <v>55.27</v>
      </c>
      <c r="L1138" t="n">
        <v>22</v>
      </c>
      <c r="M1138" t="n">
        <v>23</v>
      </c>
      <c r="N1138" t="n">
        <v>56.52</v>
      </c>
      <c r="O1138" t="n">
        <v>29685.34</v>
      </c>
      <c r="P1138" t="n">
        <v>710.66</v>
      </c>
      <c r="Q1138" t="n">
        <v>1367.25</v>
      </c>
      <c r="R1138" t="n">
        <v>129.27</v>
      </c>
      <c r="S1138" t="n">
        <v>104.26</v>
      </c>
      <c r="T1138" t="n">
        <v>11566.85</v>
      </c>
      <c r="U1138" t="n">
        <v>0.8100000000000001</v>
      </c>
      <c r="V1138" t="n">
        <v>0.9</v>
      </c>
      <c r="W1138" t="n">
        <v>20.68</v>
      </c>
      <c r="X1138" t="n">
        <v>0.7</v>
      </c>
      <c r="Y1138" t="n">
        <v>1</v>
      </c>
      <c r="Z1138" t="n">
        <v>10</v>
      </c>
    </row>
    <row r="1139">
      <c r="A1139" t="n">
        <v>85</v>
      </c>
      <c r="B1139" t="n">
        <v>105</v>
      </c>
      <c r="C1139" t="inlineStr">
        <is>
          <t xml:space="preserve">CONCLUIDO	</t>
        </is>
      </c>
      <c r="D1139" t="n">
        <v>1.7618</v>
      </c>
      <c r="E1139" t="n">
        <v>56.76</v>
      </c>
      <c r="F1139" t="n">
        <v>53.22</v>
      </c>
      <c r="G1139" t="n">
        <v>133.06</v>
      </c>
      <c r="H1139" t="n">
        <v>1.65</v>
      </c>
      <c r="I1139" t="n">
        <v>24</v>
      </c>
      <c r="J1139" t="n">
        <v>239.23</v>
      </c>
      <c r="K1139" t="n">
        <v>55.27</v>
      </c>
      <c r="L1139" t="n">
        <v>22.25</v>
      </c>
      <c r="M1139" t="n">
        <v>22</v>
      </c>
      <c r="N1139" t="n">
        <v>56.71</v>
      </c>
      <c r="O1139" t="n">
        <v>29738.98</v>
      </c>
      <c r="P1139" t="n">
        <v>710.3099999999999</v>
      </c>
      <c r="Q1139" t="n">
        <v>1367.21</v>
      </c>
      <c r="R1139" t="n">
        <v>127.52</v>
      </c>
      <c r="S1139" t="n">
        <v>104.26</v>
      </c>
      <c r="T1139" t="n">
        <v>10696.66</v>
      </c>
      <c r="U1139" t="n">
        <v>0.82</v>
      </c>
      <c r="V1139" t="n">
        <v>0.9</v>
      </c>
      <c r="W1139" t="n">
        <v>20.68</v>
      </c>
      <c r="X1139" t="n">
        <v>0.65</v>
      </c>
      <c r="Y1139" t="n">
        <v>1</v>
      </c>
      <c r="Z1139" t="n">
        <v>10</v>
      </c>
    </row>
    <row r="1140">
      <c r="A1140" t="n">
        <v>86</v>
      </c>
      <c r="B1140" t="n">
        <v>105</v>
      </c>
      <c r="C1140" t="inlineStr">
        <is>
          <t xml:space="preserve">CONCLUIDO	</t>
        </is>
      </c>
      <c r="D1140" t="n">
        <v>1.7615</v>
      </c>
      <c r="E1140" t="n">
        <v>56.77</v>
      </c>
      <c r="F1140" t="n">
        <v>53.23</v>
      </c>
      <c r="G1140" t="n">
        <v>133.08</v>
      </c>
      <c r="H1140" t="n">
        <v>1.67</v>
      </c>
      <c r="I1140" t="n">
        <v>24</v>
      </c>
      <c r="J1140" t="n">
        <v>239.66</v>
      </c>
      <c r="K1140" t="n">
        <v>55.27</v>
      </c>
      <c r="L1140" t="n">
        <v>22.5</v>
      </c>
      <c r="M1140" t="n">
        <v>22</v>
      </c>
      <c r="N1140" t="n">
        <v>56.89</v>
      </c>
      <c r="O1140" t="n">
        <v>29792.69</v>
      </c>
      <c r="P1140" t="n">
        <v>710.63</v>
      </c>
      <c r="Q1140" t="n">
        <v>1367.24</v>
      </c>
      <c r="R1140" t="n">
        <v>127.86</v>
      </c>
      <c r="S1140" t="n">
        <v>104.26</v>
      </c>
      <c r="T1140" t="n">
        <v>10865.17</v>
      </c>
      <c r="U1140" t="n">
        <v>0.82</v>
      </c>
      <c r="V1140" t="n">
        <v>0.9</v>
      </c>
      <c r="W1140" t="n">
        <v>20.68</v>
      </c>
      <c r="X1140" t="n">
        <v>0.66</v>
      </c>
      <c r="Y1140" t="n">
        <v>1</v>
      </c>
      <c r="Z1140" t="n">
        <v>10</v>
      </c>
    </row>
    <row r="1141">
      <c r="A1141" t="n">
        <v>87</v>
      </c>
      <c r="B1141" t="n">
        <v>105</v>
      </c>
      <c r="C1141" t="inlineStr">
        <is>
          <t xml:space="preserve">CONCLUIDO	</t>
        </is>
      </c>
      <c r="D1141" t="n">
        <v>1.7608</v>
      </c>
      <c r="E1141" t="n">
        <v>56.79</v>
      </c>
      <c r="F1141" t="n">
        <v>53.25</v>
      </c>
      <c r="G1141" t="n">
        <v>133.14</v>
      </c>
      <c r="H1141" t="n">
        <v>1.69</v>
      </c>
      <c r="I1141" t="n">
        <v>24</v>
      </c>
      <c r="J1141" t="n">
        <v>240.1</v>
      </c>
      <c r="K1141" t="n">
        <v>55.27</v>
      </c>
      <c r="L1141" t="n">
        <v>22.75</v>
      </c>
      <c r="M1141" t="n">
        <v>22</v>
      </c>
      <c r="N1141" t="n">
        <v>57.08</v>
      </c>
      <c r="O1141" t="n">
        <v>29846.46</v>
      </c>
      <c r="P1141" t="n">
        <v>710.78</v>
      </c>
      <c r="Q1141" t="n">
        <v>1367.29</v>
      </c>
      <c r="R1141" t="n">
        <v>128.64</v>
      </c>
      <c r="S1141" t="n">
        <v>104.26</v>
      </c>
      <c r="T1141" t="n">
        <v>11255.53</v>
      </c>
      <c r="U1141" t="n">
        <v>0.8100000000000001</v>
      </c>
      <c r="V1141" t="n">
        <v>0.9</v>
      </c>
      <c r="W1141" t="n">
        <v>20.68</v>
      </c>
      <c r="X1141" t="n">
        <v>0.68</v>
      </c>
      <c r="Y1141" t="n">
        <v>1</v>
      </c>
      <c r="Z1141" t="n">
        <v>10</v>
      </c>
    </row>
    <row r="1142">
      <c r="A1142" t="n">
        <v>88</v>
      </c>
      <c r="B1142" t="n">
        <v>105</v>
      </c>
      <c r="C1142" t="inlineStr">
        <is>
          <t xml:space="preserve">CONCLUIDO	</t>
        </is>
      </c>
      <c r="D1142" t="n">
        <v>1.7635</v>
      </c>
      <c r="E1142" t="n">
        <v>56.7</v>
      </c>
      <c r="F1142" t="n">
        <v>53.21</v>
      </c>
      <c r="G1142" t="n">
        <v>138.8</v>
      </c>
      <c r="H1142" t="n">
        <v>1.7</v>
      </c>
      <c r="I1142" t="n">
        <v>23</v>
      </c>
      <c r="J1142" t="n">
        <v>240.54</v>
      </c>
      <c r="K1142" t="n">
        <v>55.27</v>
      </c>
      <c r="L1142" t="n">
        <v>23</v>
      </c>
      <c r="M1142" t="n">
        <v>21</v>
      </c>
      <c r="N1142" t="n">
        <v>57.26</v>
      </c>
      <c r="O1142" t="n">
        <v>29900.43</v>
      </c>
      <c r="P1142" t="n">
        <v>707.48</v>
      </c>
      <c r="Q1142" t="n">
        <v>1367.24</v>
      </c>
      <c r="R1142" t="n">
        <v>126.94</v>
      </c>
      <c r="S1142" t="n">
        <v>104.26</v>
      </c>
      <c r="T1142" t="n">
        <v>10409.47</v>
      </c>
      <c r="U1142" t="n">
        <v>0.82</v>
      </c>
      <c r="V1142" t="n">
        <v>0.9</v>
      </c>
      <c r="W1142" t="n">
        <v>20.68</v>
      </c>
      <c r="X1142" t="n">
        <v>0.63</v>
      </c>
      <c r="Y1142" t="n">
        <v>1</v>
      </c>
      <c r="Z1142" t="n">
        <v>10</v>
      </c>
    </row>
    <row r="1143">
      <c r="A1143" t="n">
        <v>89</v>
      </c>
      <c r="B1143" t="n">
        <v>105</v>
      </c>
      <c r="C1143" t="inlineStr">
        <is>
          <t xml:space="preserve">CONCLUIDO	</t>
        </is>
      </c>
      <c r="D1143" t="n">
        <v>1.7634</v>
      </c>
      <c r="E1143" t="n">
        <v>56.71</v>
      </c>
      <c r="F1143" t="n">
        <v>53.21</v>
      </c>
      <c r="G1143" t="n">
        <v>138.81</v>
      </c>
      <c r="H1143" t="n">
        <v>1.72</v>
      </c>
      <c r="I1143" t="n">
        <v>23</v>
      </c>
      <c r="J1143" t="n">
        <v>240.97</v>
      </c>
      <c r="K1143" t="n">
        <v>55.27</v>
      </c>
      <c r="L1143" t="n">
        <v>23.25</v>
      </c>
      <c r="M1143" t="n">
        <v>21</v>
      </c>
      <c r="N1143" t="n">
        <v>57.45</v>
      </c>
      <c r="O1143" t="n">
        <v>29954.34</v>
      </c>
      <c r="P1143" t="n">
        <v>708.4400000000001</v>
      </c>
      <c r="Q1143" t="n">
        <v>1367.2</v>
      </c>
      <c r="R1143" t="n">
        <v>127.22</v>
      </c>
      <c r="S1143" t="n">
        <v>104.26</v>
      </c>
      <c r="T1143" t="n">
        <v>10552.57</v>
      </c>
      <c r="U1143" t="n">
        <v>0.82</v>
      </c>
      <c r="V1143" t="n">
        <v>0.9</v>
      </c>
      <c r="W1143" t="n">
        <v>20.68</v>
      </c>
      <c r="X1143" t="n">
        <v>0.63</v>
      </c>
      <c r="Y1143" t="n">
        <v>1</v>
      </c>
      <c r="Z1143" t="n">
        <v>10</v>
      </c>
    </row>
    <row r="1144">
      <c r="A1144" t="n">
        <v>90</v>
      </c>
      <c r="B1144" t="n">
        <v>105</v>
      </c>
      <c r="C1144" t="inlineStr">
        <is>
          <t xml:space="preserve">CONCLUIDO	</t>
        </is>
      </c>
      <c r="D1144" t="n">
        <v>1.7634</v>
      </c>
      <c r="E1144" t="n">
        <v>56.71</v>
      </c>
      <c r="F1144" t="n">
        <v>53.21</v>
      </c>
      <c r="G1144" t="n">
        <v>138.81</v>
      </c>
      <c r="H1144" t="n">
        <v>1.73</v>
      </c>
      <c r="I1144" t="n">
        <v>23</v>
      </c>
      <c r="J1144" t="n">
        <v>241.41</v>
      </c>
      <c r="K1144" t="n">
        <v>55.27</v>
      </c>
      <c r="L1144" t="n">
        <v>23.5</v>
      </c>
      <c r="M1144" t="n">
        <v>21</v>
      </c>
      <c r="N1144" t="n">
        <v>57.64</v>
      </c>
      <c r="O1144" t="n">
        <v>30008.32</v>
      </c>
      <c r="P1144" t="n">
        <v>707.16</v>
      </c>
      <c r="Q1144" t="n">
        <v>1367.23</v>
      </c>
      <c r="R1144" t="n">
        <v>127.12</v>
      </c>
      <c r="S1144" t="n">
        <v>104.26</v>
      </c>
      <c r="T1144" t="n">
        <v>10501.82</v>
      </c>
      <c r="U1144" t="n">
        <v>0.82</v>
      </c>
      <c r="V1144" t="n">
        <v>0.9</v>
      </c>
      <c r="W1144" t="n">
        <v>20.68</v>
      </c>
      <c r="X1144" t="n">
        <v>0.63</v>
      </c>
      <c r="Y1144" t="n">
        <v>1</v>
      </c>
      <c r="Z1144" t="n">
        <v>10</v>
      </c>
    </row>
    <row r="1145">
      <c r="A1145" t="n">
        <v>91</v>
      </c>
      <c r="B1145" t="n">
        <v>105</v>
      </c>
      <c r="C1145" t="inlineStr">
        <is>
          <t xml:space="preserve">CONCLUIDO	</t>
        </is>
      </c>
      <c r="D1145" t="n">
        <v>1.7628</v>
      </c>
      <c r="E1145" t="n">
        <v>56.73</v>
      </c>
      <c r="F1145" t="n">
        <v>53.23</v>
      </c>
      <c r="G1145" t="n">
        <v>138.86</v>
      </c>
      <c r="H1145" t="n">
        <v>1.75</v>
      </c>
      <c r="I1145" t="n">
        <v>23</v>
      </c>
      <c r="J1145" t="n">
        <v>241.85</v>
      </c>
      <c r="K1145" t="n">
        <v>55.27</v>
      </c>
      <c r="L1145" t="n">
        <v>23.75</v>
      </c>
      <c r="M1145" t="n">
        <v>21</v>
      </c>
      <c r="N1145" t="n">
        <v>57.83</v>
      </c>
      <c r="O1145" t="n">
        <v>30062.36</v>
      </c>
      <c r="P1145" t="n">
        <v>706.45</v>
      </c>
      <c r="Q1145" t="n">
        <v>1367.25</v>
      </c>
      <c r="R1145" t="n">
        <v>128.05</v>
      </c>
      <c r="S1145" t="n">
        <v>104.26</v>
      </c>
      <c r="T1145" t="n">
        <v>10967.94</v>
      </c>
      <c r="U1145" t="n">
        <v>0.8100000000000001</v>
      </c>
      <c r="V1145" t="n">
        <v>0.9</v>
      </c>
      <c r="W1145" t="n">
        <v>20.68</v>
      </c>
      <c r="X1145" t="n">
        <v>0.65</v>
      </c>
      <c r="Y1145" t="n">
        <v>1</v>
      </c>
      <c r="Z1145" t="n">
        <v>10</v>
      </c>
    </row>
    <row r="1146">
      <c r="A1146" t="n">
        <v>92</v>
      </c>
      <c r="B1146" t="n">
        <v>105</v>
      </c>
      <c r="C1146" t="inlineStr">
        <is>
          <t xml:space="preserve">CONCLUIDO	</t>
        </is>
      </c>
      <c r="D1146" t="n">
        <v>1.7657</v>
      </c>
      <c r="E1146" t="n">
        <v>56.64</v>
      </c>
      <c r="F1146" t="n">
        <v>53.18</v>
      </c>
      <c r="G1146" t="n">
        <v>145.03</v>
      </c>
      <c r="H1146" t="n">
        <v>1.76</v>
      </c>
      <c r="I1146" t="n">
        <v>22</v>
      </c>
      <c r="J1146" t="n">
        <v>242.29</v>
      </c>
      <c r="K1146" t="n">
        <v>55.27</v>
      </c>
      <c r="L1146" t="n">
        <v>24</v>
      </c>
      <c r="M1146" t="n">
        <v>20</v>
      </c>
      <c r="N1146" t="n">
        <v>58.02</v>
      </c>
      <c r="O1146" t="n">
        <v>30116.47</v>
      </c>
      <c r="P1146" t="n">
        <v>703.55</v>
      </c>
      <c r="Q1146" t="n">
        <v>1367.19</v>
      </c>
      <c r="R1146" t="n">
        <v>126</v>
      </c>
      <c r="S1146" t="n">
        <v>104.26</v>
      </c>
      <c r="T1146" t="n">
        <v>9948.209999999999</v>
      </c>
      <c r="U1146" t="n">
        <v>0.83</v>
      </c>
      <c r="V1146" t="n">
        <v>0.9</v>
      </c>
      <c r="W1146" t="n">
        <v>20.68</v>
      </c>
      <c r="X1146" t="n">
        <v>0.6</v>
      </c>
      <c r="Y1146" t="n">
        <v>1</v>
      </c>
      <c r="Z1146" t="n">
        <v>10</v>
      </c>
    </row>
    <row r="1147">
      <c r="A1147" t="n">
        <v>93</v>
      </c>
      <c r="B1147" t="n">
        <v>105</v>
      </c>
      <c r="C1147" t="inlineStr">
        <is>
          <t xml:space="preserve">CONCLUIDO	</t>
        </is>
      </c>
      <c r="D1147" t="n">
        <v>1.7663</v>
      </c>
      <c r="E1147" t="n">
        <v>56.62</v>
      </c>
      <c r="F1147" t="n">
        <v>53.16</v>
      </c>
      <c r="G1147" t="n">
        <v>144.98</v>
      </c>
      <c r="H1147" t="n">
        <v>1.78</v>
      </c>
      <c r="I1147" t="n">
        <v>22</v>
      </c>
      <c r="J1147" t="n">
        <v>242.73</v>
      </c>
      <c r="K1147" t="n">
        <v>55.27</v>
      </c>
      <c r="L1147" t="n">
        <v>24.25</v>
      </c>
      <c r="M1147" t="n">
        <v>20</v>
      </c>
      <c r="N1147" t="n">
        <v>58.21</v>
      </c>
      <c r="O1147" t="n">
        <v>30170.65</v>
      </c>
      <c r="P1147" t="n">
        <v>703.64</v>
      </c>
      <c r="Q1147" t="n">
        <v>1367.18</v>
      </c>
      <c r="R1147" t="n">
        <v>125.48</v>
      </c>
      <c r="S1147" t="n">
        <v>104.26</v>
      </c>
      <c r="T1147" t="n">
        <v>9685.719999999999</v>
      </c>
      <c r="U1147" t="n">
        <v>0.83</v>
      </c>
      <c r="V1147" t="n">
        <v>0.9</v>
      </c>
      <c r="W1147" t="n">
        <v>20.68</v>
      </c>
      <c r="X1147" t="n">
        <v>0.58</v>
      </c>
      <c r="Y1147" t="n">
        <v>1</v>
      </c>
      <c r="Z1147" t="n">
        <v>10</v>
      </c>
    </row>
    <row r="1148">
      <c r="A1148" t="n">
        <v>94</v>
      </c>
      <c r="B1148" t="n">
        <v>105</v>
      </c>
      <c r="C1148" t="inlineStr">
        <is>
          <t xml:space="preserve">CONCLUIDO	</t>
        </is>
      </c>
      <c r="D1148" t="n">
        <v>1.7655</v>
      </c>
      <c r="E1148" t="n">
        <v>56.64</v>
      </c>
      <c r="F1148" t="n">
        <v>53.18</v>
      </c>
      <c r="G1148" t="n">
        <v>145.05</v>
      </c>
      <c r="H1148" t="n">
        <v>1.79</v>
      </c>
      <c r="I1148" t="n">
        <v>22</v>
      </c>
      <c r="J1148" t="n">
        <v>243.17</v>
      </c>
      <c r="K1148" t="n">
        <v>55.27</v>
      </c>
      <c r="L1148" t="n">
        <v>24.5</v>
      </c>
      <c r="M1148" t="n">
        <v>20</v>
      </c>
      <c r="N1148" t="n">
        <v>58.4</v>
      </c>
      <c r="O1148" t="n">
        <v>30224.9</v>
      </c>
      <c r="P1148" t="n">
        <v>703.8</v>
      </c>
      <c r="Q1148" t="n">
        <v>1367.22</v>
      </c>
      <c r="R1148" t="n">
        <v>126.19</v>
      </c>
      <c r="S1148" t="n">
        <v>104.26</v>
      </c>
      <c r="T1148" t="n">
        <v>10042.6</v>
      </c>
      <c r="U1148" t="n">
        <v>0.83</v>
      </c>
      <c r="V1148" t="n">
        <v>0.9</v>
      </c>
      <c r="W1148" t="n">
        <v>20.68</v>
      </c>
      <c r="X1148" t="n">
        <v>0.61</v>
      </c>
      <c r="Y1148" t="n">
        <v>1</v>
      </c>
      <c r="Z1148" t="n">
        <v>10</v>
      </c>
    </row>
    <row r="1149">
      <c r="A1149" t="n">
        <v>95</v>
      </c>
      <c r="B1149" t="n">
        <v>105</v>
      </c>
      <c r="C1149" t="inlineStr">
        <is>
          <t xml:space="preserve">CONCLUIDO	</t>
        </is>
      </c>
      <c r="D1149" t="n">
        <v>1.7657</v>
      </c>
      <c r="E1149" t="n">
        <v>56.64</v>
      </c>
      <c r="F1149" t="n">
        <v>53.18</v>
      </c>
      <c r="G1149" t="n">
        <v>145.03</v>
      </c>
      <c r="H1149" t="n">
        <v>1.81</v>
      </c>
      <c r="I1149" t="n">
        <v>22</v>
      </c>
      <c r="J1149" t="n">
        <v>243.61</v>
      </c>
      <c r="K1149" t="n">
        <v>55.27</v>
      </c>
      <c r="L1149" t="n">
        <v>24.75</v>
      </c>
      <c r="M1149" t="n">
        <v>20</v>
      </c>
      <c r="N1149" t="n">
        <v>58.59</v>
      </c>
      <c r="O1149" t="n">
        <v>30279.22</v>
      </c>
      <c r="P1149" t="n">
        <v>702.83</v>
      </c>
      <c r="Q1149" t="n">
        <v>1367.34</v>
      </c>
      <c r="R1149" t="n">
        <v>125.93</v>
      </c>
      <c r="S1149" t="n">
        <v>104.26</v>
      </c>
      <c r="T1149" t="n">
        <v>9911.049999999999</v>
      </c>
      <c r="U1149" t="n">
        <v>0.83</v>
      </c>
      <c r="V1149" t="n">
        <v>0.9</v>
      </c>
      <c r="W1149" t="n">
        <v>20.68</v>
      </c>
      <c r="X1149" t="n">
        <v>0.6</v>
      </c>
      <c r="Y1149" t="n">
        <v>1</v>
      </c>
      <c r="Z1149" t="n">
        <v>10</v>
      </c>
    </row>
    <row r="1150">
      <c r="A1150" t="n">
        <v>96</v>
      </c>
      <c r="B1150" t="n">
        <v>105</v>
      </c>
      <c r="C1150" t="inlineStr">
        <is>
          <t xml:space="preserve">CONCLUIDO	</t>
        </is>
      </c>
      <c r="D1150" t="n">
        <v>1.7656</v>
      </c>
      <c r="E1150" t="n">
        <v>56.64</v>
      </c>
      <c r="F1150" t="n">
        <v>53.18</v>
      </c>
      <c r="G1150" t="n">
        <v>145.04</v>
      </c>
      <c r="H1150" t="n">
        <v>1.82</v>
      </c>
      <c r="I1150" t="n">
        <v>22</v>
      </c>
      <c r="J1150" t="n">
        <v>244.05</v>
      </c>
      <c r="K1150" t="n">
        <v>55.27</v>
      </c>
      <c r="L1150" t="n">
        <v>25</v>
      </c>
      <c r="M1150" t="n">
        <v>20</v>
      </c>
      <c r="N1150" t="n">
        <v>58.78</v>
      </c>
      <c r="O1150" t="n">
        <v>30333.61</v>
      </c>
      <c r="P1150" t="n">
        <v>700.62</v>
      </c>
      <c r="Q1150" t="n">
        <v>1367.24</v>
      </c>
      <c r="R1150" t="n">
        <v>126.25</v>
      </c>
      <c r="S1150" t="n">
        <v>104.26</v>
      </c>
      <c r="T1150" t="n">
        <v>10069.26</v>
      </c>
      <c r="U1150" t="n">
        <v>0.83</v>
      </c>
      <c r="V1150" t="n">
        <v>0.9</v>
      </c>
      <c r="W1150" t="n">
        <v>20.68</v>
      </c>
      <c r="X1150" t="n">
        <v>0.6</v>
      </c>
      <c r="Y1150" t="n">
        <v>1</v>
      </c>
      <c r="Z1150" t="n">
        <v>10</v>
      </c>
    </row>
    <row r="1151">
      <c r="A1151" t="n">
        <v>97</v>
      </c>
      <c r="B1151" t="n">
        <v>105</v>
      </c>
      <c r="C1151" t="inlineStr">
        <is>
          <t xml:space="preserve">CONCLUIDO	</t>
        </is>
      </c>
      <c r="D1151" t="n">
        <v>1.7683</v>
      </c>
      <c r="E1151" t="n">
        <v>56.55</v>
      </c>
      <c r="F1151" t="n">
        <v>53.13</v>
      </c>
      <c r="G1151" t="n">
        <v>151.81</v>
      </c>
      <c r="H1151" t="n">
        <v>1.84</v>
      </c>
      <c r="I1151" t="n">
        <v>21</v>
      </c>
      <c r="J1151" t="n">
        <v>244.49</v>
      </c>
      <c r="K1151" t="n">
        <v>55.27</v>
      </c>
      <c r="L1151" t="n">
        <v>25.25</v>
      </c>
      <c r="M1151" t="n">
        <v>19</v>
      </c>
      <c r="N1151" t="n">
        <v>58.97</v>
      </c>
      <c r="O1151" t="n">
        <v>30388.06</v>
      </c>
      <c r="P1151" t="n">
        <v>699.33</v>
      </c>
      <c r="Q1151" t="n">
        <v>1367.25</v>
      </c>
      <c r="R1151" t="n">
        <v>124.59</v>
      </c>
      <c r="S1151" t="n">
        <v>104.26</v>
      </c>
      <c r="T1151" t="n">
        <v>9245.92</v>
      </c>
      <c r="U1151" t="n">
        <v>0.84</v>
      </c>
      <c r="V1151" t="n">
        <v>0.9</v>
      </c>
      <c r="W1151" t="n">
        <v>20.68</v>
      </c>
      <c r="X1151" t="n">
        <v>0.5600000000000001</v>
      </c>
      <c r="Y1151" t="n">
        <v>1</v>
      </c>
      <c r="Z1151" t="n">
        <v>10</v>
      </c>
    </row>
    <row r="1152">
      <c r="A1152" t="n">
        <v>98</v>
      </c>
      <c r="B1152" t="n">
        <v>105</v>
      </c>
      <c r="C1152" t="inlineStr">
        <is>
          <t xml:space="preserve">CONCLUIDO	</t>
        </is>
      </c>
      <c r="D1152" t="n">
        <v>1.7681</v>
      </c>
      <c r="E1152" t="n">
        <v>56.56</v>
      </c>
      <c r="F1152" t="n">
        <v>53.14</v>
      </c>
      <c r="G1152" t="n">
        <v>151.84</v>
      </c>
      <c r="H1152" t="n">
        <v>1.85</v>
      </c>
      <c r="I1152" t="n">
        <v>21</v>
      </c>
      <c r="J1152" t="n">
        <v>244.93</v>
      </c>
      <c r="K1152" t="n">
        <v>55.27</v>
      </c>
      <c r="L1152" t="n">
        <v>25.5</v>
      </c>
      <c r="M1152" t="n">
        <v>19</v>
      </c>
      <c r="N1152" t="n">
        <v>59.16</v>
      </c>
      <c r="O1152" t="n">
        <v>30442.58</v>
      </c>
      <c r="P1152" t="n">
        <v>699.83</v>
      </c>
      <c r="Q1152" t="n">
        <v>1367.26</v>
      </c>
      <c r="R1152" t="n">
        <v>124.94</v>
      </c>
      <c r="S1152" t="n">
        <v>104.26</v>
      </c>
      <c r="T1152" t="n">
        <v>9420.370000000001</v>
      </c>
      <c r="U1152" t="n">
        <v>0.83</v>
      </c>
      <c r="V1152" t="n">
        <v>0.9</v>
      </c>
      <c r="W1152" t="n">
        <v>20.68</v>
      </c>
      <c r="X1152" t="n">
        <v>0.57</v>
      </c>
      <c r="Y1152" t="n">
        <v>1</v>
      </c>
      <c r="Z1152" t="n">
        <v>10</v>
      </c>
    </row>
    <row r="1153">
      <c r="A1153" t="n">
        <v>99</v>
      </c>
      <c r="B1153" t="n">
        <v>105</v>
      </c>
      <c r="C1153" t="inlineStr">
        <is>
          <t xml:space="preserve">CONCLUIDO	</t>
        </is>
      </c>
      <c r="D1153" t="n">
        <v>1.768</v>
      </c>
      <c r="E1153" t="n">
        <v>56.56</v>
      </c>
      <c r="F1153" t="n">
        <v>53.15</v>
      </c>
      <c r="G1153" t="n">
        <v>151.84</v>
      </c>
      <c r="H1153" t="n">
        <v>1.87</v>
      </c>
      <c r="I1153" t="n">
        <v>21</v>
      </c>
      <c r="J1153" t="n">
        <v>245.38</v>
      </c>
      <c r="K1153" t="n">
        <v>55.27</v>
      </c>
      <c r="L1153" t="n">
        <v>25.75</v>
      </c>
      <c r="M1153" t="n">
        <v>19</v>
      </c>
      <c r="N1153" t="n">
        <v>59.35</v>
      </c>
      <c r="O1153" t="n">
        <v>30497.18</v>
      </c>
      <c r="P1153" t="n">
        <v>698.67</v>
      </c>
      <c r="Q1153" t="n">
        <v>1367.23</v>
      </c>
      <c r="R1153" t="n">
        <v>125.1</v>
      </c>
      <c r="S1153" t="n">
        <v>104.26</v>
      </c>
      <c r="T1153" t="n">
        <v>9499.48</v>
      </c>
      <c r="U1153" t="n">
        <v>0.83</v>
      </c>
      <c r="V1153" t="n">
        <v>0.9</v>
      </c>
      <c r="W1153" t="n">
        <v>20.67</v>
      </c>
      <c r="X1153" t="n">
        <v>0.57</v>
      </c>
      <c r="Y1153" t="n">
        <v>1</v>
      </c>
      <c r="Z1153" t="n">
        <v>10</v>
      </c>
    </row>
    <row r="1154">
      <c r="A1154" t="n">
        <v>100</v>
      </c>
      <c r="B1154" t="n">
        <v>105</v>
      </c>
      <c r="C1154" t="inlineStr">
        <is>
          <t xml:space="preserve">CONCLUIDO	</t>
        </is>
      </c>
      <c r="D1154" t="n">
        <v>1.7678</v>
      </c>
      <c r="E1154" t="n">
        <v>56.57</v>
      </c>
      <c r="F1154" t="n">
        <v>53.15</v>
      </c>
      <c r="G1154" t="n">
        <v>151.86</v>
      </c>
      <c r="H1154" t="n">
        <v>1.88</v>
      </c>
      <c r="I1154" t="n">
        <v>21</v>
      </c>
      <c r="J1154" t="n">
        <v>245.82</v>
      </c>
      <c r="K1154" t="n">
        <v>55.27</v>
      </c>
      <c r="L1154" t="n">
        <v>26</v>
      </c>
      <c r="M1154" t="n">
        <v>19</v>
      </c>
      <c r="N1154" t="n">
        <v>59.55</v>
      </c>
      <c r="O1154" t="n">
        <v>30551.84</v>
      </c>
      <c r="P1154" t="n">
        <v>696.67</v>
      </c>
      <c r="Q1154" t="n">
        <v>1367.15</v>
      </c>
      <c r="R1154" t="n">
        <v>125.19</v>
      </c>
      <c r="S1154" t="n">
        <v>104.26</v>
      </c>
      <c r="T1154" t="n">
        <v>9546.620000000001</v>
      </c>
      <c r="U1154" t="n">
        <v>0.83</v>
      </c>
      <c r="V1154" t="n">
        <v>0.9</v>
      </c>
      <c r="W1154" t="n">
        <v>20.68</v>
      </c>
      <c r="X1154" t="n">
        <v>0.57</v>
      </c>
      <c r="Y1154" t="n">
        <v>1</v>
      </c>
      <c r="Z1154" t="n">
        <v>10</v>
      </c>
    </row>
    <row r="1155">
      <c r="A1155" t="n">
        <v>101</v>
      </c>
      <c r="B1155" t="n">
        <v>105</v>
      </c>
      <c r="C1155" t="inlineStr">
        <is>
          <t xml:space="preserve">CONCLUIDO	</t>
        </is>
      </c>
      <c r="D1155" t="n">
        <v>1.7703</v>
      </c>
      <c r="E1155" t="n">
        <v>56.49</v>
      </c>
      <c r="F1155" t="n">
        <v>53.11</v>
      </c>
      <c r="G1155" t="n">
        <v>159.33</v>
      </c>
      <c r="H1155" t="n">
        <v>1.9</v>
      </c>
      <c r="I1155" t="n">
        <v>20</v>
      </c>
      <c r="J1155" t="n">
        <v>246.26</v>
      </c>
      <c r="K1155" t="n">
        <v>55.27</v>
      </c>
      <c r="L1155" t="n">
        <v>26.25</v>
      </c>
      <c r="M1155" t="n">
        <v>18</v>
      </c>
      <c r="N1155" t="n">
        <v>59.74</v>
      </c>
      <c r="O1155" t="n">
        <v>30606.57</v>
      </c>
      <c r="P1155" t="n">
        <v>695.49</v>
      </c>
      <c r="Q1155" t="n">
        <v>1367.2</v>
      </c>
      <c r="R1155" t="n">
        <v>123.74</v>
      </c>
      <c r="S1155" t="n">
        <v>104.26</v>
      </c>
      <c r="T1155" t="n">
        <v>8825.99</v>
      </c>
      <c r="U1155" t="n">
        <v>0.84</v>
      </c>
      <c r="V1155" t="n">
        <v>0.9</v>
      </c>
      <c r="W1155" t="n">
        <v>20.68</v>
      </c>
      <c r="X1155" t="n">
        <v>0.53</v>
      </c>
      <c r="Y1155" t="n">
        <v>1</v>
      </c>
      <c r="Z1155" t="n">
        <v>10</v>
      </c>
    </row>
    <row r="1156">
      <c r="A1156" t="n">
        <v>102</v>
      </c>
      <c r="B1156" t="n">
        <v>105</v>
      </c>
      <c r="C1156" t="inlineStr">
        <is>
          <t xml:space="preserve">CONCLUIDO	</t>
        </is>
      </c>
      <c r="D1156" t="n">
        <v>1.7702</v>
      </c>
      <c r="E1156" t="n">
        <v>56.49</v>
      </c>
      <c r="F1156" t="n">
        <v>53.11</v>
      </c>
      <c r="G1156" t="n">
        <v>159.34</v>
      </c>
      <c r="H1156" t="n">
        <v>1.91</v>
      </c>
      <c r="I1156" t="n">
        <v>20</v>
      </c>
      <c r="J1156" t="n">
        <v>246.71</v>
      </c>
      <c r="K1156" t="n">
        <v>55.27</v>
      </c>
      <c r="L1156" t="n">
        <v>26.5</v>
      </c>
      <c r="M1156" t="n">
        <v>18</v>
      </c>
      <c r="N1156" t="n">
        <v>59.93</v>
      </c>
      <c r="O1156" t="n">
        <v>30661.38</v>
      </c>
      <c r="P1156" t="n">
        <v>697.08</v>
      </c>
      <c r="Q1156" t="n">
        <v>1367.16</v>
      </c>
      <c r="R1156" t="n">
        <v>123.99</v>
      </c>
      <c r="S1156" t="n">
        <v>104.26</v>
      </c>
      <c r="T1156" t="n">
        <v>8951.77</v>
      </c>
      <c r="U1156" t="n">
        <v>0.84</v>
      </c>
      <c r="V1156" t="n">
        <v>0.9</v>
      </c>
      <c r="W1156" t="n">
        <v>20.68</v>
      </c>
      <c r="X1156" t="n">
        <v>0.54</v>
      </c>
      <c r="Y1156" t="n">
        <v>1</v>
      </c>
      <c r="Z1156" t="n">
        <v>10</v>
      </c>
    </row>
    <row r="1157">
      <c r="A1157" t="n">
        <v>103</v>
      </c>
      <c r="B1157" t="n">
        <v>105</v>
      </c>
      <c r="C1157" t="inlineStr">
        <is>
          <t xml:space="preserve">CONCLUIDO	</t>
        </is>
      </c>
      <c r="D1157" t="n">
        <v>1.7706</v>
      </c>
      <c r="E1157" t="n">
        <v>56.48</v>
      </c>
      <c r="F1157" t="n">
        <v>53.1</v>
      </c>
      <c r="G1157" t="n">
        <v>159.31</v>
      </c>
      <c r="H1157" t="n">
        <v>1.93</v>
      </c>
      <c r="I1157" t="n">
        <v>20</v>
      </c>
      <c r="J1157" t="n">
        <v>247.15</v>
      </c>
      <c r="K1157" t="n">
        <v>55.27</v>
      </c>
      <c r="L1157" t="n">
        <v>26.75</v>
      </c>
      <c r="M1157" t="n">
        <v>18</v>
      </c>
      <c r="N1157" t="n">
        <v>60.13</v>
      </c>
      <c r="O1157" t="n">
        <v>30716.25</v>
      </c>
      <c r="P1157" t="n">
        <v>697.27</v>
      </c>
      <c r="Q1157" t="n">
        <v>1367.16</v>
      </c>
      <c r="R1157" t="n">
        <v>123.7</v>
      </c>
      <c r="S1157" t="n">
        <v>104.26</v>
      </c>
      <c r="T1157" t="n">
        <v>8804.370000000001</v>
      </c>
      <c r="U1157" t="n">
        <v>0.84</v>
      </c>
      <c r="V1157" t="n">
        <v>0.9</v>
      </c>
      <c r="W1157" t="n">
        <v>20.67</v>
      </c>
      <c r="X1157" t="n">
        <v>0.53</v>
      </c>
      <c r="Y1157" t="n">
        <v>1</v>
      </c>
      <c r="Z1157" t="n">
        <v>10</v>
      </c>
    </row>
    <row r="1158">
      <c r="A1158" t="n">
        <v>104</v>
      </c>
      <c r="B1158" t="n">
        <v>105</v>
      </c>
      <c r="C1158" t="inlineStr">
        <is>
          <t xml:space="preserve">CONCLUIDO	</t>
        </is>
      </c>
      <c r="D1158" t="n">
        <v>1.77</v>
      </c>
      <c r="E1158" t="n">
        <v>56.5</v>
      </c>
      <c r="F1158" t="n">
        <v>53.12</v>
      </c>
      <c r="G1158" t="n">
        <v>159.37</v>
      </c>
      <c r="H1158" t="n">
        <v>1.94</v>
      </c>
      <c r="I1158" t="n">
        <v>20</v>
      </c>
      <c r="J1158" t="n">
        <v>247.6</v>
      </c>
      <c r="K1158" t="n">
        <v>55.27</v>
      </c>
      <c r="L1158" t="n">
        <v>27</v>
      </c>
      <c r="M1158" t="n">
        <v>18</v>
      </c>
      <c r="N1158" t="n">
        <v>60.33</v>
      </c>
      <c r="O1158" t="n">
        <v>30771.2</v>
      </c>
      <c r="P1158" t="n">
        <v>696.54</v>
      </c>
      <c r="Q1158" t="n">
        <v>1367.21</v>
      </c>
      <c r="R1158" t="n">
        <v>124.33</v>
      </c>
      <c r="S1158" t="n">
        <v>104.26</v>
      </c>
      <c r="T1158" t="n">
        <v>9120.09</v>
      </c>
      <c r="U1158" t="n">
        <v>0.84</v>
      </c>
      <c r="V1158" t="n">
        <v>0.9</v>
      </c>
      <c r="W1158" t="n">
        <v>20.68</v>
      </c>
      <c r="X1158" t="n">
        <v>0.55</v>
      </c>
      <c r="Y1158" t="n">
        <v>1</v>
      </c>
      <c r="Z1158" t="n">
        <v>10</v>
      </c>
    </row>
    <row r="1159">
      <c r="A1159" t="n">
        <v>105</v>
      </c>
      <c r="B1159" t="n">
        <v>105</v>
      </c>
      <c r="C1159" t="inlineStr">
        <is>
          <t xml:space="preserve">CONCLUIDO	</t>
        </is>
      </c>
      <c r="D1159" t="n">
        <v>1.7704</v>
      </c>
      <c r="E1159" t="n">
        <v>56.48</v>
      </c>
      <c r="F1159" t="n">
        <v>53.11</v>
      </c>
      <c r="G1159" t="n">
        <v>159.32</v>
      </c>
      <c r="H1159" t="n">
        <v>1.95</v>
      </c>
      <c r="I1159" t="n">
        <v>20</v>
      </c>
      <c r="J1159" t="n">
        <v>248.04</v>
      </c>
      <c r="K1159" t="n">
        <v>55.27</v>
      </c>
      <c r="L1159" t="n">
        <v>27.25</v>
      </c>
      <c r="M1159" t="n">
        <v>18</v>
      </c>
      <c r="N1159" t="n">
        <v>60.52</v>
      </c>
      <c r="O1159" t="n">
        <v>30826.21</v>
      </c>
      <c r="P1159" t="n">
        <v>694.17</v>
      </c>
      <c r="Q1159" t="n">
        <v>1367.17</v>
      </c>
      <c r="R1159" t="n">
        <v>123.8</v>
      </c>
      <c r="S1159" t="n">
        <v>104.26</v>
      </c>
      <c r="T1159" t="n">
        <v>8856.059999999999</v>
      </c>
      <c r="U1159" t="n">
        <v>0.84</v>
      </c>
      <c r="V1159" t="n">
        <v>0.9</v>
      </c>
      <c r="W1159" t="n">
        <v>20.67</v>
      </c>
      <c r="X1159" t="n">
        <v>0.53</v>
      </c>
      <c r="Y1159" t="n">
        <v>1</v>
      </c>
      <c r="Z1159" t="n">
        <v>10</v>
      </c>
    </row>
    <row r="1160">
      <c r="A1160" t="n">
        <v>106</v>
      </c>
      <c r="B1160" t="n">
        <v>105</v>
      </c>
      <c r="C1160" t="inlineStr">
        <is>
          <t xml:space="preserve">CONCLUIDO	</t>
        </is>
      </c>
      <c r="D1160" t="n">
        <v>1.7722</v>
      </c>
      <c r="E1160" t="n">
        <v>56.43</v>
      </c>
      <c r="F1160" t="n">
        <v>53.09</v>
      </c>
      <c r="G1160" t="n">
        <v>167.66</v>
      </c>
      <c r="H1160" t="n">
        <v>1.97</v>
      </c>
      <c r="I1160" t="n">
        <v>19</v>
      </c>
      <c r="J1160" t="n">
        <v>248.49</v>
      </c>
      <c r="K1160" t="n">
        <v>55.27</v>
      </c>
      <c r="L1160" t="n">
        <v>27.5</v>
      </c>
      <c r="M1160" t="n">
        <v>17</v>
      </c>
      <c r="N1160" t="n">
        <v>60.72</v>
      </c>
      <c r="O1160" t="n">
        <v>30881.3</v>
      </c>
      <c r="P1160" t="n">
        <v>690.42</v>
      </c>
      <c r="Q1160" t="n">
        <v>1367.24</v>
      </c>
      <c r="R1160" t="n">
        <v>123.25</v>
      </c>
      <c r="S1160" t="n">
        <v>104.26</v>
      </c>
      <c r="T1160" t="n">
        <v>8588.219999999999</v>
      </c>
      <c r="U1160" t="n">
        <v>0.85</v>
      </c>
      <c r="V1160" t="n">
        <v>0.9</v>
      </c>
      <c r="W1160" t="n">
        <v>20.67</v>
      </c>
      <c r="X1160" t="n">
        <v>0.51</v>
      </c>
      <c r="Y1160" t="n">
        <v>1</v>
      </c>
      <c r="Z1160" t="n">
        <v>10</v>
      </c>
    </row>
    <row r="1161">
      <c r="A1161" t="n">
        <v>107</v>
      </c>
      <c r="B1161" t="n">
        <v>105</v>
      </c>
      <c r="C1161" t="inlineStr">
        <is>
          <t xml:space="preserve">CONCLUIDO	</t>
        </is>
      </c>
      <c r="D1161" t="n">
        <v>1.7724</v>
      </c>
      <c r="E1161" t="n">
        <v>56.42</v>
      </c>
      <c r="F1161" t="n">
        <v>53.09</v>
      </c>
      <c r="G1161" t="n">
        <v>167.64</v>
      </c>
      <c r="H1161" t="n">
        <v>1.98</v>
      </c>
      <c r="I1161" t="n">
        <v>19</v>
      </c>
      <c r="J1161" t="n">
        <v>248.94</v>
      </c>
      <c r="K1161" t="n">
        <v>55.27</v>
      </c>
      <c r="L1161" t="n">
        <v>27.75</v>
      </c>
      <c r="M1161" t="n">
        <v>17</v>
      </c>
      <c r="N1161" t="n">
        <v>60.92</v>
      </c>
      <c r="O1161" t="n">
        <v>30936.46</v>
      </c>
      <c r="P1161" t="n">
        <v>690.9299999999999</v>
      </c>
      <c r="Q1161" t="n">
        <v>1367.19</v>
      </c>
      <c r="R1161" t="n">
        <v>123.26</v>
      </c>
      <c r="S1161" t="n">
        <v>104.26</v>
      </c>
      <c r="T1161" t="n">
        <v>8590.280000000001</v>
      </c>
      <c r="U1161" t="n">
        <v>0.85</v>
      </c>
      <c r="V1161" t="n">
        <v>0.9</v>
      </c>
      <c r="W1161" t="n">
        <v>20.67</v>
      </c>
      <c r="X1161" t="n">
        <v>0.51</v>
      </c>
      <c r="Y1161" t="n">
        <v>1</v>
      </c>
      <c r="Z1161" t="n">
        <v>10</v>
      </c>
    </row>
    <row r="1162">
      <c r="A1162" t="n">
        <v>108</v>
      </c>
      <c r="B1162" t="n">
        <v>105</v>
      </c>
      <c r="C1162" t="inlineStr">
        <is>
          <t xml:space="preserve">CONCLUIDO	</t>
        </is>
      </c>
      <c r="D1162" t="n">
        <v>1.7719</v>
      </c>
      <c r="E1162" t="n">
        <v>56.44</v>
      </c>
      <c r="F1162" t="n">
        <v>53.1</v>
      </c>
      <c r="G1162" t="n">
        <v>167.68</v>
      </c>
      <c r="H1162" t="n">
        <v>2</v>
      </c>
      <c r="I1162" t="n">
        <v>19</v>
      </c>
      <c r="J1162" t="n">
        <v>249.39</v>
      </c>
      <c r="K1162" t="n">
        <v>55.27</v>
      </c>
      <c r="L1162" t="n">
        <v>28</v>
      </c>
      <c r="M1162" t="n">
        <v>17</v>
      </c>
      <c r="N1162" t="n">
        <v>61.11</v>
      </c>
      <c r="O1162" t="n">
        <v>30991.69</v>
      </c>
      <c r="P1162" t="n">
        <v>691.0700000000001</v>
      </c>
      <c r="Q1162" t="n">
        <v>1367.18</v>
      </c>
      <c r="R1162" t="n">
        <v>123.46</v>
      </c>
      <c r="S1162" t="n">
        <v>104.26</v>
      </c>
      <c r="T1162" t="n">
        <v>8688.85</v>
      </c>
      <c r="U1162" t="n">
        <v>0.84</v>
      </c>
      <c r="V1162" t="n">
        <v>0.9</v>
      </c>
      <c r="W1162" t="n">
        <v>20.68</v>
      </c>
      <c r="X1162" t="n">
        <v>0.52</v>
      </c>
      <c r="Y1162" t="n">
        <v>1</v>
      </c>
      <c r="Z1162" t="n">
        <v>10</v>
      </c>
    </row>
    <row r="1163">
      <c r="A1163" t="n">
        <v>109</v>
      </c>
      <c r="B1163" t="n">
        <v>105</v>
      </c>
      <c r="C1163" t="inlineStr">
        <is>
          <t xml:space="preserve">CONCLUIDO	</t>
        </is>
      </c>
      <c r="D1163" t="n">
        <v>1.7721</v>
      </c>
      <c r="E1163" t="n">
        <v>56.43</v>
      </c>
      <c r="F1163" t="n">
        <v>53.1</v>
      </c>
      <c r="G1163" t="n">
        <v>167.67</v>
      </c>
      <c r="H1163" t="n">
        <v>2.01</v>
      </c>
      <c r="I1163" t="n">
        <v>19</v>
      </c>
      <c r="J1163" t="n">
        <v>249.83</v>
      </c>
      <c r="K1163" t="n">
        <v>55.27</v>
      </c>
      <c r="L1163" t="n">
        <v>28.25</v>
      </c>
      <c r="M1163" t="n">
        <v>17</v>
      </c>
      <c r="N1163" t="n">
        <v>61.31</v>
      </c>
      <c r="O1163" t="n">
        <v>31047</v>
      </c>
      <c r="P1163" t="n">
        <v>690.0599999999999</v>
      </c>
      <c r="Q1163" t="n">
        <v>1367.18</v>
      </c>
      <c r="R1163" t="n">
        <v>123.24</v>
      </c>
      <c r="S1163" t="n">
        <v>104.26</v>
      </c>
      <c r="T1163" t="n">
        <v>8578.780000000001</v>
      </c>
      <c r="U1163" t="n">
        <v>0.85</v>
      </c>
      <c r="V1163" t="n">
        <v>0.9</v>
      </c>
      <c r="W1163" t="n">
        <v>20.68</v>
      </c>
      <c r="X1163" t="n">
        <v>0.52</v>
      </c>
      <c r="Y1163" t="n">
        <v>1</v>
      </c>
      <c r="Z1163" t="n">
        <v>10</v>
      </c>
    </row>
    <row r="1164">
      <c r="A1164" t="n">
        <v>110</v>
      </c>
      <c r="B1164" t="n">
        <v>105</v>
      </c>
      <c r="C1164" t="inlineStr">
        <is>
          <t xml:space="preserve">CONCLUIDO	</t>
        </is>
      </c>
      <c r="D1164" t="n">
        <v>1.7723</v>
      </c>
      <c r="E1164" t="n">
        <v>56.42</v>
      </c>
      <c r="F1164" t="n">
        <v>53.09</v>
      </c>
      <c r="G1164" t="n">
        <v>167.65</v>
      </c>
      <c r="H1164" t="n">
        <v>2.03</v>
      </c>
      <c r="I1164" t="n">
        <v>19</v>
      </c>
      <c r="J1164" t="n">
        <v>250.28</v>
      </c>
      <c r="K1164" t="n">
        <v>55.27</v>
      </c>
      <c r="L1164" t="n">
        <v>28.5</v>
      </c>
      <c r="M1164" t="n">
        <v>17</v>
      </c>
      <c r="N1164" t="n">
        <v>61.51</v>
      </c>
      <c r="O1164" t="n">
        <v>31102.37</v>
      </c>
      <c r="P1164" t="n">
        <v>688.85</v>
      </c>
      <c r="Q1164" t="n">
        <v>1367.17</v>
      </c>
      <c r="R1164" t="n">
        <v>123.35</v>
      </c>
      <c r="S1164" t="n">
        <v>104.26</v>
      </c>
      <c r="T1164" t="n">
        <v>8635.26</v>
      </c>
      <c r="U1164" t="n">
        <v>0.85</v>
      </c>
      <c r="V1164" t="n">
        <v>0.9</v>
      </c>
      <c r="W1164" t="n">
        <v>20.67</v>
      </c>
      <c r="X1164" t="n">
        <v>0.51</v>
      </c>
      <c r="Y1164" t="n">
        <v>1</v>
      </c>
      <c r="Z1164" t="n">
        <v>10</v>
      </c>
    </row>
    <row r="1165">
      <c r="A1165" t="n">
        <v>111</v>
      </c>
      <c r="B1165" t="n">
        <v>105</v>
      </c>
      <c r="C1165" t="inlineStr">
        <is>
          <t xml:space="preserve">CONCLUIDO	</t>
        </is>
      </c>
      <c r="D1165" t="n">
        <v>1.7721</v>
      </c>
      <c r="E1165" t="n">
        <v>56.43</v>
      </c>
      <c r="F1165" t="n">
        <v>53.1</v>
      </c>
      <c r="G1165" t="n">
        <v>167.67</v>
      </c>
      <c r="H1165" t="n">
        <v>2.04</v>
      </c>
      <c r="I1165" t="n">
        <v>19</v>
      </c>
      <c r="J1165" t="n">
        <v>250.73</v>
      </c>
      <c r="K1165" t="n">
        <v>55.27</v>
      </c>
      <c r="L1165" t="n">
        <v>28.75</v>
      </c>
      <c r="M1165" t="n">
        <v>17</v>
      </c>
      <c r="N1165" t="n">
        <v>61.71</v>
      </c>
      <c r="O1165" t="n">
        <v>31157.82</v>
      </c>
      <c r="P1165" t="n">
        <v>686.99</v>
      </c>
      <c r="Q1165" t="n">
        <v>1367.18</v>
      </c>
      <c r="R1165" t="n">
        <v>123.35</v>
      </c>
      <c r="S1165" t="n">
        <v>104.26</v>
      </c>
      <c r="T1165" t="n">
        <v>8635.139999999999</v>
      </c>
      <c r="U1165" t="n">
        <v>0.85</v>
      </c>
      <c r="V1165" t="n">
        <v>0.9</v>
      </c>
      <c r="W1165" t="n">
        <v>20.68</v>
      </c>
      <c r="X1165" t="n">
        <v>0.52</v>
      </c>
      <c r="Y1165" t="n">
        <v>1</v>
      </c>
      <c r="Z1165" t="n">
        <v>10</v>
      </c>
    </row>
    <row r="1166">
      <c r="A1166" t="n">
        <v>112</v>
      </c>
      <c r="B1166" t="n">
        <v>105</v>
      </c>
      <c r="C1166" t="inlineStr">
        <is>
          <t xml:space="preserve">CONCLUIDO	</t>
        </is>
      </c>
      <c r="D1166" t="n">
        <v>1.7744</v>
      </c>
      <c r="E1166" t="n">
        <v>56.36</v>
      </c>
      <c r="F1166" t="n">
        <v>53.06</v>
      </c>
      <c r="G1166" t="n">
        <v>176.87</v>
      </c>
      <c r="H1166" t="n">
        <v>2.05</v>
      </c>
      <c r="I1166" t="n">
        <v>18</v>
      </c>
      <c r="J1166" t="n">
        <v>251.18</v>
      </c>
      <c r="K1166" t="n">
        <v>55.27</v>
      </c>
      <c r="L1166" t="n">
        <v>29</v>
      </c>
      <c r="M1166" t="n">
        <v>16</v>
      </c>
      <c r="N1166" t="n">
        <v>61.91</v>
      </c>
      <c r="O1166" t="n">
        <v>31213.35</v>
      </c>
      <c r="P1166" t="n">
        <v>685.95</v>
      </c>
      <c r="Q1166" t="n">
        <v>1367.16</v>
      </c>
      <c r="R1166" t="n">
        <v>122.13</v>
      </c>
      <c r="S1166" t="n">
        <v>104.26</v>
      </c>
      <c r="T1166" t="n">
        <v>8031.61</v>
      </c>
      <c r="U1166" t="n">
        <v>0.85</v>
      </c>
      <c r="V1166" t="n">
        <v>0.9</v>
      </c>
      <c r="W1166" t="n">
        <v>20.68</v>
      </c>
      <c r="X1166" t="n">
        <v>0.49</v>
      </c>
      <c r="Y1166" t="n">
        <v>1</v>
      </c>
      <c r="Z1166" t="n">
        <v>10</v>
      </c>
    </row>
    <row r="1167">
      <c r="A1167" t="n">
        <v>113</v>
      </c>
      <c r="B1167" t="n">
        <v>105</v>
      </c>
      <c r="C1167" t="inlineStr">
        <is>
          <t xml:space="preserve">CONCLUIDO	</t>
        </is>
      </c>
      <c r="D1167" t="n">
        <v>1.7739</v>
      </c>
      <c r="E1167" t="n">
        <v>56.37</v>
      </c>
      <c r="F1167" t="n">
        <v>53.08</v>
      </c>
      <c r="G1167" t="n">
        <v>176.93</v>
      </c>
      <c r="H1167" t="n">
        <v>2.07</v>
      </c>
      <c r="I1167" t="n">
        <v>18</v>
      </c>
      <c r="J1167" t="n">
        <v>251.63</v>
      </c>
      <c r="K1167" t="n">
        <v>55.27</v>
      </c>
      <c r="L1167" t="n">
        <v>29.25</v>
      </c>
      <c r="M1167" t="n">
        <v>16</v>
      </c>
      <c r="N1167" t="n">
        <v>62.11</v>
      </c>
      <c r="O1167" t="n">
        <v>31268.94</v>
      </c>
      <c r="P1167" t="n">
        <v>687.29</v>
      </c>
      <c r="Q1167" t="n">
        <v>1367.19</v>
      </c>
      <c r="R1167" t="n">
        <v>122.84</v>
      </c>
      <c r="S1167" t="n">
        <v>104.26</v>
      </c>
      <c r="T1167" t="n">
        <v>8384.469999999999</v>
      </c>
      <c r="U1167" t="n">
        <v>0.85</v>
      </c>
      <c r="V1167" t="n">
        <v>0.9</v>
      </c>
      <c r="W1167" t="n">
        <v>20.67</v>
      </c>
      <c r="X1167" t="n">
        <v>0.5</v>
      </c>
      <c r="Y1167" t="n">
        <v>1</v>
      </c>
      <c r="Z1167" t="n">
        <v>10</v>
      </c>
    </row>
    <row r="1168">
      <c r="A1168" t="n">
        <v>114</v>
      </c>
      <c r="B1168" t="n">
        <v>105</v>
      </c>
      <c r="C1168" t="inlineStr">
        <is>
          <t xml:space="preserve">CONCLUIDO	</t>
        </is>
      </c>
      <c r="D1168" t="n">
        <v>1.7741</v>
      </c>
      <c r="E1168" t="n">
        <v>56.37</v>
      </c>
      <c r="F1168" t="n">
        <v>53.07</v>
      </c>
      <c r="G1168" t="n">
        <v>176.91</v>
      </c>
      <c r="H1168" t="n">
        <v>2.08</v>
      </c>
      <c r="I1168" t="n">
        <v>18</v>
      </c>
      <c r="J1168" t="n">
        <v>252.08</v>
      </c>
      <c r="K1168" t="n">
        <v>55.27</v>
      </c>
      <c r="L1168" t="n">
        <v>29.5</v>
      </c>
      <c r="M1168" t="n">
        <v>16</v>
      </c>
      <c r="N1168" t="n">
        <v>62.31</v>
      </c>
      <c r="O1168" t="n">
        <v>31324.61</v>
      </c>
      <c r="P1168" t="n">
        <v>686.29</v>
      </c>
      <c r="Q1168" t="n">
        <v>1367.2</v>
      </c>
      <c r="R1168" t="n">
        <v>122.88</v>
      </c>
      <c r="S1168" t="n">
        <v>104.26</v>
      </c>
      <c r="T1168" t="n">
        <v>8408.700000000001</v>
      </c>
      <c r="U1168" t="n">
        <v>0.85</v>
      </c>
      <c r="V1168" t="n">
        <v>0.9</v>
      </c>
      <c r="W1168" t="n">
        <v>20.67</v>
      </c>
      <c r="X1168" t="n">
        <v>0.5</v>
      </c>
      <c r="Y1168" t="n">
        <v>1</v>
      </c>
      <c r="Z1168" t="n">
        <v>10</v>
      </c>
    </row>
    <row r="1169">
      <c r="A1169" t="n">
        <v>115</v>
      </c>
      <c r="B1169" t="n">
        <v>105</v>
      </c>
      <c r="C1169" t="inlineStr">
        <is>
          <t xml:space="preserve">CONCLUIDO	</t>
        </is>
      </c>
      <c r="D1169" t="n">
        <v>1.7742</v>
      </c>
      <c r="E1169" t="n">
        <v>56.36</v>
      </c>
      <c r="F1169" t="n">
        <v>53.07</v>
      </c>
      <c r="G1169" t="n">
        <v>176.9</v>
      </c>
      <c r="H1169" t="n">
        <v>2.1</v>
      </c>
      <c r="I1169" t="n">
        <v>18</v>
      </c>
      <c r="J1169" t="n">
        <v>252.54</v>
      </c>
      <c r="K1169" t="n">
        <v>55.27</v>
      </c>
      <c r="L1169" t="n">
        <v>29.75</v>
      </c>
      <c r="M1169" t="n">
        <v>16</v>
      </c>
      <c r="N1169" t="n">
        <v>62.51</v>
      </c>
      <c r="O1169" t="n">
        <v>31380.35</v>
      </c>
      <c r="P1169" t="n">
        <v>686.1900000000001</v>
      </c>
      <c r="Q1169" t="n">
        <v>1367.17</v>
      </c>
      <c r="R1169" t="n">
        <v>122.43</v>
      </c>
      <c r="S1169" t="n">
        <v>104.26</v>
      </c>
      <c r="T1169" t="n">
        <v>8182.88</v>
      </c>
      <c r="U1169" t="n">
        <v>0.85</v>
      </c>
      <c r="V1169" t="n">
        <v>0.9</v>
      </c>
      <c r="W1169" t="n">
        <v>20.68</v>
      </c>
      <c r="X1169" t="n">
        <v>0.49</v>
      </c>
      <c r="Y1169" t="n">
        <v>1</v>
      </c>
      <c r="Z1169" t="n">
        <v>10</v>
      </c>
    </row>
    <row r="1170">
      <c r="A1170" t="n">
        <v>116</v>
      </c>
      <c r="B1170" t="n">
        <v>105</v>
      </c>
      <c r="C1170" t="inlineStr">
        <is>
          <t xml:space="preserve">CONCLUIDO	</t>
        </is>
      </c>
      <c r="D1170" t="n">
        <v>1.7745</v>
      </c>
      <c r="E1170" t="n">
        <v>56.35</v>
      </c>
      <c r="F1170" t="n">
        <v>53.06</v>
      </c>
      <c r="G1170" t="n">
        <v>176.86</v>
      </c>
      <c r="H1170" t="n">
        <v>2.11</v>
      </c>
      <c r="I1170" t="n">
        <v>18</v>
      </c>
      <c r="J1170" t="n">
        <v>252.99</v>
      </c>
      <c r="K1170" t="n">
        <v>55.27</v>
      </c>
      <c r="L1170" t="n">
        <v>30</v>
      </c>
      <c r="M1170" t="n">
        <v>16</v>
      </c>
      <c r="N1170" t="n">
        <v>62.72</v>
      </c>
      <c r="O1170" t="n">
        <v>31436.17</v>
      </c>
      <c r="P1170" t="n">
        <v>684.21</v>
      </c>
      <c r="Q1170" t="n">
        <v>1367.22</v>
      </c>
      <c r="R1170" t="n">
        <v>122.2</v>
      </c>
      <c r="S1170" t="n">
        <v>104.26</v>
      </c>
      <c r="T1170" t="n">
        <v>8067.62</v>
      </c>
      <c r="U1170" t="n">
        <v>0.85</v>
      </c>
      <c r="V1170" t="n">
        <v>0.9</v>
      </c>
      <c r="W1170" t="n">
        <v>20.67</v>
      </c>
      <c r="X1170" t="n">
        <v>0.48</v>
      </c>
      <c r="Y1170" t="n">
        <v>1</v>
      </c>
      <c r="Z1170" t="n">
        <v>10</v>
      </c>
    </row>
    <row r="1171">
      <c r="A1171" t="n">
        <v>117</v>
      </c>
      <c r="B1171" t="n">
        <v>105</v>
      </c>
      <c r="C1171" t="inlineStr">
        <is>
          <t xml:space="preserve">CONCLUIDO	</t>
        </is>
      </c>
      <c r="D1171" t="n">
        <v>1.7737</v>
      </c>
      <c r="E1171" t="n">
        <v>56.38</v>
      </c>
      <c r="F1171" t="n">
        <v>53.09</v>
      </c>
      <c r="G1171" t="n">
        <v>176.95</v>
      </c>
      <c r="H1171" t="n">
        <v>2.12</v>
      </c>
      <c r="I1171" t="n">
        <v>18</v>
      </c>
      <c r="J1171" t="n">
        <v>253.44</v>
      </c>
      <c r="K1171" t="n">
        <v>55.27</v>
      </c>
      <c r="L1171" t="n">
        <v>30.25</v>
      </c>
      <c r="M1171" t="n">
        <v>16</v>
      </c>
      <c r="N1171" t="n">
        <v>62.92</v>
      </c>
      <c r="O1171" t="n">
        <v>31492.06</v>
      </c>
      <c r="P1171" t="n">
        <v>683.49</v>
      </c>
      <c r="Q1171" t="n">
        <v>1367.26</v>
      </c>
      <c r="R1171" t="n">
        <v>123.02</v>
      </c>
      <c r="S1171" t="n">
        <v>104.26</v>
      </c>
      <c r="T1171" t="n">
        <v>8478.68</v>
      </c>
      <c r="U1171" t="n">
        <v>0.85</v>
      </c>
      <c r="V1171" t="n">
        <v>0.9</v>
      </c>
      <c r="W1171" t="n">
        <v>20.68</v>
      </c>
      <c r="X1171" t="n">
        <v>0.51</v>
      </c>
      <c r="Y1171" t="n">
        <v>1</v>
      </c>
      <c r="Z1171" t="n">
        <v>10</v>
      </c>
    </row>
    <row r="1172">
      <c r="A1172" t="n">
        <v>118</v>
      </c>
      <c r="B1172" t="n">
        <v>105</v>
      </c>
      <c r="C1172" t="inlineStr">
        <is>
          <t xml:space="preserve">CONCLUIDO	</t>
        </is>
      </c>
      <c r="D1172" t="n">
        <v>1.7762</v>
      </c>
      <c r="E1172" t="n">
        <v>56.3</v>
      </c>
      <c r="F1172" t="n">
        <v>53.05</v>
      </c>
      <c r="G1172" t="n">
        <v>187.23</v>
      </c>
      <c r="H1172" t="n">
        <v>2.14</v>
      </c>
      <c r="I1172" t="n">
        <v>17</v>
      </c>
      <c r="J1172" t="n">
        <v>253.9</v>
      </c>
      <c r="K1172" t="n">
        <v>55.27</v>
      </c>
      <c r="L1172" t="n">
        <v>30.5</v>
      </c>
      <c r="M1172" t="n">
        <v>15</v>
      </c>
      <c r="N1172" t="n">
        <v>63.12</v>
      </c>
      <c r="O1172" t="n">
        <v>31548.03</v>
      </c>
      <c r="P1172" t="n">
        <v>681.34</v>
      </c>
      <c r="Q1172" t="n">
        <v>1367.14</v>
      </c>
      <c r="R1172" t="n">
        <v>121.9</v>
      </c>
      <c r="S1172" t="n">
        <v>104.26</v>
      </c>
      <c r="T1172" t="n">
        <v>7921.16</v>
      </c>
      <c r="U1172" t="n">
        <v>0.86</v>
      </c>
      <c r="V1172" t="n">
        <v>0.9</v>
      </c>
      <c r="W1172" t="n">
        <v>20.67</v>
      </c>
      <c r="X1172" t="n">
        <v>0.47</v>
      </c>
      <c r="Y1172" t="n">
        <v>1</v>
      </c>
      <c r="Z1172" t="n">
        <v>10</v>
      </c>
    </row>
    <row r="1173">
      <c r="A1173" t="n">
        <v>119</v>
      </c>
      <c r="B1173" t="n">
        <v>105</v>
      </c>
      <c r="C1173" t="inlineStr">
        <is>
          <t xml:space="preserve">CONCLUIDO	</t>
        </is>
      </c>
      <c r="D1173" t="n">
        <v>1.7767</v>
      </c>
      <c r="E1173" t="n">
        <v>56.28</v>
      </c>
      <c r="F1173" t="n">
        <v>53.03</v>
      </c>
      <c r="G1173" t="n">
        <v>187.17</v>
      </c>
      <c r="H1173" t="n">
        <v>2.15</v>
      </c>
      <c r="I1173" t="n">
        <v>17</v>
      </c>
      <c r="J1173" t="n">
        <v>254.35</v>
      </c>
      <c r="K1173" t="n">
        <v>55.27</v>
      </c>
      <c r="L1173" t="n">
        <v>30.75</v>
      </c>
      <c r="M1173" t="n">
        <v>15</v>
      </c>
      <c r="N1173" t="n">
        <v>63.33</v>
      </c>
      <c r="O1173" t="n">
        <v>31604.07</v>
      </c>
      <c r="P1173" t="n">
        <v>681.05</v>
      </c>
      <c r="Q1173" t="n">
        <v>1367.2</v>
      </c>
      <c r="R1173" t="n">
        <v>121.31</v>
      </c>
      <c r="S1173" t="n">
        <v>104.26</v>
      </c>
      <c r="T1173" t="n">
        <v>7628.25</v>
      </c>
      <c r="U1173" t="n">
        <v>0.86</v>
      </c>
      <c r="V1173" t="n">
        <v>0.9</v>
      </c>
      <c r="W1173" t="n">
        <v>20.67</v>
      </c>
      <c r="X1173" t="n">
        <v>0.45</v>
      </c>
      <c r="Y1173" t="n">
        <v>1</v>
      </c>
      <c r="Z1173" t="n">
        <v>10</v>
      </c>
    </row>
    <row r="1174">
      <c r="A1174" t="n">
        <v>120</v>
      </c>
      <c r="B1174" t="n">
        <v>105</v>
      </c>
      <c r="C1174" t="inlineStr">
        <is>
          <t xml:space="preserve">CONCLUIDO	</t>
        </is>
      </c>
      <c r="D1174" t="n">
        <v>1.7769</v>
      </c>
      <c r="E1174" t="n">
        <v>56.28</v>
      </c>
      <c r="F1174" t="n">
        <v>53.02</v>
      </c>
      <c r="G1174" t="n">
        <v>187.15</v>
      </c>
      <c r="H1174" t="n">
        <v>2.16</v>
      </c>
      <c r="I1174" t="n">
        <v>17</v>
      </c>
      <c r="J1174" t="n">
        <v>254.81</v>
      </c>
      <c r="K1174" t="n">
        <v>55.27</v>
      </c>
      <c r="L1174" t="n">
        <v>31</v>
      </c>
      <c r="M1174" t="n">
        <v>15</v>
      </c>
      <c r="N1174" t="n">
        <v>63.53</v>
      </c>
      <c r="O1174" t="n">
        <v>31660.19</v>
      </c>
      <c r="P1174" t="n">
        <v>680.9299999999999</v>
      </c>
      <c r="Q1174" t="n">
        <v>1367.16</v>
      </c>
      <c r="R1174" t="n">
        <v>121.21</v>
      </c>
      <c r="S1174" t="n">
        <v>104.26</v>
      </c>
      <c r="T1174" t="n">
        <v>7578.22</v>
      </c>
      <c r="U1174" t="n">
        <v>0.86</v>
      </c>
      <c r="V1174" t="n">
        <v>0.9</v>
      </c>
      <c r="W1174" t="n">
        <v>20.67</v>
      </c>
      <c r="X1174" t="n">
        <v>0.45</v>
      </c>
      <c r="Y1174" t="n">
        <v>1</v>
      </c>
      <c r="Z1174" t="n">
        <v>10</v>
      </c>
    </row>
    <row r="1175">
      <c r="A1175" t="n">
        <v>121</v>
      </c>
      <c r="B1175" t="n">
        <v>105</v>
      </c>
      <c r="C1175" t="inlineStr">
        <is>
          <t xml:space="preserve">CONCLUIDO	</t>
        </is>
      </c>
      <c r="D1175" t="n">
        <v>1.7766</v>
      </c>
      <c r="E1175" t="n">
        <v>56.29</v>
      </c>
      <c r="F1175" t="n">
        <v>53.03</v>
      </c>
      <c r="G1175" t="n">
        <v>187.17</v>
      </c>
      <c r="H1175" t="n">
        <v>2.18</v>
      </c>
      <c r="I1175" t="n">
        <v>17</v>
      </c>
      <c r="J1175" t="n">
        <v>255.26</v>
      </c>
      <c r="K1175" t="n">
        <v>55.27</v>
      </c>
      <c r="L1175" t="n">
        <v>31.25</v>
      </c>
      <c r="M1175" t="n">
        <v>15</v>
      </c>
      <c r="N1175" t="n">
        <v>63.74</v>
      </c>
      <c r="O1175" t="n">
        <v>31716.38</v>
      </c>
      <c r="P1175" t="n">
        <v>680.4</v>
      </c>
      <c r="Q1175" t="n">
        <v>1367.22</v>
      </c>
      <c r="R1175" t="n">
        <v>121.24</v>
      </c>
      <c r="S1175" t="n">
        <v>104.26</v>
      </c>
      <c r="T1175" t="n">
        <v>7593.18</v>
      </c>
      <c r="U1175" t="n">
        <v>0.86</v>
      </c>
      <c r="V1175" t="n">
        <v>0.9</v>
      </c>
      <c r="W1175" t="n">
        <v>20.67</v>
      </c>
      <c r="X1175" t="n">
        <v>0.46</v>
      </c>
      <c r="Y1175" t="n">
        <v>1</v>
      </c>
      <c r="Z1175" t="n">
        <v>10</v>
      </c>
    </row>
    <row r="1176">
      <c r="A1176" t="n">
        <v>122</v>
      </c>
      <c r="B1176" t="n">
        <v>105</v>
      </c>
      <c r="C1176" t="inlineStr">
        <is>
          <t xml:space="preserve">CONCLUIDO	</t>
        </is>
      </c>
      <c r="D1176" t="n">
        <v>1.7767</v>
      </c>
      <c r="E1176" t="n">
        <v>56.28</v>
      </c>
      <c r="F1176" t="n">
        <v>53.03</v>
      </c>
      <c r="G1176" t="n">
        <v>187.16</v>
      </c>
      <c r="H1176" t="n">
        <v>2.19</v>
      </c>
      <c r="I1176" t="n">
        <v>17</v>
      </c>
      <c r="J1176" t="n">
        <v>255.72</v>
      </c>
      <c r="K1176" t="n">
        <v>55.27</v>
      </c>
      <c r="L1176" t="n">
        <v>31.5</v>
      </c>
      <c r="M1176" t="n">
        <v>15</v>
      </c>
      <c r="N1176" t="n">
        <v>63.95</v>
      </c>
      <c r="O1176" t="n">
        <v>31772.65</v>
      </c>
      <c r="P1176" t="n">
        <v>679.8200000000001</v>
      </c>
      <c r="Q1176" t="n">
        <v>1367.14</v>
      </c>
      <c r="R1176" t="n">
        <v>121.41</v>
      </c>
      <c r="S1176" t="n">
        <v>104.26</v>
      </c>
      <c r="T1176" t="n">
        <v>7677.94</v>
      </c>
      <c r="U1176" t="n">
        <v>0.86</v>
      </c>
      <c r="V1176" t="n">
        <v>0.9</v>
      </c>
      <c r="W1176" t="n">
        <v>20.67</v>
      </c>
      <c r="X1176" t="n">
        <v>0.45</v>
      </c>
      <c r="Y1176" t="n">
        <v>1</v>
      </c>
      <c r="Z1176" t="n">
        <v>10</v>
      </c>
    </row>
    <row r="1177">
      <c r="A1177" t="n">
        <v>123</v>
      </c>
      <c r="B1177" t="n">
        <v>105</v>
      </c>
      <c r="C1177" t="inlineStr">
        <is>
          <t xml:space="preserve">CONCLUIDO	</t>
        </is>
      </c>
      <c r="D1177" t="n">
        <v>1.7766</v>
      </c>
      <c r="E1177" t="n">
        <v>56.29</v>
      </c>
      <c r="F1177" t="n">
        <v>53.03</v>
      </c>
      <c r="G1177" t="n">
        <v>187.17</v>
      </c>
      <c r="H1177" t="n">
        <v>2.21</v>
      </c>
      <c r="I1177" t="n">
        <v>17</v>
      </c>
      <c r="J1177" t="n">
        <v>256.17</v>
      </c>
      <c r="K1177" t="n">
        <v>55.27</v>
      </c>
      <c r="L1177" t="n">
        <v>31.75</v>
      </c>
      <c r="M1177" t="n">
        <v>15</v>
      </c>
      <c r="N1177" t="n">
        <v>64.15000000000001</v>
      </c>
      <c r="O1177" t="n">
        <v>31829</v>
      </c>
      <c r="P1177" t="n">
        <v>676.9</v>
      </c>
      <c r="Q1177" t="n">
        <v>1367.17</v>
      </c>
      <c r="R1177" t="n">
        <v>121.32</v>
      </c>
      <c r="S1177" t="n">
        <v>104.26</v>
      </c>
      <c r="T1177" t="n">
        <v>7630.23</v>
      </c>
      <c r="U1177" t="n">
        <v>0.86</v>
      </c>
      <c r="V1177" t="n">
        <v>0.9</v>
      </c>
      <c r="W1177" t="n">
        <v>20.67</v>
      </c>
      <c r="X1177" t="n">
        <v>0.46</v>
      </c>
      <c r="Y1177" t="n">
        <v>1</v>
      </c>
      <c r="Z1177" t="n">
        <v>10</v>
      </c>
    </row>
    <row r="1178">
      <c r="A1178" t="n">
        <v>124</v>
      </c>
      <c r="B1178" t="n">
        <v>105</v>
      </c>
      <c r="C1178" t="inlineStr">
        <is>
          <t xml:space="preserve">CONCLUIDO	</t>
        </is>
      </c>
      <c r="D1178" t="n">
        <v>1.7766</v>
      </c>
      <c r="E1178" t="n">
        <v>56.29</v>
      </c>
      <c r="F1178" t="n">
        <v>53.03</v>
      </c>
      <c r="G1178" t="n">
        <v>187.18</v>
      </c>
      <c r="H1178" t="n">
        <v>2.22</v>
      </c>
      <c r="I1178" t="n">
        <v>17</v>
      </c>
      <c r="J1178" t="n">
        <v>256.63</v>
      </c>
      <c r="K1178" t="n">
        <v>55.27</v>
      </c>
      <c r="L1178" t="n">
        <v>32</v>
      </c>
      <c r="M1178" t="n">
        <v>15</v>
      </c>
      <c r="N1178" t="n">
        <v>64.36</v>
      </c>
      <c r="O1178" t="n">
        <v>31885.42</v>
      </c>
      <c r="P1178" t="n">
        <v>675.05</v>
      </c>
      <c r="Q1178" t="n">
        <v>1367.2</v>
      </c>
      <c r="R1178" t="n">
        <v>121.51</v>
      </c>
      <c r="S1178" t="n">
        <v>104.26</v>
      </c>
      <c r="T1178" t="n">
        <v>7726.73</v>
      </c>
      <c r="U1178" t="n">
        <v>0.86</v>
      </c>
      <c r="V1178" t="n">
        <v>0.9</v>
      </c>
      <c r="W1178" t="n">
        <v>20.67</v>
      </c>
      <c r="X1178" t="n">
        <v>0.46</v>
      </c>
      <c r="Y1178" t="n">
        <v>1</v>
      </c>
      <c r="Z1178" t="n">
        <v>10</v>
      </c>
    </row>
    <row r="1179">
      <c r="A1179" t="n">
        <v>125</v>
      </c>
      <c r="B1179" t="n">
        <v>105</v>
      </c>
      <c r="C1179" t="inlineStr">
        <is>
          <t xml:space="preserve">CONCLUIDO	</t>
        </is>
      </c>
      <c r="D1179" t="n">
        <v>1.7785</v>
      </c>
      <c r="E1179" t="n">
        <v>56.23</v>
      </c>
      <c r="F1179" t="n">
        <v>53.01</v>
      </c>
      <c r="G1179" t="n">
        <v>198.8</v>
      </c>
      <c r="H1179" t="n">
        <v>2.23</v>
      </c>
      <c r="I1179" t="n">
        <v>16</v>
      </c>
      <c r="J1179" t="n">
        <v>257.09</v>
      </c>
      <c r="K1179" t="n">
        <v>55.27</v>
      </c>
      <c r="L1179" t="n">
        <v>32.25</v>
      </c>
      <c r="M1179" t="n">
        <v>14</v>
      </c>
      <c r="N1179" t="n">
        <v>64.56999999999999</v>
      </c>
      <c r="O1179" t="n">
        <v>31942.05</v>
      </c>
      <c r="P1179" t="n">
        <v>674.5599999999999</v>
      </c>
      <c r="Q1179" t="n">
        <v>1367.22</v>
      </c>
      <c r="R1179" t="n">
        <v>120.79</v>
      </c>
      <c r="S1179" t="n">
        <v>104.26</v>
      </c>
      <c r="T1179" t="n">
        <v>7371.39</v>
      </c>
      <c r="U1179" t="n">
        <v>0.86</v>
      </c>
      <c r="V1179" t="n">
        <v>0.9</v>
      </c>
      <c r="W1179" t="n">
        <v>20.67</v>
      </c>
      <c r="X1179" t="n">
        <v>0.44</v>
      </c>
      <c r="Y1179" t="n">
        <v>1</v>
      </c>
      <c r="Z1179" t="n">
        <v>10</v>
      </c>
    </row>
    <row r="1180">
      <c r="A1180" t="n">
        <v>126</v>
      </c>
      <c r="B1180" t="n">
        <v>105</v>
      </c>
      <c r="C1180" t="inlineStr">
        <is>
          <t xml:space="preserve">CONCLUIDO	</t>
        </is>
      </c>
      <c r="D1180" t="n">
        <v>1.7788</v>
      </c>
      <c r="E1180" t="n">
        <v>56.22</v>
      </c>
      <c r="F1180" t="n">
        <v>53</v>
      </c>
      <c r="G1180" t="n">
        <v>198.76</v>
      </c>
      <c r="H1180" t="n">
        <v>2.25</v>
      </c>
      <c r="I1180" t="n">
        <v>16</v>
      </c>
      <c r="J1180" t="n">
        <v>257.55</v>
      </c>
      <c r="K1180" t="n">
        <v>55.27</v>
      </c>
      <c r="L1180" t="n">
        <v>32.5</v>
      </c>
      <c r="M1180" t="n">
        <v>14</v>
      </c>
      <c r="N1180" t="n">
        <v>64.78</v>
      </c>
      <c r="O1180" t="n">
        <v>31998.63</v>
      </c>
      <c r="P1180" t="n">
        <v>674.77</v>
      </c>
      <c r="Q1180" t="n">
        <v>1367.17</v>
      </c>
      <c r="R1180" t="n">
        <v>120.3</v>
      </c>
      <c r="S1180" t="n">
        <v>104.26</v>
      </c>
      <c r="T1180" t="n">
        <v>7126.75</v>
      </c>
      <c r="U1180" t="n">
        <v>0.87</v>
      </c>
      <c r="V1180" t="n">
        <v>0.9</v>
      </c>
      <c r="W1180" t="n">
        <v>20.67</v>
      </c>
      <c r="X1180" t="n">
        <v>0.43</v>
      </c>
      <c r="Y1180" t="n">
        <v>1</v>
      </c>
      <c r="Z1180" t="n">
        <v>10</v>
      </c>
    </row>
    <row r="1181">
      <c r="A1181" t="n">
        <v>127</v>
      </c>
      <c r="B1181" t="n">
        <v>105</v>
      </c>
      <c r="C1181" t="inlineStr">
        <is>
          <t xml:space="preserve">CONCLUIDO	</t>
        </is>
      </c>
      <c r="D1181" t="n">
        <v>1.7785</v>
      </c>
      <c r="E1181" t="n">
        <v>56.23</v>
      </c>
      <c r="F1181" t="n">
        <v>53.01</v>
      </c>
      <c r="G1181" t="n">
        <v>198.8</v>
      </c>
      <c r="H1181" t="n">
        <v>2.26</v>
      </c>
      <c r="I1181" t="n">
        <v>16</v>
      </c>
      <c r="J1181" t="n">
        <v>258.01</v>
      </c>
      <c r="K1181" t="n">
        <v>55.27</v>
      </c>
      <c r="L1181" t="n">
        <v>32.75</v>
      </c>
      <c r="M1181" t="n">
        <v>14</v>
      </c>
      <c r="N1181" t="n">
        <v>64.98999999999999</v>
      </c>
      <c r="O1181" t="n">
        <v>32055.29</v>
      </c>
      <c r="P1181" t="n">
        <v>675.41</v>
      </c>
      <c r="Q1181" t="n">
        <v>1367.14</v>
      </c>
      <c r="R1181" t="n">
        <v>120.64</v>
      </c>
      <c r="S1181" t="n">
        <v>104.26</v>
      </c>
      <c r="T1181" t="n">
        <v>7293.78</v>
      </c>
      <c r="U1181" t="n">
        <v>0.86</v>
      </c>
      <c r="V1181" t="n">
        <v>0.9</v>
      </c>
      <c r="W1181" t="n">
        <v>20.67</v>
      </c>
      <c r="X1181" t="n">
        <v>0.44</v>
      </c>
      <c r="Y1181" t="n">
        <v>1</v>
      </c>
      <c r="Z1181" t="n">
        <v>10</v>
      </c>
    </row>
    <row r="1182">
      <c r="A1182" t="n">
        <v>128</v>
      </c>
      <c r="B1182" t="n">
        <v>105</v>
      </c>
      <c r="C1182" t="inlineStr">
        <is>
          <t xml:space="preserve">CONCLUIDO	</t>
        </is>
      </c>
      <c r="D1182" t="n">
        <v>1.7788</v>
      </c>
      <c r="E1182" t="n">
        <v>56.22</v>
      </c>
      <c r="F1182" t="n">
        <v>53</v>
      </c>
      <c r="G1182" t="n">
        <v>198.76</v>
      </c>
      <c r="H1182" t="n">
        <v>2.27</v>
      </c>
      <c r="I1182" t="n">
        <v>16</v>
      </c>
      <c r="J1182" t="n">
        <v>258.47</v>
      </c>
      <c r="K1182" t="n">
        <v>55.27</v>
      </c>
      <c r="L1182" t="n">
        <v>33</v>
      </c>
      <c r="M1182" t="n">
        <v>14</v>
      </c>
      <c r="N1182" t="n">
        <v>65.2</v>
      </c>
      <c r="O1182" t="n">
        <v>32112.02</v>
      </c>
      <c r="P1182" t="n">
        <v>675.12</v>
      </c>
      <c r="Q1182" t="n">
        <v>1367.23</v>
      </c>
      <c r="R1182" t="n">
        <v>120.44</v>
      </c>
      <c r="S1182" t="n">
        <v>104.26</v>
      </c>
      <c r="T1182" t="n">
        <v>7198.51</v>
      </c>
      <c r="U1182" t="n">
        <v>0.87</v>
      </c>
      <c r="V1182" t="n">
        <v>0.9</v>
      </c>
      <c r="W1182" t="n">
        <v>20.67</v>
      </c>
      <c r="X1182" t="n">
        <v>0.43</v>
      </c>
      <c r="Y1182" t="n">
        <v>1</v>
      </c>
      <c r="Z1182" t="n">
        <v>10</v>
      </c>
    </row>
    <row r="1183">
      <c r="A1183" t="n">
        <v>129</v>
      </c>
      <c r="B1183" t="n">
        <v>105</v>
      </c>
      <c r="C1183" t="inlineStr">
        <is>
          <t xml:space="preserve">CONCLUIDO	</t>
        </is>
      </c>
      <c r="D1183" t="n">
        <v>1.7788</v>
      </c>
      <c r="E1183" t="n">
        <v>56.22</v>
      </c>
      <c r="F1183" t="n">
        <v>53</v>
      </c>
      <c r="G1183" t="n">
        <v>198.76</v>
      </c>
      <c r="H1183" t="n">
        <v>2.28</v>
      </c>
      <c r="I1183" t="n">
        <v>16</v>
      </c>
      <c r="J1183" t="n">
        <v>258.93</v>
      </c>
      <c r="K1183" t="n">
        <v>55.27</v>
      </c>
      <c r="L1183" t="n">
        <v>33.25</v>
      </c>
      <c r="M1183" t="n">
        <v>14</v>
      </c>
      <c r="N1183" t="n">
        <v>65.41</v>
      </c>
      <c r="O1183" t="n">
        <v>32168.84</v>
      </c>
      <c r="P1183" t="n">
        <v>673</v>
      </c>
      <c r="Q1183" t="n">
        <v>1367.24</v>
      </c>
      <c r="R1183" t="n">
        <v>120.29</v>
      </c>
      <c r="S1183" t="n">
        <v>104.26</v>
      </c>
      <c r="T1183" t="n">
        <v>7119.3</v>
      </c>
      <c r="U1183" t="n">
        <v>0.87</v>
      </c>
      <c r="V1183" t="n">
        <v>0.9</v>
      </c>
      <c r="W1183" t="n">
        <v>20.67</v>
      </c>
      <c r="X1183" t="n">
        <v>0.43</v>
      </c>
      <c r="Y1183" t="n">
        <v>1</v>
      </c>
      <c r="Z1183" t="n">
        <v>10</v>
      </c>
    </row>
    <row r="1184">
      <c r="A1184" t="n">
        <v>130</v>
      </c>
      <c r="B1184" t="n">
        <v>105</v>
      </c>
      <c r="C1184" t="inlineStr">
        <is>
          <t xml:space="preserve">CONCLUIDO	</t>
        </is>
      </c>
      <c r="D1184" t="n">
        <v>1.7787</v>
      </c>
      <c r="E1184" t="n">
        <v>56.22</v>
      </c>
      <c r="F1184" t="n">
        <v>53.01</v>
      </c>
      <c r="G1184" t="n">
        <v>198.78</v>
      </c>
      <c r="H1184" t="n">
        <v>2.3</v>
      </c>
      <c r="I1184" t="n">
        <v>16</v>
      </c>
      <c r="J1184" t="n">
        <v>259.39</v>
      </c>
      <c r="K1184" t="n">
        <v>55.27</v>
      </c>
      <c r="L1184" t="n">
        <v>33.5</v>
      </c>
      <c r="M1184" t="n">
        <v>14</v>
      </c>
      <c r="N1184" t="n">
        <v>65.62</v>
      </c>
      <c r="O1184" t="n">
        <v>32225.73</v>
      </c>
      <c r="P1184" t="n">
        <v>672.62</v>
      </c>
      <c r="Q1184" t="n">
        <v>1367.22</v>
      </c>
      <c r="R1184" t="n">
        <v>120.45</v>
      </c>
      <c r="S1184" t="n">
        <v>104.26</v>
      </c>
      <c r="T1184" t="n">
        <v>7199.43</v>
      </c>
      <c r="U1184" t="n">
        <v>0.87</v>
      </c>
      <c r="V1184" t="n">
        <v>0.9</v>
      </c>
      <c r="W1184" t="n">
        <v>20.67</v>
      </c>
      <c r="X1184" t="n">
        <v>0.43</v>
      </c>
      <c r="Y1184" t="n">
        <v>1</v>
      </c>
      <c r="Z1184" t="n">
        <v>10</v>
      </c>
    </row>
    <row r="1185">
      <c r="A1185" t="n">
        <v>131</v>
      </c>
      <c r="B1185" t="n">
        <v>105</v>
      </c>
      <c r="C1185" t="inlineStr">
        <is>
          <t xml:space="preserve">CONCLUIDO	</t>
        </is>
      </c>
      <c r="D1185" t="n">
        <v>1.7785</v>
      </c>
      <c r="E1185" t="n">
        <v>56.23</v>
      </c>
      <c r="F1185" t="n">
        <v>53.01</v>
      </c>
      <c r="G1185" t="n">
        <v>198.81</v>
      </c>
      <c r="H1185" t="n">
        <v>2.31</v>
      </c>
      <c r="I1185" t="n">
        <v>16</v>
      </c>
      <c r="J1185" t="n">
        <v>259.85</v>
      </c>
      <c r="K1185" t="n">
        <v>55.27</v>
      </c>
      <c r="L1185" t="n">
        <v>33.75</v>
      </c>
      <c r="M1185" t="n">
        <v>14</v>
      </c>
      <c r="N1185" t="n">
        <v>65.83</v>
      </c>
      <c r="O1185" t="n">
        <v>32282.7</v>
      </c>
      <c r="P1185" t="n">
        <v>671.67</v>
      </c>
      <c r="Q1185" t="n">
        <v>1367.2</v>
      </c>
      <c r="R1185" t="n">
        <v>120.79</v>
      </c>
      <c r="S1185" t="n">
        <v>104.26</v>
      </c>
      <c r="T1185" t="n">
        <v>7369.97</v>
      </c>
      <c r="U1185" t="n">
        <v>0.86</v>
      </c>
      <c r="V1185" t="n">
        <v>0.9</v>
      </c>
      <c r="W1185" t="n">
        <v>20.67</v>
      </c>
      <c r="X1185" t="n">
        <v>0.44</v>
      </c>
      <c r="Y1185" t="n">
        <v>1</v>
      </c>
      <c r="Z1185" t="n">
        <v>10</v>
      </c>
    </row>
    <row r="1186">
      <c r="A1186" t="n">
        <v>132</v>
      </c>
      <c r="B1186" t="n">
        <v>105</v>
      </c>
      <c r="C1186" t="inlineStr">
        <is>
          <t xml:space="preserve">CONCLUIDO	</t>
        </is>
      </c>
      <c r="D1186" t="n">
        <v>1.7785</v>
      </c>
      <c r="E1186" t="n">
        <v>56.23</v>
      </c>
      <c r="F1186" t="n">
        <v>53.01</v>
      </c>
      <c r="G1186" t="n">
        <v>198.8</v>
      </c>
      <c r="H1186" t="n">
        <v>2.32</v>
      </c>
      <c r="I1186" t="n">
        <v>16</v>
      </c>
      <c r="J1186" t="n">
        <v>260.32</v>
      </c>
      <c r="K1186" t="n">
        <v>55.27</v>
      </c>
      <c r="L1186" t="n">
        <v>34</v>
      </c>
      <c r="M1186" t="n">
        <v>13</v>
      </c>
      <c r="N1186" t="n">
        <v>66.04000000000001</v>
      </c>
      <c r="O1186" t="n">
        <v>32339.75</v>
      </c>
      <c r="P1186" t="n">
        <v>670.26</v>
      </c>
      <c r="Q1186" t="n">
        <v>1367.2</v>
      </c>
      <c r="R1186" t="n">
        <v>120.83</v>
      </c>
      <c r="S1186" t="n">
        <v>104.26</v>
      </c>
      <c r="T1186" t="n">
        <v>7388.96</v>
      </c>
      <c r="U1186" t="n">
        <v>0.86</v>
      </c>
      <c r="V1186" t="n">
        <v>0.9</v>
      </c>
      <c r="W1186" t="n">
        <v>20.67</v>
      </c>
      <c r="X1186" t="n">
        <v>0.44</v>
      </c>
      <c r="Y1186" t="n">
        <v>1</v>
      </c>
      <c r="Z1186" t="n">
        <v>10</v>
      </c>
    </row>
    <row r="1187">
      <c r="A1187" t="n">
        <v>133</v>
      </c>
      <c r="B1187" t="n">
        <v>105</v>
      </c>
      <c r="C1187" t="inlineStr">
        <is>
          <t xml:space="preserve">CONCLUIDO	</t>
        </is>
      </c>
      <c r="D1187" t="n">
        <v>1.7812</v>
      </c>
      <c r="E1187" t="n">
        <v>56.14</v>
      </c>
      <c r="F1187" t="n">
        <v>52.97</v>
      </c>
      <c r="G1187" t="n">
        <v>211.88</v>
      </c>
      <c r="H1187" t="n">
        <v>2.34</v>
      </c>
      <c r="I1187" t="n">
        <v>15</v>
      </c>
      <c r="J1187" t="n">
        <v>260.78</v>
      </c>
      <c r="K1187" t="n">
        <v>55.27</v>
      </c>
      <c r="L1187" t="n">
        <v>34.25</v>
      </c>
      <c r="M1187" t="n">
        <v>12</v>
      </c>
      <c r="N1187" t="n">
        <v>66.26000000000001</v>
      </c>
      <c r="O1187" t="n">
        <v>32396.88</v>
      </c>
      <c r="P1187" t="n">
        <v>668.58</v>
      </c>
      <c r="Q1187" t="n">
        <v>1367.19</v>
      </c>
      <c r="R1187" t="n">
        <v>119.27</v>
      </c>
      <c r="S1187" t="n">
        <v>104.26</v>
      </c>
      <c r="T1187" t="n">
        <v>6617.87</v>
      </c>
      <c r="U1187" t="n">
        <v>0.87</v>
      </c>
      <c r="V1187" t="n">
        <v>0.9</v>
      </c>
      <c r="W1187" t="n">
        <v>20.67</v>
      </c>
      <c r="X1187" t="n">
        <v>0.39</v>
      </c>
      <c r="Y1187" t="n">
        <v>1</v>
      </c>
      <c r="Z1187" t="n">
        <v>10</v>
      </c>
    </row>
    <row r="1188">
      <c r="A1188" t="n">
        <v>134</v>
      </c>
      <c r="B1188" t="n">
        <v>105</v>
      </c>
      <c r="C1188" t="inlineStr">
        <is>
          <t xml:space="preserve">CONCLUIDO	</t>
        </is>
      </c>
      <c r="D1188" t="n">
        <v>1.781</v>
      </c>
      <c r="E1188" t="n">
        <v>56.15</v>
      </c>
      <c r="F1188" t="n">
        <v>52.98</v>
      </c>
      <c r="G1188" t="n">
        <v>211.91</v>
      </c>
      <c r="H1188" t="n">
        <v>2.35</v>
      </c>
      <c r="I1188" t="n">
        <v>15</v>
      </c>
      <c r="J1188" t="n">
        <v>261.24</v>
      </c>
      <c r="K1188" t="n">
        <v>55.27</v>
      </c>
      <c r="L1188" t="n">
        <v>34.5</v>
      </c>
      <c r="M1188" t="n">
        <v>12</v>
      </c>
      <c r="N1188" t="n">
        <v>66.47</v>
      </c>
      <c r="O1188" t="n">
        <v>32454.09</v>
      </c>
      <c r="P1188" t="n">
        <v>669.84</v>
      </c>
      <c r="Q1188" t="n">
        <v>1367.16</v>
      </c>
      <c r="R1188" t="n">
        <v>119.4</v>
      </c>
      <c r="S1188" t="n">
        <v>104.26</v>
      </c>
      <c r="T1188" t="n">
        <v>6682.05</v>
      </c>
      <c r="U1188" t="n">
        <v>0.87</v>
      </c>
      <c r="V1188" t="n">
        <v>0.9</v>
      </c>
      <c r="W1188" t="n">
        <v>20.67</v>
      </c>
      <c r="X1188" t="n">
        <v>0.4</v>
      </c>
      <c r="Y1188" t="n">
        <v>1</v>
      </c>
      <c r="Z1188" t="n">
        <v>10</v>
      </c>
    </row>
    <row r="1189">
      <c r="A1189" t="n">
        <v>135</v>
      </c>
      <c r="B1189" t="n">
        <v>105</v>
      </c>
      <c r="C1189" t="inlineStr">
        <is>
          <t xml:space="preserve">CONCLUIDO	</t>
        </is>
      </c>
      <c r="D1189" t="n">
        <v>1.7812</v>
      </c>
      <c r="E1189" t="n">
        <v>56.14</v>
      </c>
      <c r="F1189" t="n">
        <v>52.97</v>
      </c>
      <c r="G1189" t="n">
        <v>211.87</v>
      </c>
      <c r="H1189" t="n">
        <v>2.36</v>
      </c>
      <c r="I1189" t="n">
        <v>15</v>
      </c>
      <c r="J1189" t="n">
        <v>261.71</v>
      </c>
      <c r="K1189" t="n">
        <v>55.27</v>
      </c>
      <c r="L1189" t="n">
        <v>34.75</v>
      </c>
      <c r="M1189" t="n">
        <v>13</v>
      </c>
      <c r="N1189" t="n">
        <v>66.68000000000001</v>
      </c>
      <c r="O1189" t="n">
        <v>32511.38</v>
      </c>
      <c r="P1189" t="n">
        <v>669.5</v>
      </c>
      <c r="Q1189" t="n">
        <v>1367.15</v>
      </c>
      <c r="R1189" t="n">
        <v>119.27</v>
      </c>
      <c r="S1189" t="n">
        <v>104.26</v>
      </c>
      <c r="T1189" t="n">
        <v>6617.93</v>
      </c>
      <c r="U1189" t="n">
        <v>0.87</v>
      </c>
      <c r="V1189" t="n">
        <v>0.9</v>
      </c>
      <c r="W1189" t="n">
        <v>20.67</v>
      </c>
      <c r="X1189" t="n">
        <v>0.39</v>
      </c>
      <c r="Y1189" t="n">
        <v>1</v>
      </c>
      <c r="Z1189" t="n">
        <v>10</v>
      </c>
    </row>
    <row r="1190">
      <c r="A1190" t="n">
        <v>136</v>
      </c>
      <c r="B1190" t="n">
        <v>105</v>
      </c>
      <c r="C1190" t="inlineStr">
        <is>
          <t xml:space="preserve">CONCLUIDO	</t>
        </is>
      </c>
      <c r="D1190" t="n">
        <v>1.7811</v>
      </c>
      <c r="E1190" t="n">
        <v>56.15</v>
      </c>
      <c r="F1190" t="n">
        <v>52.97</v>
      </c>
      <c r="G1190" t="n">
        <v>211.89</v>
      </c>
      <c r="H1190" t="n">
        <v>2.38</v>
      </c>
      <c r="I1190" t="n">
        <v>15</v>
      </c>
      <c r="J1190" t="n">
        <v>262.17</v>
      </c>
      <c r="K1190" t="n">
        <v>55.27</v>
      </c>
      <c r="L1190" t="n">
        <v>35</v>
      </c>
      <c r="M1190" t="n">
        <v>13</v>
      </c>
      <c r="N1190" t="n">
        <v>66.90000000000001</v>
      </c>
      <c r="O1190" t="n">
        <v>32568.76</v>
      </c>
      <c r="P1190" t="n">
        <v>669.98</v>
      </c>
      <c r="Q1190" t="n">
        <v>1367.16</v>
      </c>
      <c r="R1190" t="n">
        <v>119.37</v>
      </c>
      <c r="S1190" t="n">
        <v>104.26</v>
      </c>
      <c r="T1190" t="n">
        <v>6667.31</v>
      </c>
      <c r="U1190" t="n">
        <v>0.87</v>
      </c>
      <c r="V1190" t="n">
        <v>0.9</v>
      </c>
      <c r="W1190" t="n">
        <v>20.67</v>
      </c>
      <c r="X1190" t="n">
        <v>0.4</v>
      </c>
      <c r="Y1190" t="n">
        <v>1</v>
      </c>
      <c r="Z1190" t="n">
        <v>10</v>
      </c>
    </row>
    <row r="1191">
      <c r="A1191" t="n">
        <v>137</v>
      </c>
      <c r="B1191" t="n">
        <v>105</v>
      </c>
      <c r="C1191" t="inlineStr">
        <is>
          <t xml:space="preserve">CONCLUIDO	</t>
        </is>
      </c>
      <c r="D1191" t="n">
        <v>1.7811</v>
      </c>
      <c r="E1191" t="n">
        <v>56.15</v>
      </c>
      <c r="F1191" t="n">
        <v>52.97</v>
      </c>
      <c r="G1191" t="n">
        <v>211.89</v>
      </c>
      <c r="H1191" t="n">
        <v>2.39</v>
      </c>
      <c r="I1191" t="n">
        <v>15</v>
      </c>
      <c r="J1191" t="n">
        <v>262.64</v>
      </c>
      <c r="K1191" t="n">
        <v>55.27</v>
      </c>
      <c r="L1191" t="n">
        <v>35.25</v>
      </c>
      <c r="M1191" t="n">
        <v>12</v>
      </c>
      <c r="N1191" t="n">
        <v>67.12</v>
      </c>
      <c r="O1191" t="n">
        <v>32626.21</v>
      </c>
      <c r="P1191" t="n">
        <v>668.78</v>
      </c>
      <c r="Q1191" t="n">
        <v>1367.18</v>
      </c>
      <c r="R1191" t="n">
        <v>119.46</v>
      </c>
      <c r="S1191" t="n">
        <v>104.26</v>
      </c>
      <c r="T1191" t="n">
        <v>6709.46</v>
      </c>
      <c r="U1191" t="n">
        <v>0.87</v>
      </c>
      <c r="V1191" t="n">
        <v>0.9</v>
      </c>
      <c r="W1191" t="n">
        <v>20.67</v>
      </c>
      <c r="X1191" t="n">
        <v>0.4</v>
      </c>
      <c r="Y1191" t="n">
        <v>1</v>
      </c>
      <c r="Z1191" t="n">
        <v>10</v>
      </c>
    </row>
    <row r="1192">
      <c r="A1192" t="n">
        <v>138</v>
      </c>
      <c r="B1192" t="n">
        <v>105</v>
      </c>
      <c r="C1192" t="inlineStr">
        <is>
          <t xml:space="preserve">CONCLUIDO	</t>
        </is>
      </c>
      <c r="D1192" t="n">
        <v>1.7808</v>
      </c>
      <c r="E1192" t="n">
        <v>56.16</v>
      </c>
      <c r="F1192" t="n">
        <v>52.98</v>
      </c>
      <c r="G1192" t="n">
        <v>211.93</v>
      </c>
      <c r="H1192" t="n">
        <v>2.4</v>
      </c>
      <c r="I1192" t="n">
        <v>15</v>
      </c>
      <c r="J1192" t="n">
        <v>263.1</v>
      </c>
      <c r="K1192" t="n">
        <v>55.27</v>
      </c>
      <c r="L1192" t="n">
        <v>35.5</v>
      </c>
      <c r="M1192" t="n">
        <v>12</v>
      </c>
      <c r="N1192" t="n">
        <v>67.33</v>
      </c>
      <c r="O1192" t="n">
        <v>32683.74</v>
      </c>
      <c r="P1192" t="n">
        <v>668.23</v>
      </c>
      <c r="Q1192" t="n">
        <v>1367.21</v>
      </c>
      <c r="R1192" t="n">
        <v>119.72</v>
      </c>
      <c r="S1192" t="n">
        <v>104.26</v>
      </c>
      <c r="T1192" t="n">
        <v>6839.32</v>
      </c>
      <c r="U1192" t="n">
        <v>0.87</v>
      </c>
      <c r="V1192" t="n">
        <v>0.9</v>
      </c>
      <c r="W1192" t="n">
        <v>20.67</v>
      </c>
      <c r="X1192" t="n">
        <v>0.41</v>
      </c>
      <c r="Y1192" t="n">
        <v>1</v>
      </c>
      <c r="Z1192" t="n">
        <v>10</v>
      </c>
    </row>
    <row r="1193">
      <c r="A1193" t="n">
        <v>139</v>
      </c>
      <c r="B1193" t="n">
        <v>105</v>
      </c>
      <c r="C1193" t="inlineStr">
        <is>
          <t xml:space="preserve">CONCLUIDO	</t>
        </is>
      </c>
      <c r="D1193" t="n">
        <v>1.7808</v>
      </c>
      <c r="E1193" t="n">
        <v>56.16</v>
      </c>
      <c r="F1193" t="n">
        <v>52.98</v>
      </c>
      <c r="G1193" t="n">
        <v>211.93</v>
      </c>
      <c r="H1193" t="n">
        <v>2.41</v>
      </c>
      <c r="I1193" t="n">
        <v>15</v>
      </c>
      <c r="J1193" t="n">
        <v>263.57</v>
      </c>
      <c r="K1193" t="n">
        <v>55.27</v>
      </c>
      <c r="L1193" t="n">
        <v>35.75</v>
      </c>
      <c r="M1193" t="n">
        <v>8</v>
      </c>
      <c r="N1193" t="n">
        <v>67.55</v>
      </c>
      <c r="O1193" t="n">
        <v>32741.36</v>
      </c>
      <c r="P1193" t="n">
        <v>666.3099999999999</v>
      </c>
      <c r="Q1193" t="n">
        <v>1367.16</v>
      </c>
      <c r="R1193" t="n">
        <v>119.48</v>
      </c>
      <c r="S1193" t="n">
        <v>104.26</v>
      </c>
      <c r="T1193" t="n">
        <v>6722.45</v>
      </c>
      <c r="U1193" t="n">
        <v>0.87</v>
      </c>
      <c r="V1193" t="n">
        <v>0.9</v>
      </c>
      <c r="W1193" t="n">
        <v>20.68</v>
      </c>
      <c r="X1193" t="n">
        <v>0.41</v>
      </c>
      <c r="Y1193" t="n">
        <v>1</v>
      </c>
      <c r="Z1193" t="n">
        <v>10</v>
      </c>
    </row>
    <row r="1194">
      <c r="A1194" t="n">
        <v>140</v>
      </c>
      <c r="B1194" t="n">
        <v>105</v>
      </c>
      <c r="C1194" t="inlineStr">
        <is>
          <t xml:space="preserve">CONCLUIDO	</t>
        </is>
      </c>
      <c r="D1194" t="n">
        <v>1.7808</v>
      </c>
      <c r="E1194" t="n">
        <v>56.15</v>
      </c>
      <c r="F1194" t="n">
        <v>52.98</v>
      </c>
      <c r="G1194" t="n">
        <v>211.92</v>
      </c>
      <c r="H1194" t="n">
        <v>2.43</v>
      </c>
      <c r="I1194" t="n">
        <v>15</v>
      </c>
      <c r="J1194" t="n">
        <v>264.04</v>
      </c>
      <c r="K1194" t="n">
        <v>55.27</v>
      </c>
      <c r="L1194" t="n">
        <v>36</v>
      </c>
      <c r="M1194" t="n">
        <v>7</v>
      </c>
      <c r="N1194" t="n">
        <v>67.77</v>
      </c>
      <c r="O1194" t="n">
        <v>32799.06</v>
      </c>
      <c r="P1194" t="n">
        <v>665.71</v>
      </c>
      <c r="Q1194" t="n">
        <v>1367.26</v>
      </c>
      <c r="R1194" t="n">
        <v>119.59</v>
      </c>
      <c r="S1194" t="n">
        <v>104.26</v>
      </c>
      <c r="T1194" t="n">
        <v>6774.76</v>
      </c>
      <c r="U1194" t="n">
        <v>0.87</v>
      </c>
      <c r="V1194" t="n">
        <v>0.9</v>
      </c>
      <c r="W1194" t="n">
        <v>20.67</v>
      </c>
      <c r="X1194" t="n">
        <v>0.41</v>
      </c>
      <c r="Y1194" t="n">
        <v>1</v>
      </c>
      <c r="Z1194" t="n">
        <v>10</v>
      </c>
    </row>
    <row r="1195">
      <c r="A1195" t="n">
        <v>141</v>
      </c>
      <c r="B1195" t="n">
        <v>105</v>
      </c>
      <c r="C1195" t="inlineStr">
        <is>
          <t xml:space="preserve">CONCLUIDO	</t>
        </is>
      </c>
      <c r="D1195" t="n">
        <v>1.7808</v>
      </c>
      <c r="E1195" t="n">
        <v>56.15</v>
      </c>
      <c r="F1195" t="n">
        <v>52.98</v>
      </c>
      <c r="G1195" t="n">
        <v>211.93</v>
      </c>
      <c r="H1195" t="n">
        <v>2.44</v>
      </c>
      <c r="I1195" t="n">
        <v>15</v>
      </c>
      <c r="J1195" t="n">
        <v>264.51</v>
      </c>
      <c r="K1195" t="n">
        <v>55.27</v>
      </c>
      <c r="L1195" t="n">
        <v>36.25</v>
      </c>
      <c r="M1195" t="n">
        <v>7</v>
      </c>
      <c r="N1195" t="n">
        <v>67.98999999999999</v>
      </c>
      <c r="O1195" t="n">
        <v>32856.84</v>
      </c>
      <c r="P1195" t="n">
        <v>665.46</v>
      </c>
      <c r="Q1195" t="n">
        <v>1367.16</v>
      </c>
      <c r="R1195" t="n">
        <v>119.36</v>
      </c>
      <c r="S1195" t="n">
        <v>104.26</v>
      </c>
      <c r="T1195" t="n">
        <v>6663.01</v>
      </c>
      <c r="U1195" t="n">
        <v>0.87</v>
      </c>
      <c r="V1195" t="n">
        <v>0.9</v>
      </c>
      <c r="W1195" t="n">
        <v>20.68</v>
      </c>
      <c r="X1195" t="n">
        <v>0.41</v>
      </c>
      <c r="Y1195" t="n">
        <v>1</v>
      </c>
      <c r="Z1195" t="n">
        <v>10</v>
      </c>
    </row>
    <row r="1196">
      <c r="A1196" t="n">
        <v>142</v>
      </c>
      <c r="B1196" t="n">
        <v>105</v>
      </c>
      <c r="C1196" t="inlineStr">
        <is>
          <t xml:space="preserve">CONCLUIDO	</t>
        </is>
      </c>
      <c r="D1196" t="n">
        <v>1.7811</v>
      </c>
      <c r="E1196" t="n">
        <v>56.15</v>
      </c>
      <c r="F1196" t="n">
        <v>52.97</v>
      </c>
      <c r="G1196" t="n">
        <v>211.89</v>
      </c>
      <c r="H1196" t="n">
        <v>2.45</v>
      </c>
      <c r="I1196" t="n">
        <v>15</v>
      </c>
      <c r="J1196" t="n">
        <v>264.98</v>
      </c>
      <c r="K1196" t="n">
        <v>55.27</v>
      </c>
      <c r="L1196" t="n">
        <v>36.5</v>
      </c>
      <c r="M1196" t="n">
        <v>6</v>
      </c>
      <c r="N1196" t="n">
        <v>68.2</v>
      </c>
      <c r="O1196" t="n">
        <v>32914.7</v>
      </c>
      <c r="P1196" t="n">
        <v>664.8200000000001</v>
      </c>
      <c r="Q1196" t="n">
        <v>1367.18</v>
      </c>
      <c r="R1196" t="n">
        <v>119.18</v>
      </c>
      <c r="S1196" t="n">
        <v>104.26</v>
      </c>
      <c r="T1196" t="n">
        <v>6572.47</v>
      </c>
      <c r="U1196" t="n">
        <v>0.87</v>
      </c>
      <c r="V1196" t="n">
        <v>0.9</v>
      </c>
      <c r="W1196" t="n">
        <v>20.67</v>
      </c>
      <c r="X1196" t="n">
        <v>0.4</v>
      </c>
      <c r="Y1196" t="n">
        <v>1</v>
      </c>
      <c r="Z1196" t="n">
        <v>10</v>
      </c>
    </row>
    <row r="1197">
      <c r="A1197" t="n">
        <v>143</v>
      </c>
      <c r="B1197" t="n">
        <v>105</v>
      </c>
      <c r="C1197" t="inlineStr">
        <is>
          <t xml:space="preserve">CONCLUIDO	</t>
        </is>
      </c>
      <c r="D1197" t="n">
        <v>1.781</v>
      </c>
      <c r="E1197" t="n">
        <v>56.15</v>
      </c>
      <c r="F1197" t="n">
        <v>52.98</v>
      </c>
      <c r="G1197" t="n">
        <v>211.91</v>
      </c>
      <c r="H1197" t="n">
        <v>2.46</v>
      </c>
      <c r="I1197" t="n">
        <v>15</v>
      </c>
      <c r="J1197" t="n">
        <v>265.45</v>
      </c>
      <c r="K1197" t="n">
        <v>55.27</v>
      </c>
      <c r="L1197" t="n">
        <v>36.75</v>
      </c>
      <c r="M1197" t="n">
        <v>6</v>
      </c>
      <c r="N1197" t="n">
        <v>68.42</v>
      </c>
      <c r="O1197" t="n">
        <v>32972.65</v>
      </c>
      <c r="P1197" t="n">
        <v>665.01</v>
      </c>
      <c r="Q1197" t="n">
        <v>1367.24</v>
      </c>
      <c r="R1197" t="n">
        <v>119.03</v>
      </c>
      <c r="S1197" t="n">
        <v>104.26</v>
      </c>
      <c r="T1197" t="n">
        <v>6494.58</v>
      </c>
      <c r="U1197" t="n">
        <v>0.88</v>
      </c>
      <c r="V1197" t="n">
        <v>0.9</v>
      </c>
      <c r="W1197" t="n">
        <v>20.68</v>
      </c>
      <c r="X1197" t="n">
        <v>0.4</v>
      </c>
      <c r="Y1197" t="n">
        <v>1</v>
      </c>
      <c r="Z1197" t="n">
        <v>10</v>
      </c>
    </row>
    <row r="1198">
      <c r="A1198" t="n">
        <v>144</v>
      </c>
      <c r="B1198" t="n">
        <v>105</v>
      </c>
      <c r="C1198" t="inlineStr">
        <is>
          <t xml:space="preserve">CONCLUIDO	</t>
        </is>
      </c>
      <c r="D1198" t="n">
        <v>1.7809</v>
      </c>
      <c r="E1198" t="n">
        <v>56.15</v>
      </c>
      <c r="F1198" t="n">
        <v>52.98</v>
      </c>
      <c r="G1198" t="n">
        <v>211.92</v>
      </c>
      <c r="H1198" t="n">
        <v>2.48</v>
      </c>
      <c r="I1198" t="n">
        <v>15</v>
      </c>
      <c r="J1198" t="n">
        <v>265.92</v>
      </c>
      <c r="K1198" t="n">
        <v>55.27</v>
      </c>
      <c r="L1198" t="n">
        <v>37</v>
      </c>
      <c r="M1198" t="n">
        <v>3</v>
      </c>
      <c r="N1198" t="n">
        <v>68.65000000000001</v>
      </c>
      <c r="O1198" t="n">
        <v>33030.68</v>
      </c>
      <c r="P1198" t="n">
        <v>664.79</v>
      </c>
      <c r="Q1198" t="n">
        <v>1367.25</v>
      </c>
      <c r="R1198" t="n">
        <v>119.21</v>
      </c>
      <c r="S1198" t="n">
        <v>104.26</v>
      </c>
      <c r="T1198" t="n">
        <v>6587.64</v>
      </c>
      <c r="U1198" t="n">
        <v>0.87</v>
      </c>
      <c r="V1198" t="n">
        <v>0.9</v>
      </c>
      <c r="W1198" t="n">
        <v>20.68</v>
      </c>
      <c r="X1198" t="n">
        <v>0.4</v>
      </c>
      <c r="Y1198" t="n">
        <v>1</v>
      </c>
      <c r="Z1198" t="n">
        <v>10</v>
      </c>
    </row>
    <row r="1199">
      <c r="A1199" t="n">
        <v>145</v>
      </c>
      <c r="B1199" t="n">
        <v>105</v>
      </c>
      <c r="C1199" t="inlineStr">
        <is>
          <t xml:space="preserve">CONCLUIDO	</t>
        </is>
      </c>
      <c r="D1199" t="n">
        <v>1.7807</v>
      </c>
      <c r="E1199" t="n">
        <v>56.16</v>
      </c>
      <c r="F1199" t="n">
        <v>52.98</v>
      </c>
      <c r="G1199" t="n">
        <v>211.93</v>
      </c>
      <c r="H1199" t="n">
        <v>2.49</v>
      </c>
      <c r="I1199" t="n">
        <v>15</v>
      </c>
      <c r="J1199" t="n">
        <v>266.39</v>
      </c>
      <c r="K1199" t="n">
        <v>55.27</v>
      </c>
      <c r="L1199" t="n">
        <v>37.25</v>
      </c>
      <c r="M1199" t="n">
        <v>1</v>
      </c>
      <c r="N1199" t="n">
        <v>68.87</v>
      </c>
      <c r="O1199" t="n">
        <v>33088.79</v>
      </c>
      <c r="P1199" t="n">
        <v>665.38</v>
      </c>
      <c r="Q1199" t="n">
        <v>1367.22</v>
      </c>
      <c r="R1199" t="n">
        <v>119.16</v>
      </c>
      <c r="S1199" t="n">
        <v>104.26</v>
      </c>
      <c r="T1199" t="n">
        <v>6560.6</v>
      </c>
      <c r="U1199" t="n">
        <v>0.87</v>
      </c>
      <c r="V1199" t="n">
        <v>0.9</v>
      </c>
      <c r="W1199" t="n">
        <v>20.68</v>
      </c>
      <c r="X1199" t="n">
        <v>0.41</v>
      </c>
      <c r="Y1199" t="n">
        <v>1</v>
      </c>
      <c r="Z1199" t="n">
        <v>10</v>
      </c>
    </row>
    <row r="1200">
      <c r="A1200" t="n">
        <v>146</v>
      </c>
      <c r="B1200" t="n">
        <v>105</v>
      </c>
      <c r="C1200" t="inlineStr">
        <is>
          <t xml:space="preserve">CONCLUIDO	</t>
        </is>
      </c>
      <c r="D1200" t="n">
        <v>1.7806</v>
      </c>
      <c r="E1200" t="n">
        <v>56.16</v>
      </c>
      <c r="F1200" t="n">
        <v>52.99</v>
      </c>
      <c r="G1200" t="n">
        <v>211.95</v>
      </c>
      <c r="H1200" t="n">
        <v>2.5</v>
      </c>
      <c r="I1200" t="n">
        <v>15</v>
      </c>
      <c r="J1200" t="n">
        <v>266.86</v>
      </c>
      <c r="K1200" t="n">
        <v>55.27</v>
      </c>
      <c r="L1200" t="n">
        <v>37.5</v>
      </c>
      <c r="M1200" t="n">
        <v>0</v>
      </c>
      <c r="N1200" t="n">
        <v>69.09</v>
      </c>
      <c r="O1200" t="n">
        <v>33146.99</v>
      </c>
      <c r="P1200" t="n">
        <v>666.4400000000001</v>
      </c>
      <c r="Q1200" t="n">
        <v>1367.28</v>
      </c>
      <c r="R1200" t="n">
        <v>119.16</v>
      </c>
      <c r="S1200" t="n">
        <v>104.26</v>
      </c>
      <c r="T1200" t="n">
        <v>6559.64</v>
      </c>
      <c r="U1200" t="n">
        <v>0.87</v>
      </c>
      <c r="V1200" t="n">
        <v>0.9</v>
      </c>
      <c r="W1200" t="n">
        <v>20.69</v>
      </c>
      <c r="X1200" t="n">
        <v>0.41</v>
      </c>
      <c r="Y1200" t="n">
        <v>1</v>
      </c>
      <c r="Z1200" t="n">
        <v>10</v>
      </c>
    </row>
    <row r="1201">
      <c r="A1201" t="n">
        <v>0</v>
      </c>
      <c r="B1201" t="n">
        <v>60</v>
      </c>
      <c r="C1201" t="inlineStr">
        <is>
          <t xml:space="preserve">CONCLUIDO	</t>
        </is>
      </c>
      <c r="D1201" t="n">
        <v>1.2004</v>
      </c>
      <c r="E1201" t="n">
        <v>83.3</v>
      </c>
      <c r="F1201" t="n">
        <v>67.91</v>
      </c>
      <c r="G1201" t="n">
        <v>7.85</v>
      </c>
      <c r="H1201" t="n">
        <v>0.14</v>
      </c>
      <c r="I1201" t="n">
        <v>519</v>
      </c>
      <c r="J1201" t="n">
        <v>124.63</v>
      </c>
      <c r="K1201" t="n">
        <v>45</v>
      </c>
      <c r="L1201" t="n">
        <v>1</v>
      </c>
      <c r="M1201" t="n">
        <v>517</v>
      </c>
      <c r="N1201" t="n">
        <v>18.64</v>
      </c>
      <c r="O1201" t="n">
        <v>15605.44</v>
      </c>
      <c r="P1201" t="n">
        <v>719.14</v>
      </c>
      <c r="Q1201" t="n">
        <v>1369.48</v>
      </c>
      <c r="R1201" t="n">
        <v>604.86</v>
      </c>
      <c r="S1201" t="n">
        <v>104.26</v>
      </c>
      <c r="T1201" t="n">
        <v>246890.4</v>
      </c>
      <c r="U1201" t="n">
        <v>0.17</v>
      </c>
      <c r="V1201" t="n">
        <v>0.71</v>
      </c>
      <c r="W1201" t="n">
        <v>21.51</v>
      </c>
      <c r="X1201" t="n">
        <v>15.29</v>
      </c>
      <c r="Y1201" t="n">
        <v>1</v>
      </c>
      <c r="Z1201" t="n">
        <v>10</v>
      </c>
    </row>
    <row r="1202">
      <c r="A1202" t="n">
        <v>1</v>
      </c>
      <c r="B1202" t="n">
        <v>60</v>
      </c>
      <c r="C1202" t="inlineStr">
        <is>
          <t xml:space="preserve">CONCLUIDO	</t>
        </is>
      </c>
      <c r="D1202" t="n">
        <v>1.314</v>
      </c>
      <c r="E1202" t="n">
        <v>76.09999999999999</v>
      </c>
      <c r="F1202" t="n">
        <v>64.01000000000001</v>
      </c>
      <c r="G1202" t="n">
        <v>9.85</v>
      </c>
      <c r="H1202" t="n">
        <v>0.18</v>
      </c>
      <c r="I1202" t="n">
        <v>390</v>
      </c>
      <c r="J1202" t="n">
        <v>124.96</v>
      </c>
      <c r="K1202" t="n">
        <v>45</v>
      </c>
      <c r="L1202" t="n">
        <v>1.25</v>
      </c>
      <c r="M1202" t="n">
        <v>388</v>
      </c>
      <c r="N1202" t="n">
        <v>18.71</v>
      </c>
      <c r="O1202" t="n">
        <v>15645.96</v>
      </c>
      <c r="P1202" t="n">
        <v>676.45</v>
      </c>
      <c r="Q1202" t="n">
        <v>1368.77</v>
      </c>
      <c r="R1202" t="n">
        <v>477.46</v>
      </c>
      <c r="S1202" t="n">
        <v>104.26</v>
      </c>
      <c r="T1202" t="n">
        <v>183835.28</v>
      </c>
      <c r="U1202" t="n">
        <v>0.22</v>
      </c>
      <c r="V1202" t="n">
        <v>0.75</v>
      </c>
      <c r="W1202" t="n">
        <v>21.3</v>
      </c>
      <c r="X1202" t="n">
        <v>11.4</v>
      </c>
      <c r="Y1202" t="n">
        <v>1</v>
      </c>
      <c r="Z1202" t="n">
        <v>10</v>
      </c>
    </row>
    <row r="1203">
      <c r="A1203" t="n">
        <v>2</v>
      </c>
      <c r="B1203" t="n">
        <v>60</v>
      </c>
      <c r="C1203" t="inlineStr">
        <is>
          <t xml:space="preserve">CONCLUIDO	</t>
        </is>
      </c>
      <c r="D1203" t="n">
        <v>1.393</v>
      </c>
      <c r="E1203" t="n">
        <v>71.79000000000001</v>
      </c>
      <c r="F1203" t="n">
        <v>61.66</v>
      </c>
      <c r="G1203" t="n">
        <v>11.82</v>
      </c>
      <c r="H1203" t="n">
        <v>0.21</v>
      </c>
      <c r="I1203" t="n">
        <v>313</v>
      </c>
      <c r="J1203" t="n">
        <v>125.29</v>
      </c>
      <c r="K1203" t="n">
        <v>45</v>
      </c>
      <c r="L1203" t="n">
        <v>1.5</v>
      </c>
      <c r="M1203" t="n">
        <v>311</v>
      </c>
      <c r="N1203" t="n">
        <v>18.79</v>
      </c>
      <c r="O1203" t="n">
        <v>15686.51</v>
      </c>
      <c r="P1203" t="n">
        <v>650.02</v>
      </c>
      <c r="Q1203" t="n">
        <v>1368.25</v>
      </c>
      <c r="R1203" t="n">
        <v>402.49</v>
      </c>
      <c r="S1203" t="n">
        <v>104.26</v>
      </c>
      <c r="T1203" t="n">
        <v>146738</v>
      </c>
      <c r="U1203" t="n">
        <v>0.26</v>
      </c>
      <c r="V1203" t="n">
        <v>0.78</v>
      </c>
      <c r="W1203" t="n">
        <v>21.13</v>
      </c>
      <c r="X1203" t="n">
        <v>9.050000000000001</v>
      </c>
      <c r="Y1203" t="n">
        <v>1</v>
      </c>
      <c r="Z1203" t="n">
        <v>10</v>
      </c>
    </row>
    <row r="1204">
      <c r="A1204" t="n">
        <v>3</v>
      </c>
      <c r="B1204" t="n">
        <v>60</v>
      </c>
      <c r="C1204" t="inlineStr">
        <is>
          <t xml:space="preserve">CONCLUIDO	</t>
        </is>
      </c>
      <c r="D1204" t="n">
        <v>1.4508</v>
      </c>
      <c r="E1204" t="n">
        <v>68.93000000000001</v>
      </c>
      <c r="F1204" t="n">
        <v>60.13</v>
      </c>
      <c r="G1204" t="n">
        <v>13.82</v>
      </c>
      <c r="H1204" t="n">
        <v>0.25</v>
      </c>
      <c r="I1204" t="n">
        <v>261</v>
      </c>
      <c r="J1204" t="n">
        <v>125.62</v>
      </c>
      <c r="K1204" t="n">
        <v>45</v>
      </c>
      <c r="L1204" t="n">
        <v>1.75</v>
      </c>
      <c r="M1204" t="n">
        <v>259</v>
      </c>
      <c r="N1204" t="n">
        <v>18.87</v>
      </c>
      <c r="O1204" t="n">
        <v>15727.09</v>
      </c>
      <c r="P1204" t="n">
        <v>632.37</v>
      </c>
      <c r="Q1204" t="n">
        <v>1368.39</v>
      </c>
      <c r="R1204" t="n">
        <v>352.04</v>
      </c>
      <c r="S1204" t="n">
        <v>104.26</v>
      </c>
      <c r="T1204" t="n">
        <v>121769.22</v>
      </c>
      <c r="U1204" t="n">
        <v>0.3</v>
      </c>
      <c r="V1204" t="n">
        <v>0.8</v>
      </c>
      <c r="W1204" t="n">
        <v>21.06</v>
      </c>
      <c r="X1204" t="n">
        <v>7.52</v>
      </c>
      <c r="Y1204" t="n">
        <v>1</v>
      </c>
      <c r="Z1204" t="n">
        <v>10</v>
      </c>
    </row>
    <row r="1205">
      <c r="A1205" t="n">
        <v>4</v>
      </c>
      <c r="B1205" t="n">
        <v>60</v>
      </c>
      <c r="C1205" t="inlineStr">
        <is>
          <t xml:space="preserve">CONCLUIDO	</t>
        </is>
      </c>
      <c r="D1205" t="n">
        <v>1.4961</v>
      </c>
      <c r="E1205" t="n">
        <v>66.84</v>
      </c>
      <c r="F1205" t="n">
        <v>59.01</v>
      </c>
      <c r="G1205" t="n">
        <v>15.88</v>
      </c>
      <c r="H1205" t="n">
        <v>0.28</v>
      </c>
      <c r="I1205" t="n">
        <v>223</v>
      </c>
      <c r="J1205" t="n">
        <v>125.95</v>
      </c>
      <c r="K1205" t="n">
        <v>45</v>
      </c>
      <c r="L1205" t="n">
        <v>2</v>
      </c>
      <c r="M1205" t="n">
        <v>221</v>
      </c>
      <c r="N1205" t="n">
        <v>18.95</v>
      </c>
      <c r="O1205" t="n">
        <v>15767.7</v>
      </c>
      <c r="P1205" t="n">
        <v>618.9400000000001</v>
      </c>
      <c r="Q1205" t="n">
        <v>1368.1</v>
      </c>
      <c r="R1205" t="n">
        <v>316.11</v>
      </c>
      <c r="S1205" t="n">
        <v>104.26</v>
      </c>
      <c r="T1205" t="n">
        <v>103996.5</v>
      </c>
      <c r="U1205" t="n">
        <v>0.33</v>
      </c>
      <c r="V1205" t="n">
        <v>0.8100000000000001</v>
      </c>
      <c r="W1205" t="n">
        <v>20.99</v>
      </c>
      <c r="X1205" t="n">
        <v>6.41</v>
      </c>
      <c r="Y1205" t="n">
        <v>1</v>
      </c>
      <c r="Z1205" t="n">
        <v>10</v>
      </c>
    </row>
    <row r="1206">
      <c r="A1206" t="n">
        <v>5</v>
      </c>
      <c r="B1206" t="n">
        <v>60</v>
      </c>
      <c r="C1206" t="inlineStr">
        <is>
          <t xml:space="preserve">CONCLUIDO	</t>
        </is>
      </c>
      <c r="D1206" t="n">
        <v>1.5312</v>
      </c>
      <c r="E1206" t="n">
        <v>65.31</v>
      </c>
      <c r="F1206" t="n">
        <v>58.19</v>
      </c>
      <c r="G1206" t="n">
        <v>17.91</v>
      </c>
      <c r="H1206" t="n">
        <v>0.31</v>
      </c>
      <c r="I1206" t="n">
        <v>195</v>
      </c>
      <c r="J1206" t="n">
        <v>126.28</v>
      </c>
      <c r="K1206" t="n">
        <v>45</v>
      </c>
      <c r="L1206" t="n">
        <v>2.25</v>
      </c>
      <c r="M1206" t="n">
        <v>193</v>
      </c>
      <c r="N1206" t="n">
        <v>19.03</v>
      </c>
      <c r="O1206" t="n">
        <v>15808.34</v>
      </c>
      <c r="P1206" t="n">
        <v>608.63</v>
      </c>
      <c r="Q1206" t="n">
        <v>1368.37</v>
      </c>
      <c r="R1206" t="n">
        <v>288.37</v>
      </c>
      <c r="S1206" t="n">
        <v>104.26</v>
      </c>
      <c r="T1206" t="n">
        <v>90268.50999999999</v>
      </c>
      <c r="U1206" t="n">
        <v>0.36</v>
      </c>
      <c r="V1206" t="n">
        <v>0.82</v>
      </c>
      <c r="W1206" t="n">
        <v>20.98</v>
      </c>
      <c r="X1206" t="n">
        <v>5.6</v>
      </c>
      <c r="Y1206" t="n">
        <v>1</v>
      </c>
      <c r="Z1206" t="n">
        <v>10</v>
      </c>
    </row>
    <row r="1207">
      <c r="A1207" t="n">
        <v>6</v>
      </c>
      <c r="B1207" t="n">
        <v>60</v>
      </c>
      <c r="C1207" t="inlineStr">
        <is>
          <t xml:space="preserve">CONCLUIDO	</t>
        </is>
      </c>
      <c r="D1207" t="n">
        <v>1.5588</v>
      </c>
      <c r="E1207" t="n">
        <v>64.15000000000001</v>
      </c>
      <c r="F1207" t="n">
        <v>57.57</v>
      </c>
      <c r="G1207" t="n">
        <v>19.85</v>
      </c>
      <c r="H1207" t="n">
        <v>0.35</v>
      </c>
      <c r="I1207" t="n">
        <v>174</v>
      </c>
      <c r="J1207" t="n">
        <v>126.61</v>
      </c>
      <c r="K1207" t="n">
        <v>45</v>
      </c>
      <c r="L1207" t="n">
        <v>2.5</v>
      </c>
      <c r="M1207" t="n">
        <v>172</v>
      </c>
      <c r="N1207" t="n">
        <v>19.11</v>
      </c>
      <c r="O1207" t="n">
        <v>15849</v>
      </c>
      <c r="P1207" t="n">
        <v>600.54</v>
      </c>
      <c r="Q1207" t="n">
        <v>1367.9</v>
      </c>
      <c r="R1207" t="n">
        <v>268.98</v>
      </c>
      <c r="S1207" t="n">
        <v>104.26</v>
      </c>
      <c r="T1207" t="n">
        <v>80677.64999999999</v>
      </c>
      <c r="U1207" t="n">
        <v>0.39</v>
      </c>
      <c r="V1207" t="n">
        <v>0.83</v>
      </c>
      <c r="W1207" t="n">
        <v>20.92</v>
      </c>
      <c r="X1207" t="n">
        <v>4.98</v>
      </c>
      <c r="Y1207" t="n">
        <v>1</v>
      </c>
      <c r="Z1207" t="n">
        <v>10</v>
      </c>
    </row>
    <row r="1208">
      <c r="A1208" t="n">
        <v>7</v>
      </c>
      <c r="B1208" t="n">
        <v>60</v>
      </c>
      <c r="C1208" t="inlineStr">
        <is>
          <t xml:space="preserve">CONCLUIDO	</t>
        </is>
      </c>
      <c r="D1208" t="n">
        <v>1.5833</v>
      </c>
      <c r="E1208" t="n">
        <v>63.16</v>
      </c>
      <c r="F1208" t="n">
        <v>57.04</v>
      </c>
      <c r="G1208" t="n">
        <v>21.94</v>
      </c>
      <c r="H1208" t="n">
        <v>0.38</v>
      </c>
      <c r="I1208" t="n">
        <v>156</v>
      </c>
      <c r="J1208" t="n">
        <v>126.94</v>
      </c>
      <c r="K1208" t="n">
        <v>45</v>
      </c>
      <c r="L1208" t="n">
        <v>2.75</v>
      </c>
      <c r="M1208" t="n">
        <v>154</v>
      </c>
      <c r="N1208" t="n">
        <v>19.19</v>
      </c>
      <c r="O1208" t="n">
        <v>15889.69</v>
      </c>
      <c r="P1208" t="n">
        <v>593.22</v>
      </c>
      <c r="Q1208" t="n">
        <v>1367.63</v>
      </c>
      <c r="R1208" t="n">
        <v>251.49</v>
      </c>
      <c r="S1208" t="n">
        <v>104.26</v>
      </c>
      <c r="T1208" t="n">
        <v>72021.41</v>
      </c>
      <c r="U1208" t="n">
        <v>0.41</v>
      </c>
      <c r="V1208" t="n">
        <v>0.84</v>
      </c>
      <c r="W1208" t="n">
        <v>20.9</v>
      </c>
      <c r="X1208" t="n">
        <v>4.45</v>
      </c>
      <c r="Y1208" t="n">
        <v>1</v>
      </c>
      <c r="Z1208" t="n">
        <v>10</v>
      </c>
    </row>
    <row r="1209">
      <c r="A1209" t="n">
        <v>8</v>
      </c>
      <c r="B1209" t="n">
        <v>60</v>
      </c>
      <c r="C1209" t="inlineStr">
        <is>
          <t xml:space="preserve">CONCLUIDO	</t>
        </is>
      </c>
      <c r="D1209" t="n">
        <v>1.6027</v>
      </c>
      <c r="E1209" t="n">
        <v>62.4</v>
      </c>
      <c r="F1209" t="n">
        <v>56.63</v>
      </c>
      <c r="G1209" t="n">
        <v>23.93</v>
      </c>
      <c r="H1209" t="n">
        <v>0.42</v>
      </c>
      <c r="I1209" t="n">
        <v>142</v>
      </c>
      <c r="J1209" t="n">
        <v>127.27</v>
      </c>
      <c r="K1209" t="n">
        <v>45</v>
      </c>
      <c r="L1209" t="n">
        <v>3</v>
      </c>
      <c r="M1209" t="n">
        <v>140</v>
      </c>
      <c r="N1209" t="n">
        <v>19.27</v>
      </c>
      <c r="O1209" t="n">
        <v>15930.42</v>
      </c>
      <c r="P1209" t="n">
        <v>587.3200000000001</v>
      </c>
      <c r="Q1209" t="n">
        <v>1367.91</v>
      </c>
      <c r="R1209" t="n">
        <v>238.47</v>
      </c>
      <c r="S1209" t="n">
        <v>104.26</v>
      </c>
      <c r="T1209" t="n">
        <v>65579.83</v>
      </c>
      <c r="U1209" t="n">
        <v>0.44</v>
      </c>
      <c r="V1209" t="n">
        <v>0.85</v>
      </c>
      <c r="W1209" t="n">
        <v>20.87</v>
      </c>
      <c r="X1209" t="n">
        <v>4.04</v>
      </c>
      <c r="Y1209" t="n">
        <v>1</v>
      </c>
      <c r="Z1209" t="n">
        <v>10</v>
      </c>
    </row>
    <row r="1210">
      <c r="A1210" t="n">
        <v>9</v>
      </c>
      <c r="B1210" t="n">
        <v>60</v>
      </c>
      <c r="C1210" t="inlineStr">
        <is>
          <t xml:space="preserve">CONCLUIDO	</t>
        </is>
      </c>
      <c r="D1210" t="n">
        <v>1.6195</v>
      </c>
      <c r="E1210" t="n">
        <v>61.75</v>
      </c>
      <c r="F1210" t="n">
        <v>56.29</v>
      </c>
      <c r="G1210" t="n">
        <v>25.98</v>
      </c>
      <c r="H1210" t="n">
        <v>0.45</v>
      </c>
      <c r="I1210" t="n">
        <v>130</v>
      </c>
      <c r="J1210" t="n">
        <v>127.6</v>
      </c>
      <c r="K1210" t="n">
        <v>45</v>
      </c>
      <c r="L1210" t="n">
        <v>3.25</v>
      </c>
      <c r="M1210" t="n">
        <v>128</v>
      </c>
      <c r="N1210" t="n">
        <v>19.35</v>
      </c>
      <c r="O1210" t="n">
        <v>15971.17</v>
      </c>
      <c r="P1210" t="n">
        <v>581.88</v>
      </c>
      <c r="Q1210" t="n">
        <v>1367.55</v>
      </c>
      <c r="R1210" t="n">
        <v>227.34</v>
      </c>
      <c r="S1210" t="n">
        <v>104.26</v>
      </c>
      <c r="T1210" t="n">
        <v>60076.66</v>
      </c>
      <c r="U1210" t="n">
        <v>0.46</v>
      </c>
      <c r="V1210" t="n">
        <v>0.85</v>
      </c>
      <c r="W1210" t="n">
        <v>20.85</v>
      </c>
      <c r="X1210" t="n">
        <v>3.71</v>
      </c>
      <c r="Y1210" t="n">
        <v>1</v>
      </c>
      <c r="Z1210" t="n">
        <v>10</v>
      </c>
    </row>
    <row r="1211">
      <c r="A1211" t="n">
        <v>10</v>
      </c>
      <c r="B1211" t="n">
        <v>60</v>
      </c>
      <c r="C1211" t="inlineStr">
        <is>
          <t xml:space="preserve">CONCLUIDO	</t>
        </is>
      </c>
      <c r="D1211" t="n">
        <v>1.6358</v>
      </c>
      <c r="E1211" t="n">
        <v>61.13</v>
      </c>
      <c r="F1211" t="n">
        <v>55.96</v>
      </c>
      <c r="G1211" t="n">
        <v>28.21</v>
      </c>
      <c r="H1211" t="n">
        <v>0.48</v>
      </c>
      <c r="I1211" t="n">
        <v>119</v>
      </c>
      <c r="J1211" t="n">
        <v>127.93</v>
      </c>
      <c r="K1211" t="n">
        <v>45</v>
      </c>
      <c r="L1211" t="n">
        <v>3.5</v>
      </c>
      <c r="M1211" t="n">
        <v>117</v>
      </c>
      <c r="N1211" t="n">
        <v>19.43</v>
      </c>
      <c r="O1211" t="n">
        <v>16011.95</v>
      </c>
      <c r="P1211" t="n">
        <v>576.71</v>
      </c>
      <c r="Q1211" t="n">
        <v>1367.54</v>
      </c>
      <c r="R1211" t="n">
        <v>215.99</v>
      </c>
      <c r="S1211" t="n">
        <v>104.26</v>
      </c>
      <c r="T1211" t="n">
        <v>54457.29</v>
      </c>
      <c r="U1211" t="n">
        <v>0.48</v>
      </c>
      <c r="V1211" t="n">
        <v>0.86</v>
      </c>
      <c r="W1211" t="n">
        <v>20.85</v>
      </c>
      <c r="X1211" t="n">
        <v>3.37</v>
      </c>
      <c r="Y1211" t="n">
        <v>1</v>
      </c>
      <c r="Z1211" t="n">
        <v>10</v>
      </c>
    </row>
    <row r="1212">
      <c r="A1212" t="n">
        <v>11</v>
      </c>
      <c r="B1212" t="n">
        <v>60</v>
      </c>
      <c r="C1212" t="inlineStr">
        <is>
          <t xml:space="preserve">CONCLUIDO	</t>
        </is>
      </c>
      <c r="D1212" t="n">
        <v>1.6467</v>
      </c>
      <c r="E1212" t="n">
        <v>60.73</v>
      </c>
      <c r="F1212" t="n">
        <v>55.76</v>
      </c>
      <c r="G1212" t="n">
        <v>30.14</v>
      </c>
      <c r="H1212" t="n">
        <v>0.52</v>
      </c>
      <c r="I1212" t="n">
        <v>111</v>
      </c>
      <c r="J1212" t="n">
        <v>128.26</v>
      </c>
      <c r="K1212" t="n">
        <v>45</v>
      </c>
      <c r="L1212" t="n">
        <v>3.75</v>
      </c>
      <c r="M1212" t="n">
        <v>109</v>
      </c>
      <c r="N1212" t="n">
        <v>19.51</v>
      </c>
      <c r="O1212" t="n">
        <v>16052.76</v>
      </c>
      <c r="P1212" t="n">
        <v>572.99</v>
      </c>
      <c r="Q1212" t="n">
        <v>1367.48</v>
      </c>
      <c r="R1212" t="n">
        <v>209.55</v>
      </c>
      <c r="S1212" t="n">
        <v>104.26</v>
      </c>
      <c r="T1212" t="n">
        <v>51278.27</v>
      </c>
      <c r="U1212" t="n">
        <v>0.5</v>
      </c>
      <c r="V1212" t="n">
        <v>0.86</v>
      </c>
      <c r="W1212" t="n">
        <v>20.83</v>
      </c>
      <c r="X1212" t="n">
        <v>3.17</v>
      </c>
      <c r="Y1212" t="n">
        <v>1</v>
      </c>
      <c r="Z1212" t="n">
        <v>10</v>
      </c>
    </row>
    <row r="1213">
      <c r="A1213" t="n">
        <v>12</v>
      </c>
      <c r="B1213" t="n">
        <v>60</v>
      </c>
      <c r="C1213" t="inlineStr">
        <is>
          <t xml:space="preserve">CONCLUIDO	</t>
        </is>
      </c>
      <c r="D1213" t="n">
        <v>1.6588</v>
      </c>
      <c r="E1213" t="n">
        <v>60.28</v>
      </c>
      <c r="F1213" t="n">
        <v>55.52</v>
      </c>
      <c r="G1213" t="n">
        <v>32.34</v>
      </c>
      <c r="H1213" t="n">
        <v>0.55</v>
      </c>
      <c r="I1213" t="n">
        <v>103</v>
      </c>
      <c r="J1213" t="n">
        <v>128.59</v>
      </c>
      <c r="K1213" t="n">
        <v>45</v>
      </c>
      <c r="L1213" t="n">
        <v>4</v>
      </c>
      <c r="M1213" t="n">
        <v>101</v>
      </c>
      <c r="N1213" t="n">
        <v>19.59</v>
      </c>
      <c r="O1213" t="n">
        <v>16093.6</v>
      </c>
      <c r="P1213" t="n">
        <v>568.62</v>
      </c>
      <c r="Q1213" t="n">
        <v>1367.57</v>
      </c>
      <c r="R1213" t="n">
        <v>202.52</v>
      </c>
      <c r="S1213" t="n">
        <v>104.26</v>
      </c>
      <c r="T1213" t="n">
        <v>47798.94</v>
      </c>
      <c r="U1213" t="n">
        <v>0.51</v>
      </c>
      <c r="V1213" t="n">
        <v>0.86</v>
      </c>
      <c r="W1213" t="n">
        <v>20.8</v>
      </c>
      <c r="X1213" t="n">
        <v>2.93</v>
      </c>
      <c r="Y1213" t="n">
        <v>1</v>
      </c>
      <c r="Z1213" t="n">
        <v>10</v>
      </c>
    </row>
    <row r="1214">
      <c r="A1214" t="n">
        <v>13</v>
      </c>
      <c r="B1214" t="n">
        <v>60</v>
      </c>
      <c r="C1214" t="inlineStr">
        <is>
          <t xml:space="preserve">CONCLUIDO	</t>
        </is>
      </c>
      <c r="D1214" t="n">
        <v>1.6683</v>
      </c>
      <c r="E1214" t="n">
        <v>59.94</v>
      </c>
      <c r="F1214" t="n">
        <v>55.33</v>
      </c>
      <c r="G1214" t="n">
        <v>34.22</v>
      </c>
      <c r="H1214" t="n">
        <v>0.58</v>
      </c>
      <c r="I1214" t="n">
        <v>97</v>
      </c>
      <c r="J1214" t="n">
        <v>128.92</v>
      </c>
      <c r="K1214" t="n">
        <v>45</v>
      </c>
      <c r="L1214" t="n">
        <v>4.25</v>
      </c>
      <c r="M1214" t="n">
        <v>95</v>
      </c>
      <c r="N1214" t="n">
        <v>19.68</v>
      </c>
      <c r="O1214" t="n">
        <v>16134.46</v>
      </c>
      <c r="P1214" t="n">
        <v>565.17</v>
      </c>
      <c r="Q1214" t="n">
        <v>1367.78</v>
      </c>
      <c r="R1214" t="n">
        <v>195.76</v>
      </c>
      <c r="S1214" t="n">
        <v>104.26</v>
      </c>
      <c r="T1214" t="n">
        <v>44449.02</v>
      </c>
      <c r="U1214" t="n">
        <v>0.53</v>
      </c>
      <c r="V1214" t="n">
        <v>0.87</v>
      </c>
      <c r="W1214" t="n">
        <v>20.8</v>
      </c>
      <c r="X1214" t="n">
        <v>2.74</v>
      </c>
      <c r="Y1214" t="n">
        <v>1</v>
      </c>
      <c r="Z1214" t="n">
        <v>10</v>
      </c>
    </row>
    <row r="1215">
      <c r="A1215" t="n">
        <v>14</v>
      </c>
      <c r="B1215" t="n">
        <v>60</v>
      </c>
      <c r="C1215" t="inlineStr">
        <is>
          <t xml:space="preserve">CONCLUIDO	</t>
        </is>
      </c>
      <c r="D1215" t="n">
        <v>1.677</v>
      </c>
      <c r="E1215" t="n">
        <v>59.63</v>
      </c>
      <c r="F1215" t="n">
        <v>55.17</v>
      </c>
      <c r="G1215" t="n">
        <v>36.38</v>
      </c>
      <c r="H1215" t="n">
        <v>0.62</v>
      </c>
      <c r="I1215" t="n">
        <v>91</v>
      </c>
      <c r="J1215" t="n">
        <v>129.25</v>
      </c>
      <c r="K1215" t="n">
        <v>45</v>
      </c>
      <c r="L1215" t="n">
        <v>4.5</v>
      </c>
      <c r="M1215" t="n">
        <v>89</v>
      </c>
      <c r="N1215" t="n">
        <v>19.76</v>
      </c>
      <c r="O1215" t="n">
        <v>16175.36</v>
      </c>
      <c r="P1215" t="n">
        <v>561.78</v>
      </c>
      <c r="Q1215" t="n">
        <v>1367.57</v>
      </c>
      <c r="R1215" t="n">
        <v>190.81</v>
      </c>
      <c r="S1215" t="n">
        <v>104.26</v>
      </c>
      <c r="T1215" t="n">
        <v>42007.78</v>
      </c>
      <c r="U1215" t="n">
        <v>0.55</v>
      </c>
      <c r="V1215" t="n">
        <v>0.87</v>
      </c>
      <c r="W1215" t="n">
        <v>20.79</v>
      </c>
      <c r="X1215" t="n">
        <v>2.59</v>
      </c>
      <c r="Y1215" t="n">
        <v>1</v>
      </c>
      <c r="Z1215" t="n">
        <v>10</v>
      </c>
    </row>
    <row r="1216">
      <c r="A1216" t="n">
        <v>15</v>
      </c>
      <c r="B1216" t="n">
        <v>60</v>
      </c>
      <c r="C1216" t="inlineStr">
        <is>
          <t xml:space="preserve">CONCLUIDO	</t>
        </is>
      </c>
      <c r="D1216" t="n">
        <v>1.6856</v>
      </c>
      <c r="E1216" t="n">
        <v>59.32</v>
      </c>
      <c r="F1216" t="n">
        <v>54.99</v>
      </c>
      <c r="G1216" t="n">
        <v>38.37</v>
      </c>
      <c r="H1216" t="n">
        <v>0.65</v>
      </c>
      <c r="I1216" t="n">
        <v>86</v>
      </c>
      <c r="J1216" t="n">
        <v>129.59</v>
      </c>
      <c r="K1216" t="n">
        <v>45</v>
      </c>
      <c r="L1216" t="n">
        <v>4.75</v>
      </c>
      <c r="M1216" t="n">
        <v>84</v>
      </c>
      <c r="N1216" t="n">
        <v>19.84</v>
      </c>
      <c r="O1216" t="n">
        <v>16216.29</v>
      </c>
      <c r="P1216" t="n">
        <v>558.16</v>
      </c>
      <c r="Q1216" t="n">
        <v>1367.54</v>
      </c>
      <c r="R1216" t="n">
        <v>185.03</v>
      </c>
      <c r="S1216" t="n">
        <v>104.26</v>
      </c>
      <c r="T1216" t="n">
        <v>39142.59</v>
      </c>
      <c r="U1216" t="n">
        <v>0.5600000000000001</v>
      </c>
      <c r="V1216" t="n">
        <v>0.87</v>
      </c>
      <c r="W1216" t="n">
        <v>20.78</v>
      </c>
      <c r="X1216" t="n">
        <v>2.41</v>
      </c>
      <c r="Y1216" t="n">
        <v>1</v>
      </c>
      <c r="Z1216" t="n">
        <v>10</v>
      </c>
    </row>
    <row r="1217">
      <c r="A1217" t="n">
        <v>16</v>
      </c>
      <c r="B1217" t="n">
        <v>60</v>
      </c>
      <c r="C1217" t="inlineStr">
        <is>
          <t xml:space="preserve">CONCLUIDO	</t>
        </is>
      </c>
      <c r="D1217" t="n">
        <v>1.6928</v>
      </c>
      <c r="E1217" t="n">
        <v>59.07</v>
      </c>
      <c r="F1217" t="n">
        <v>54.87</v>
      </c>
      <c r="G1217" t="n">
        <v>40.64</v>
      </c>
      <c r="H1217" t="n">
        <v>0.68</v>
      </c>
      <c r="I1217" t="n">
        <v>81</v>
      </c>
      <c r="J1217" t="n">
        <v>129.92</v>
      </c>
      <c r="K1217" t="n">
        <v>45</v>
      </c>
      <c r="L1217" t="n">
        <v>5</v>
      </c>
      <c r="M1217" t="n">
        <v>79</v>
      </c>
      <c r="N1217" t="n">
        <v>19.92</v>
      </c>
      <c r="O1217" t="n">
        <v>16257.24</v>
      </c>
      <c r="P1217" t="n">
        <v>554.89</v>
      </c>
      <c r="Q1217" t="n">
        <v>1367.42</v>
      </c>
      <c r="R1217" t="n">
        <v>180.68</v>
      </c>
      <c r="S1217" t="n">
        <v>104.26</v>
      </c>
      <c r="T1217" t="n">
        <v>36992.81</v>
      </c>
      <c r="U1217" t="n">
        <v>0.58</v>
      </c>
      <c r="V1217" t="n">
        <v>0.87</v>
      </c>
      <c r="W1217" t="n">
        <v>20.78</v>
      </c>
      <c r="X1217" t="n">
        <v>2.29</v>
      </c>
      <c r="Y1217" t="n">
        <v>1</v>
      </c>
      <c r="Z1217" t="n">
        <v>10</v>
      </c>
    </row>
    <row r="1218">
      <c r="A1218" t="n">
        <v>17</v>
      </c>
      <c r="B1218" t="n">
        <v>60</v>
      </c>
      <c r="C1218" t="inlineStr">
        <is>
          <t xml:space="preserve">CONCLUIDO	</t>
        </is>
      </c>
      <c r="D1218" t="n">
        <v>1.6991</v>
      </c>
      <c r="E1218" t="n">
        <v>58.86</v>
      </c>
      <c r="F1218" t="n">
        <v>54.76</v>
      </c>
      <c r="G1218" t="n">
        <v>42.67</v>
      </c>
      <c r="H1218" t="n">
        <v>0.71</v>
      </c>
      <c r="I1218" t="n">
        <v>77</v>
      </c>
      <c r="J1218" t="n">
        <v>130.25</v>
      </c>
      <c r="K1218" t="n">
        <v>45</v>
      </c>
      <c r="L1218" t="n">
        <v>5.25</v>
      </c>
      <c r="M1218" t="n">
        <v>75</v>
      </c>
      <c r="N1218" t="n">
        <v>20</v>
      </c>
      <c r="O1218" t="n">
        <v>16298.23</v>
      </c>
      <c r="P1218" t="n">
        <v>551.73</v>
      </c>
      <c r="Q1218" t="n">
        <v>1367.48</v>
      </c>
      <c r="R1218" t="n">
        <v>177.54</v>
      </c>
      <c r="S1218" t="n">
        <v>104.26</v>
      </c>
      <c r="T1218" t="n">
        <v>35439.89</v>
      </c>
      <c r="U1218" t="n">
        <v>0.59</v>
      </c>
      <c r="V1218" t="n">
        <v>0.88</v>
      </c>
      <c r="W1218" t="n">
        <v>20.76</v>
      </c>
      <c r="X1218" t="n">
        <v>2.17</v>
      </c>
      <c r="Y1218" t="n">
        <v>1</v>
      </c>
      <c r="Z1218" t="n">
        <v>10</v>
      </c>
    </row>
    <row r="1219">
      <c r="A1219" t="n">
        <v>18</v>
      </c>
      <c r="B1219" t="n">
        <v>60</v>
      </c>
      <c r="C1219" t="inlineStr">
        <is>
          <t xml:space="preserve">CONCLUIDO	</t>
        </is>
      </c>
      <c r="D1219" t="n">
        <v>1.7049</v>
      </c>
      <c r="E1219" t="n">
        <v>58.65</v>
      </c>
      <c r="F1219" t="n">
        <v>54.66</v>
      </c>
      <c r="G1219" t="n">
        <v>44.92</v>
      </c>
      <c r="H1219" t="n">
        <v>0.74</v>
      </c>
      <c r="I1219" t="n">
        <v>73</v>
      </c>
      <c r="J1219" t="n">
        <v>130.58</v>
      </c>
      <c r="K1219" t="n">
        <v>45</v>
      </c>
      <c r="L1219" t="n">
        <v>5.5</v>
      </c>
      <c r="M1219" t="n">
        <v>71</v>
      </c>
      <c r="N1219" t="n">
        <v>20.09</v>
      </c>
      <c r="O1219" t="n">
        <v>16339.24</v>
      </c>
      <c r="P1219" t="n">
        <v>549.75</v>
      </c>
      <c r="Q1219" t="n">
        <v>1367.5</v>
      </c>
      <c r="R1219" t="n">
        <v>173.94</v>
      </c>
      <c r="S1219" t="n">
        <v>104.26</v>
      </c>
      <c r="T1219" t="n">
        <v>33662.27</v>
      </c>
      <c r="U1219" t="n">
        <v>0.6</v>
      </c>
      <c r="V1219" t="n">
        <v>0.88</v>
      </c>
      <c r="W1219" t="n">
        <v>20.77</v>
      </c>
      <c r="X1219" t="n">
        <v>2.08</v>
      </c>
      <c r="Y1219" t="n">
        <v>1</v>
      </c>
      <c r="Z1219" t="n">
        <v>10</v>
      </c>
    </row>
    <row r="1220">
      <c r="A1220" t="n">
        <v>19</v>
      </c>
      <c r="B1220" t="n">
        <v>60</v>
      </c>
      <c r="C1220" t="inlineStr">
        <is>
          <t xml:space="preserve">CONCLUIDO	</t>
        </is>
      </c>
      <c r="D1220" t="n">
        <v>1.711</v>
      </c>
      <c r="E1220" t="n">
        <v>58.45</v>
      </c>
      <c r="F1220" t="n">
        <v>54.55</v>
      </c>
      <c r="G1220" t="n">
        <v>47.44</v>
      </c>
      <c r="H1220" t="n">
        <v>0.78</v>
      </c>
      <c r="I1220" t="n">
        <v>69</v>
      </c>
      <c r="J1220" t="n">
        <v>130.92</v>
      </c>
      <c r="K1220" t="n">
        <v>45</v>
      </c>
      <c r="L1220" t="n">
        <v>5.75</v>
      </c>
      <c r="M1220" t="n">
        <v>67</v>
      </c>
      <c r="N1220" t="n">
        <v>20.17</v>
      </c>
      <c r="O1220" t="n">
        <v>16380.29</v>
      </c>
      <c r="P1220" t="n">
        <v>546.02</v>
      </c>
      <c r="Q1220" t="n">
        <v>1367.45</v>
      </c>
      <c r="R1220" t="n">
        <v>170.49</v>
      </c>
      <c r="S1220" t="n">
        <v>104.26</v>
      </c>
      <c r="T1220" t="n">
        <v>31955.54</v>
      </c>
      <c r="U1220" t="n">
        <v>0.61</v>
      </c>
      <c r="V1220" t="n">
        <v>0.88</v>
      </c>
      <c r="W1220" t="n">
        <v>20.76</v>
      </c>
      <c r="X1220" t="n">
        <v>1.97</v>
      </c>
      <c r="Y1220" t="n">
        <v>1</v>
      </c>
      <c r="Z1220" t="n">
        <v>10</v>
      </c>
    </row>
    <row r="1221">
      <c r="A1221" t="n">
        <v>20</v>
      </c>
      <c r="B1221" t="n">
        <v>60</v>
      </c>
      <c r="C1221" t="inlineStr">
        <is>
          <t xml:space="preserve">CONCLUIDO	</t>
        </is>
      </c>
      <c r="D1221" t="n">
        <v>1.7163</v>
      </c>
      <c r="E1221" t="n">
        <v>58.27</v>
      </c>
      <c r="F1221" t="n">
        <v>54.45</v>
      </c>
      <c r="G1221" t="n">
        <v>49.5</v>
      </c>
      <c r="H1221" t="n">
        <v>0.8100000000000001</v>
      </c>
      <c r="I1221" t="n">
        <v>66</v>
      </c>
      <c r="J1221" t="n">
        <v>131.25</v>
      </c>
      <c r="K1221" t="n">
        <v>45</v>
      </c>
      <c r="L1221" t="n">
        <v>6</v>
      </c>
      <c r="M1221" t="n">
        <v>64</v>
      </c>
      <c r="N1221" t="n">
        <v>20.25</v>
      </c>
      <c r="O1221" t="n">
        <v>16421.36</v>
      </c>
      <c r="P1221" t="n">
        <v>543.26</v>
      </c>
      <c r="Q1221" t="n">
        <v>1367.46</v>
      </c>
      <c r="R1221" t="n">
        <v>167.49</v>
      </c>
      <c r="S1221" t="n">
        <v>104.26</v>
      </c>
      <c r="T1221" t="n">
        <v>30471.27</v>
      </c>
      <c r="U1221" t="n">
        <v>0.62</v>
      </c>
      <c r="V1221" t="n">
        <v>0.88</v>
      </c>
      <c r="W1221" t="n">
        <v>20.74</v>
      </c>
      <c r="X1221" t="n">
        <v>1.87</v>
      </c>
      <c r="Y1221" t="n">
        <v>1</v>
      </c>
      <c r="Z1221" t="n">
        <v>10</v>
      </c>
    </row>
    <row r="1222">
      <c r="A1222" t="n">
        <v>21</v>
      </c>
      <c r="B1222" t="n">
        <v>60</v>
      </c>
      <c r="C1222" t="inlineStr">
        <is>
          <t xml:space="preserve">CONCLUIDO	</t>
        </is>
      </c>
      <c r="D1222" t="n">
        <v>1.7208</v>
      </c>
      <c r="E1222" t="n">
        <v>58.11</v>
      </c>
      <c r="F1222" t="n">
        <v>54.37</v>
      </c>
      <c r="G1222" t="n">
        <v>51.78</v>
      </c>
      <c r="H1222" t="n">
        <v>0.84</v>
      </c>
      <c r="I1222" t="n">
        <v>63</v>
      </c>
      <c r="J1222" t="n">
        <v>131.58</v>
      </c>
      <c r="K1222" t="n">
        <v>45</v>
      </c>
      <c r="L1222" t="n">
        <v>6.25</v>
      </c>
      <c r="M1222" t="n">
        <v>61</v>
      </c>
      <c r="N1222" t="n">
        <v>20.34</v>
      </c>
      <c r="O1222" t="n">
        <v>16462.46</v>
      </c>
      <c r="P1222" t="n">
        <v>540.84</v>
      </c>
      <c r="Q1222" t="n">
        <v>1367.43</v>
      </c>
      <c r="R1222" t="n">
        <v>164.89</v>
      </c>
      <c r="S1222" t="n">
        <v>104.26</v>
      </c>
      <c r="T1222" t="n">
        <v>29187.4</v>
      </c>
      <c r="U1222" t="n">
        <v>0.63</v>
      </c>
      <c r="V1222" t="n">
        <v>0.88</v>
      </c>
      <c r="W1222" t="n">
        <v>20.74</v>
      </c>
      <c r="X1222" t="n">
        <v>1.79</v>
      </c>
      <c r="Y1222" t="n">
        <v>1</v>
      </c>
      <c r="Z1222" t="n">
        <v>10</v>
      </c>
    </row>
    <row r="1223">
      <c r="A1223" t="n">
        <v>22</v>
      </c>
      <c r="B1223" t="n">
        <v>60</v>
      </c>
      <c r="C1223" t="inlineStr">
        <is>
          <t xml:space="preserve">CONCLUIDO	</t>
        </is>
      </c>
      <c r="D1223" t="n">
        <v>1.725</v>
      </c>
      <c r="E1223" t="n">
        <v>57.97</v>
      </c>
      <c r="F1223" t="n">
        <v>54.28</v>
      </c>
      <c r="G1223" t="n">
        <v>53.39</v>
      </c>
      <c r="H1223" t="n">
        <v>0.87</v>
      </c>
      <c r="I1223" t="n">
        <v>61</v>
      </c>
      <c r="J1223" t="n">
        <v>131.92</v>
      </c>
      <c r="K1223" t="n">
        <v>45</v>
      </c>
      <c r="L1223" t="n">
        <v>6.5</v>
      </c>
      <c r="M1223" t="n">
        <v>59</v>
      </c>
      <c r="N1223" t="n">
        <v>20.42</v>
      </c>
      <c r="O1223" t="n">
        <v>16503.6</v>
      </c>
      <c r="P1223" t="n">
        <v>537.74</v>
      </c>
      <c r="Q1223" t="n">
        <v>1367.43</v>
      </c>
      <c r="R1223" t="n">
        <v>161.85</v>
      </c>
      <c r="S1223" t="n">
        <v>104.26</v>
      </c>
      <c r="T1223" t="n">
        <v>27678.05</v>
      </c>
      <c r="U1223" t="n">
        <v>0.64</v>
      </c>
      <c r="V1223" t="n">
        <v>0.88</v>
      </c>
      <c r="W1223" t="n">
        <v>20.74</v>
      </c>
      <c r="X1223" t="n">
        <v>1.7</v>
      </c>
      <c r="Y1223" t="n">
        <v>1</v>
      </c>
      <c r="Z1223" t="n">
        <v>10</v>
      </c>
    </row>
    <row r="1224">
      <c r="A1224" t="n">
        <v>23</v>
      </c>
      <c r="B1224" t="n">
        <v>60</v>
      </c>
      <c r="C1224" t="inlineStr">
        <is>
          <t xml:space="preserve">CONCLUIDO	</t>
        </is>
      </c>
      <c r="D1224" t="n">
        <v>1.7299</v>
      </c>
      <c r="E1224" t="n">
        <v>57.81</v>
      </c>
      <c r="F1224" t="n">
        <v>54.19</v>
      </c>
      <c r="G1224" t="n">
        <v>56.06</v>
      </c>
      <c r="H1224" t="n">
        <v>0.9</v>
      </c>
      <c r="I1224" t="n">
        <v>58</v>
      </c>
      <c r="J1224" t="n">
        <v>132.25</v>
      </c>
      <c r="K1224" t="n">
        <v>45</v>
      </c>
      <c r="L1224" t="n">
        <v>6.75</v>
      </c>
      <c r="M1224" t="n">
        <v>56</v>
      </c>
      <c r="N1224" t="n">
        <v>20.5</v>
      </c>
      <c r="O1224" t="n">
        <v>16544.76</v>
      </c>
      <c r="P1224" t="n">
        <v>535.64</v>
      </c>
      <c r="Q1224" t="n">
        <v>1367.36</v>
      </c>
      <c r="R1224" t="n">
        <v>159.28</v>
      </c>
      <c r="S1224" t="n">
        <v>104.26</v>
      </c>
      <c r="T1224" t="n">
        <v>26407.36</v>
      </c>
      <c r="U1224" t="n">
        <v>0.65</v>
      </c>
      <c r="V1224" t="n">
        <v>0.88</v>
      </c>
      <c r="W1224" t="n">
        <v>20.73</v>
      </c>
      <c r="X1224" t="n">
        <v>1.61</v>
      </c>
      <c r="Y1224" t="n">
        <v>1</v>
      </c>
      <c r="Z1224" t="n">
        <v>10</v>
      </c>
    </row>
    <row r="1225">
      <c r="A1225" t="n">
        <v>24</v>
      </c>
      <c r="B1225" t="n">
        <v>60</v>
      </c>
      <c r="C1225" t="inlineStr">
        <is>
          <t xml:space="preserve">CONCLUIDO	</t>
        </is>
      </c>
      <c r="D1225" t="n">
        <v>1.7325</v>
      </c>
      <c r="E1225" t="n">
        <v>57.72</v>
      </c>
      <c r="F1225" t="n">
        <v>54.16</v>
      </c>
      <c r="G1225" t="n">
        <v>58.02</v>
      </c>
      <c r="H1225" t="n">
        <v>0.93</v>
      </c>
      <c r="I1225" t="n">
        <v>56</v>
      </c>
      <c r="J1225" t="n">
        <v>132.58</v>
      </c>
      <c r="K1225" t="n">
        <v>45</v>
      </c>
      <c r="L1225" t="n">
        <v>7</v>
      </c>
      <c r="M1225" t="n">
        <v>54</v>
      </c>
      <c r="N1225" t="n">
        <v>20.59</v>
      </c>
      <c r="O1225" t="n">
        <v>16585.95</v>
      </c>
      <c r="P1225" t="n">
        <v>533.25</v>
      </c>
      <c r="Q1225" t="n">
        <v>1367.35</v>
      </c>
      <c r="R1225" t="n">
        <v>157.86</v>
      </c>
      <c r="S1225" t="n">
        <v>104.26</v>
      </c>
      <c r="T1225" t="n">
        <v>25704.03</v>
      </c>
      <c r="U1225" t="n">
        <v>0.66</v>
      </c>
      <c r="V1225" t="n">
        <v>0.89</v>
      </c>
      <c r="W1225" t="n">
        <v>20.73</v>
      </c>
      <c r="X1225" t="n">
        <v>1.58</v>
      </c>
      <c r="Y1225" t="n">
        <v>1</v>
      </c>
      <c r="Z1225" t="n">
        <v>10</v>
      </c>
    </row>
    <row r="1226">
      <c r="A1226" t="n">
        <v>25</v>
      </c>
      <c r="B1226" t="n">
        <v>60</v>
      </c>
      <c r="C1226" t="inlineStr">
        <is>
          <t xml:space="preserve">CONCLUIDO	</t>
        </is>
      </c>
      <c r="D1226" t="n">
        <v>1.7362</v>
      </c>
      <c r="E1226" t="n">
        <v>57.6</v>
      </c>
      <c r="F1226" t="n">
        <v>54.09</v>
      </c>
      <c r="G1226" t="n">
        <v>60.1</v>
      </c>
      <c r="H1226" t="n">
        <v>0.96</v>
      </c>
      <c r="I1226" t="n">
        <v>54</v>
      </c>
      <c r="J1226" t="n">
        <v>132.92</v>
      </c>
      <c r="K1226" t="n">
        <v>45</v>
      </c>
      <c r="L1226" t="n">
        <v>7.25</v>
      </c>
      <c r="M1226" t="n">
        <v>52</v>
      </c>
      <c r="N1226" t="n">
        <v>20.67</v>
      </c>
      <c r="O1226" t="n">
        <v>16627.17</v>
      </c>
      <c r="P1226" t="n">
        <v>530.47</v>
      </c>
      <c r="Q1226" t="n">
        <v>1367.33</v>
      </c>
      <c r="R1226" t="n">
        <v>155.72</v>
      </c>
      <c r="S1226" t="n">
        <v>104.26</v>
      </c>
      <c r="T1226" t="n">
        <v>24646.53</v>
      </c>
      <c r="U1226" t="n">
        <v>0.67</v>
      </c>
      <c r="V1226" t="n">
        <v>0.89</v>
      </c>
      <c r="W1226" t="n">
        <v>20.72</v>
      </c>
      <c r="X1226" t="n">
        <v>1.51</v>
      </c>
      <c r="Y1226" t="n">
        <v>1</v>
      </c>
      <c r="Z1226" t="n">
        <v>10</v>
      </c>
    </row>
    <row r="1227">
      <c r="A1227" t="n">
        <v>26</v>
      </c>
      <c r="B1227" t="n">
        <v>60</v>
      </c>
      <c r="C1227" t="inlineStr">
        <is>
          <t xml:space="preserve">CONCLUIDO	</t>
        </is>
      </c>
      <c r="D1227" t="n">
        <v>1.7388</v>
      </c>
      <c r="E1227" t="n">
        <v>57.51</v>
      </c>
      <c r="F1227" t="n">
        <v>54.05</v>
      </c>
      <c r="G1227" t="n">
        <v>62.36</v>
      </c>
      <c r="H1227" t="n">
        <v>0.99</v>
      </c>
      <c r="I1227" t="n">
        <v>52</v>
      </c>
      <c r="J1227" t="n">
        <v>133.25</v>
      </c>
      <c r="K1227" t="n">
        <v>45</v>
      </c>
      <c r="L1227" t="n">
        <v>7.5</v>
      </c>
      <c r="M1227" t="n">
        <v>50</v>
      </c>
      <c r="N1227" t="n">
        <v>20.76</v>
      </c>
      <c r="O1227" t="n">
        <v>16668.43</v>
      </c>
      <c r="P1227" t="n">
        <v>528.6</v>
      </c>
      <c r="Q1227" t="n">
        <v>1367.44</v>
      </c>
      <c r="R1227" t="n">
        <v>154.16</v>
      </c>
      <c r="S1227" t="n">
        <v>104.26</v>
      </c>
      <c r="T1227" t="n">
        <v>23875.36</v>
      </c>
      <c r="U1227" t="n">
        <v>0.68</v>
      </c>
      <c r="V1227" t="n">
        <v>0.89</v>
      </c>
      <c r="W1227" t="n">
        <v>20.73</v>
      </c>
      <c r="X1227" t="n">
        <v>1.47</v>
      </c>
      <c r="Y1227" t="n">
        <v>1</v>
      </c>
      <c r="Z1227" t="n">
        <v>10</v>
      </c>
    </row>
    <row r="1228">
      <c r="A1228" t="n">
        <v>27</v>
      </c>
      <c r="B1228" t="n">
        <v>60</v>
      </c>
      <c r="C1228" t="inlineStr">
        <is>
          <t xml:space="preserve">CONCLUIDO	</t>
        </is>
      </c>
      <c r="D1228" t="n">
        <v>1.7425</v>
      </c>
      <c r="E1228" t="n">
        <v>57.39</v>
      </c>
      <c r="F1228" t="n">
        <v>53.98</v>
      </c>
      <c r="G1228" t="n">
        <v>64.77</v>
      </c>
      <c r="H1228" t="n">
        <v>1.03</v>
      </c>
      <c r="I1228" t="n">
        <v>50</v>
      </c>
      <c r="J1228" t="n">
        <v>133.59</v>
      </c>
      <c r="K1228" t="n">
        <v>45</v>
      </c>
      <c r="L1228" t="n">
        <v>7.75</v>
      </c>
      <c r="M1228" t="n">
        <v>48</v>
      </c>
      <c r="N1228" t="n">
        <v>20.84</v>
      </c>
      <c r="O1228" t="n">
        <v>16709.71</v>
      </c>
      <c r="P1228" t="n">
        <v>525.98</v>
      </c>
      <c r="Q1228" t="n">
        <v>1367.27</v>
      </c>
      <c r="R1228" t="n">
        <v>152.1</v>
      </c>
      <c r="S1228" t="n">
        <v>104.26</v>
      </c>
      <c r="T1228" t="n">
        <v>22856.22</v>
      </c>
      <c r="U1228" t="n">
        <v>0.6899999999999999</v>
      </c>
      <c r="V1228" t="n">
        <v>0.89</v>
      </c>
      <c r="W1228" t="n">
        <v>20.72</v>
      </c>
      <c r="X1228" t="n">
        <v>1.4</v>
      </c>
      <c r="Y1228" t="n">
        <v>1</v>
      </c>
      <c r="Z1228" t="n">
        <v>10</v>
      </c>
    </row>
    <row r="1229">
      <c r="A1229" t="n">
        <v>28</v>
      </c>
      <c r="B1229" t="n">
        <v>60</v>
      </c>
      <c r="C1229" t="inlineStr">
        <is>
          <t xml:space="preserve">CONCLUIDO	</t>
        </is>
      </c>
      <c r="D1229" t="n">
        <v>1.7458</v>
      </c>
      <c r="E1229" t="n">
        <v>57.28</v>
      </c>
      <c r="F1229" t="n">
        <v>53.92</v>
      </c>
      <c r="G1229" t="n">
        <v>67.40000000000001</v>
      </c>
      <c r="H1229" t="n">
        <v>1.06</v>
      </c>
      <c r="I1229" t="n">
        <v>48</v>
      </c>
      <c r="J1229" t="n">
        <v>133.92</v>
      </c>
      <c r="K1229" t="n">
        <v>45</v>
      </c>
      <c r="L1229" t="n">
        <v>8</v>
      </c>
      <c r="M1229" t="n">
        <v>46</v>
      </c>
      <c r="N1229" t="n">
        <v>20.93</v>
      </c>
      <c r="O1229" t="n">
        <v>16751.02</v>
      </c>
      <c r="P1229" t="n">
        <v>523.5</v>
      </c>
      <c r="Q1229" t="n">
        <v>1367.33</v>
      </c>
      <c r="R1229" t="n">
        <v>150.42</v>
      </c>
      <c r="S1229" t="n">
        <v>104.26</v>
      </c>
      <c r="T1229" t="n">
        <v>22023.77</v>
      </c>
      <c r="U1229" t="n">
        <v>0.6899999999999999</v>
      </c>
      <c r="V1229" t="n">
        <v>0.89</v>
      </c>
      <c r="W1229" t="n">
        <v>20.72</v>
      </c>
      <c r="X1229" t="n">
        <v>1.34</v>
      </c>
      <c r="Y1229" t="n">
        <v>1</v>
      </c>
      <c r="Z1229" t="n">
        <v>10</v>
      </c>
    </row>
    <row r="1230">
      <c r="A1230" t="n">
        <v>29</v>
      </c>
      <c r="B1230" t="n">
        <v>60</v>
      </c>
      <c r="C1230" t="inlineStr">
        <is>
          <t xml:space="preserve">CONCLUIDO	</t>
        </is>
      </c>
      <c r="D1230" t="n">
        <v>1.7468</v>
      </c>
      <c r="E1230" t="n">
        <v>57.25</v>
      </c>
      <c r="F1230" t="n">
        <v>53.91</v>
      </c>
      <c r="G1230" t="n">
        <v>68.83</v>
      </c>
      <c r="H1230" t="n">
        <v>1.09</v>
      </c>
      <c r="I1230" t="n">
        <v>47</v>
      </c>
      <c r="J1230" t="n">
        <v>134.26</v>
      </c>
      <c r="K1230" t="n">
        <v>45</v>
      </c>
      <c r="L1230" t="n">
        <v>8.25</v>
      </c>
      <c r="M1230" t="n">
        <v>45</v>
      </c>
      <c r="N1230" t="n">
        <v>21.01</v>
      </c>
      <c r="O1230" t="n">
        <v>16792.37</v>
      </c>
      <c r="P1230" t="n">
        <v>520.89</v>
      </c>
      <c r="Q1230" t="n">
        <v>1367.37</v>
      </c>
      <c r="R1230" t="n">
        <v>149.83</v>
      </c>
      <c r="S1230" t="n">
        <v>104.26</v>
      </c>
      <c r="T1230" t="n">
        <v>21736.69</v>
      </c>
      <c r="U1230" t="n">
        <v>0.7</v>
      </c>
      <c r="V1230" t="n">
        <v>0.89</v>
      </c>
      <c r="W1230" t="n">
        <v>20.73</v>
      </c>
      <c r="X1230" t="n">
        <v>1.34</v>
      </c>
      <c r="Y1230" t="n">
        <v>1</v>
      </c>
      <c r="Z1230" t="n">
        <v>10</v>
      </c>
    </row>
    <row r="1231">
      <c r="A1231" t="n">
        <v>30</v>
      </c>
      <c r="B1231" t="n">
        <v>60</v>
      </c>
      <c r="C1231" t="inlineStr">
        <is>
          <t xml:space="preserve">CONCLUIDO	</t>
        </is>
      </c>
      <c r="D1231" t="n">
        <v>1.7505</v>
      </c>
      <c r="E1231" t="n">
        <v>57.13</v>
      </c>
      <c r="F1231" t="n">
        <v>53.84</v>
      </c>
      <c r="G1231" t="n">
        <v>71.79000000000001</v>
      </c>
      <c r="H1231" t="n">
        <v>1.12</v>
      </c>
      <c r="I1231" t="n">
        <v>45</v>
      </c>
      <c r="J1231" t="n">
        <v>134.59</v>
      </c>
      <c r="K1231" t="n">
        <v>45</v>
      </c>
      <c r="L1231" t="n">
        <v>8.5</v>
      </c>
      <c r="M1231" t="n">
        <v>43</v>
      </c>
      <c r="N1231" t="n">
        <v>21.1</v>
      </c>
      <c r="O1231" t="n">
        <v>16833.86</v>
      </c>
      <c r="P1231" t="n">
        <v>518.71</v>
      </c>
      <c r="Q1231" t="n">
        <v>1367.33</v>
      </c>
      <c r="R1231" t="n">
        <v>147.62</v>
      </c>
      <c r="S1231" t="n">
        <v>104.26</v>
      </c>
      <c r="T1231" t="n">
        <v>20642.1</v>
      </c>
      <c r="U1231" t="n">
        <v>0.71</v>
      </c>
      <c r="V1231" t="n">
        <v>0.89</v>
      </c>
      <c r="W1231" t="n">
        <v>20.72</v>
      </c>
      <c r="X1231" t="n">
        <v>1.27</v>
      </c>
      <c r="Y1231" t="n">
        <v>1</v>
      </c>
      <c r="Z1231" t="n">
        <v>10</v>
      </c>
    </row>
    <row r="1232">
      <c r="A1232" t="n">
        <v>31</v>
      </c>
      <c r="B1232" t="n">
        <v>60</v>
      </c>
      <c r="C1232" t="inlineStr">
        <is>
          <t xml:space="preserve">CONCLUIDO	</t>
        </is>
      </c>
      <c r="D1232" t="n">
        <v>1.7519</v>
      </c>
      <c r="E1232" t="n">
        <v>57.08</v>
      </c>
      <c r="F1232" t="n">
        <v>53.82</v>
      </c>
      <c r="G1232" t="n">
        <v>73.40000000000001</v>
      </c>
      <c r="H1232" t="n">
        <v>1.15</v>
      </c>
      <c r="I1232" t="n">
        <v>44</v>
      </c>
      <c r="J1232" t="n">
        <v>134.93</v>
      </c>
      <c r="K1232" t="n">
        <v>45</v>
      </c>
      <c r="L1232" t="n">
        <v>8.75</v>
      </c>
      <c r="M1232" t="n">
        <v>42</v>
      </c>
      <c r="N1232" t="n">
        <v>21.18</v>
      </c>
      <c r="O1232" t="n">
        <v>16875.27</v>
      </c>
      <c r="P1232" t="n">
        <v>516.33</v>
      </c>
      <c r="Q1232" t="n">
        <v>1367.34</v>
      </c>
      <c r="R1232" t="n">
        <v>147.14</v>
      </c>
      <c r="S1232" t="n">
        <v>104.26</v>
      </c>
      <c r="T1232" t="n">
        <v>20405.25</v>
      </c>
      <c r="U1232" t="n">
        <v>0.71</v>
      </c>
      <c r="V1232" t="n">
        <v>0.89</v>
      </c>
      <c r="W1232" t="n">
        <v>20.71</v>
      </c>
      <c r="X1232" t="n">
        <v>1.25</v>
      </c>
      <c r="Y1232" t="n">
        <v>1</v>
      </c>
      <c r="Z1232" t="n">
        <v>10</v>
      </c>
    </row>
    <row r="1233">
      <c r="A1233" t="n">
        <v>32</v>
      </c>
      <c r="B1233" t="n">
        <v>60</v>
      </c>
      <c r="C1233" t="inlineStr">
        <is>
          <t xml:space="preserve">CONCLUIDO	</t>
        </is>
      </c>
      <c r="D1233" t="n">
        <v>1.7558</v>
      </c>
      <c r="E1233" t="n">
        <v>56.95</v>
      </c>
      <c r="F1233" t="n">
        <v>53.75</v>
      </c>
      <c r="G1233" t="n">
        <v>76.78</v>
      </c>
      <c r="H1233" t="n">
        <v>1.18</v>
      </c>
      <c r="I1233" t="n">
        <v>42</v>
      </c>
      <c r="J1233" t="n">
        <v>135.27</v>
      </c>
      <c r="K1233" t="n">
        <v>45</v>
      </c>
      <c r="L1233" t="n">
        <v>9</v>
      </c>
      <c r="M1233" t="n">
        <v>40</v>
      </c>
      <c r="N1233" t="n">
        <v>21.27</v>
      </c>
      <c r="O1233" t="n">
        <v>16916.71</v>
      </c>
      <c r="P1233" t="n">
        <v>513.72</v>
      </c>
      <c r="Q1233" t="n">
        <v>1367.26</v>
      </c>
      <c r="R1233" t="n">
        <v>144.47</v>
      </c>
      <c r="S1233" t="n">
        <v>104.26</v>
      </c>
      <c r="T1233" t="n">
        <v>19082.61</v>
      </c>
      <c r="U1233" t="n">
        <v>0.72</v>
      </c>
      <c r="V1233" t="n">
        <v>0.89</v>
      </c>
      <c r="W1233" t="n">
        <v>20.71</v>
      </c>
      <c r="X1233" t="n">
        <v>1.17</v>
      </c>
      <c r="Y1233" t="n">
        <v>1</v>
      </c>
      <c r="Z1233" t="n">
        <v>10</v>
      </c>
    </row>
    <row r="1234">
      <c r="A1234" t="n">
        <v>33</v>
      </c>
      <c r="B1234" t="n">
        <v>60</v>
      </c>
      <c r="C1234" t="inlineStr">
        <is>
          <t xml:space="preserve">CONCLUIDO	</t>
        </is>
      </c>
      <c r="D1234" t="n">
        <v>1.7581</v>
      </c>
      <c r="E1234" t="n">
        <v>56.88</v>
      </c>
      <c r="F1234" t="n">
        <v>53.7</v>
      </c>
      <c r="G1234" t="n">
        <v>78.59</v>
      </c>
      <c r="H1234" t="n">
        <v>1.21</v>
      </c>
      <c r="I1234" t="n">
        <v>41</v>
      </c>
      <c r="J1234" t="n">
        <v>135.6</v>
      </c>
      <c r="K1234" t="n">
        <v>45</v>
      </c>
      <c r="L1234" t="n">
        <v>9.25</v>
      </c>
      <c r="M1234" t="n">
        <v>39</v>
      </c>
      <c r="N1234" t="n">
        <v>21.35</v>
      </c>
      <c r="O1234" t="n">
        <v>16958.17</v>
      </c>
      <c r="P1234" t="n">
        <v>511.18</v>
      </c>
      <c r="Q1234" t="n">
        <v>1367.39</v>
      </c>
      <c r="R1234" t="n">
        <v>143.39</v>
      </c>
      <c r="S1234" t="n">
        <v>104.26</v>
      </c>
      <c r="T1234" t="n">
        <v>18544.85</v>
      </c>
      <c r="U1234" t="n">
        <v>0.73</v>
      </c>
      <c r="V1234" t="n">
        <v>0.89</v>
      </c>
      <c r="W1234" t="n">
        <v>20.7</v>
      </c>
      <c r="X1234" t="n">
        <v>1.12</v>
      </c>
      <c r="Y1234" t="n">
        <v>1</v>
      </c>
      <c r="Z1234" t="n">
        <v>10</v>
      </c>
    </row>
    <row r="1235">
      <c r="A1235" t="n">
        <v>34</v>
      </c>
      <c r="B1235" t="n">
        <v>60</v>
      </c>
      <c r="C1235" t="inlineStr">
        <is>
          <t xml:space="preserve">CONCLUIDO	</t>
        </is>
      </c>
      <c r="D1235" t="n">
        <v>1.759</v>
      </c>
      <c r="E1235" t="n">
        <v>56.85</v>
      </c>
      <c r="F1235" t="n">
        <v>53.69</v>
      </c>
      <c r="G1235" t="n">
        <v>80.54000000000001</v>
      </c>
      <c r="H1235" t="n">
        <v>1.24</v>
      </c>
      <c r="I1235" t="n">
        <v>40</v>
      </c>
      <c r="J1235" t="n">
        <v>135.94</v>
      </c>
      <c r="K1235" t="n">
        <v>45</v>
      </c>
      <c r="L1235" t="n">
        <v>9.5</v>
      </c>
      <c r="M1235" t="n">
        <v>38</v>
      </c>
      <c r="N1235" t="n">
        <v>21.44</v>
      </c>
      <c r="O1235" t="n">
        <v>16999.67</v>
      </c>
      <c r="P1235" t="n">
        <v>510.22</v>
      </c>
      <c r="Q1235" t="n">
        <v>1367.27</v>
      </c>
      <c r="R1235" t="n">
        <v>143.03</v>
      </c>
      <c r="S1235" t="n">
        <v>104.26</v>
      </c>
      <c r="T1235" t="n">
        <v>18372.98</v>
      </c>
      <c r="U1235" t="n">
        <v>0.73</v>
      </c>
      <c r="V1235" t="n">
        <v>0.89</v>
      </c>
      <c r="W1235" t="n">
        <v>20.7</v>
      </c>
      <c r="X1235" t="n">
        <v>1.12</v>
      </c>
      <c r="Y1235" t="n">
        <v>1</v>
      </c>
      <c r="Z1235" t="n">
        <v>10</v>
      </c>
    </row>
    <row r="1236">
      <c r="A1236" t="n">
        <v>35</v>
      </c>
      <c r="B1236" t="n">
        <v>60</v>
      </c>
      <c r="C1236" t="inlineStr">
        <is>
          <t xml:space="preserve">CONCLUIDO	</t>
        </is>
      </c>
      <c r="D1236" t="n">
        <v>1.7605</v>
      </c>
      <c r="E1236" t="n">
        <v>56.8</v>
      </c>
      <c r="F1236" t="n">
        <v>53.67</v>
      </c>
      <c r="G1236" t="n">
        <v>82.56999999999999</v>
      </c>
      <c r="H1236" t="n">
        <v>1.26</v>
      </c>
      <c r="I1236" t="n">
        <v>39</v>
      </c>
      <c r="J1236" t="n">
        <v>136.27</v>
      </c>
      <c r="K1236" t="n">
        <v>45</v>
      </c>
      <c r="L1236" t="n">
        <v>9.75</v>
      </c>
      <c r="M1236" t="n">
        <v>37</v>
      </c>
      <c r="N1236" t="n">
        <v>21.53</v>
      </c>
      <c r="O1236" t="n">
        <v>17041.2</v>
      </c>
      <c r="P1236" t="n">
        <v>507.72</v>
      </c>
      <c r="Q1236" t="n">
        <v>1367.24</v>
      </c>
      <c r="R1236" t="n">
        <v>142.36</v>
      </c>
      <c r="S1236" t="n">
        <v>104.26</v>
      </c>
      <c r="T1236" t="n">
        <v>18041.41</v>
      </c>
      <c r="U1236" t="n">
        <v>0.73</v>
      </c>
      <c r="V1236" t="n">
        <v>0.89</v>
      </c>
      <c r="W1236" t="n">
        <v>20.7</v>
      </c>
      <c r="X1236" t="n">
        <v>1.1</v>
      </c>
      <c r="Y1236" t="n">
        <v>1</v>
      </c>
      <c r="Z1236" t="n">
        <v>10</v>
      </c>
    </row>
    <row r="1237">
      <c r="A1237" t="n">
        <v>36</v>
      </c>
      <c r="B1237" t="n">
        <v>60</v>
      </c>
      <c r="C1237" t="inlineStr">
        <is>
          <t xml:space="preserve">CONCLUIDO	</t>
        </is>
      </c>
      <c r="D1237" t="n">
        <v>1.7649</v>
      </c>
      <c r="E1237" t="n">
        <v>56.66</v>
      </c>
      <c r="F1237" t="n">
        <v>53.58</v>
      </c>
      <c r="G1237" t="n">
        <v>86.89</v>
      </c>
      <c r="H1237" t="n">
        <v>1.29</v>
      </c>
      <c r="I1237" t="n">
        <v>37</v>
      </c>
      <c r="J1237" t="n">
        <v>136.61</v>
      </c>
      <c r="K1237" t="n">
        <v>45</v>
      </c>
      <c r="L1237" t="n">
        <v>10</v>
      </c>
      <c r="M1237" t="n">
        <v>35</v>
      </c>
      <c r="N1237" t="n">
        <v>21.61</v>
      </c>
      <c r="O1237" t="n">
        <v>17082.76</v>
      </c>
      <c r="P1237" t="n">
        <v>503</v>
      </c>
      <c r="Q1237" t="n">
        <v>1367.32</v>
      </c>
      <c r="R1237" t="n">
        <v>139.2</v>
      </c>
      <c r="S1237" t="n">
        <v>104.26</v>
      </c>
      <c r="T1237" t="n">
        <v>16472.09</v>
      </c>
      <c r="U1237" t="n">
        <v>0.75</v>
      </c>
      <c r="V1237" t="n">
        <v>0.89</v>
      </c>
      <c r="W1237" t="n">
        <v>20.7</v>
      </c>
      <c r="X1237" t="n">
        <v>1.01</v>
      </c>
      <c r="Y1237" t="n">
        <v>1</v>
      </c>
      <c r="Z1237" t="n">
        <v>10</v>
      </c>
    </row>
    <row r="1238">
      <c r="A1238" t="n">
        <v>37</v>
      </c>
      <c r="B1238" t="n">
        <v>60</v>
      </c>
      <c r="C1238" t="inlineStr">
        <is>
          <t xml:space="preserve">CONCLUIDO	</t>
        </is>
      </c>
      <c r="D1238" t="n">
        <v>1.764</v>
      </c>
      <c r="E1238" t="n">
        <v>56.69</v>
      </c>
      <c r="F1238" t="n">
        <v>53.61</v>
      </c>
      <c r="G1238" t="n">
        <v>86.94</v>
      </c>
      <c r="H1238" t="n">
        <v>1.32</v>
      </c>
      <c r="I1238" t="n">
        <v>37</v>
      </c>
      <c r="J1238" t="n">
        <v>136.95</v>
      </c>
      <c r="K1238" t="n">
        <v>45</v>
      </c>
      <c r="L1238" t="n">
        <v>10.25</v>
      </c>
      <c r="M1238" t="n">
        <v>35</v>
      </c>
      <c r="N1238" t="n">
        <v>21.7</v>
      </c>
      <c r="O1238" t="n">
        <v>17124.35</v>
      </c>
      <c r="P1238" t="n">
        <v>502.04</v>
      </c>
      <c r="Q1238" t="n">
        <v>1367.22</v>
      </c>
      <c r="R1238" t="n">
        <v>140.16</v>
      </c>
      <c r="S1238" t="n">
        <v>104.26</v>
      </c>
      <c r="T1238" t="n">
        <v>16951.24</v>
      </c>
      <c r="U1238" t="n">
        <v>0.74</v>
      </c>
      <c r="V1238" t="n">
        <v>0.89</v>
      </c>
      <c r="W1238" t="n">
        <v>20.7</v>
      </c>
      <c r="X1238" t="n">
        <v>1.04</v>
      </c>
      <c r="Y1238" t="n">
        <v>1</v>
      </c>
      <c r="Z1238" t="n">
        <v>10</v>
      </c>
    </row>
    <row r="1239">
      <c r="A1239" t="n">
        <v>38</v>
      </c>
      <c r="B1239" t="n">
        <v>60</v>
      </c>
      <c r="C1239" t="inlineStr">
        <is>
          <t xml:space="preserve">CONCLUIDO	</t>
        </is>
      </c>
      <c r="D1239" t="n">
        <v>1.7655</v>
      </c>
      <c r="E1239" t="n">
        <v>56.64</v>
      </c>
      <c r="F1239" t="n">
        <v>53.59</v>
      </c>
      <c r="G1239" t="n">
        <v>89.31999999999999</v>
      </c>
      <c r="H1239" t="n">
        <v>1.35</v>
      </c>
      <c r="I1239" t="n">
        <v>36</v>
      </c>
      <c r="J1239" t="n">
        <v>137.29</v>
      </c>
      <c r="K1239" t="n">
        <v>45</v>
      </c>
      <c r="L1239" t="n">
        <v>10.5</v>
      </c>
      <c r="M1239" t="n">
        <v>34</v>
      </c>
      <c r="N1239" t="n">
        <v>21.79</v>
      </c>
      <c r="O1239" t="n">
        <v>17165.97</v>
      </c>
      <c r="P1239" t="n">
        <v>500.15</v>
      </c>
      <c r="Q1239" t="n">
        <v>1367.31</v>
      </c>
      <c r="R1239" t="n">
        <v>139.47</v>
      </c>
      <c r="S1239" t="n">
        <v>104.26</v>
      </c>
      <c r="T1239" t="n">
        <v>16611.95</v>
      </c>
      <c r="U1239" t="n">
        <v>0.75</v>
      </c>
      <c r="V1239" t="n">
        <v>0.89</v>
      </c>
      <c r="W1239" t="n">
        <v>20.7</v>
      </c>
      <c r="X1239" t="n">
        <v>1.01</v>
      </c>
      <c r="Y1239" t="n">
        <v>1</v>
      </c>
      <c r="Z1239" t="n">
        <v>10</v>
      </c>
    </row>
    <row r="1240">
      <c r="A1240" t="n">
        <v>39</v>
      </c>
      <c r="B1240" t="n">
        <v>60</v>
      </c>
      <c r="C1240" t="inlineStr">
        <is>
          <t xml:space="preserve">CONCLUIDO	</t>
        </is>
      </c>
      <c r="D1240" t="n">
        <v>1.767</v>
      </c>
      <c r="E1240" t="n">
        <v>56.59</v>
      </c>
      <c r="F1240" t="n">
        <v>53.57</v>
      </c>
      <c r="G1240" t="n">
        <v>91.83</v>
      </c>
      <c r="H1240" t="n">
        <v>1.38</v>
      </c>
      <c r="I1240" t="n">
        <v>35</v>
      </c>
      <c r="J1240" t="n">
        <v>137.62</v>
      </c>
      <c r="K1240" t="n">
        <v>45</v>
      </c>
      <c r="L1240" t="n">
        <v>10.75</v>
      </c>
      <c r="M1240" t="n">
        <v>33</v>
      </c>
      <c r="N1240" t="n">
        <v>21.88</v>
      </c>
      <c r="O1240" t="n">
        <v>17207.62</v>
      </c>
      <c r="P1240" t="n">
        <v>497.42</v>
      </c>
      <c r="Q1240" t="n">
        <v>1367.35</v>
      </c>
      <c r="R1240" t="n">
        <v>138.71</v>
      </c>
      <c r="S1240" t="n">
        <v>104.26</v>
      </c>
      <c r="T1240" t="n">
        <v>16235.69</v>
      </c>
      <c r="U1240" t="n">
        <v>0.75</v>
      </c>
      <c r="V1240" t="n">
        <v>0.89</v>
      </c>
      <c r="W1240" t="n">
        <v>20.7</v>
      </c>
      <c r="X1240" t="n">
        <v>0.99</v>
      </c>
      <c r="Y1240" t="n">
        <v>1</v>
      </c>
      <c r="Z1240" t="n">
        <v>10</v>
      </c>
    </row>
    <row r="1241">
      <c r="A1241" t="n">
        <v>40</v>
      </c>
      <c r="B1241" t="n">
        <v>60</v>
      </c>
      <c r="C1241" t="inlineStr">
        <is>
          <t xml:space="preserve">CONCLUIDO	</t>
        </is>
      </c>
      <c r="D1241" t="n">
        <v>1.7686</v>
      </c>
      <c r="E1241" t="n">
        <v>56.54</v>
      </c>
      <c r="F1241" t="n">
        <v>53.54</v>
      </c>
      <c r="G1241" t="n">
        <v>94.48</v>
      </c>
      <c r="H1241" t="n">
        <v>1.41</v>
      </c>
      <c r="I1241" t="n">
        <v>34</v>
      </c>
      <c r="J1241" t="n">
        <v>137.96</v>
      </c>
      <c r="K1241" t="n">
        <v>45</v>
      </c>
      <c r="L1241" t="n">
        <v>11</v>
      </c>
      <c r="M1241" t="n">
        <v>32</v>
      </c>
      <c r="N1241" t="n">
        <v>21.96</v>
      </c>
      <c r="O1241" t="n">
        <v>17249.3</v>
      </c>
      <c r="P1241" t="n">
        <v>495.68</v>
      </c>
      <c r="Q1241" t="n">
        <v>1367.27</v>
      </c>
      <c r="R1241" t="n">
        <v>137.65</v>
      </c>
      <c r="S1241" t="n">
        <v>104.26</v>
      </c>
      <c r="T1241" t="n">
        <v>15712.62</v>
      </c>
      <c r="U1241" t="n">
        <v>0.76</v>
      </c>
      <c r="V1241" t="n">
        <v>0.9</v>
      </c>
      <c r="W1241" t="n">
        <v>20.71</v>
      </c>
      <c r="X1241" t="n">
        <v>0.96</v>
      </c>
      <c r="Y1241" t="n">
        <v>1</v>
      </c>
      <c r="Z1241" t="n">
        <v>10</v>
      </c>
    </row>
    <row r="1242">
      <c r="A1242" t="n">
        <v>41</v>
      </c>
      <c r="B1242" t="n">
        <v>60</v>
      </c>
      <c r="C1242" t="inlineStr">
        <is>
          <t xml:space="preserve">CONCLUIDO	</t>
        </is>
      </c>
      <c r="D1242" t="n">
        <v>1.7714</v>
      </c>
      <c r="E1242" t="n">
        <v>56.45</v>
      </c>
      <c r="F1242" t="n">
        <v>53.48</v>
      </c>
      <c r="G1242" t="n">
        <v>97.23</v>
      </c>
      <c r="H1242" t="n">
        <v>1.44</v>
      </c>
      <c r="I1242" t="n">
        <v>33</v>
      </c>
      <c r="J1242" t="n">
        <v>138.3</v>
      </c>
      <c r="K1242" t="n">
        <v>45</v>
      </c>
      <c r="L1242" t="n">
        <v>11.25</v>
      </c>
      <c r="M1242" t="n">
        <v>31</v>
      </c>
      <c r="N1242" t="n">
        <v>22.05</v>
      </c>
      <c r="O1242" t="n">
        <v>17291.02</v>
      </c>
      <c r="P1242" t="n">
        <v>493.27</v>
      </c>
      <c r="Q1242" t="n">
        <v>1367.25</v>
      </c>
      <c r="R1242" t="n">
        <v>135.67</v>
      </c>
      <c r="S1242" t="n">
        <v>104.26</v>
      </c>
      <c r="T1242" t="n">
        <v>14727.83</v>
      </c>
      <c r="U1242" t="n">
        <v>0.77</v>
      </c>
      <c r="V1242" t="n">
        <v>0.9</v>
      </c>
      <c r="W1242" t="n">
        <v>20.7</v>
      </c>
      <c r="X1242" t="n">
        <v>0.9</v>
      </c>
      <c r="Y1242" t="n">
        <v>1</v>
      </c>
      <c r="Z1242" t="n">
        <v>10</v>
      </c>
    </row>
    <row r="1243">
      <c r="A1243" t="n">
        <v>42</v>
      </c>
      <c r="B1243" t="n">
        <v>60</v>
      </c>
      <c r="C1243" t="inlineStr">
        <is>
          <t xml:space="preserve">CONCLUIDO	</t>
        </is>
      </c>
      <c r="D1243" t="n">
        <v>1.7726</v>
      </c>
      <c r="E1243" t="n">
        <v>56.41</v>
      </c>
      <c r="F1243" t="n">
        <v>53.46</v>
      </c>
      <c r="G1243" t="n">
        <v>100.25</v>
      </c>
      <c r="H1243" t="n">
        <v>1.47</v>
      </c>
      <c r="I1243" t="n">
        <v>32</v>
      </c>
      <c r="J1243" t="n">
        <v>138.64</v>
      </c>
      <c r="K1243" t="n">
        <v>45</v>
      </c>
      <c r="L1243" t="n">
        <v>11.5</v>
      </c>
      <c r="M1243" t="n">
        <v>30</v>
      </c>
      <c r="N1243" t="n">
        <v>22.14</v>
      </c>
      <c r="O1243" t="n">
        <v>17332.76</v>
      </c>
      <c r="P1243" t="n">
        <v>490.85</v>
      </c>
      <c r="Q1243" t="n">
        <v>1367.29</v>
      </c>
      <c r="R1243" t="n">
        <v>135.44</v>
      </c>
      <c r="S1243" t="n">
        <v>104.26</v>
      </c>
      <c r="T1243" t="n">
        <v>14616.65</v>
      </c>
      <c r="U1243" t="n">
        <v>0.77</v>
      </c>
      <c r="V1243" t="n">
        <v>0.9</v>
      </c>
      <c r="W1243" t="n">
        <v>20.69</v>
      </c>
      <c r="X1243" t="n">
        <v>0.89</v>
      </c>
      <c r="Y1243" t="n">
        <v>1</v>
      </c>
      <c r="Z1243" t="n">
        <v>10</v>
      </c>
    </row>
    <row r="1244">
      <c r="A1244" t="n">
        <v>43</v>
      </c>
      <c r="B1244" t="n">
        <v>60</v>
      </c>
      <c r="C1244" t="inlineStr">
        <is>
          <t xml:space="preserve">CONCLUIDO	</t>
        </is>
      </c>
      <c r="D1244" t="n">
        <v>1.7745</v>
      </c>
      <c r="E1244" t="n">
        <v>56.35</v>
      </c>
      <c r="F1244" t="n">
        <v>53.43</v>
      </c>
      <c r="G1244" t="n">
        <v>103.41</v>
      </c>
      <c r="H1244" t="n">
        <v>1.5</v>
      </c>
      <c r="I1244" t="n">
        <v>31</v>
      </c>
      <c r="J1244" t="n">
        <v>138.98</v>
      </c>
      <c r="K1244" t="n">
        <v>45</v>
      </c>
      <c r="L1244" t="n">
        <v>11.75</v>
      </c>
      <c r="M1244" t="n">
        <v>29</v>
      </c>
      <c r="N1244" t="n">
        <v>22.23</v>
      </c>
      <c r="O1244" t="n">
        <v>17374.54</v>
      </c>
      <c r="P1244" t="n">
        <v>488.46</v>
      </c>
      <c r="Q1244" t="n">
        <v>1367.16</v>
      </c>
      <c r="R1244" t="n">
        <v>134.34</v>
      </c>
      <c r="S1244" t="n">
        <v>104.26</v>
      </c>
      <c r="T1244" t="n">
        <v>14073.3</v>
      </c>
      <c r="U1244" t="n">
        <v>0.78</v>
      </c>
      <c r="V1244" t="n">
        <v>0.9</v>
      </c>
      <c r="W1244" t="n">
        <v>20.69</v>
      </c>
      <c r="X1244" t="n">
        <v>0.85</v>
      </c>
      <c r="Y1244" t="n">
        <v>1</v>
      </c>
      <c r="Z1244" t="n">
        <v>10</v>
      </c>
    </row>
    <row r="1245">
      <c r="A1245" t="n">
        <v>44</v>
      </c>
      <c r="B1245" t="n">
        <v>60</v>
      </c>
      <c r="C1245" t="inlineStr">
        <is>
          <t xml:space="preserve">CONCLUIDO	</t>
        </is>
      </c>
      <c r="D1245" t="n">
        <v>1.7761</v>
      </c>
      <c r="E1245" t="n">
        <v>56.3</v>
      </c>
      <c r="F1245" t="n">
        <v>53.41</v>
      </c>
      <c r="G1245" t="n">
        <v>106.81</v>
      </c>
      <c r="H1245" t="n">
        <v>1.52</v>
      </c>
      <c r="I1245" t="n">
        <v>30</v>
      </c>
      <c r="J1245" t="n">
        <v>139.32</v>
      </c>
      <c r="K1245" t="n">
        <v>45</v>
      </c>
      <c r="L1245" t="n">
        <v>12</v>
      </c>
      <c r="M1245" t="n">
        <v>28</v>
      </c>
      <c r="N1245" t="n">
        <v>22.32</v>
      </c>
      <c r="O1245" t="n">
        <v>17416.34</v>
      </c>
      <c r="P1245" t="n">
        <v>485.13</v>
      </c>
      <c r="Q1245" t="n">
        <v>1367.26</v>
      </c>
      <c r="R1245" t="n">
        <v>133.21</v>
      </c>
      <c r="S1245" t="n">
        <v>104.26</v>
      </c>
      <c r="T1245" t="n">
        <v>13511.55</v>
      </c>
      <c r="U1245" t="n">
        <v>0.78</v>
      </c>
      <c r="V1245" t="n">
        <v>0.9</v>
      </c>
      <c r="W1245" t="n">
        <v>20.7</v>
      </c>
      <c r="X1245" t="n">
        <v>0.83</v>
      </c>
      <c r="Y1245" t="n">
        <v>1</v>
      </c>
      <c r="Z1245" t="n">
        <v>10</v>
      </c>
    </row>
    <row r="1246">
      <c r="A1246" t="n">
        <v>45</v>
      </c>
      <c r="B1246" t="n">
        <v>60</v>
      </c>
      <c r="C1246" t="inlineStr">
        <is>
          <t xml:space="preserve">CONCLUIDO	</t>
        </is>
      </c>
      <c r="D1246" t="n">
        <v>1.7756</v>
      </c>
      <c r="E1246" t="n">
        <v>56.32</v>
      </c>
      <c r="F1246" t="n">
        <v>53.42</v>
      </c>
      <c r="G1246" t="n">
        <v>106.84</v>
      </c>
      <c r="H1246" t="n">
        <v>1.55</v>
      </c>
      <c r="I1246" t="n">
        <v>30</v>
      </c>
      <c r="J1246" t="n">
        <v>139.66</v>
      </c>
      <c r="K1246" t="n">
        <v>45</v>
      </c>
      <c r="L1246" t="n">
        <v>12.25</v>
      </c>
      <c r="M1246" t="n">
        <v>28</v>
      </c>
      <c r="N1246" t="n">
        <v>22.41</v>
      </c>
      <c r="O1246" t="n">
        <v>17458.18</v>
      </c>
      <c r="P1246" t="n">
        <v>484.22</v>
      </c>
      <c r="Q1246" t="n">
        <v>1367.31</v>
      </c>
      <c r="R1246" t="n">
        <v>134.08</v>
      </c>
      <c r="S1246" t="n">
        <v>104.26</v>
      </c>
      <c r="T1246" t="n">
        <v>13943.93</v>
      </c>
      <c r="U1246" t="n">
        <v>0.78</v>
      </c>
      <c r="V1246" t="n">
        <v>0.9</v>
      </c>
      <c r="W1246" t="n">
        <v>20.69</v>
      </c>
      <c r="X1246" t="n">
        <v>0.84</v>
      </c>
      <c r="Y1246" t="n">
        <v>1</v>
      </c>
      <c r="Z1246" t="n">
        <v>10</v>
      </c>
    </row>
    <row r="1247">
      <c r="A1247" t="n">
        <v>46</v>
      </c>
      <c r="B1247" t="n">
        <v>60</v>
      </c>
      <c r="C1247" t="inlineStr">
        <is>
          <t xml:space="preserve">CONCLUIDO	</t>
        </is>
      </c>
      <c r="D1247" t="n">
        <v>1.7776</v>
      </c>
      <c r="E1247" t="n">
        <v>56.26</v>
      </c>
      <c r="F1247" t="n">
        <v>53.38</v>
      </c>
      <c r="G1247" t="n">
        <v>110.45</v>
      </c>
      <c r="H1247" t="n">
        <v>1.58</v>
      </c>
      <c r="I1247" t="n">
        <v>29</v>
      </c>
      <c r="J1247" t="n">
        <v>140</v>
      </c>
      <c r="K1247" t="n">
        <v>45</v>
      </c>
      <c r="L1247" t="n">
        <v>12.5</v>
      </c>
      <c r="M1247" t="n">
        <v>27</v>
      </c>
      <c r="N1247" t="n">
        <v>22.5</v>
      </c>
      <c r="O1247" t="n">
        <v>17500.05</v>
      </c>
      <c r="P1247" t="n">
        <v>482.09</v>
      </c>
      <c r="Q1247" t="n">
        <v>1367.22</v>
      </c>
      <c r="R1247" t="n">
        <v>132.54</v>
      </c>
      <c r="S1247" t="n">
        <v>104.26</v>
      </c>
      <c r="T1247" t="n">
        <v>13180.64</v>
      </c>
      <c r="U1247" t="n">
        <v>0.79</v>
      </c>
      <c r="V1247" t="n">
        <v>0.9</v>
      </c>
      <c r="W1247" t="n">
        <v>20.7</v>
      </c>
      <c r="X1247" t="n">
        <v>0.8100000000000001</v>
      </c>
      <c r="Y1247" t="n">
        <v>1</v>
      </c>
      <c r="Z1247" t="n">
        <v>10</v>
      </c>
    </row>
    <row r="1248">
      <c r="A1248" t="n">
        <v>47</v>
      </c>
      <c r="B1248" t="n">
        <v>60</v>
      </c>
      <c r="C1248" t="inlineStr">
        <is>
          <t xml:space="preserve">CONCLUIDO	</t>
        </is>
      </c>
      <c r="D1248" t="n">
        <v>1.7791</v>
      </c>
      <c r="E1248" t="n">
        <v>56.21</v>
      </c>
      <c r="F1248" t="n">
        <v>53.36</v>
      </c>
      <c r="G1248" t="n">
        <v>114.34</v>
      </c>
      <c r="H1248" t="n">
        <v>1.61</v>
      </c>
      <c r="I1248" t="n">
        <v>28</v>
      </c>
      <c r="J1248" t="n">
        <v>140.33</v>
      </c>
      <c r="K1248" t="n">
        <v>45</v>
      </c>
      <c r="L1248" t="n">
        <v>12.75</v>
      </c>
      <c r="M1248" t="n">
        <v>26</v>
      </c>
      <c r="N1248" t="n">
        <v>22.59</v>
      </c>
      <c r="O1248" t="n">
        <v>17541.95</v>
      </c>
      <c r="P1248" t="n">
        <v>478.9</v>
      </c>
      <c r="Q1248" t="n">
        <v>1367.28</v>
      </c>
      <c r="R1248" t="n">
        <v>132.17</v>
      </c>
      <c r="S1248" t="n">
        <v>104.26</v>
      </c>
      <c r="T1248" t="n">
        <v>13001.22</v>
      </c>
      <c r="U1248" t="n">
        <v>0.79</v>
      </c>
      <c r="V1248" t="n">
        <v>0.9</v>
      </c>
      <c r="W1248" t="n">
        <v>20.68</v>
      </c>
      <c r="X1248" t="n">
        <v>0.78</v>
      </c>
      <c r="Y1248" t="n">
        <v>1</v>
      </c>
      <c r="Z1248" t="n">
        <v>10</v>
      </c>
    </row>
    <row r="1249">
      <c r="A1249" t="n">
        <v>48</v>
      </c>
      <c r="B1249" t="n">
        <v>60</v>
      </c>
      <c r="C1249" t="inlineStr">
        <is>
          <t xml:space="preserve">CONCLUIDO	</t>
        </is>
      </c>
      <c r="D1249" t="n">
        <v>1.7799</v>
      </c>
      <c r="E1249" t="n">
        <v>56.18</v>
      </c>
      <c r="F1249" t="n">
        <v>53.34</v>
      </c>
      <c r="G1249" t="n">
        <v>114.29</v>
      </c>
      <c r="H1249" t="n">
        <v>1.63</v>
      </c>
      <c r="I1249" t="n">
        <v>28</v>
      </c>
      <c r="J1249" t="n">
        <v>140.67</v>
      </c>
      <c r="K1249" t="n">
        <v>45</v>
      </c>
      <c r="L1249" t="n">
        <v>13</v>
      </c>
      <c r="M1249" t="n">
        <v>26</v>
      </c>
      <c r="N1249" t="n">
        <v>22.68</v>
      </c>
      <c r="O1249" t="n">
        <v>17583.88</v>
      </c>
      <c r="P1249" t="n">
        <v>476.78</v>
      </c>
      <c r="Q1249" t="n">
        <v>1367.16</v>
      </c>
      <c r="R1249" t="n">
        <v>131.38</v>
      </c>
      <c r="S1249" t="n">
        <v>104.26</v>
      </c>
      <c r="T1249" t="n">
        <v>12605.68</v>
      </c>
      <c r="U1249" t="n">
        <v>0.79</v>
      </c>
      <c r="V1249" t="n">
        <v>0.9</v>
      </c>
      <c r="W1249" t="n">
        <v>20.68</v>
      </c>
      <c r="X1249" t="n">
        <v>0.76</v>
      </c>
      <c r="Y1249" t="n">
        <v>1</v>
      </c>
      <c r="Z1249" t="n">
        <v>10</v>
      </c>
    </row>
    <row r="1250">
      <c r="A1250" t="n">
        <v>49</v>
      </c>
      <c r="B1250" t="n">
        <v>60</v>
      </c>
      <c r="C1250" t="inlineStr">
        <is>
          <t xml:space="preserve">CONCLUIDO	</t>
        </is>
      </c>
      <c r="D1250" t="n">
        <v>1.7814</v>
      </c>
      <c r="E1250" t="n">
        <v>56.14</v>
      </c>
      <c r="F1250" t="n">
        <v>53.31</v>
      </c>
      <c r="G1250" t="n">
        <v>118.48</v>
      </c>
      <c r="H1250" t="n">
        <v>1.66</v>
      </c>
      <c r="I1250" t="n">
        <v>27</v>
      </c>
      <c r="J1250" t="n">
        <v>141.02</v>
      </c>
      <c r="K1250" t="n">
        <v>45</v>
      </c>
      <c r="L1250" t="n">
        <v>13.25</v>
      </c>
      <c r="M1250" t="n">
        <v>25</v>
      </c>
      <c r="N1250" t="n">
        <v>22.77</v>
      </c>
      <c r="O1250" t="n">
        <v>17625.85</v>
      </c>
      <c r="P1250" t="n">
        <v>473.71</v>
      </c>
      <c r="Q1250" t="n">
        <v>1367.3</v>
      </c>
      <c r="R1250" t="n">
        <v>130.29</v>
      </c>
      <c r="S1250" t="n">
        <v>104.26</v>
      </c>
      <c r="T1250" t="n">
        <v>12068.4</v>
      </c>
      <c r="U1250" t="n">
        <v>0.8</v>
      </c>
      <c r="V1250" t="n">
        <v>0.9</v>
      </c>
      <c r="W1250" t="n">
        <v>20.69</v>
      </c>
      <c r="X1250" t="n">
        <v>0.74</v>
      </c>
      <c r="Y1250" t="n">
        <v>1</v>
      </c>
      <c r="Z1250" t="n">
        <v>10</v>
      </c>
    </row>
    <row r="1251">
      <c r="A1251" t="n">
        <v>50</v>
      </c>
      <c r="B1251" t="n">
        <v>60</v>
      </c>
      <c r="C1251" t="inlineStr">
        <is>
          <t xml:space="preserve">CONCLUIDO	</t>
        </is>
      </c>
      <c r="D1251" t="n">
        <v>1.7827</v>
      </c>
      <c r="E1251" t="n">
        <v>56.1</v>
      </c>
      <c r="F1251" t="n">
        <v>53.3</v>
      </c>
      <c r="G1251" t="n">
        <v>123</v>
      </c>
      <c r="H1251" t="n">
        <v>1.69</v>
      </c>
      <c r="I1251" t="n">
        <v>26</v>
      </c>
      <c r="J1251" t="n">
        <v>141.36</v>
      </c>
      <c r="K1251" t="n">
        <v>45</v>
      </c>
      <c r="L1251" t="n">
        <v>13.5</v>
      </c>
      <c r="M1251" t="n">
        <v>23</v>
      </c>
      <c r="N1251" t="n">
        <v>22.86</v>
      </c>
      <c r="O1251" t="n">
        <v>17667.84</v>
      </c>
      <c r="P1251" t="n">
        <v>470.13</v>
      </c>
      <c r="Q1251" t="n">
        <v>1367.19</v>
      </c>
      <c r="R1251" t="n">
        <v>130.09</v>
      </c>
      <c r="S1251" t="n">
        <v>104.26</v>
      </c>
      <c r="T1251" t="n">
        <v>11971.09</v>
      </c>
      <c r="U1251" t="n">
        <v>0.8</v>
      </c>
      <c r="V1251" t="n">
        <v>0.9</v>
      </c>
      <c r="W1251" t="n">
        <v>20.68</v>
      </c>
      <c r="X1251" t="n">
        <v>0.72</v>
      </c>
      <c r="Y1251" t="n">
        <v>1</v>
      </c>
      <c r="Z1251" t="n">
        <v>10</v>
      </c>
    </row>
    <row r="1252">
      <c r="A1252" t="n">
        <v>51</v>
      </c>
      <c r="B1252" t="n">
        <v>60</v>
      </c>
      <c r="C1252" t="inlineStr">
        <is>
          <t xml:space="preserve">CONCLUIDO	</t>
        </is>
      </c>
      <c r="D1252" t="n">
        <v>1.7828</v>
      </c>
      <c r="E1252" t="n">
        <v>56.09</v>
      </c>
      <c r="F1252" t="n">
        <v>53.29</v>
      </c>
      <c r="G1252" t="n">
        <v>122.99</v>
      </c>
      <c r="H1252" t="n">
        <v>1.72</v>
      </c>
      <c r="I1252" t="n">
        <v>26</v>
      </c>
      <c r="J1252" t="n">
        <v>141.7</v>
      </c>
      <c r="K1252" t="n">
        <v>45</v>
      </c>
      <c r="L1252" t="n">
        <v>13.75</v>
      </c>
      <c r="M1252" t="n">
        <v>22</v>
      </c>
      <c r="N1252" t="n">
        <v>22.95</v>
      </c>
      <c r="O1252" t="n">
        <v>17709.87</v>
      </c>
      <c r="P1252" t="n">
        <v>469.97</v>
      </c>
      <c r="Q1252" t="n">
        <v>1367.31</v>
      </c>
      <c r="R1252" t="n">
        <v>129.82</v>
      </c>
      <c r="S1252" t="n">
        <v>104.26</v>
      </c>
      <c r="T1252" t="n">
        <v>11835.38</v>
      </c>
      <c r="U1252" t="n">
        <v>0.8</v>
      </c>
      <c r="V1252" t="n">
        <v>0.9</v>
      </c>
      <c r="W1252" t="n">
        <v>20.68</v>
      </c>
      <c r="X1252" t="n">
        <v>0.72</v>
      </c>
      <c r="Y1252" t="n">
        <v>1</v>
      </c>
      <c r="Z1252" t="n">
        <v>10</v>
      </c>
    </row>
    <row r="1253">
      <c r="A1253" t="n">
        <v>52</v>
      </c>
      <c r="B1253" t="n">
        <v>60</v>
      </c>
      <c r="C1253" t="inlineStr">
        <is>
          <t xml:space="preserve">CONCLUIDO	</t>
        </is>
      </c>
      <c r="D1253" t="n">
        <v>1.7845</v>
      </c>
      <c r="E1253" t="n">
        <v>56.04</v>
      </c>
      <c r="F1253" t="n">
        <v>53.27</v>
      </c>
      <c r="G1253" t="n">
        <v>127.84</v>
      </c>
      <c r="H1253" t="n">
        <v>1.74</v>
      </c>
      <c r="I1253" t="n">
        <v>25</v>
      </c>
      <c r="J1253" t="n">
        <v>142.04</v>
      </c>
      <c r="K1253" t="n">
        <v>45</v>
      </c>
      <c r="L1253" t="n">
        <v>14</v>
      </c>
      <c r="M1253" t="n">
        <v>19</v>
      </c>
      <c r="N1253" t="n">
        <v>23.04</v>
      </c>
      <c r="O1253" t="n">
        <v>17751.93</v>
      </c>
      <c r="P1253" t="n">
        <v>466.71</v>
      </c>
      <c r="Q1253" t="n">
        <v>1367.32</v>
      </c>
      <c r="R1253" t="n">
        <v>128.81</v>
      </c>
      <c r="S1253" t="n">
        <v>104.26</v>
      </c>
      <c r="T1253" t="n">
        <v>11334.63</v>
      </c>
      <c r="U1253" t="n">
        <v>0.8100000000000001</v>
      </c>
      <c r="V1253" t="n">
        <v>0.9</v>
      </c>
      <c r="W1253" t="n">
        <v>20.69</v>
      </c>
      <c r="X1253" t="n">
        <v>0.6899999999999999</v>
      </c>
      <c r="Y1253" t="n">
        <v>1</v>
      </c>
      <c r="Z1253" t="n">
        <v>10</v>
      </c>
    </row>
    <row r="1254">
      <c r="A1254" t="n">
        <v>53</v>
      </c>
      <c r="B1254" t="n">
        <v>60</v>
      </c>
      <c r="C1254" t="inlineStr">
        <is>
          <t xml:space="preserve">CONCLUIDO	</t>
        </is>
      </c>
      <c r="D1254" t="n">
        <v>1.7839</v>
      </c>
      <c r="E1254" t="n">
        <v>56.06</v>
      </c>
      <c r="F1254" t="n">
        <v>53.29</v>
      </c>
      <c r="G1254" t="n">
        <v>127.89</v>
      </c>
      <c r="H1254" t="n">
        <v>1.77</v>
      </c>
      <c r="I1254" t="n">
        <v>25</v>
      </c>
      <c r="J1254" t="n">
        <v>142.38</v>
      </c>
      <c r="K1254" t="n">
        <v>45</v>
      </c>
      <c r="L1254" t="n">
        <v>14.25</v>
      </c>
      <c r="M1254" t="n">
        <v>15</v>
      </c>
      <c r="N1254" t="n">
        <v>23.13</v>
      </c>
      <c r="O1254" t="n">
        <v>17794.02</v>
      </c>
      <c r="P1254" t="n">
        <v>466.95</v>
      </c>
      <c r="Q1254" t="n">
        <v>1367.27</v>
      </c>
      <c r="R1254" t="n">
        <v>129.1</v>
      </c>
      <c r="S1254" t="n">
        <v>104.26</v>
      </c>
      <c r="T1254" t="n">
        <v>11481.45</v>
      </c>
      <c r="U1254" t="n">
        <v>0.8100000000000001</v>
      </c>
      <c r="V1254" t="n">
        <v>0.9</v>
      </c>
      <c r="W1254" t="n">
        <v>20.7</v>
      </c>
      <c r="X1254" t="n">
        <v>0.71</v>
      </c>
      <c r="Y1254" t="n">
        <v>1</v>
      </c>
      <c r="Z1254" t="n">
        <v>10</v>
      </c>
    </row>
    <row r="1255">
      <c r="A1255" t="n">
        <v>54</v>
      </c>
      <c r="B1255" t="n">
        <v>60</v>
      </c>
      <c r="C1255" t="inlineStr">
        <is>
          <t xml:space="preserve">CONCLUIDO	</t>
        </is>
      </c>
      <c r="D1255" t="n">
        <v>1.7837</v>
      </c>
      <c r="E1255" t="n">
        <v>56.06</v>
      </c>
      <c r="F1255" t="n">
        <v>53.29</v>
      </c>
      <c r="G1255" t="n">
        <v>127.9</v>
      </c>
      <c r="H1255" t="n">
        <v>1.8</v>
      </c>
      <c r="I1255" t="n">
        <v>25</v>
      </c>
      <c r="J1255" t="n">
        <v>142.72</v>
      </c>
      <c r="K1255" t="n">
        <v>45</v>
      </c>
      <c r="L1255" t="n">
        <v>14.5</v>
      </c>
      <c r="M1255" t="n">
        <v>10</v>
      </c>
      <c r="N1255" t="n">
        <v>23.22</v>
      </c>
      <c r="O1255" t="n">
        <v>17836.15</v>
      </c>
      <c r="P1255" t="n">
        <v>464.28</v>
      </c>
      <c r="Q1255" t="n">
        <v>1367.37</v>
      </c>
      <c r="R1255" t="n">
        <v>129.21</v>
      </c>
      <c r="S1255" t="n">
        <v>104.26</v>
      </c>
      <c r="T1255" t="n">
        <v>11535.1</v>
      </c>
      <c r="U1255" t="n">
        <v>0.8100000000000001</v>
      </c>
      <c r="V1255" t="n">
        <v>0.9</v>
      </c>
      <c r="W1255" t="n">
        <v>20.7</v>
      </c>
      <c r="X1255" t="n">
        <v>0.72</v>
      </c>
      <c r="Y1255" t="n">
        <v>1</v>
      </c>
      <c r="Z1255" t="n">
        <v>10</v>
      </c>
    </row>
    <row r="1256">
      <c r="A1256" t="n">
        <v>55</v>
      </c>
      <c r="B1256" t="n">
        <v>60</v>
      </c>
      <c r="C1256" t="inlineStr">
        <is>
          <t xml:space="preserve">CONCLUIDO	</t>
        </is>
      </c>
      <c r="D1256" t="n">
        <v>1.7858</v>
      </c>
      <c r="E1256" t="n">
        <v>56</v>
      </c>
      <c r="F1256" t="n">
        <v>53.25</v>
      </c>
      <c r="G1256" t="n">
        <v>133.13</v>
      </c>
      <c r="H1256" t="n">
        <v>1.82</v>
      </c>
      <c r="I1256" t="n">
        <v>24</v>
      </c>
      <c r="J1256" t="n">
        <v>143.06</v>
      </c>
      <c r="K1256" t="n">
        <v>45</v>
      </c>
      <c r="L1256" t="n">
        <v>14.75</v>
      </c>
      <c r="M1256" t="n">
        <v>7</v>
      </c>
      <c r="N1256" t="n">
        <v>23.31</v>
      </c>
      <c r="O1256" t="n">
        <v>17878.3</v>
      </c>
      <c r="P1256" t="n">
        <v>462.62</v>
      </c>
      <c r="Q1256" t="n">
        <v>1367.34</v>
      </c>
      <c r="R1256" t="n">
        <v>127.76</v>
      </c>
      <c r="S1256" t="n">
        <v>104.26</v>
      </c>
      <c r="T1256" t="n">
        <v>10816.89</v>
      </c>
      <c r="U1256" t="n">
        <v>0.82</v>
      </c>
      <c r="V1256" t="n">
        <v>0.9</v>
      </c>
      <c r="W1256" t="n">
        <v>20.71</v>
      </c>
      <c r="X1256" t="n">
        <v>0.68</v>
      </c>
      <c r="Y1256" t="n">
        <v>1</v>
      </c>
      <c r="Z1256" t="n">
        <v>10</v>
      </c>
    </row>
    <row r="1257">
      <c r="A1257" t="n">
        <v>56</v>
      </c>
      <c r="B1257" t="n">
        <v>60</v>
      </c>
      <c r="C1257" t="inlineStr">
        <is>
          <t xml:space="preserve">CONCLUIDO	</t>
        </is>
      </c>
      <c r="D1257" t="n">
        <v>1.7858</v>
      </c>
      <c r="E1257" t="n">
        <v>56</v>
      </c>
      <c r="F1257" t="n">
        <v>53.25</v>
      </c>
      <c r="G1257" t="n">
        <v>133.13</v>
      </c>
      <c r="H1257" t="n">
        <v>1.85</v>
      </c>
      <c r="I1257" t="n">
        <v>24</v>
      </c>
      <c r="J1257" t="n">
        <v>143.4</v>
      </c>
      <c r="K1257" t="n">
        <v>45</v>
      </c>
      <c r="L1257" t="n">
        <v>15</v>
      </c>
      <c r="M1257" t="n">
        <v>2</v>
      </c>
      <c r="N1257" t="n">
        <v>23.41</v>
      </c>
      <c r="O1257" t="n">
        <v>17920.49</v>
      </c>
      <c r="P1257" t="n">
        <v>463.73</v>
      </c>
      <c r="Q1257" t="n">
        <v>1367.39</v>
      </c>
      <c r="R1257" t="n">
        <v>127.64</v>
      </c>
      <c r="S1257" t="n">
        <v>104.26</v>
      </c>
      <c r="T1257" t="n">
        <v>10755.91</v>
      </c>
      <c r="U1257" t="n">
        <v>0.82</v>
      </c>
      <c r="V1257" t="n">
        <v>0.9</v>
      </c>
      <c r="W1257" t="n">
        <v>20.71</v>
      </c>
      <c r="X1257" t="n">
        <v>0.67</v>
      </c>
      <c r="Y1257" t="n">
        <v>1</v>
      </c>
      <c r="Z1257" t="n">
        <v>10</v>
      </c>
    </row>
    <row r="1258">
      <c r="A1258" t="n">
        <v>57</v>
      </c>
      <c r="B1258" t="n">
        <v>60</v>
      </c>
      <c r="C1258" t="inlineStr">
        <is>
          <t xml:space="preserve">CONCLUIDO	</t>
        </is>
      </c>
      <c r="D1258" t="n">
        <v>1.7856</v>
      </c>
      <c r="E1258" t="n">
        <v>56</v>
      </c>
      <c r="F1258" t="n">
        <v>53.26</v>
      </c>
      <c r="G1258" t="n">
        <v>133.15</v>
      </c>
      <c r="H1258" t="n">
        <v>1.88</v>
      </c>
      <c r="I1258" t="n">
        <v>24</v>
      </c>
      <c r="J1258" t="n">
        <v>143.75</v>
      </c>
      <c r="K1258" t="n">
        <v>45</v>
      </c>
      <c r="L1258" t="n">
        <v>15.25</v>
      </c>
      <c r="M1258" t="n">
        <v>1</v>
      </c>
      <c r="N1258" t="n">
        <v>23.5</v>
      </c>
      <c r="O1258" t="n">
        <v>17962.71</v>
      </c>
      <c r="P1258" t="n">
        <v>464.65</v>
      </c>
      <c r="Q1258" t="n">
        <v>1367.3</v>
      </c>
      <c r="R1258" t="n">
        <v>127.65</v>
      </c>
      <c r="S1258" t="n">
        <v>104.26</v>
      </c>
      <c r="T1258" t="n">
        <v>10762.23</v>
      </c>
      <c r="U1258" t="n">
        <v>0.82</v>
      </c>
      <c r="V1258" t="n">
        <v>0.9</v>
      </c>
      <c r="W1258" t="n">
        <v>20.71</v>
      </c>
      <c r="X1258" t="n">
        <v>0.68</v>
      </c>
      <c r="Y1258" t="n">
        <v>1</v>
      </c>
      <c r="Z1258" t="n">
        <v>10</v>
      </c>
    </row>
    <row r="1259">
      <c r="A1259" t="n">
        <v>58</v>
      </c>
      <c r="B1259" t="n">
        <v>60</v>
      </c>
      <c r="C1259" t="inlineStr">
        <is>
          <t xml:space="preserve">CONCLUIDO	</t>
        </is>
      </c>
      <c r="D1259" t="n">
        <v>1.7856</v>
      </c>
      <c r="E1259" t="n">
        <v>56</v>
      </c>
      <c r="F1259" t="n">
        <v>53.26</v>
      </c>
      <c r="G1259" t="n">
        <v>133.15</v>
      </c>
      <c r="H1259" t="n">
        <v>1.9</v>
      </c>
      <c r="I1259" t="n">
        <v>24</v>
      </c>
      <c r="J1259" t="n">
        <v>144.09</v>
      </c>
      <c r="K1259" t="n">
        <v>45</v>
      </c>
      <c r="L1259" t="n">
        <v>15.5</v>
      </c>
      <c r="M1259" t="n">
        <v>0</v>
      </c>
      <c r="N1259" t="n">
        <v>23.59</v>
      </c>
      <c r="O1259" t="n">
        <v>18004.96</v>
      </c>
      <c r="P1259" t="n">
        <v>465.64</v>
      </c>
      <c r="Q1259" t="n">
        <v>1367.35</v>
      </c>
      <c r="R1259" t="n">
        <v>127.72</v>
      </c>
      <c r="S1259" t="n">
        <v>104.26</v>
      </c>
      <c r="T1259" t="n">
        <v>10795.72</v>
      </c>
      <c r="U1259" t="n">
        <v>0.82</v>
      </c>
      <c r="V1259" t="n">
        <v>0.9</v>
      </c>
      <c r="W1259" t="n">
        <v>20.71</v>
      </c>
      <c r="X1259" t="n">
        <v>0.68</v>
      </c>
      <c r="Y1259" t="n">
        <v>1</v>
      </c>
      <c r="Z1259" t="n">
        <v>10</v>
      </c>
    </row>
    <row r="1260">
      <c r="A1260" t="n">
        <v>0</v>
      </c>
      <c r="B1260" t="n">
        <v>135</v>
      </c>
      <c r="C1260" t="inlineStr">
        <is>
          <t xml:space="preserve">CONCLUIDO	</t>
        </is>
      </c>
      <c r="D1260" t="n">
        <v>0.7153</v>
      </c>
      <c r="E1260" t="n">
        <v>139.8</v>
      </c>
      <c r="F1260" t="n">
        <v>84.27</v>
      </c>
      <c r="G1260" t="n">
        <v>4.85</v>
      </c>
      <c r="H1260" t="n">
        <v>0.07000000000000001</v>
      </c>
      <c r="I1260" t="n">
        <v>1042</v>
      </c>
      <c r="J1260" t="n">
        <v>263.32</v>
      </c>
      <c r="K1260" t="n">
        <v>59.89</v>
      </c>
      <c r="L1260" t="n">
        <v>1</v>
      </c>
      <c r="M1260" t="n">
        <v>1040</v>
      </c>
      <c r="N1260" t="n">
        <v>67.43000000000001</v>
      </c>
      <c r="O1260" t="n">
        <v>32710.1</v>
      </c>
      <c r="P1260" t="n">
        <v>1438.36</v>
      </c>
      <c r="Q1260" t="n">
        <v>1372</v>
      </c>
      <c r="R1260" t="n">
        <v>1140.93</v>
      </c>
      <c r="S1260" t="n">
        <v>104.26</v>
      </c>
      <c r="T1260" t="n">
        <v>512310.71</v>
      </c>
      <c r="U1260" t="n">
        <v>0.09</v>
      </c>
      <c r="V1260" t="n">
        <v>0.57</v>
      </c>
      <c r="W1260" t="n">
        <v>22.33</v>
      </c>
      <c r="X1260" t="n">
        <v>31.59</v>
      </c>
      <c r="Y1260" t="n">
        <v>1</v>
      </c>
      <c r="Z1260" t="n">
        <v>10</v>
      </c>
    </row>
    <row r="1261">
      <c r="A1261" t="n">
        <v>1</v>
      </c>
      <c r="B1261" t="n">
        <v>135</v>
      </c>
      <c r="C1261" t="inlineStr">
        <is>
          <t xml:space="preserve">CONCLUIDO	</t>
        </is>
      </c>
      <c r="D1261" t="n">
        <v>0.8714</v>
      </c>
      <c r="E1261" t="n">
        <v>114.76</v>
      </c>
      <c r="F1261" t="n">
        <v>74.65000000000001</v>
      </c>
      <c r="G1261" t="n">
        <v>6.08</v>
      </c>
      <c r="H1261" t="n">
        <v>0.08</v>
      </c>
      <c r="I1261" t="n">
        <v>737</v>
      </c>
      <c r="J1261" t="n">
        <v>263.79</v>
      </c>
      <c r="K1261" t="n">
        <v>59.89</v>
      </c>
      <c r="L1261" t="n">
        <v>1.25</v>
      </c>
      <c r="M1261" t="n">
        <v>735</v>
      </c>
      <c r="N1261" t="n">
        <v>67.65000000000001</v>
      </c>
      <c r="O1261" t="n">
        <v>32767.75</v>
      </c>
      <c r="P1261" t="n">
        <v>1274.94</v>
      </c>
      <c r="Q1261" t="n">
        <v>1370.7</v>
      </c>
      <c r="R1261" t="n">
        <v>824.66</v>
      </c>
      <c r="S1261" t="n">
        <v>104.26</v>
      </c>
      <c r="T1261" t="n">
        <v>355703</v>
      </c>
      <c r="U1261" t="n">
        <v>0.13</v>
      </c>
      <c r="V1261" t="n">
        <v>0.64</v>
      </c>
      <c r="W1261" t="n">
        <v>21.88</v>
      </c>
      <c r="X1261" t="n">
        <v>22</v>
      </c>
      <c r="Y1261" t="n">
        <v>1</v>
      </c>
      <c r="Z1261" t="n">
        <v>10</v>
      </c>
    </row>
    <row r="1262">
      <c r="A1262" t="n">
        <v>2</v>
      </c>
      <c r="B1262" t="n">
        <v>135</v>
      </c>
      <c r="C1262" t="inlineStr">
        <is>
          <t xml:space="preserve">CONCLUIDO	</t>
        </is>
      </c>
      <c r="D1262" t="n">
        <v>0.9882</v>
      </c>
      <c r="E1262" t="n">
        <v>101.2</v>
      </c>
      <c r="F1262" t="n">
        <v>69.48</v>
      </c>
      <c r="G1262" t="n">
        <v>7.3</v>
      </c>
      <c r="H1262" t="n">
        <v>0.1</v>
      </c>
      <c r="I1262" t="n">
        <v>571</v>
      </c>
      <c r="J1262" t="n">
        <v>264.25</v>
      </c>
      <c r="K1262" t="n">
        <v>59.89</v>
      </c>
      <c r="L1262" t="n">
        <v>1.5</v>
      </c>
      <c r="M1262" t="n">
        <v>569</v>
      </c>
      <c r="N1262" t="n">
        <v>67.87</v>
      </c>
      <c r="O1262" t="n">
        <v>32825.49</v>
      </c>
      <c r="P1262" t="n">
        <v>1186.86</v>
      </c>
      <c r="Q1262" t="n">
        <v>1369.92</v>
      </c>
      <c r="R1262" t="n">
        <v>656.42</v>
      </c>
      <c r="S1262" t="n">
        <v>104.26</v>
      </c>
      <c r="T1262" t="n">
        <v>272413.1</v>
      </c>
      <c r="U1262" t="n">
        <v>0.16</v>
      </c>
      <c r="V1262" t="n">
        <v>0.6899999999999999</v>
      </c>
      <c r="W1262" t="n">
        <v>21.58</v>
      </c>
      <c r="X1262" t="n">
        <v>16.85</v>
      </c>
      <c r="Y1262" t="n">
        <v>1</v>
      </c>
      <c r="Z1262" t="n">
        <v>10</v>
      </c>
    </row>
    <row r="1263">
      <c r="A1263" t="n">
        <v>3</v>
      </c>
      <c r="B1263" t="n">
        <v>135</v>
      </c>
      <c r="C1263" t="inlineStr">
        <is>
          <t xml:space="preserve">CONCLUIDO	</t>
        </is>
      </c>
      <c r="D1263" t="n">
        <v>1.0781</v>
      </c>
      <c r="E1263" t="n">
        <v>92.76000000000001</v>
      </c>
      <c r="F1263" t="n">
        <v>66.29000000000001</v>
      </c>
      <c r="G1263" t="n">
        <v>8.52</v>
      </c>
      <c r="H1263" t="n">
        <v>0.12</v>
      </c>
      <c r="I1263" t="n">
        <v>467</v>
      </c>
      <c r="J1263" t="n">
        <v>264.72</v>
      </c>
      <c r="K1263" t="n">
        <v>59.89</v>
      </c>
      <c r="L1263" t="n">
        <v>1.75</v>
      </c>
      <c r="M1263" t="n">
        <v>465</v>
      </c>
      <c r="N1263" t="n">
        <v>68.09</v>
      </c>
      <c r="O1263" t="n">
        <v>32883.31</v>
      </c>
      <c r="P1263" t="n">
        <v>1132.47</v>
      </c>
      <c r="Q1263" t="n">
        <v>1369.25</v>
      </c>
      <c r="R1263" t="n">
        <v>552.54</v>
      </c>
      <c r="S1263" t="n">
        <v>104.26</v>
      </c>
      <c r="T1263" t="n">
        <v>220992.37</v>
      </c>
      <c r="U1263" t="n">
        <v>0.19</v>
      </c>
      <c r="V1263" t="n">
        <v>0.72</v>
      </c>
      <c r="W1263" t="n">
        <v>21.41</v>
      </c>
      <c r="X1263" t="n">
        <v>13.67</v>
      </c>
      <c r="Y1263" t="n">
        <v>1</v>
      </c>
      <c r="Z1263" t="n">
        <v>10</v>
      </c>
    </row>
    <row r="1264">
      <c r="A1264" t="n">
        <v>4</v>
      </c>
      <c r="B1264" t="n">
        <v>135</v>
      </c>
      <c r="C1264" t="inlineStr">
        <is>
          <t xml:space="preserve">CONCLUIDO	</t>
        </is>
      </c>
      <c r="D1264" t="n">
        <v>1.1498</v>
      </c>
      <c r="E1264" t="n">
        <v>86.98</v>
      </c>
      <c r="F1264" t="n">
        <v>64.15000000000001</v>
      </c>
      <c r="G1264" t="n">
        <v>9.74</v>
      </c>
      <c r="H1264" t="n">
        <v>0.13</v>
      </c>
      <c r="I1264" t="n">
        <v>395</v>
      </c>
      <c r="J1264" t="n">
        <v>265.19</v>
      </c>
      <c r="K1264" t="n">
        <v>59.89</v>
      </c>
      <c r="L1264" t="n">
        <v>2</v>
      </c>
      <c r="M1264" t="n">
        <v>393</v>
      </c>
      <c r="N1264" t="n">
        <v>68.31</v>
      </c>
      <c r="O1264" t="n">
        <v>32941.21</v>
      </c>
      <c r="P1264" t="n">
        <v>1095.84</v>
      </c>
      <c r="Q1264" t="n">
        <v>1368.79</v>
      </c>
      <c r="R1264" t="n">
        <v>482.36</v>
      </c>
      <c r="S1264" t="n">
        <v>104.26</v>
      </c>
      <c r="T1264" t="n">
        <v>186259.08</v>
      </c>
      <c r="U1264" t="n">
        <v>0.22</v>
      </c>
      <c r="V1264" t="n">
        <v>0.75</v>
      </c>
      <c r="W1264" t="n">
        <v>21.3</v>
      </c>
      <c r="X1264" t="n">
        <v>11.54</v>
      </c>
      <c r="Y1264" t="n">
        <v>1</v>
      </c>
      <c r="Z1264" t="n">
        <v>10</v>
      </c>
    </row>
    <row r="1265">
      <c r="A1265" t="n">
        <v>5</v>
      </c>
      <c r="B1265" t="n">
        <v>135</v>
      </c>
      <c r="C1265" t="inlineStr">
        <is>
          <t xml:space="preserve">CONCLUIDO	</t>
        </is>
      </c>
      <c r="D1265" t="n">
        <v>1.208</v>
      </c>
      <c r="E1265" t="n">
        <v>82.78</v>
      </c>
      <c r="F1265" t="n">
        <v>62.59</v>
      </c>
      <c r="G1265" t="n">
        <v>10.95</v>
      </c>
      <c r="H1265" t="n">
        <v>0.15</v>
      </c>
      <c r="I1265" t="n">
        <v>343</v>
      </c>
      <c r="J1265" t="n">
        <v>265.66</v>
      </c>
      <c r="K1265" t="n">
        <v>59.89</v>
      </c>
      <c r="L1265" t="n">
        <v>2.25</v>
      </c>
      <c r="M1265" t="n">
        <v>341</v>
      </c>
      <c r="N1265" t="n">
        <v>68.53</v>
      </c>
      <c r="O1265" t="n">
        <v>32999.19</v>
      </c>
      <c r="P1265" t="n">
        <v>1068.88</v>
      </c>
      <c r="Q1265" t="n">
        <v>1368.57</v>
      </c>
      <c r="R1265" t="n">
        <v>432.21</v>
      </c>
      <c r="S1265" t="n">
        <v>104.26</v>
      </c>
      <c r="T1265" t="n">
        <v>161443.74</v>
      </c>
      <c r="U1265" t="n">
        <v>0.24</v>
      </c>
      <c r="V1265" t="n">
        <v>0.77</v>
      </c>
      <c r="W1265" t="n">
        <v>21.21</v>
      </c>
      <c r="X1265" t="n">
        <v>9.98</v>
      </c>
      <c r="Y1265" t="n">
        <v>1</v>
      </c>
      <c r="Z1265" t="n">
        <v>10</v>
      </c>
    </row>
    <row r="1266">
      <c r="A1266" t="n">
        <v>6</v>
      </c>
      <c r="B1266" t="n">
        <v>135</v>
      </c>
      <c r="C1266" t="inlineStr">
        <is>
          <t xml:space="preserve">CONCLUIDO	</t>
        </is>
      </c>
      <c r="D1266" t="n">
        <v>1.2581</v>
      </c>
      <c r="E1266" t="n">
        <v>79.48</v>
      </c>
      <c r="F1266" t="n">
        <v>61.36</v>
      </c>
      <c r="G1266" t="n">
        <v>12.19</v>
      </c>
      <c r="H1266" t="n">
        <v>0.17</v>
      </c>
      <c r="I1266" t="n">
        <v>302</v>
      </c>
      <c r="J1266" t="n">
        <v>266.13</v>
      </c>
      <c r="K1266" t="n">
        <v>59.89</v>
      </c>
      <c r="L1266" t="n">
        <v>2.5</v>
      </c>
      <c r="M1266" t="n">
        <v>300</v>
      </c>
      <c r="N1266" t="n">
        <v>68.75</v>
      </c>
      <c r="O1266" t="n">
        <v>33057.26</v>
      </c>
      <c r="P1266" t="n">
        <v>1047.76</v>
      </c>
      <c r="Q1266" t="n">
        <v>1368.5</v>
      </c>
      <c r="R1266" t="n">
        <v>391.46</v>
      </c>
      <c r="S1266" t="n">
        <v>104.26</v>
      </c>
      <c r="T1266" t="n">
        <v>141275.85</v>
      </c>
      <c r="U1266" t="n">
        <v>0.27</v>
      </c>
      <c r="V1266" t="n">
        <v>0.78</v>
      </c>
      <c r="W1266" t="n">
        <v>21.15</v>
      </c>
      <c r="X1266" t="n">
        <v>8.76</v>
      </c>
      <c r="Y1266" t="n">
        <v>1</v>
      </c>
      <c r="Z1266" t="n">
        <v>10</v>
      </c>
    </row>
    <row r="1267">
      <c r="A1267" t="n">
        <v>7</v>
      </c>
      <c r="B1267" t="n">
        <v>135</v>
      </c>
      <c r="C1267" t="inlineStr">
        <is>
          <t xml:space="preserve">CONCLUIDO	</t>
        </is>
      </c>
      <c r="D1267" t="n">
        <v>1.2992</v>
      </c>
      <c r="E1267" t="n">
        <v>76.97</v>
      </c>
      <c r="F1267" t="n">
        <v>60.42</v>
      </c>
      <c r="G1267" t="n">
        <v>13.38</v>
      </c>
      <c r="H1267" t="n">
        <v>0.18</v>
      </c>
      <c r="I1267" t="n">
        <v>271</v>
      </c>
      <c r="J1267" t="n">
        <v>266.6</v>
      </c>
      <c r="K1267" t="n">
        <v>59.89</v>
      </c>
      <c r="L1267" t="n">
        <v>2.75</v>
      </c>
      <c r="M1267" t="n">
        <v>269</v>
      </c>
      <c r="N1267" t="n">
        <v>68.97</v>
      </c>
      <c r="O1267" t="n">
        <v>33115.41</v>
      </c>
      <c r="P1267" t="n">
        <v>1031.28</v>
      </c>
      <c r="Q1267" t="n">
        <v>1368.28</v>
      </c>
      <c r="R1267" t="n">
        <v>361.62</v>
      </c>
      <c r="S1267" t="n">
        <v>104.26</v>
      </c>
      <c r="T1267" t="n">
        <v>126509.29</v>
      </c>
      <c r="U1267" t="n">
        <v>0.29</v>
      </c>
      <c r="V1267" t="n">
        <v>0.79</v>
      </c>
      <c r="W1267" t="n">
        <v>21.08</v>
      </c>
      <c r="X1267" t="n">
        <v>7.81</v>
      </c>
      <c r="Y1267" t="n">
        <v>1</v>
      </c>
      <c r="Z1267" t="n">
        <v>10</v>
      </c>
    </row>
    <row r="1268">
      <c r="A1268" t="n">
        <v>8</v>
      </c>
      <c r="B1268" t="n">
        <v>135</v>
      </c>
      <c r="C1268" t="inlineStr">
        <is>
          <t xml:space="preserve">CONCLUIDO	</t>
        </is>
      </c>
      <c r="D1268" t="n">
        <v>1.3348</v>
      </c>
      <c r="E1268" t="n">
        <v>74.92</v>
      </c>
      <c r="F1268" t="n">
        <v>59.68</v>
      </c>
      <c r="G1268" t="n">
        <v>14.61</v>
      </c>
      <c r="H1268" t="n">
        <v>0.2</v>
      </c>
      <c r="I1268" t="n">
        <v>245</v>
      </c>
      <c r="J1268" t="n">
        <v>267.08</v>
      </c>
      <c r="K1268" t="n">
        <v>59.89</v>
      </c>
      <c r="L1268" t="n">
        <v>3</v>
      </c>
      <c r="M1268" t="n">
        <v>243</v>
      </c>
      <c r="N1268" t="n">
        <v>69.19</v>
      </c>
      <c r="O1268" t="n">
        <v>33173.65</v>
      </c>
      <c r="P1268" t="n">
        <v>1018.27</v>
      </c>
      <c r="Q1268" t="n">
        <v>1368.22</v>
      </c>
      <c r="R1268" t="n">
        <v>336.97</v>
      </c>
      <c r="S1268" t="n">
        <v>104.26</v>
      </c>
      <c r="T1268" t="n">
        <v>114313.95</v>
      </c>
      <c r="U1268" t="n">
        <v>0.31</v>
      </c>
      <c r="V1268" t="n">
        <v>0.8</v>
      </c>
      <c r="W1268" t="n">
        <v>21.05</v>
      </c>
      <c r="X1268" t="n">
        <v>7.08</v>
      </c>
      <c r="Y1268" t="n">
        <v>1</v>
      </c>
      <c r="Z1268" t="n">
        <v>10</v>
      </c>
    </row>
    <row r="1269">
      <c r="A1269" t="n">
        <v>9</v>
      </c>
      <c r="B1269" t="n">
        <v>135</v>
      </c>
      <c r="C1269" t="inlineStr">
        <is>
          <t xml:space="preserve">CONCLUIDO	</t>
        </is>
      </c>
      <c r="D1269" t="n">
        <v>1.3657</v>
      </c>
      <c r="E1269" t="n">
        <v>73.22</v>
      </c>
      <c r="F1269" t="n">
        <v>59.05</v>
      </c>
      <c r="G1269" t="n">
        <v>15.82</v>
      </c>
      <c r="H1269" t="n">
        <v>0.22</v>
      </c>
      <c r="I1269" t="n">
        <v>224</v>
      </c>
      <c r="J1269" t="n">
        <v>267.55</v>
      </c>
      <c r="K1269" t="n">
        <v>59.89</v>
      </c>
      <c r="L1269" t="n">
        <v>3.25</v>
      </c>
      <c r="M1269" t="n">
        <v>222</v>
      </c>
      <c r="N1269" t="n">
        <v>69.41</v>
      </c>
      <c r="O1269" t="n">
        <v>33231.97</v>
      </c>
      <c r="P1269" t="n">
        <v>1007.27</v>
      </c>
      <c r="Q1269" t="n">
        <v>1368.15</v>
      </c>
      <c r="R1269" t="n">
        <v>316.48</v>
      </c>
      <c r="S1269" t="n">
        <v>104.26</v>
      </c>
      <c r="T1269" t="n">
        <v>104177.04</v>
      </c>
      <c r="U1269" t="n">
        <v>0.33</v>
      </c>
      <c r="V1269" t="n">
        <v>0.8100000000000001</v>
      </c>
      <c r="W1269" t="n">
        <v>21.01</v>
      </c>
      <c r="X1269" t="n">
        <v>6.45</v>
      </c>
      <c r="Y1269" t="n">
        <v>1</v>
      </c>
      <c r="Z1269" t="n">
        <v>10</v>
      </c>
    </row>
    <row r="1270">
      <c r="A1270" t="n">
        <v>10</v>
      </c>
      <c r="B1270" t="n">
        <v>135</v>
      </c>
      <c r="C1270" t="inlineStr">
        <is>
          <t xml:space="preserve">CONCLUIDO	</t>
        </is>
      </c>
      <c r="D1270" t="n">
        <v>1.3932</v>
      </c>
      <c r="E1270" t="n">
        <v>71.78</v>
      </c>
      <c r="F1270" t="n">
        <v>58.51</v>
      </c>
      <c r="G1270" t="n">
        <v>17.04</v>
      </c>
      <c r="H1270" t="n">
        <v>0.23</v>
      </c>
      <c r="I1270" t="n">
        <v>206</v>
      </c>
      <c r="J1270" t="n">
        <v>268.02</v>
      </c>
      <c r="K1270" t="n">
        <v>59.89</v>
      </c>
      <c r="L1270" t="n">
        <v>3.5</v>
      </c>
      <c r="M1270" t="n">
        <v>204</v>
      </c>
      <c r="N1270" t="n">
        <v>69.64</v>
      </c>
      <c r="O1270" t="n">
        <v>33290.38</v>
      </c>
      <c r="P1270" t="n">
        <v>997.8200000000001</v>
      </c>
      <c r="Q1270" t="n">
        <v>1368.15</v>
      </c>
      <c r="R1270" t="n">
        <v>299.1</v>
      </c>
      <c r="S1270" t="n">
        <v>104.26</v>
      </c>
      <c r="T1270" t="n">
        <v>95573.78999999999</v>
      </c>
      <c r="U1270" t="n">
        <v>0.35</v>
      </c>
      <c r="V1270" t="n">
        <v>0.82</v>
      </c>
      <c r="W1270" t="n">
        <v>20.99</v>
      </c>
      <c r="X1270" t="n">
        <v>5.92</v>
      </c>
      <c r="Y1270" t="n">
        <v>1</v>
      </c>
      <c r="Z1270" t="n">
        <v>10</v>
      </c>
    </row>
    <row r="1271">
      <c r="A1271" t="n">
        <v>11</v>
      </c>
      <c r="B1271" t="n">
        <v>135</v>
      </c>
      <c r="C1271" t="inlineStr">
        <is>
          <t xml:space="preserve">CONCLUIDO	</t>
        </is>
      </c>
      <c r="D1271" t="n">
        <v>1.416</v>
      </c>
      <c r="E1271" t="n">
        <v>70.62</v>
      </c>
      <c r="F1271" t="n">
        <v>58.11</v>
      </c>
      <c r="G1271" t="n">
        <v>18.26</v>
      </c>
      <c r="H1271" t="n">
        <v>0.25</v>
      </c>
      <c r="I1271" t="n">
        <v>191</v>
      </c>
      <c r="J1271" t="n">
        <v>268.5</v>
      </c>
      <c r="K1271" t="n">
        <v>59.89</v>
      </c>
      <c r="L1271" t="n">
        <v>3.75</v>
      </c>
      <c r="M1271" t="n">
        <v>189</v>
      </c>
      <c r="N1271" t="n">
        <v>69.86</v>
      </c>
      <c r="O1271" t="n">
        <v>33348.87</v>
      </c>
      <c r="P1271" t="n">
        <v>990.61</v>
      </c>
      <c r="Q1271" t="n">
        <v>1368.04</v>
      </c>
      <c r="R1271" t="n">
        <v>285.8</v>
      </c>
      <c r="S1271" t="n">
        <v>104.26</v>
      </c>
      <c r="T1271" t="n">
        <v>89001.03999999999</v>
      </c>
      <c r="U1271" t="n">
        <v>0.36</v>
      </c>
      <c r="V1271" t="n">
        <v>0.83</v>
      </c>
      <c r="W1271" t="n">
        <v>20.97</v>
      </c>
      <c r="X1271" t="n">
        <v>5.52</v>
      </c>
      <c r="Y1271" t="n">
        <v>1</v>
      </c>
      <c r="Z1271" t="n">
        <v>10</v>
      </c>
    </row>
    <row r="1272">
      <c r="A1272" t="n">
        <v>12</v>
      </c>
      <c r="B1272" t="n">
        <v>135</v>
      </c>
      <c r="C1272" t="inlineStr">
        <is>
          <t xml:space="preserve">CONCLUIDO	</t>
        </is>
      </c>
      <c r="D1272" t="n">
        <v>1.4379</v>
      </c>
      <c r="E1272" t="n">
        <v>69.54000000000001</v>
      </c>
      <c r="F1272" t="n">
        <v>57.69</v>
      </c>
      <c r="G1272" t="n">
        <v>19.45</v>
      </c>
      <c r="H1272" t="n">
        <v>0.26</v>
      </c>
      <c r="I1272" t="n">
        <v>178</v>
      </c>
      <c r="J1272" t="n">
        <v>268.97</v>
      </c>
      <c r="K1272" t="n">
        <v>59.89</v>
      </c>
      <c r="L1272" t="n">
        <v>4</v>
      </c>
      <c r="M1272" t="n">
        <v>176</v>
      </c>
      <c r="N1272" t="n">
        <v>70.09</v>
      </c>
      <c r="O1272" t="n">
        <v>33407.45</v>
      </c>
      <c r="P1272" t="n">
        <v>983.09</v>
      </c>
      <c r="Q1272" t="n">
        <v>1367.74</v>
      </c>
      <c r="R1272" t="n">
        <v>272.88</v>
      </c>
      <c r="S1272" t="n">
        <v>104.26</v>
      </c>
      <c r="T1272" t="n">
        <v>82608.03</v>
      </c>
      <c r="U1272" t="n">
        <v>0.38</v>
      </c>
      <c r="V1272" t="n">
        <v>0.83</v>
      </c>
      <c r="W1272" t="n">
        <v>20.93</v>
      </c>
      <c r="X1272" t="n">
        <v>5.1</v>
      </c>
      <c r="Y1272" t="n">
        <v>1</v>
      </c>
      <c r="Z1272" t="n">
        <v>10</v>
      </c>
    </row>
    <row r="1273">
      <c r="A1273" t="n">
        <v>13</v>
      </c>
      <c r="B1273" t="n">
        <v>135</v>
      </c>
      <c r="C1273" t="inlineStr">
        <is>
          <t xml:space="preserve">CONCLUIDO	</t>
        </is>
      </c>
      <c r="D1273" t="n">
        <v>1.4575</v>
      </c>
      <c r="E1273" t="n">
        <v>68.61</v>
      </c>
      <c r="F1273" t="n">
        <v>57.37</v>
      </c>
      <c r="G1273" t="n">
        <v>20.73</v>
      </c>
      <c r="H1273" t="n">
        <v>0.28</v>
      </c>
      <c r="I1273" t="n">
        <v>166</v>
      </c>
      <c r="J1273" t="n">
        <v>269.45</v>
      </c>
      <c r="K1273" t="n">
        <v>59.89</v>
      </c>
      <c r="L1273" t="n">
        <v>4.25</v>
      </c>
      <c r="M1273" t="n">
        <v>164</v>
      </c>
      <c r="N1273" t="n">
        <v>70.31</v>
      </c>
      <c r="O1273" t="n">
        <v>33466.11</v>
      </c>
      <c r="P1273" t="n">
        <v>977.0700000000001</v>
      </c>
      <c r="Q1273" t="n">
        <v>1367.89</v>
      </c>
      <c r="R1273" t="n">
        <v>261.94</v>
      </c>
      <c r="S1273" t="n">
        <v>104.26</v>
      </c>
      <c r="T1273" t="n">
        <v>77196.89999999999</v>
      </c>
      <c r="U1273" t="n">
        <v>0.4</v>
      </c>
      <c r="V1273" t="n">
        <v>0.84</v>
      </c>
      <c r="W1273" t="n">
        <v>20.92</v>
      </c>
      <c r="X1273" t="n">
        <v>4.77</v>
      </c>
      <c r="Y1273" t="n">
        <v>1</v>
      </c>
      <c r="Z1273" t="n">
        <v>10</v>
      </c>
    </row>
    <row r="1274">
      <c r="A1274" t="n">
        <v>14</v>
      </c>
      <c r="B1274" t="n">
        <v>135</v>
      </c>
      <c r="C1274" t="inlineStr">
        <is>
          <t xml:space="preserve">CONCLUIDO	</t>
        </is>
      </c>
      <c r="D1274" t="n">
        <v>1.4748</v>
      </c>
      <c r="E1274" t="n">
        <v>67.81</v>
      </c>
      <c r="F1274" t="n">
        <v>57.07</v>
      </c>
      <c r="G1274" t="n">
        <v>21.95</v>
      </c>
      <c r="H1274" t="n">
        <v>0.3</v>
      </c>
      <c r="I1274" t="n">
        <v>156</v>
      </c>
      <c r="J1274" t="n">
        <v>269.92</v>
      </c>
      <c r="K1274" t="n">
        <v>59.89</v>
      </c>
      <c r="L1274" t="n">
        <v>4.5</v>
      </c>
      <c r="M1274" t="n">
        <v>154</v>
      </c>
      <c r="N1274" t="n">
        <v>70.54000000000001</v>
      </c>
      <c r="O1274" t="n">
        <v>33524.86</v>
      </c>
      <c r="P1274" t="n">
        <v>971.6799999999999</v>
      </c>
      <c r="Q1274" t="n">
        <v>1368.07</v>
      </c>
      <c r="R1274" t="n">
        <v>251.95</v>
      </c>
      <c r="S1274" t="n">
        <v>104.26</v>
      </c>
      <c r="T1274" t="n">
        <v>72251.12</v>
      </c>
      <c r="U1274" t="n">
        <v>0.41</v>
      </c>
      <c r="V1274" t="n">
        <v>0.84</v>
      </c>
      <c r="W1274" t="n">
        <v>20.9</v>
      </c>
      <c r="X1274" t="n">
        <v>4.47</v>
      </c>
      <c r="Y1274" t="n">
        <v>1</v>
      </c>
      <c r="Z1274" t="n">
        <v>10</v>
      </c>
    </row>
    <row r="1275">
      <c r="A1275" t="n">
        <v>15</v>
      </c>
      <c r="B1275" t="n">
        <v>135</v>
      </c>
      <c r="C1275" t="inlineStr">
        <is>
          <t xml:space="preserve">CONCLUIDO	</t>
        </is>
      </c>
      <c r="D1275" t="n">
        <v>1.4902</v>
      </c>
      <c r="E1275" t="n">
        <v>67.09999999999999</v>
      </c>
      <c r="F1275" t="n">
        <v>56.82</v>
      </c>
      <c r="G1275" t="n">
        <v>23.19</v>
      </c>
      <c r="H1275" t="n">
        <v>0.31</v>
      </c>
      <c r="I1275" t="n">
        <v>147</v>
      </c>
      <c r="J1275" t="n">
        <v>270.4</v>
      </c>
      <c r="K1275" t="n">
        <v>59.89</v>
      </c>
      <c r="L1275" t="n">
        <v>4.75</v>
      </c>
      <c r="M1275" t="n">
        <v>145</v>
      </c>
      <c r="N1275" t="n">
        <v>70.76000000000001</v>
      </c>
      <c r="O1275" t="n">
        <v>33583.7</v>
      </c>
      <c r="P1275" t="n">
        <v>967.05</v>
      </c>
      <c r="Q1275" t="n">
        <v>1367.83</v>
      </c>
      <c r="R1275" t="n">
        <v>243.86</v>
      </c>
      <c r="S1275" t="n">
        <v>104.26</v>
      </c>
      <c r="T1275" t="n">
        <v>68250.24000000001</v>
      </c>
      <c r="U1275" t="n">
        <v>0.43</v>
      </c>
      <c r="V1275" t="n">
        <v>0.84</v>
      </c>
      <c r="W1275" t="n">
        <v>20.9</v>
      </c>
      <c r="X1275" t="n">
        <v>4.23</v>
      </c>
      <c r="Y1275" t="n">
        <v>1</v>
      </c>
      <c r="Z1275" t="n">
        <v>10</v>
      </c>
    </row>
    <row r="1276">
      <c r="A1276" t="n">
        <v>16</v>
      </c>
      <c r="B1276" t="n">
        <v>135</v>
      </c>
      <c r="C1276" t="inlineStr">
        <is>
          <t xml:space="preserve">CONCLUIDO	</t>
        </is>
      </c>
      <c r="D1276" t="n">
        <v>1.505</v>
      </c>
      <c r="E1276" t="n">
        <v>66.44</v>
      </c>
      <c r="F1276" t="n">
        <v>56.56</v>
      </c>
      <c r="G1276" t="n">
        <v>24.42</v>
      </c>
      <c r="H1276" t="n">
        <v>0.33</v>
      </c>
      <c r="I1276" t="n">
        <v>139</v>
      </c>
      <c r="J1276" t="n">
        <v>270.88</v>
      </c>
      <c r="K1276" t="n">
        <v>59.89</v>
      </c>
      <c r="L1276" t="n">
        <v>5</v>
      </c>
      <c r="M1276" t="n">
        <v>137</v>
      </c>
      <c r="N1276" t="n">
        <v>70.98999999999999</v>
      </c>
      <c r="O1276" t="n">
        <v>33642.62</v>
      </c>
      <c r="P1276" t="n">
        <v>962.33</v>
      </c>
      <c r="Q1276" t="n">
        <v>1367.79</v>
      </c>
      <c r="R1276" t="n">
        <v>235.27</v>
      </c>
      <c r="S1276" t="n">
        <v>104.26</v>
      </c>
      <c r="T1276" t="n">
        <v>63998.65</v>
      </c>
      <c r="U1276" t="n">
        <v>0.44</v>
      </c>
      <c r="V1276" t="n">
        <v>0.85</v>
      </c>
      <c r="W1276" t="n">
        <v>20.89</v>
      </c>
      <c r="X1276" t="n">
        <v>3.98</v>
      </c>
      <c r="Y1276" t="n">
        <v>1</v>
      </c>
      <c r="Z1276" t="n">
        <v>10</v>
      </c>
    </row>
    <row r="1277">
      <c r="A1277" t="n">
        <v>17</v>
      </c>
      <c r="B1277" t="n">
        <v>135</v>
      </c>
      <c r="C1277" t="inlineStr">
        <is>
          <t xml:space="preserve">CONCLUIDO	</t>
        </is>
      </c>
      <c r="D1277" t="n">
        <v>1.518</v>
      </c>
      <c r="E1277" t="n">
        <v>65.88</v>
      </c>
      <c r="F1277" t="n">
        <v>56.35</v>
      </c>
      <c r="G1277" t="n">
        <v>25.61</v>
      </c>
      <c r="H1277" t="n">
        <v>0.34</v>
      </c>
      <c r="I1277" t="n">
        <v>132</v>
      </c>
      <c r="J1277" t="n">
        <v>271.36</v>
      </c>
      <c r="K1277" t="n">
        <v>59.89</v>
      </c>
      <c r="L1277" t="n">
        <v>5.25</v>
      </c>
      <c r="M1277" t="n">
        <v>130</v>
      </c>
      <c r="N1277" t="n">
        <v>71.22</v>
      </c>
      <c r="O1277" t="n">
        <v>33701.64</v>
      </c>
      <c r="P1277" t="n">
        <v>958.34</v>
      </c>
      <c r="Q1277" t="n">
        <v>1367.67</v>
      </c>
      <c r="R1277" t="n">
        <v>229.08</v>
      </c>
      <c r="S1277" t="n">
        <v>104.26</v>
      </c>
      <c r="T1277" t="n">
        <v>60934.71</v>
      </c>
      <c r="U1277" t="n">
        <v>0.46</v>
      </c>
      <c r="V1277" t="n">
        <v>0.85</v>
      </c>
      <c r="W1277" t="n">
        <v>20.86</v>
      </c>
      <c r="X1277" t="n">
        <v>3.76</v>
      </c>
      <c r="Y1277" t="n">
        <v>1</v>
      </c>
      <c r="Z1277" t="n">
        <v>10</v>
      </c>
    </row>
    <row r="1278">
      <c r="A1278" t="n">
        <v>18</v>
      </c>
      <c r="B1278" t="n">
        <v>135</v>
      </c>
      <c r="C1278" t="inlineStr">
        <is>
          <t xml:space="preserve">CONCLUIDO	</t>
        </is>
      </c>
      <c r="D1278" t="n">
        <v>1.5287</v>
      </c>
      <c r="E1278" t="n">
        <v>65.42</v>
      </c>
      <c r="F1278" t="n">
        <v>56.19</v>
      </c>
      <c r="G1278" t="n">
        <v>26.76</v>
      </c>
      <c r="H1278" t="n">
        <v>0.36</v>
      </c>
      <c r="I1278" t="n">
        <v>126</v>
      </c>
      <c r="J1278" t="n">
        <v>271.84</v>
      </c>
      <c r="K1278" t="n">
        <v>59.89</v>
      </c>
      <c r="L1278" t="n">
        <v>5.5</v>
      </c>
      <c r="M1278" t="n">
        <v>124</v>
      </c>
      <c r="N1278" t="n">
        <v>71.45</v>
      </c>
      <c r="O1278" t="n">
        <v>33760.74</v>
      </c>
      <c r="P1278" t="n">
        <v>955.3200000000001</v>
      </c>
      <c r="Q1278" t="n">
        <v>1367.6</v>
      </c>
      <c r="R1278" t="n">
        <v>224.13</v>
      </c>
      <c r="S1278" t="n">
        <v>104.26</v>
      </c>
      <c r="T1278" t="n">
        <v>58493.2</v>
      </c>
      <c r="U1278" t="n">
        <v>0.47</v>
      </c>
      <c r="V1278" t="n">
        <v>0.85</v>
      </c>
      <c r="W1278" t="n">
        <v>20.85</v>
      </c>
      <c r="X1278" t="n">
        <v>3.61</v>
      </c>
      <c r="Y1278" t="n">
        <v>1</v>
      </c>
      <c r="Z1278" t="n">
        <v>10</v>
      </c>
    </row>
    <row r="1279">
      <c r="A1279" t="n">
        <v>19</v>
      </c>
      <c r="B1279" t="n">
        <v>135</v>
      </c>
      <c r="C1279" t="inlineStr">
        <is>
          <t xml:space="preserve">CONCLUIDO	</t>
        </is>
      </c>
      <c r="D1279" t="n">
        <v>1.5404</v>
      </c>
      <c r="E1279" t="n">
        <v>64.92</v>
      </c>
      <c r="F1279" t="n">
        <v>56</v>
      </c>
      <c r="G1279" t="n">
        <v>28</v>
      </c>
      <c r="H1279" t="n">
        <v>0.38</v>
      </c>
      <c r="I1279" t="n">
        <v>120</v>
      </c>
      <c r="J1279" t="n">
        <v>272.32</v>
      </c>
      <c r="K1279" t="n">
        <v>59.89</v>
      </c>
      <c r="L1279" t="n">
        <v>5.75</v>
      </c>
      <c r="M1279" t="n">
        <v>118</v>
      </c>
      <c r="N1279" t="n">
        <v>71.68000000000001</v>
      </c>
      <c r="O1279" t="n">
        <v>33820.05</v>
      </c>
      <c r="P1279" t="n">
        <v>951.8099999999999</v>
      </c>
      <c r="Q1279" t="n">
        <v>1367.85</v>
      </c>
      <c r="R1279" t="n">
        <v>217.83</v>
      </c>
      <c r="S1279" t="n">
        <v>104.26</v>
      </c>
      <c r="T1279" t="n">
        <v>55370.46</v>
      </c>
      <c r="U1279" t="n">
        <v>0.48</v>
      </c>
      <c r="V1279" t="n">
        <v>0.86</v>
      </c>
      <c r="W1279" t="n">
        <v>20.83</v>
      </c>
      <c r="X1279" t="n">
        <v>3.41</v>
      </c>
      <c r="Y1279" t="n">
        <v>1</v>
      </c>
      <c r="Z1279" t="n">
        <v>10</v>
      </c>
    </row>
    <row r="1280">
      <c r="A1280" t="n">
        <v>20</v>
      </c>
      <c r="B1280" t="n">
        <v>135</v>
      </c>
      <c r="C1280" t="inlineStr">
        <is>
          <t xml:space="preserve">CONCLUIDO	</t>
        </is>
      </c>
      <c r="D1280" t="n">
        <v>1.5496</v>
      </c>
      <c r="E1280" t="n">
        <v>64.53</v>
      </c>
      <c r="F1280" t="n">
        <v>55.87</v>
      </c>
      <c r="G1280" t="n">
        <v>29.15</v>
      </c>
      <c r="H1280" t="n">
        <v>0.39</v>
      </c>
      <c r="I1280" t="n">
        <v>115</v>
      </c>
      <c r="J1280" t="n">
        <v>272.8</v>
      </c>
      <c r="K1280" t="n">
        <v>59.89</v>
      </c>
      <c r="L1280" t="n">
        <v>6</v>
      </c>
      <c r="M1280" t="n">
        <v>113</v>
      </c>
      <c r="N1280" t="n">
        <v>71.91</v>
      </c>
      <c r="O1280" t="n">
        <v>33879.33</v>
      </c>
      <c r="P1280" t="n">
        <v>949.01</v>
      </c>
      <c r="Q1280" t="n">
        <v>1367.68</v>
      </c>
      <c r="R1280" t="n">
        <v>213.35</v>
      </c>
      <c r="S1280" t="n">
        <v>104.26</v>
      </c>
      <c r="T1280" t="n">
        <v>53156.08</v>
      </c>
      <c r="U1280" t="n">
        <v>0.49</v>
      </c>
      <c r="V1280" t="n">
        <v>0.86</v>
      </c>
      <c r="W1280" t="n">
        <v>20.83</v>
      </c>
      <c r="X1280" t="n">
        <v>3.28</v>
      </c>
      <c r="Y1280" t="n">
        <v>1</v>
      </c>
      <c r="Z1280" t="n">
        <v>10</v>
      </c>
    </row>
    <row r="1281">
      <c r="A1281" t="n">
        <v>21</v>
      </c>
      <c r="B1281" t="n">
        <v>135</v>
      </c>
      <c r="C1281" t="inlineStr">
        <is>
          <t xml:space="preserve">CONCLUIDO	</t>
        </is>
      </c>
      <c r="D1281" t="n">
        <v>1.5593</v>
      </c>
      <c r="E1281" t="n">
        <v>64.13</v>
      </c>
      <c r="F1281" t="n">
        <v>55.72</v>
      </c>
      <c r="G1281" t="n">
        <v>30.39</v>
      </c>
      <c r="H1281" t="n">
        <v>0.41</v>
      </c>
      <c r="I1281" t="n">
        <v>110</v>
      </c>
      <c r="J1281" t="n">
        <v>273.28</v>
      </c>
      <c r="K1281" t="n">
        <v>59.89</v>
      </c>
      <c r="L1281" t="n">
        <v>6.25</v>
      </c>
      <c r="M1281" t="n">
        <v>108</v>
      </c>
      <c r="N1281" t="n">
        <v>72.14</v>
      </c>
      <c r="O1281" t="n">
        <v>33938.7</v>
      </c>
      <c r="P1281" t="n">
        <v>946.2</v>
      </c>
      <c r="Q1281" t="n">
        <v>1367.78</v>
      </c>
      <c r="R1281" t="n">
        <v>208.57</v>
      </c>
      <c r="S1281" t="n">
        <v>104.26</v>
      </c>
      <c r="T1281" t="n">
        <v>50790.17</v>
      </c>
      <c r="U1281" t="n">
        <v>0.5</v>
      </c>
      <c r="V1281" t="n">
        <v>0.86</v>
      </c>
      <c r="W1281" t="n">
        <v>20.82</v>
      </c>
      <c r="X1281" t="n">
        <v>3.13</v>
      </c>
      <c r="Y1281" t="n">
        <v>1</v>
      </c>
      <c r="Z1281" t="n">
        <v>10</v>
      </c>
    </row>
    <row r="1282">
      <c r="A1282" t="n">
        <v>22</v>
      </c>
      <c r="B1282" t="n">
        <v>135</v>
      </c>
      <c r="C1282" t="inlineStr">
        <is>
          <t xml:space="preserve">CONCLUIDO	</t>
        </is>
      </c>
      <c r="D1282" t="n">
        <v>1.5696</v>
      </c>
      <c r="E1282" t="n">
        <v>63.71</v>
      </c>
      <c r="F1282" t="n">
        <v>55.55</v>
      </c>
      <c r="G1282" t="n">
        <v>31.74</v>
      </c>
      <c r="H1282" t="n">
        <v>0.42</v>
      </c>
      <c r="I1282" t="n">
        <v>105</v>
      </c>
      <c r="J1282" t="n">
        <v>273.76</v>
      </c>
      <c r="K1282" t="n">
        <v>59.89</v>
      </c>
      <c r="L1282" t="n">
        <v>6.5</v>
      </c>
      <c r="M1282" t="n">
        <v>103</v>
      </c>
      <c r="N1282" t="n">
        <v>72.37</v>
      </c>
      <c r="O1282" t="n">
        <v>33998.16</v>
      </c>
      <c r="P1282" t="n">
        <v>942.86</v>
      </c>
      <c r="Q1282" t="n">
        <v>1367.62</v>
      </c>
      <c r="R1282" t="n">
        <v>203.38</v>
      </c>
      <c r="S1282" t="n">
        <v>104.26</v>
      </c>
      <c r="T1282" t="n">
        <v>48222.99</v>
      </c>
      <c r="U1282" t="n">
        <v>0.51</v>
      </c>
      <c r="V1282" t="n">
        <v>0.86</v>
      </c>
      <c r="W1282" t="n">
        <v>20.8</v>
      </c>
      <c r="X1282" t="n">
        <v>2.96</v>
      </c>
      <c r="Y1282" t="n">
        <v>1</v>
      </c>
      <c r="Z1282" t="n">
        <v>10</v>
      </c>
    </row>
    <row r="1283">
      <c r="A1283" t="n">
        <v>23</v>
      </c>
      <c r="B1283" t="n">
        <v>135</v>
      </c>
      <c r="C1283" t="inlineStr">
        <is>
          <t xml:space="preserve">CONCLUIDO	</t>
        </is>
      </c>
      <c r="D1283" t="n">
        <v>1.5769</v>
      </c>
      <c r="E1283" t="n">
        <v>63.42</v>
      </c>
      <c r="F1283" t="n">
        <v>55.46</v>
      </c>
      <c r="G1283" t="n">
        <v>32.94</v>
      </c>
      <c r="H1283" t="n">
        <v>0.44</v>
      </c>
      <c r="I1283" t="n">
        <v>101</v>
      </c>
      <c r="J1283" t="n">
        <v>274.24</v>
      </c>
      <c r="K1283" t="n">
        <v>59.89</v>
      </c>
      <c r="L1283" t="n">
        <v>6.75</v>
      </c>
      <c r="M1283" t="n">
        <v>99</v>
      </c>
      <c r="N1283" t="n">
        <v>72.61</v>
      </c>
      <c r="O1283" t="n">
        <v>34057.71</v>
      </c>
      <c r="P1283" t="n">
        <v>940.95</v>
      </c>
      <c r="Q1283" t="n">
        <v>1367.63</v>
      </c>
      <c r="R1283" t="n">
        <v>200.09</v>
      </c>
      <c r="S1283" t="n">
        <v>104.26</v>
      </c>
      <c r="T1283" t="n">
        <v>46594.63</v>
      </c>
      <c r="U1283" t="n">
        <v>0.52</v>
      </c>
      <c r="V1283" t="n">
        <v>0.86</v>
      </c>
      <c r="W1283" t="n">
        <v>20.81</v>
      </c>
      <c r="X1283" t="n">
        <v>2.87</v>
      </c>
      <c r="Y1283" t="n">
        <v>1</v>
      </c>
      <c r="Z1283" t="n">
        <v>10</v>
      </c>
    </row>
    <row r="1284">
      <c r="A1284" t="n">
        <v>24</v>
      </c>
      <c r="B1284" t="n">
        <v>135</v>
      </c>
      <c r="C1284" t="inlineStr">
        <is>
          <t xml:space="preserve">CONCLUIDO	</t>
        </is>
      </c>
      <c r="D1284" t="n">
        <v>1.5826</v>
      </c>
      <c r="E1284" t="n">
        <v>63.19</v>
      </c>
      <c r="F1284" t="n">
        <v>55.38</v>
      </c>
      <c r="G1284" t="n">
        <v>33.91</v>
      </c>
      <c r="H1284" t="n">
        <v>0.45</v>
      </c>
      <c r="I1284" t="n">
        <v>98</v>
      </c>
      <c r="J1284" t="n">
        <v>274.73</v>
      </c>
      <c r="K1284" t="n">
        <v>59.89</v>
      </c>
      <c r="L1284" t="n">
        <v>7</v>
      </c>
      <c r="M1284" t="n">
        <v>96</v>
      </c>
      <c r="N1284" t="n">
        <v>72.84</v>
      </c>
      <c r="O1284" t="n">
        <v>34117.35</v>
      </c>
      <c r="P1284" t="n">
        <v>939.34</v>
      </c>
      <c r="Q1284" t="n">
        <v>1367.59</v>
      </c>
      <c r="R1284" t="n">
        <v>197.59</v>
      </c>
      <c r="S1284" t="n">
        <v>104.26</v>
      </c>
      <c r="T1284" t="n">
        <v>45361.01</v>
      </c>
      <c r="U1284" t="n">
        <v>0.53</v>
      </c>
      <c r="V1284" t="n">
        <v>0.87</v>
      </c>
      <c r="W1284" t="n">
        <v>20.8</v>
      </c>
      <c r="X1284" t="n">
        <v>2.8</v>
      </c>
      <c r="Y1284" t="n">
        <v>1</v>
      </c>
      <c r="Z1284" t="n">
        <v>10</v>
      </c>
    </row>
    <row r="1285">
      <c r="A1285" t="n">
        <v>25</v>
      </c>
      <c r="B1285" t="n">
        <v>135</v>
      </c>
      <c r="C1285" t="inlineStr">
        <is>
          <t xml:space="preserve">CONCLUIDO	</t>
        </is>
      </c>
      <c r="D1285" t="n">
        <v>1.5908</v>
      </c>
      <c r="E1285" t="n">
        <v>62.86</v>
      </c>
      <c r="F1285" t="n">
        <v>55.26</v>
      </c>
      <c r="G1285" t="n">
        <v>35.27</v>
      </c>
      <c r="H1285" t="n">
        <v>0.47</v>
      </c>
      <c r="I1285" t="n">
        <v>94</v>
      </c>
      <c r="J1285" t="n">
        <v>275.21</v>
      </c>
      <c r="K1285" t="n">
        <v>59.89</v>
      </c>
      <c r="L1285" t="n">
        <v>7.25</v>
      </c>
      <c r="M1285" t="n">
        <v>92</v>
      </c>
      <c r="N1285" t="n">
        <v>73.08</v>
      </c>
      <c r="O1285" t="n">
        <v>34177.09</v>
      </c>
      <c r="P1285" t="n">
        <v>936.9400000000001</v>
      </c>
      <c r="Q1285" t="n">
        <v>1367.61</v>
      </c>
      <c r="R1285" t="n">
        <v>193.78</v>
      </c>
      <c r="S1285" t="n">
        <v>104.26</v>
      </c>
      <c r="T1285" t="n">
        <v>43478.32</v>
      </c>
      <c r="U1285" t="n">
        <v>0.54</v>
      </c>
      <c r="V1285" t="n">
        <v>0.87</v>
      </c>
      <c r="W1285" t="n">
        <v>20.79</v>
      </c>
      <c r="X1285" t="n">
        <v>2.67</v>
      </c>
      <c r="Y1285" t="n">
        <v>1</v>
      </c>
      <c r="Z1285" t="n">
        <v>10</v>
      </c>
    </row>
    <row r="1286">
      <c r="A1286" t="n">
        <v>26</v>
      </c>
      <c r="B1286" t="n">
        <v>135</v>
      </c>
      <c r="C1286" t="inlineStr">
        <is>
          <t xml:space="preserve">CONCLUIDO	</t>
        </is>
      </c>
      <c r="D1286" t="n">
        <v>1.5968</v>
      </c>
      <c r="E1286" t="n">
        <v>62.63</v>
      </c>
      <c r="F1286" t="n">
        <v>55.17</v>
      </c>
      <c r="G1286" t="n">
        <v>36.38</v>
      </c>
      <c r="H1286" t="n">
        <v>0.48</v>
      </c>
      <c r="I1286" t="n">
        <v>91</v>
      </c>
      <c r="J1286" t="n">
        <v>275.7</v>
      </c>
      <c r="K1286" t="n">
        <v>59.89</v>
      </c>
      <c r="L1286" t="n">
        <v>7.5</v>
      </c>
      <c r="M1286" t="n">
        <v>89</v>
      </c>
      <c r="N1286" t="n">
        <v>73.31</v>
      </c>
      <c r="O1286" t="n">
        <v>34236.91</v>
      </c>
      <c r="P1286" t="n">
        <v>935.16</v>
      </c>
      <c r="Q1286" t="n">
        <v>1367.45</v>
      </c>
      <c r="R1286" t="n">
        <v>190.84</v>
      </c>
      <c r="S1286" t="n">
        <v>104.26</v>
      </c>
      <c r="T1286" t="n">
        <v>42023.67</v>
      </c>
      <c r="U1286" t="n">
        <v>0.55</v>
      </c>
      <c r="V1286" t="n">
        <v>0.87</v>
      </c>
      <c r="W1286" t="n">
        <v>20.79</v>
      </c>
      <c r="X1286" t="n">
        <v>2.59</v>
      </c>
      <c r="Y1286" t="n">
        <v>1</v>
      </c>
      <c r="Z1286" t="n">
        <v>10</v>
      </c>
    </row>
    <row r="1287">
      <c r="A1287" t="n">
        <v>27</v>
      </c>
      <c r="B1287" t="n">
        <v>135</v>
      </c>
      <c r="C1287" t="inlineStr">
        <is>
          <t xml:space="preserve">CONCLUIDO	</t>
        </is>
      </c>
      <c r="D1287" t="n">
        <v>1.6032</v>
      </c>
      <c r="E1287" t="n">
        <v>62.38</v>
      </c>
      <c r="F1287" t="n">
        <v>55.07</v>
      </c>
      <c r="G1287" t="n">
        <v>37.55</v>
      </c>
      <c r="H1287" t="n">
        <v>0.5</v>
      </c>
      <c r="I1287" t="n">
        <v>88</v>
      </c>
      <c r="J1287" t="n">
        <v>276.18</v>
      </c>
      <c r="K1287" t="n">
        <v>59.89</v>
      </c>
      <c r="L1287" t="n">
        <v>7.75</v>
      </c>
      <c r="M1287" t="n">
        <v>86</v>
      </c>
      <c r="N1287" t="n">
        <v>73.55</v>
      </c>
      <c r="O1287" t="n">
        <v>34296.82</v>
      </c>
      <c r="P1287" t="n">
        <v>933.02</v>
      </c>
      <c r="Q1287" t="n">
        <v>1367.62</v>
      </c>
      <c r="R1287" t="n">
        <v>187.63</v>
      </c>
      <c r="S1287" t="n">
        <v>104.26</v>
      </c>
      <c r="T1287" t="n">
        <v>40433.13</v>
      </c>
      <c r="U1287" t="n">
        <v>0.5600000000000001</v>
      </c>
      <c r="V1287" t="n">
        <v>0.87</v>
      </c>
      <c r="W1287" t="n">
        <v>20.79</v>
      </c>
      <c r="X1287" t="n">
        <v>2.49</v>
      </c>
      <c r="Y1287" t="n">
        <v>1</v>
      </c>
      <c r="Z1287" t="n">
        <v>10</v>
      </c>
    </row>
    <row r="1288">
      <c r="A1288" t="n">
        <v>28</v>
      </c>
      <c r="B1288" t="n">
        <v>135</v>
      </c>
      <c r="C1288" t="inlineStr">
        <is>
          <t xml:space="preserve">CONCLUIDO	</t>
        </is>
      </c>
      <c r="D1288" t="n">
        <v>1.6096</v>
      </c>
      <c r="E1288" t="n">
        <v>62.13</v>
      </c>
      <c r="F1288" t="n">
        <v>54.98</v>
      </c>
      <c r="G1288" t="n">
        <v>38.81</v>
      </c>
      <c r="H1288" t="n">
        <v>0.51</v>
      </c>
      <c r="I1288" t="n">
        <v>85</v>
      </c>
      <c r="J1288" t="n">
        <v>276.67</v>
      </c>
      <c r="K1288" t="n">
        <v>59.89</v>
      </c>
      <c r="L1288" t="n">
        <v>8</v>
      </c>
      <c r="M1288" t="n">
        <v>83</v>
      </c>
      <c r="N1288" t="n">
        <v>73.78</v>
      </c>
      <c r="O1288" t="n">
        <v>34356.83</v>
      </c>
      <c r="P1288" t="n">
        <v>930.76</v>
      </c>
      <c r="Q1288" t="n">
        <v>1367.57</v>
      </c>
      <c r="R1288" t="n">
        <v>184.41</v>
      </c>
      <c r="S1288" t="n">
        <v>104.26</v>
      </c>
      <c r="T1288" t="n">
        <v>38834.78</v>
      </c>
      <c r="U1288" t="n">
        <v>0.57</v>
      </c>
      <c r="V1288" t="n">
        <v>0.87</v>
      </c>
      <c r="W1288" t="n">
        <v>20.78</v>
      </c>
      <c r="X1288" t="n">
        <v>2.39</v>
      </c>
      <c r="Y1288" t="n">
        <v>1</v>
      </c>
      <c r="Z1288" t="n">
        <v>10</v>
      </c>
    </row>
    <row r="1289">
      <c r="A1289" t="n">
        <v>29</v>
      </c>
      <c r="B1289" t="n">
        <v>135</v>
      </c>
      <c r="C1289" t="inlineStr">
        <is>
          <t xml:space="preserve">CONCLUIDO	</t>
        </is>
      </c>
      <c r="D1289" t="n">
        <v>1.6146</v>
      </c>
      <c r="E1289" t="n">
        <v>61.94</v>
      </c>
      <c r="F1289" t="n">
        <v>54.94</v>
      </c>
      <c r="G1289" t="n">
        <v>40.2</v>
      </c>
      <c r="H1289" t="n">
        <v>0.53</v>
      </c>
      <c r="I1289" t="n">
        <v>82</v>
      </c>
      <c r="J1289" t="n">
        <v>277.16</v>
      </c>
      <c r="K1289" t="n">
        <v>59.89</v>
      </c>
      <c r="L1289" t="n">
        <v>8.25</v>
      </c>
      <c r="M1289" t="n">
        <v>80</v>
      </c>
      <c r="N1289" t="n">
        <v>74.02</v>
      </c>
      <c r="O1289" t="n">
        <v>34416.93</v>
      </c>
      <c r="P1289" t="n">
        <v>929.91</v>
      </c>
      <c r="Q1289" t="n">
        <v>1367.47</v>
      </c>
      <c r="R1289" t="n">
        <v>183.35</v>
      </c>
      <c r="S1289" t="n">
        <v>104.26</v>
      </c>
      <c r="T1289" t="n">
        <v>38320.94</v>
      </c>
      <c r="U1289" t="n">
        <v>0.57</v>
      </c>
      <c r="V1289" t="n">
        <v>0.87</v>
      </c>
      <c r="W1289" t="n">
        <v>20.77</v>
      </c>
      <c r="X1289" t="n">
        <v>2.35</v>
      </c>
      <c r="Y1289" t="n">
        <v>1</v>
      </c>
      <c r="Z1289" t="n">
        <v>10</v>
      </c>
    </row>
    <row r="1290">
      <c r="A1290" t="n">
        <v>30</v>
      </c>
      <c r="B1290" t="n">
        <v>135</v>
      </c>
      <c r="C1290" t="inlineStr">
        <is>
          <t xml:space="preserve">CONCLUIDO	</t>
        </is>
      </c>
      <c r="D1290" t="n">
        <v>1.6196</v>
      </c>
      <c r="E1290" t="n">
        <v>61.74</v>
      </c>
      <c r="F1290" t="n">
        <v>54.84</v>
      </c>
      <c r="G1290" t="n">
        <v>41.13</v>
      </c>
      <c r="H1290" t="n">
        <v>0.55</v>
      </c>
      <c r="I1290" t="n">
        <v>80</v>
      </c>
      <c r="J1290" t="n">
        <v>277.65</v>
      </c>
      <c r="K1290" t="n">
        <v>59.89</v>
      </c>
      <c r="L1290" t="n">
        <v>8.5</v>
      </c>
      <c r="M1290" t="n">
        <v>78</v>
      </c>
      <c r="N1290" t="n">
        <v>74.26000000000001</v>
      </c>
      <c r="O1290" t="n">
        <v>34477.13</v>
      </c>
      <c r="P1290" t="n">
        <v>927.98</v>
      </c>
      <c r="Q1290" t="n">
        <v>1367.5</v>
      </c>
      <c r="R1290" t="n">
        <v>179.85</v>
      </c>
      <c r="S1290" t="n">
        <v>104.26</v>
      </c>
      <c r="T1290" t="n">
        <v>36579.4</v>
      </c>
      <c r="U1290" t="n">
        <v>0.58</v>
      </c>
      <c r="V1290" t="n">
        <v>0.87</v>
      </c>
      <c r="W1290" t="n">
        <v>20.78</v>
      </c>
      <c r="X1290" t="n">
        <v>2.26</v>
      </c>
      <c r="Y1290" t="n">
        <v>1</v>
      </c>
      <c r="Z1290" t="n">
        <v>10</v>
      </c>
    </row>
    <row r="1291">
      <c r="A1291" t="n">
        <v>31</v>
      </c>
      <c r="B1291" t="n">
        <v>135</v>
      </c>
      <c r="C1291" t="inlineStr">
        <is>
          <t xml:space="preserve">CONCLUIDO	</t>
        </is>
      </c>
      <c r="D1291" t="n">
        <v>1.6259</v>
      </c>
      <c r="E1291" t="n">
        <v>61.5</v>
      </c>
      <c r="F1291" t="n">
        <v>54.76</v>
      </c>
      <c r="G1291" t="n">
        <v>42.67</v>
      </c>
      <c r="H1291" t="n">
        <v>0.5600000000000001</v>
      </c>
      <c r="I1291" t="n">
        <v>77</v>
      </c>
      <c r="J1291" t="n">
        <v>278.13</v>
      </c>
      <c r="K1291" t="n">
        <v>59.89</v>
      </c>
      <c r="L1291" t="n">
        <v>8.75</v>
      </c>
      <c r="M1291" t="n">
        <v>75</v>
      </c>
      <c r="N1291" t="n">
        <v>74.5</v>
      </c>
      <c r="O1291" t="n">
        <v>34537.41</v>
      </c>
      <c r="P1291" t="n">
        <v>926.21</v>
      </c>
      <c r="Q1291" t="n">
        <v>1367.36</v>
      </c>
      <c r="R1291" t="n">
        <v>177.2</v>
      </c>
      <c r="S1291" t="n">
        <v>104.26</v>
      </c>
      <c r="T1291" t="n">
        <v>35272.02</v>
      </c>
      <c r="U1291" t="n">
        <v>0.59</v>
      </c>
      <c r="V1291" t="n">
        <v>0.88</v>
      </c>
      <c r="W1291" t="n">
        <v>20.77</v>
      </c>
      <c r="X1291" t="n">
        <v>2.18</v>
      </c>
      <c r="Y1291" t="n">
        <v>1</v>
      </c>
      <c r="Z1291" t="n">
        <v>10</v>
      </c>
    </row>
    <row r="1292">
      <c r="A1292" t="n">
        <v>32</v>
      </c>
      <c r="B1292" t="n">
        <v>135</v>
      </c>
      <c r="C1292" t="inlineStr">
        <is>
          <t xml:space="preserve">CONCLUIDO	</t>
        </is>
      </c>
      <c r="D1292" t="n">
        <v>1.63</v>
      </c>
      <c r="E1292" t="n">
        <v>61.35</v>
      </c>
      <c r="F1292" t="n">
        <v>54.71</v>
      </c>
      <c r="G1292" t="n">
        <v>43.77</v>
      </c>
      <c r="H1292" t="n">
        <v>0.58</v>
      </c>
      <c r="I1292" t="n">
        <v>75</v>
      </c>
      <c r="J1292" t="n">
        <v>278.62</v>
      </c>
      <c r="K1292" t="n">
        <v>59.89</v>
      </c>
      <c r="L1292" t="n">
        <v>9</v>
      </c>
      <c r="M1292" t="n">
        <v>73</v>
      </c>
      <c r="N1292" t="n">
        <v>74.73999999999999</v>
      </c>
      <c r="O1292" t="n">
        <v>34597.8</v>
      </c>
      <c r="P1292" t="n">
        <v>924.76</v>
      </c>
      <c r="Q1292" t="n">
        <v>1367.36</v>
      </c>
      <c r="R1292" t="n">
        <v>175.58</v>
      </c>
      <c r="S1292" t="n">
        <v>104.26</v>
      </c>
      <c r="T1292" t="n">
        <v>34472.89</v>
      </c>
      <c r="U1292" t="n">
        <v>0.59</v>
      </c>
      <c r="V1292" t="n">
        <v>0.88</v>
      </c>
      <c r="W1292" t="n">
        <v>20.77</v>
      </c>
      <c r="X1292" t="n">
        <v>2.13</v>
      </c>
      <c r="Y1292" t="n">
        <v>1</v>
      </c>
      <c r="Z1292" t="n">
        <v>10</v>
      </c>
    </row>
    <row r="1293">
      <c r="A1293" t="n">
        <v>33</v>
      </c>
      <c r="B1293" t="n">
        <v>135</v>
      </c>
      <c r="C1293" t="inlineStr">
        <is>
          <t xml:space="preserve">CONCLUIDO	</t>
        </is>
      </c>
      <c r="D1293" t="n">
        <v>1.634</v>
      </c>
      <c r="E1293" t="n">
        <v>61.2</v>
      </c>
      <c r="F1293" t="n">
        <v>54.66</v>
      </c>
      <c r="G1293" t="n">
        <v>44.92</v>
      </c>
      <c r="H1293" t="n">
        <v>0.59</v>
      </c>
      <c r="I1293" t="n">
        <v>73</v>
      </c>
      <c r="J1293" t="n">
        <v>279.11</v>
      </c>
      <c r="K1293" t="n">
        <v>59.89</v>
      </c>
      <c r="L1293" t="n">
        <v>9.25</v>
      </c>
      <c r="M1293" t="n">
        <v>71</v>
      </c>
      <c r="N1293" t="n">
        <v>74.98</v>
      </c>
      <c r="O1293" t="n">
        <v>34658.27</v>
      </c>
      <c r="P1293" t="n">
        <v>924</v>
      </c>
      <c r="Q1293" t="n">
        <v>1367.56</v>
      </c>
      <c r="R1293" t="n">
        <v>174.05</v>
      </c>
      <c r="S1293" t="n">
        <v>104.26</v>
      </c>
      <c r="T1293" t="n">
        <v>33717.67</v>
      </c>
      <c r="U1293" t="n">
        <v>0.6</v>
      </c>
      <c r="V1293" t="n">
        <v>0.88</v>
      </c>
      <c r="W1293" t="n">
        <v>20.76</v>
      </c>
      <c r="X1293" t="n">
        <v>2.07</v>
      </c>
      <c r="Y1293" t="n">
        <v>1</v>
      </c>
      <c r="Z1293" t="n">
        <v>10</v>
      </c>
    </row>
    <row r="1294">
      <c r="A1294" t="n">
        <v>34</v>
      </c>
      <c r="B1294" t="n">
        <v>135</v>
      </c>
      <c r="C1294" t="inlineStr">
        <is>
          <t xml:space="preserve">CONCLUIDO	</t>
        </is>
      </c>
      <c r="D1294" t="n">
        <v>1.6388</v>
      </c>
      <c r="E1294" t="n">
        <v>61.02</v>
      </c>
      <c r="F1294" t="n">
        <v>54.58</v>
      </c>
      <c r="G1294" t="n">
        <v>46.12</v>
      </c>
      <c r="H1294" t="n">
        <v>0.6</v>
      </c>
      <c r="I1294" t="n">
        <v>71</v>
      </c>
      <c r="J1294" t="n">
        <v>279.61</v>
      </c>
      <c r="K1294" t="n">
        <v>59.89</v>
      </c>
      <c r="L1294" t="n">
        <v>9.5</v>
      </c>
      <c r="M1294" t="n">
        <v>69</v>
      </c>
      <c r="N1294" t="n">
        <v>75.22</v>
      </c>
      <c r="O1294" t="n">
        <v>34718.84</v>
      </c>
      <c r="P1294" t="n">
        <v>921.9299999999999</v>
      </c>
      <c r="Q1294" t="n">
        <v>1367.34</v>
      </c>
      <c r="R1294" t="n">
        <v>171.52</v>
      </c>
      <c r="S1294" t="n">
        <v>104.26</v>
      </c>
      <c r="T1294" t="n">
        <v>32462.17</v>
      </c>
      <c r="U1294" t="n">
        <v>0.61</v>
      </c>
      <c r="V1294" t="n">
        <v>0.88</v>
      </c>
      <c r="W1294" t="n">
        <v>20.76</v>
      </c>
      <c r="X1294" t="n">
        <v>2</v>
      </c>
      <c r="Y1294" t="n">
        <v>1</v>
      </c>
      <c r="Z1294" t="n">
        <v>10</v>
      </c>
    </row>
    <row r="1295">
      <c r="A1295" t="n">
        <v>35</v>
      </c>
      <c r="B1295" t="n">
        <v>135</v>
      </c>
      <c r="C1295" t="inlineStr">
        <is>
          <t xml:space="preserve">CONCLUIDO	</t>
        </is>
      </c>
      <c r="D1295" t="n">
        <v>1.6427</v>
      </c>
      <c r="E1295" t="n">
        <v>60.88</v>
      </c>
      <c r="F1295" t="n">
        <v>54.53</v>
      </c>
      <c r="G1295" t="n">
        <v>47.42</v>
      </c>
      <c r="H1295" t="n">
        <v>0.62</v>
      </c>
      <c r="I1295" t="n">
        <v>69</v>
      </c>
      <c r="J1295" t="n">
        <v>280.1</v>
      </c>
      <c r="K1295" t="n">
        <v>59.89</v>
      </c>
      <c r="L1295" t="n">
        <v>9.75</v>
      </c>
      <c r="M1295" t="n">
        <v>67</v>
      </c>
      <c r="N1295" t="n">
        <v>75.45999999999999</v>
      </c>
      <c r="O1295" t="n">
        <v>34779.51</v>
      </c>
      <c r="P1295" t="n">
        <v>920.52</v>
      </c>
      <c r="Q1295" t="n">
        <v>1367.47</v>
      </c>
      <c r="R1295" t="n">
        <v>170.08</v>
      </c>
      <c r="S1295" t="n">
        <v>104.26</v>
      </c>
      <c r="T1295" t="n">
        <v>31750.54</v>
      </c>
      <c r="U1295" t="n">
        <v>0.61</v>
      </c>
      <c r="V1295" t="n">
        <v>0.88</v>
      </c>
      <c r="W1295" t="n">
        <v>20.76</v>
      </c>
      <c r="X1295" t="n">
        <v>1.95</v>
      </c>
      <c r="Y1295" t="n">
        <v>1</v>
      </c>
      <c r="Z1295" t="n">
        <v>10</v>
      </c>
    </row>
    <row r="1296">
      <c r="A1296" t="n">
        <v>36</v>
      </c>
      <c r="B1296" t="n">
        <v>135</v>
      </c>
      <c r="C1296" t="inlineStr">
        <is>
          <t xml:space="preserve">CONCLUIDO	</t>
        </is>
      </c>
      <c r="D1296" t="n">
        <v>1.6473</v>
      </c>
      <c r="E1296" t="n">
        <v>60.7</v>
      </c>
      <c r="F1296" t="n">
        <v>54.46</v>
      </c>
      <c r="G1296" t="n">
        <v>48.77</v>
      </c>
      <c r="H1296" t="n">
        <v>0.63</v>
      </c>
      <c r="I1296" t="n">
        <v>67</v>
      </c>
      <c r="J1296" t="n">
        <v>280.59</v>
      </c>
      <c r="K1296" t="n">
        <v>59.89</v>
      </c>
      <c r="L1296" t="n">
        <v>10</v>
      </c>
      <c r="M1296" t="n">
        <v>65</v>
      </c>
      <c r="N1296" t="n">
        <v>75.7</v>
      </c>
      <c r="O1296" t="n">
        <v>34840.27</v>
      </c>
      <c r="P1296" t="n">
        <v>919.53</v>
      </c>
      <c r="Q1296" t="n">
        <v>1367.43</v>
      </c>
      <c r="R1296" t="n">
        <v>167.66</v>
      </c>
      <c r="S1296" t="n">
        <v>104.26</v>
      </c>
      <c r="T1296" t="n">
        <v>30549.57</v>
      </c>
      <c r="U1296" t="n">
        <v>0.62</v>
      </c>
      <c r="V1296" t="n">
        <v>0.88</v>
      </c>
      <c r="W1296" t="n">
        <v>20.76</v>
      </c>
      <c r="X1296" t="n">
        <v>1.88</v>
      </c>
      <c r="Y1296" t="n">
        <v>1</v>
      </c>
      <c r="Z1296" t="n">
        <v>10</v>
      </c>
    </row>
    <row r="1297">
      <c r="A1297" t="n">
        <v>37</v>
      </c>
      <c r="B1297" t="n">
        <v>135</v>
      </c>
      <c r="C1297" t="inlineStr">
        <is>
          <t xml:space="preserve">CONCLUIDO	</t>
        </is>
      </c>
      <c r="D1297" t="n">
        <v>1.6488</v>
      </c>
      <c r="E1297" t="n">
        <v>60.65</v>
      </c>
      <c r="F1297" t="n">
        <v>54.46</v>
      </c>
      <c r="G1297" t="n">
        <v>49.51</v>
      </c>
      <c r="H1297" t="n">
        <v>0.65</v>
      </c>
      <c r="I1297" t="n">
        <v>66</v>
      </c>
      <c r="J1297" t="n">
        <v>281.08</v>
      </c>
      <c r="K1297" t="n">
        <v>59.89</v>
      </c>
      <c r="L1297" t="n">
        <v>10.25</v>
      </c>
      <c r="M1297" t="n">
        <v>64</v>
      </c>
      <c r="N1297" t="n">
        <v>75.95</v>
      </c>
      <c r="O1297" t="n">
        <v>34901.13</v>
      </c>
      <c r="P1297" t="n">
        <v>918.96</v>
      </c>
      <c r="Q1297" t="n">
        <v>1367.35</v>
      </c>
      <c r="R1297" t="n">
        <v>167.32</v>
      </c>
      <c r="S1297" t="n">
        <v>104.26</v>
      </c>
      <c r="T1297" t="n">
        <v>30386.55</v>
      </c>
      <c r="U1297" t="n">
        <v>0.62</v>
      </c>
      <c r="V1297" t="n">
        <v>0.88</v>
      </c>
      <c r="W1297" t="n">
        <v>20.76</v>
      </c>
      <c r="X1297" t="n">
        <v>1.88</v>
      </c>
      <c r="Y1297" t="n">
        <v>1</v>
      </c>
      <c r="Z1297" t="n">
        <v>10</v>
      </c>
    </row>
    <row r="1298">
      <c r="A1298" t="n">
        <v>38</v>
      </c>
      <c r="B1298" t="n">
        <v>135</v>
      </c>
      <c r="C1298" t="inlineStr">
        <is>
          <t xml:space="preserve">CONCLUIDO	</t>
        </is>
      </c>
      <c r="D1298" t="n">
        <v>1.654</v>
      </c>
      <c r="E1298" t="n">
        <v>60.46</v>
      </c>
      <c r="F1298" t="n">
        <v>54.37</v>
      </c>
      <c r="G1298" t="n">
        <v>50.97</v>
      </c>
      <c r="H1298" t="n">
        <v>0.66</v>
      </c>
      <c r="I1298" t="n">
        <v>64</v>
      </c>
      <c r="J1298" t="n">
        <v>281.58</v>
      </c>
      <c r="K1298" t="n">
        <v>59.89</v>
      </c>
      <c r="L1298" t="n">
        <v>10.5</v>
      </c>
      <c r="M1298" t="n">
        <v>62</v>
      </c>
      <c r="N1298" t="n">
        <v>76.19</v>
      </c>
      <c r="O1298" t="n">
        <v>34962.08</v>
      </c>
      <c r="P1298" t="n">
        <v>917</v>
      </c>
      <c r="Q1298" t="n">
        <v>1367.46</v>
      </c>
      <c r="R1298" t="n">
        <v>164.54</v>
      </c>
      <c r="S1298" t="n">
        <v>104.26</v>
      </c>
      <c r="T1298" t="n">
        <v>29006.4</v>
      </c>
      <c r="U1298" t="n">
        <v>0.63</v>
      </c>
      <c r="V1298" t="n">
        <v>0.88</v>
      </c>
      <c r="W1298" t="n">
        <v>20.75</v>
      </c>
      <c r="X1298" t="n">
        <v>1.79</v>
      </c>
      <c r="Y1298" t="n">
        <v>1</v>
      </c>
      <c r="Z1298" t="n">
        <v>10</v>
      </c>
    </row>
    <row r="1299">
      <c r="A1299" t="n">
        <v>39</v>
      </c>
      <c r="B1299" t="n">
        <v>135</v>
      </c>
      <c r="C1299" t="inlineStr">
        <is>
          <t xml:space="preserve">CONCLUIDO	</t>
        </is>
      </c>
      <c r="D1299" t="n">
        <v>1.6579</v>
      </c>
      <c r="E1299" t="n">
        <v>60.32</v>
      </c>
      <c r="F1299" t="n">
        <v>54.33</v>
      </c>
      <c r="G1299" t="n">
        <v>52.58</v>
      </c>
      <c r="H1299" t="n">
        <v>0.68</v>
      </c>
      <c r="I1299" t="n">
        <v>62</v>
      </c>
      <c r="J1299" t="n">
        <v>282.07</v>
      </c>
      <c r="K1299" t="n">
        <v>59.89</v>
      </c>
      <c r="L1299" t="n">
        <v>10.75</v>
      </c>
      <c r="M1299" t="n">
        <v>60</v>
      </c>
      <c r="N1299" t="n">
        <v>76.44</v>
      </c>
      <c r="O1299" t="n">
        <v>35023.13</v>
      </c>
      <c r="P1299" t="n">
        <v>915.9400000000001</v>
      </c>
      <c r="Q1299" t="n">
        <v>1367.28</v>
      </c>
      <c r="R1299" t="n">
        <v>163.46</v>
      </c>
      <c r="S1299" t="n">
        <v>104.26</v>
      </c>
      <c r="T1299" t="n">
        <v>28476.33</v>
      </c>
      <c r="U1299" t="n">
        <v>0.64</v>
      </c>
      <c r="V1299" t="n">
        <v>0.88</v>
      </c>
      <c r="W1299" t="n">
        <v>20.75</v>
      </c>
      <c r="X1299" t="n">
        <v>1.75</v>
      </c>
      <c r="Y1299" t="n">
        <v>1</v>
      </c>
      <c r="Z1299" t="n">
        <v>10</v>
      </c>
    </row>
    <row r="1300">
      <c r="A1300" t="n">
        <v>40</v>
      </c>
      <c r="B1300" t="n">
        <v>135</v>
      </c>
      <c r="C1300" t="inlineStr">
        <is>
          <t xml:space="preserve">CONCLUIDO	</t>
        </is>
      </c>
      <c r="D1300" t="n">
        <v>1.6609</v>
      </c>
      <c r="E1300" t="n">
        <v>60.21</v>
      </c>
      <c r="F1300" t="n">
        <v>54.27</v>
      </c>
      <c r="G1300" t="n">
        <v>53.38</v>
      </c>
      <c r="H1300" t="n">
        <v>0.6899999999999999</v>
      </c>
      <c r="I1300" t="n">
        <v>61</v>
      </c>
      <c r="J1300" t="n">
        <v>282.57</v>
      </c>
      <c r="K1300" t="n">
        <v>59.89</v>
      </c>
      <c r="L1300" t="n">
        <v>11</v>
      </c>
      <c r="M1300" t="n">
        <v>59</v>
      </c>
      <c r="N1300" t="n">
        <v>76.68000000000001</v>
      </c>
      <c r="O1300" t="n">
        <v>35084.28</v>
      </c>
      <c r="P1300" t="n">
        <v>914.63</v>
      </c>
      <c r="Q1300" t="n">
        <v>1367.4</v>
      </c>
      <c r="R1300" t="n">
        <v>161.58</v>
      </c>
      <c r="S1300" t="n">
        <v>104.26</v>
      </c>
      <c r="T1300" t="n">
        <v>27542.31</v>
      </c>
      <c r="U1300" t="n">
        <v>0.65</v>
      </c>
      <c r="V1300" t="n">
        <v>0.88</v>
      </c>
      <c r="W1300" t="n">
        <v>20.74</v>
      </c>
      <c r="X1300" t="n">
        <v>1.69</v>
      </c>
      <c r="Y1300" t="n">
        <v>1</v>
      </c>
      <c r="Z1300" t="n">
        <v>10</v>
      </c>
    </row>
    <row r="1301">
      <c r="A1301" t="n">
        <v>41</v>
      </c>
      <c r="B1301" t="n">
        <v>135</v>
      </c>
      <c r="C1301" t="inlineStr">
        <is>
          <t xml:space="preserve">CONCLUIDO	</t>
        </is>
      </c>
      <c r="D1301" t="n">
        <v>1.6624</v>
      </c>
      <c r="E1301" t="n">
        <v>60.15</v>
      </c>
      <c r="F1301" t="n">
        <v>54.27</v>
      </c>
      <c r="G1301" t="n">
        <v>54.27</v>
      </c>
      <c r="H1301" t="n">
        <v>0.71</v>
      </c>
      <c r="I1301" t="n">
        <v>60</v>
      </c>
      <c r="J1301" t="n">
        <v>283.06</v>
      </c>
      <c r="K1301" t="n">
        <v>59.89</v>
      </c>
      <c r="L1301" t="n">
        <v>11.25</v>
      </c>
      <c r="M1301" t="n">
        <v>58</v>
      </c>
      <c r="N1301" t="n">
        <v>76.93000000000001</v>
      </c>
      <c r="O1301" t="n">
        <v>35145.53</v>
      </c>
      <c r="P1301" t="n">
        <v>914.04</v>
      </c>
      <c r="Q1301" t="n">
        <v>1367.28</v>
      </c>
      <c r="R1301" t="n">
        <v>161.65</v>
      </c>
      <c r="S1301" t="n">
        <v>104.26</v>
      </c>
      <c r="T1301" t="n">
        <v>27579.22</v>
      </c>
      <c r="U1301" t="n">
        <v>0.65</v>
      </c>
      <c r="V1301" t="n">
        <v>0.88</v>
      </c>
      <c r="W1301" t="n">
        <v>20.73</v>
      </c>
      <c r="X1301" t="n">
        <v>1.69</v>
      </c>
      <c r="Y1301" t="n">
        <v>1</v>
      </c>
      <c r="Z1301" t="n">
        <v>10</v>
      </c>
    </row>
    <row r="1302">
      <c r="A1302" t="n">
        <v>42</v>
      </c>
      <c r="B1302" t="n">
        <v>135</v>
      </c>
      <c r="C1302" t="inlineStr">
        <is>
          <t xml:space="preserve">CONCLUIDO	</t>
        </is>
      </c>
      <c r="D1302" t="n">
        <v>1.6667</v>
      </c>
      <c r="E1302" t="n">
        <v>60</v>
      </c>
      <c r="F1302" t="n">
        <v>54.21</v>
      </c>
      <c r="G1302" t="n">
        <v>56.08</v>
      </c>
      <c r="H1302" t="n">
        <v>0.72</v>
      </c>
      <c r="I1302" t="n">
        <v>58</v>
      </c>
      <c r="J1302" t="n">
        <v>283.56</v>
      </c>
      <c r="K1302" t="n">
        <v>59.89</v>
      </c>
      <c r="L1302" t="n">
        <v>11.5</v>
      </c>
      <c r="M1302" t="n">
        <v>56</v>
      </c>
      <c r="N1302" t="n">
        <v>77.18000000000001</v>
      </c>
      <c r="O1302" t="n">
        <v>35206.88</v>
      </c>
      <c r="P1302" t="n">
        <v>913.3200000000001</v>
      </c>
      <c r="Q1302" t="n">
        <v>1367.48</v>
      </c>
      <c r="R1302" t="n">
        <v>159.34</v>
      </c>
      <c r="S1302" t="n">
        <v>104.26</v>
      </c>
      <c r="T1302" t="n">
        <v>26434.66</v>
      </c>
      <c r="U1302" t="n">
        <v>0.65</v>
      </c>
      <c r="V1302" t="n">
        <v>0.88</v>
      </c>
      <c r="W1302" t="n">
        <v>20.74</v>
      </c>
      <c r="X1302" t="n">
        <v>1.63</v>
      </c>
      <c r="Y1302" t="n">
        <v>1</v>
      </c>
      <c r="Z1302" t="n">
        <v>10</v>
      </c>
    </row>
    <row r="1303">
      <c r="A1303" t="n">
        <v>43</v>
      </c>
      <c r="B1303" t="n">
        <v>135</v>
      </c>
      <c r="C1303" t="inlineStr">
        <is>
          <t xml:space="preserve">CONCLUIDO	</t>
        </is>
      </c>
      <c r="D1303" t="n">
        <v>1.6688</v>
      </c>
      <c r="E1303" t="n">
        <v>59.92</v>
      </c>
      <c r="F1303" t="n">
        <v>54.19</v>
      </c>
      <c r="G1303" t="n">
        <v>57.04</v>
      </c>
      <c r="H1303" t="n">
        <v>0.74</v>
      </c>
      <c r="I1303" t="n">
        <v>57</v>
      </c>
      <c r="J1303" t="n">
        <v>284.06</v>
      </c>
      <c r="K1303" t="n">
        <v>59.89</v>
      </c>
      <c r="L1303" t="n">
        <v>11.75</v>
      </c>
      <c r="M1303" t="n">
        <v>55</v>
      </c>
      <c r="N1303" t="n">
        <v>77.42</v>
      </c>
      <c r="O1303" t="n">
        <v>35268.32</v>
      </c>
      <c r="P1303" t="n">
        <v>912.53</v>
      </c>
      <c r="Q1303" t="n">
        <v>1367.31</v>
      </c>
      <c r="R1303" t="n">
        <v>158.85</v>
      </c>
      <c r="S1303" t="n">
        <v>104.26</v>
      </c>
      <c r="T1303" t="n">
        <v>26194.55</v>
      </c>
      <c r="U1303" t="n">
        <v>0.66</v>
      </c>
      <c r="V1303" t="n">
        <v>0.88</v>
      </c>
      <c r="W1303" t="n">
        <v>20.74</v>
      </c>
      <c r="X1303" t="n">
        <v>1.61</v>
      </c>
      <c r="Y1303" t="n">
        <v>1</v>
      </c>
      <c r="Z1303" t="n">
        <v>10</v>
      </c>
    </row>
    <row r="1304">
      <c r="A1304" t="n">
        <v>44</v>
      </c>
      <c r="B1304" t="n">
        <v>135</v>
      </c>
      <c r="C1304" t="inlineStr">
        <is>
          <t xml:space="preserve">CONCLUIDO	</t>
        </is>
      </c>
      <c r="D1304" t="n">
        <v>1.6706</v>
      </c>
      <c r="E1304" t="n">
        <v>59.86</v>
      </c>
      <c r="F1304" t="n">
        <v>54.17</v>
      </c>
      <c r="G1304" t="n">
        <v>58.04</v>
      </c>
      <c r="H1304" t="n">
        <v>0.75</v>
      </c>
      <c r="I1304" t="n">
        <v>56</v>
      </c>
      <c r="J1304" t="n">
        <v>284.56</v>
      </c>
      <c r="K1304" t="n">
        <v>59.89</v>
      </c>
      <c r="L1304" t="n">
        <v>12</v>
      </c>
      <c r="M1304" t="n">
        <v>54</v>
      </c>
      <c r="N1304" t="n">
        <v>77.67</v>
      </c>
      <c r="O1304" t="n">
        <v>35329.87</v>
      </c>
      <c r="P1304" t="n">
        <v>911.83</v>
      </c>
      <c r="Q1304" t="n">
        <v>1367.38</v>
      </c>
      <c r="R1304" t="n">
        <v>158.36</v>
      </c>
      <c r="S1304" t="n">
        <v>104.26</v>
      </c>
      <c r="T1304" t="n">
        <v>25958.52</v>
      </c>
      <c r="U1304" t="n">
        <v>0.66</v>
      </c>
      <c r="V1304" t="n">
        <v>0.88</v>
      </c>
      <c r="W1304" t="n">
        <v>20.74</v>
      </c>
      <c r="X1304" t="n">
        <v>1.6</v>
      </c>
      <c r="Y1304" t="n">
        <v>1</v>
      </c>
      <c r="Z1304" t="n">
        <v>10</v>
      </c>
    </row>
    <row r="1305">
      <c r="A1305" t="n">
        <v>45</v>
      </c>
      <c r="B1305" t="n">
        <v>135</v>
      </c>
      <c r="C1305" t="inlineStr">
        <is>
          <t xml:space="preserve">CONCLUIDO	</t>
        </is>
      </c>
      <c r="D1305" t="n">
        <v>1.6734</v>
      </c>
      <c r="E1305" t="n">
        <v>59.76</v>
      </c>
      <c r="F1305" t="n">
        <v>54.13</v>
      </c>
      <c r="G1305" t="n">
        <v>59.05</v>
      </c>
      <c r="H1305" t="n">
        <v>0.77</v>
      </c>
      <c r="I1305" t="n">
        <v>55</v>
      </c>
      <c r="J1305" t="n">
        <v>285.06</v>
      </c>
      <c r="K1305" t="n">
        <v>59.89</v>
      </c>
      <c r="L1305" t="n">
        <v>12.25</v>
      </c>
      <c r="M1305" t="n">
        <v>53</v>
      </c>
      <c r="N1305" t="n">
        <v>77.92</v>
      </c>
      <c r="O1305" t="n">
        <v>35391.51</v>
      </c>
      <c r="P1305" t="n">
        <v>910.51</v>
      </c>
      <c r="Q1305" t="n">
        <v>1367.38</v>
      </c>
      <c r="R1305" t="n">
        <v>156.79</v>
      </c>
      <c r="S1305" t="n">
        <v>104.26</v>
      </c>
      <c r="T1305" t="n">
        <v>25175.62</v>
      </c>
      <c r="U1305" t="n">
        <v>0.66</v>
      </c>
      <c r="V1305" t="n">
        <v>0.89</v>
      </c>
      <c r="W1305" t="n">
        <v>20.74</v>
      </c>
      <c r="X1305" t="n">
        <v>1.55</v>
      </c>
      <c r="Y1305" t="n">
        <v>1</v>
      </c>
      <c r="Z1305" t="n">
        <v>10</v>
      </c>
    </row>
    <row r="1306">
      <c r="A1306" t="n">
        <v>46</v>
      </c>
      <c r="B1306" t="n">
        <v>135</v>
      </c>
      <c r="C1306" t="inlineStr">
        <is>
          <t xml:space="preserve">CONCLUIDO	</t>
        </is>
      </c>
      <c r="D1306" t="n">
        <v>1.6756</v>
      </c>
      <c r="E1306" t="n">
        <v>59.68</v>
      </c>
      <c r="F1306" t="n">
        <v>54.1</v>
      </c>
      <c r="G1306" t="n">
        <v>60.11</v>
      </c>
      <c r="H1306" t="n">
        <v>0.78</v>
      </c>
      <c r="I1306" t="n">
        <v>54</v>
      </c>
      <c r="J1306" t="n">
        <v>285.56</v>
      </c>
      <c r="K1306" t="n">
        <v>59.89</v>
      </c>
      <c r="L1306" t="n">
        <v>12.5</v>
      </c>
      <c r="M1306" t="n">
        <v>52</v>
      </c>
      <c r="N1306" t="n">
        <v>78.17</v>
      </c>
      <c r="O1306" t="n">
        <v>35453.26</v>
      </c>
      <c r="P1306" t="n">
        <v>909.29</v>
      </c>
      <c r="Q1306" t="n">
        <v>1367.45</v>
      </c>
      <c r="R1306" t="n">
        <v>155.93</v>
      </c>
      <c r="S1306" t="n">
        <v>104.26</v>
      </c>
      <c r="T1306" t="n">
        <v>24752.89</v>
      </c>
      <c r="U1306" t="n">
        <v>0.67</v>
      </c>
      <c r="V1306" t="n">
        <v>0.89</v>
      </c>
      <c r="W1306" t="n">
        <v>20.73</v>
      </c>
      <c r="X1306" t="n">
        <v>1.52</v>
      </c>
      <c r="Y1306" t="n">
        <v>1</v>
      </c>
      <c r="Z1306" t="n">
        <v>10</v>
      </c>
    </row>
    <row r="1307">
      <c r="A1307" t="n">
        <v>47</v>
      </c>
      <c r="B1307" t="n">
        <v>135</v>
      </c>
      <c r="C1307" t="inlineStr">
        <is>
          <t xml:space="preserve">CONCLUIDO	</t>
        </is>
      </c>
      <c r="D1307" t="n">
        <v>1.6805</v>
      </c>
      <c r="E1307" t="n">
        <v>59.51</v>
      </c>
      <c r="F1307" t="n">
        <v>54.02</v>
      </c>
      <c r="G1307" t="n">
        <v>62.34</v>
      </c>
      <c r="H1307" t="n">
        <v>0.79</v>
      </c>
      <c r="I1307" t="n">
        <v>52</v>
      </c>
      <c r="J1307" t="n">
        <v>286.06</v>
      </c>
      <c r="K1307" t="n">
        <v>59.89</v>
      </c>
      <c r="L1307" t="n">
        <v>12.75</v>
      </c>
      <c r="M1307" t="n">
        <v>50</v>
      </c>
      <c r="N1307" t="n">
        <v>78.42</v>
      </c>
      <c r="O1307" t="n">
        <v>35515.1</v>
      </c>
      <c r="P1307" t="n">
        <v>908.1799999999999</v>
      </c>
      <c r="Q1307" t="n">
        <v>1367.35</v>
      </c>
      <c r="R1307" t="n">
        <v>153.35</v>
      </c>
      <c r="S1307" t="n">
        <v>104.26</v>
      </c>
      <c r="T1307" t="n">
        <v>23470.25</v>
      </c>
      <c r="U1307" t="n">
        <v>0.68</v>
      </c>
      <c r="V1307" t="n">
        <v>0.89</v>
      </c>
      <c r="W1307" t="n">
        <v>20.73</v>
      </c>
      <c r="X1307" t="n">
        <v>1.45</v>
      </c>
      <c r="Y1307" t="n">
        <v>1</v>
      </c>
      <c r="Z1307" t="n">
        <v>10</v>
      </c>
    </row>
    <row r="1308">
      <c r="A1308" t="n">
        <v>48</v>
      </c>
      <c r="B1308" t="n">
        <v>135</v>
      </c>
      <c r="C1308" t="inlineStr">
        <is>
          <t xml:space="preserve">CONCLUIDO	</t>
        </is>
      </c>
      <c r="D1308" t="n">
        <v>1.6823</v>
      </c>
      <c r="E1308" t="n">
        <v>59.44</v>
      </c>
      <c r="F1308" t="n">
        <v>54.01</v>
      </c>
      <c r="G1308" t="n">
        <v>63.54</v>
      </c>
      <c r="H1308" t="n">
        <v>0.8100000000000001</v>
      </c>
      <c r="I1308" t="n">
        <v>51</v>
      </c>
      <c r="J1308" t="n">
        <v>286.56</v>
      </c>
      <c r="K1308" t="n">
        <v>59.89</v>
      </c>
      <c r="L1308" t="n">
        <v>13</v>
      </c>
      <c r="M1308" t="n">
        <v>49</v>
      </c>
      <c r="N1308" t="n">
        <v>78.68000000000001</v>
      </c>
      <c r="O1308" t="n">
        <v>35577.18</v>
      </c>
      <c r="P1308" t="n">
        <v>907.11</v>
      </c>
      <c r="Q1308" t="n">
        <v>1367.3</v>
      </c>
      <c r="R1308" t="n">
        <v>153.24</v>
      </c>
      <c r="S1308" t="n">
        <v>104.26</v>
      </c>
      <c r="T1308" t="n">
        <v>23422.77</v>
      </c>
      <c r="U1308" t="n">
        <v>0.68</v>
      </c>
      <c r="V1308" t="n">
        <v>0.89</v>
      </c>
      <c r="W1308" t="n">
        <v>20.72</v>
      </c>
      <c r="X1308" t="n">
        <v>1.43</v>
      </c>
      <c r="Y1308" t="n">
        <v>1</v>
      </c>
      <c r="Z1308" t="n">
        <v>10</v>
      </c>
    </row>
    <row r="1309">
      <c r="A1309" t="n">
        <v>49</v>
      </c>
      <c r="B1309" t="n">
        <v>135</v>
      </c>
      <c r="C1309" t="inlineStr">
        <is>
          <t xml:space="preserve">CONCLUIDO	</t>
        </is>
      </c>
      <c r="D1309" t="n">
        <v>1.6847</v>
      </c>
      <c r="E1309" t="n">
        <v>59.36</v>
      </c>
      <c r="F1309" t="n">
        <v>53.98</v>
      </c>
      <c r="G1309" t="n">
        <v>64.77</v>
      </c>
      <c r="H1309" t="n">
        <v>0.82</v>
      </c>
      <c r="I1309" t="n">
        <v>50</v>
      </c>
      <c r="J1309" t="n">
        <v>287.07</v>
      </c>
      <c r="K1309" t="n">
        <v>59.89</v>
      </c>
      <c r="L1309" t="n">
        <v>13.25</v>
      </c>
      <c r="M1309" t="n">
        <v>48</v>
      </c>
      <c r="N1309" t="n">
        <v>78.93000000000001</v>
      </c>
      <c r="O1309" t="n">
        <v>35639.23</v>
      </c>
      <c r="P1309" t="n">
        <v>906.5</v>
      </c>
      <c r="Q1309" t="n">
        <v>1367.48</v>
      </c>
      <c r="R1309" t="n">
        <v>151.82</v>
      </c>
      <c r="S1309" t="n">
        <v>104.26</v>
      </c>
      <c r="T1309" t="n">
        <v>22716.27</v>
      </c>
      <c r="U1309" t="n">
        <v>0.6899999999999999</v>
      </c>
      <c r="V1309" t="n">
        <v>0.89</v>
      </c>
      <c r="W1309" t="n">
        <v>20.73</v>
      </c>
      <c r="X1309" t="n">
        <v>1.4</v>
      </c>
      <c r="Y1309" t="n">
        <v>1</v>
      </c>
      <c r="Z1309" t="n">
        <v>10</v>
      </c>
    </row>
    <row r="1310">
      <c r="A1310" t="n">
        <v>50</v>
      </c>
      <c r="B1310" t="n">
        <v>135</v>
      </c>
      <c r="C1310" t="inlineStr">
        <is>
          <t xml:space="preserve">CONCLUIDO	</t>
        </is>
      </c>
      <c r="D1310" t="n">
        <v>1.6834</v>
      </c>
      <c r="E1310" t="n">
        <v>59.4</v>
      </c>
      <c r="F1310" t="n">
        <v>54.02</v>
      </c>
      <c r="G1310" t="n">
        <v>64.83</v>
      </c>
      <c r="H1310" t="n">
        <v>0.84</v>
      </c>
      <c r="I1310" t="n">
        <v>50</v>
      </c>
      <c r="J1310" t="n">
        <v>287.57</v>
      </c>
      <c r="K1310" t="n">
        <v>59.89</v>
      </c>
      <c r="L1310" t="n">
        <v>13.5</v>
      </c>
      <c r="M1310" t="n">
        <v>48</v>
      </c>
      <c r="N1310" t="n">
        <v>79.18000000000001</v>
      </c>
      <c r="O1310" t="n">
        <v>35701.38</v>
      </c>
      <c r="P1310" t="n">
        <v>907.03</v>
      </c>
      <c r="Q1310" t="n">
        <v>1367.48</v>
      </c>
      <c r="R1310" t="n">
        <v>153.22</v>
      </c>
      <c r="S1310" t="n">
        <v>104.26</v>
      </c>
      <c r="T1310" t="n">
        <v>23418.63</v>
      </c>
      <c r="U1310" t="n">
        <v>0.68</v>
      </c>
      <c r="V1310" t="n">
        <v>0.89</v>
      </c>
      <c r="W1310" t="n">
        <v>20.73</v>
      </c>
      <c r="X1310" t="n">
        <v>1.44</v>
      </c>
      <c r="Y1310" t="n">
        <v>1</v>
      </c>
      <c r="Z1310" t="n">
        <v>10</v>
      </c>
    </row>
    <row r="1311">
      <c r="A1311" t="n">
        <v>51</v>
      </c>
      <c r="B1311" t="n">
        <v>135</v>
      </c>
      <c r="C1311" t="inlineStr">
        <is>
          <t xml:space="preserve">CONCLUIDO	</t>
        </is>
      </c>
      <c r="D1311" t="n">
        <v>1.687</v>
      </c>
      <c r="E1311" t="n">
        <v>59.28</v>
      </c>
      <c r="F1311" t="n">
        <v>53.95</v>
      </c>
      <c r="G1311" t="n">
        <v>66.06</v>
      </c>
      <c r="H1311" t="n">
        <v>0.85</v>
      </c>
      <c r="I1311" t="n">
        <v>49</v>
      </c>
      <c r="J1311" t="n">
        <v>288.08</v>
      </c>
      <c r="K1311" t="n">
        <v>59.89</v>
      </c>
      <c r="L1311" t="n">
        <v>13.75</v>
      </c>
      <c r="M1311" t="n">
        <v>47</v>
      </c>
      <c r="N1311" t="n">
        <v>79.44</v>
      </c>
      <c r="O1311" t="n">
        <v>35763.64</v>
      </c>
      <c r="P1311" t="n">
        <v>905.4</v>
      </c>
      <c r="Q1311" t="n">
        <v>1367.35</v>
      </c>
      <c r="R1311" t="n">
        <v>150.99</v>
      </c>
      <c r="S1311" t="n">
        <v>104.26</v>
      </c>
      <c r="T1311" t="n">
        <v>22305.9</v>
      </c>
      <c r="U1311" t="n">
        <v>0.6899999999999999</v>
      </c>
      <c r="V1311" t="n">
        <v>0.89</v>
      </c>
      <c r="W1311" t="n">
        <v>20.72</v>
      </c>
      <c r="X1311" t="n">
        <v>1.37</v>
      </c>
      <c r="Y1311" t="n">
        <v>1</v>
      </c>
      <c r="Z1311" t="n">
        <v>10</v>
      </c>
    </row>
    <row r="1312">
      <c r="A1312" t="n">
        <v>52</v>
      </c>
      <c r="B1312" t="n">
        <v>135</v>
      </c>
      <c r="C1312" t="inlineStr">
        <is>
          <t xml:space="preserve">CONCLUIDO	</t>
        </is>
      </c>
      <c r="D1312" t="n">
        <v>1.6886</v>
      </c>
      <c r="E1312" t="n">
        <v>59.22</v>
      </c>
      <c r="F1312" t="n">
        <v>53.94</v>
      </c>
      <c r="G1312" t="n">
        <v>67.42</v>
      </c>
      <c r="H1312" t="n">
        <v>0.86</v>
      </c>
      <c r="I1312" t="n">
        <v>48</v>
      </c>
      <c r="J1312" t="n">
        <v>288.58</v>
      </c>
      <c r="K1312" t="n">
        <v>59.89</v>
      </c>
      <c r="L1312" t="n">
        <v>14</v>
      </c>
      <c r="M1312" t="n">
        <v>46</v>
      </c>
      <c r="N1312" t="n">
        <v>79.69</v>
      </c>
      <c r="O1312" t="n">
        <v>35826</v>
      </c>
      <c r="P1312" t="n">
        <v>904.92</v>
      </c>
      <c r="Q1312" t="n">
        <v>1367.28</v>
      </c>
      <c r="R1312" t="n">
        <v>150.8</v>
      </c>
      <c r="S1312" t="n">
        <v>104.26</v>
      </c>
      <c r="T1312" t="n">
        <v>22217.6</v>
      </c>
      <c r="U1312" t="n">
        <v>0.6899999999999999</v>
      </c>
      <c r="V1312" t="n">
        <v>0.89</v>
      </c>
      <c r="W1312" t="n">
        <v>20.72</v>
      </c>
      <c r="X1312" t="n">
        <v>1.36</v>
      </c>
      <c r="Y1312" t="n">
        <v>1</v>
      </c>
      <c r="Z1312" t="n">
        <v>10</v>
      </c>
    </row>
    <row r="1313">
      <c r="A1313" t="n">
        <v>53</v>
      </c>
      <c r="B1313" t="n">
        <v>135</v>
      </c>
      <c r="C1313" t="inlineStr">
        <is>
          <t xml:space="preserve">CONCLUIDO	</t>
        </is>
      </c>
      <c r="D1313" t="n">
        <v>1.6915</v>
      </c>
      <c r="E1313" t="n">
        <v>59.12</v>
      </c>
      <c r="F1313" t="n">
        <v>53.89</v>
      </c>
      <c r="G1313" t="n">
        <v>68.8</v>
      </c>
      <c r="H1313" t="n">
        <v>0.88</v>
      </c>
      <c r="I1313" t="n">
        <v>47</v>
      </c>
      <c r="J1313" t="n">
        <v>289.09</v>
      </c>
      <c r="K1313" t="n">
        <v>59.89</v>
      </c>
      <c r="L1313" t="n">
        <v>14.25</v>
      </c>
      <c r="M1313" t="n">
        <v>45</v>
      </c>
      <c r="N1313" t="n">
        <v>79.95</v>
      </c>
      <c r="O1313" t="n">
        <v>35888.47</v>
      </c>
      <c r="P1313" t="n">
        <v>903.78</v>
      </c>
      <c r="Q1313" t="n">
        <v>1367.23</v>
      </c>
      <c r="R1313" t="n">
        <v>148.91</v>
      </c>
      <c r="S1313" t="n">
        <v>104.26</v>
      </c>
      <c r="T1313" t="n">
        <v>21276.26</v>
      </c>
      <c r="U1313" t="n">
        <v>0.7</v>
      </c>
      <c r="V1313" t="n">
        <v>0.89</v>
      </c>
      <c r="W1313" t="n">
        <v>20.73</v>
      </c>
      <c r="X1313" t="n">
        <v>1.31</v>
      </c>
      <c r="Y1313" t="n">
        <v>1</v>
      </c>
      <c r="Z1313" t="n">
        <v>10</v>
      </c>
    </row>
    <row r="1314">
      <c r="A1314" t="n">
        <v>54</v>
      </c>
      <c r="B1314" t="n">
        <v>135</v>
      </c>
      <c r="C1314" t="inlineStr">
        <is>
          <t xml:space="preserve">CONCLUIDO	</t>
        </is>
      </c>
      <c r="D1314" t="n">
        <v>1.693</v>
      </c>
      <c r="E1314" t="n">
        <v>59.07</v>
      </c>
      <c r="F1314" t="n">
        <v>53.89</v>
      </c>
      <c r="G1314" t="n">
        <v>70.29000000000001</v>
      </c>
      <c r="H1314" t="n">
        <v>0.89</v>
      </c>
      <c r="I1314" t="n">
        <v>46</v>
      </c>
      <c r="J1314" t="n">
        <v>289.6</v>
      </c>
      <c r="K1314" t="n">
        <v>59.89</v>
      </c>
      <c r="L1314" t="n">
        <v>14.5</v>
      </c>
      <c r="M1314" t="n">
        <v>44</v>
      </c>
      <c r="N1314" t="n">
        <v>80.20999999999999</v>
      </c>
      <c r="O1314" t="n">
        <v>35951.04</v>
      </c>
      <c r="P1314" t="n">
        <v>903.84</v>
      </c>
      <c r="Q1314" t="n">
        <v>1367.32</v>
      </c>
      <c r="R1314" t="n">
        <v>149.18</v>
      </c>
      <c r="S1314" t="n">
        <v>104.26</v>
      </c>
      <c r="T1314" t="n">
        <v>21416.71</v>
      </c>
      <c r="U1314" t="n">
        <v>0.7</v>
      </c>
      <c r="V1314" t="n">
        <v>0.89</v>
      </c>
      <c r="W1314" t="n">
        <v>20.72</v>
      </c>
      <c r="X1314" t="n">
        <v>1.31</v>
      </c>
      <c r="Y1314" t="n">
        <v>1</v>
      </c>
      <c r="Z1314" t="n">
        <v>10</v>
      </c>
    </row>
    <row r="1315">
      <c r="A1315" t="n">
        <v>55</v>
      </c>
      <c r="B1315" t="n">
        <v>135</v>
      </c>
      <c r="C1315" t="inlineStr">
        <is>
          <t xml:space="preserve">CONCLUIDO	</t>
        </is>
      </c>
      <c r="D1315" t="n">
        <v>1.6963</v>
      </c>
      <c r="E1315" t="n">
        <v>58.95</v>
      </c>
      <c r="F1315" t="n">
        <v>53.83</v>
      </c>
      <c r="G1315" t="n">
        <v>71.77</v>
      </c>
      <c r="H1315" t="n">
        <v>0.91</v>
      </c>
      <c r="I1315" t="n">
        <v>45</v>
      </c>
      <c r="J1315" t="n">
        <v>290.1</v>
      </c>
      <c r="K1315" t="n">
        <v>59.89</v>
      </c>
      <c r="L1315" t="n">
        <v>14.75</v>
      </c>
      <c r="M1315" t="n">
        <v>43</v>
      </c>
      <c r="N1315" t="n">
        <v>80.47</v>
      </c>
      <c r="O1315" t="n">
        <v>36013.72</v>
      </c>
      <c r="P1315" t="n">
        <v>902.55</v>
      </c>
      <c r="Q1315" t="n">
        <v>1367.41</v>
      </c>
      <c r="R1315" t="n">
        <v>147.15</v>
      </c>
      <c r="S1315" t="n">
        <v>104.26</v>
      </c>
      <c r="T1315" t="n">
        <v>20404.18</v>
      </c>
      <c r="U1315" t="n">
        <v>0.71</v>
      </c>
      <c r="V1315" t="n">
        <v>0.89</v>
      </c>
      <c r="W1315" t="n">
        <v>20.71</v>
      </c>
      <c r="X1315" t="n">
        <v>1.25</v>
      </c>
      <c r="Y1315" t="n">
        <v>1</v>
      </c>
      <c r="Z1315" t="n">
        <v>10</v>
      </c>
    </row>
    <row r="1316">
      <c r="A1316" t="n">
        <v>56</v>
      </c>
      <c r="B1316" t="n">
        <v>135</v>
      </c>
      <c r="C1316" t="inlineStr">
        <is>
          <t xml:space="preserve">CONCLUIDO	</t>
        </is>
      </c>
      <c r="D1316" t="n">
        <v>1.6983</v>
      </c>
      <c r="E1316" t="n">
        <v>58.88</v>
      </c>
      <c r="F1316" t="n">
        <v>53.81</v>
      </c>
      <c r="G1316" t="n">
        <v>73.37</v>
      </c>
      <c r="H1316" t="n">
        <v>0.92</v>
      </c>
      <c r="I1316" t="n">
        <v>44</v>
      </c>
      <c r="J1316" t="n">
        <v>290.61</v>
      </c>
      <c r="K1316" t="n">
        <v>59.89</v>
      </c>
      <c r="L1316" t="n">
        <v>15</v>
      </c>
      <c r="M1316" t="n">
        <v>42</v>
      </c>
      <c r="N1316" t="n">
        <v>80.73</v>
      </c>
      <c r="O1316" t="n">
        <v>36076.5</v>
      </c>
      <c r="P1316" t="n">
        <v>901.0700000000001</v>
      </c>
      <c r="Q1316" t="n">
        <v>1367.37</v>
      </c>
      <c r="R1316" t="n">
        <v>146.12</v>
      </c>
      <c r="S1316" t="n">
        <v>104.26</v>
      </c>
      <c r="T1316" t="n">
        <v>19897.62</v>
      </c>
      <c r="U1316" t="n">
        <v>0.71</v>
      </c>
      <c r="V1316" t="n">
        <v>0.89</v>
      </c>
      <c r="W1316" t="n">
        <v>20.72</v>
      </c>
      <c r="X1316" t="n">
        <v>1.23</v>
      </c>
      <c r="Y1316" t="n">
        <v>1</v>
      </c>
      <c r="Z1316" t="n">
        <v>10</v>
      </c>
    </row>
    <row r="1317">
      <c r="A1317" t="n">
        <v>57</v>
      </c>
      <c r="B1317" t="n">
        <v>135</v>
      </c>
      <c r="C1317" t="inlineStr">
        <is>
          <t xml:space="preserve">CONCLUIDO	</t>
        </is>
      </c>
      <c r="D1317" t="n">
        <v>1.6974</v>
      </c>
      <c r="E1317" t="n">
        <v>58.91</v>
      </c>
      <c r="F1317" t="n">
        <v>53.84</v>
      </c>
      <c r="G1317" t="n">
        <v>73.41</v>
      </c>
      <c r="H1317" t="n">
        <v>0.93</v>
      </c>
      <c r="I1317" t="n">
        <v>44</v>
      </c>
      <c r="J1317" t="n">
        <v>291.12</v>
      </c>
      <c r="K1317" t="n">
        <v>59.89</v>
      </c>
      <c r="L1317" t="n">
        <v>15.25</v>
      </c>
      <c r="M1317" t="n">
        <v>42</v>
      </c>
      <c r="N1317" t="n">
        <v>80.98999999999999</v>
      </c>
      <c r="O1317" t="n">
        <v>36139.39</v>
      </c>
      <c r="P1317" t="n">
        <v>901.71</v>
      </c>
      <c r="Q1317" t="n">
        <v>1367.24</v>
      </c>
      <c r="R1317" t="n">
        <v>147.4</v>
      </c>
      <c r="S1317" t="n">
        <v>104.26</v>
      </c>
      <c r="T1317" t="n">
        <v>20533.92</v>
      </c>
      <c r="U1317" t="n">
        <v>0.71</v>
      </c>
      <c r="V1317" t="n">
        <v>0.89</v>
      </c>
      <c r="W1317" t="n">
        <v>20.72</v>
      </c>
      <c r="X1317" t="n">
        <v>1.26</v>
      </c>
      <c r="Y1317" t="n">
        <v>1</v>
      </c>
      <c r="Z1317" t="n">
        <v>10</v>
      </c>
    </row>
    <row r="1318">
      <c r="A1318" t="n">
        <v>58</v>
      </c>
      <c r="B1318" t="n">
        <v>135</v>
      </c>
      <c r="C1318" t="inlineStr">
        <is>
          <t xml:space="preserve">CONCLUIDO	</t>
        </is>
      </c>
      <c r="D1318" t="n">
        <v>1.7008</v>
      </c>
      <c r="E1318" t="n">
        <v>58.79</v>
      </c>
      <c r="F1318" t="n">
        <v>53.77</v>
      </c>
      <c r="G1318" t="n">
        <v>75.02</v>
      </c>
      <c r="H1318" t="n">
        <v>0.95</v>
      </c>
      <c r="I1318" t="n">
        <v>43</v>
      </c>
      <c r="J1318" t="n">
        <v>291.63</v>
      </c>
      <c r="K1318" t="n">
        <v>59.89</v>
      </c>
      <c r="L1318" t="n">
        <v>15.5</v>
      </c>
      <c r="M1318" t="n">
        <v>41</v>
      </c>
      <c r="N1318" t="n">
        <v>81.25</v>
      </c>
      <c r="O1318" t="n">
        <v>36202.38</v>
      </c>
      <c r="P1318" t="n">
        <v>900.4400000000001</v>
      </c>
      <c r="Q1318" t="n">
        <v>1367.27</v>
      </c>
      <c r="R1318" t="n">
        <v>144.88</v>
      </c>
      <c r="S1318" t="n">
        <v>104.26</v>
      </c>
      <c r="T1318" t="n">
        <v>19283.1</v>
      </c>
      <c r="U1318" t="n">
        <v>0.72</v>
      </c>
      <c r="V1318" t="n">
        <v>0.89</v>
      </c>
      <c r="W1318" t="n">
        <v>20.72</v>
      </c>
      <c r="X1318" t="n">
        <v>1.19</v>
      </c>
      <c r="Y1318" t="n">
        <v>1</v>
      </c>
      <c r="Z1318" t="n">
        <v>10</v>
      </c>
    </row>
    <row r="1319">
      <c r="A1319" t="n">
        <v>59</v>
      </c>
      <c r="B1319" t="n">
        <v>135</v>
      </c>
      <c r="C1319" t="inlineStr">
        <is>
          <t xml:space="preserve">CONCLUIDO	</t>
        </is>
      </c>
      <c r="D1319" t="n">
        <v>1.703</v>
      </c>
      <c r="E1319" t="n">
        <v>58.72</v>
      </c>
      <c r="F1319" t="n">
        <v>53.74</v>
      </c>
      <c r="G1319" t="n">
        <v>76.78</v>
      </c>
      <c r="H1319" t="n">
        <v>0.96</v>
      </c>
      <c r="I1319" t="n">
        <v>42</v>
      </c>
      <c r="J1319" t="n">
        <v>292.15</v>
      </c>
      <c r="K1319" t="n">
        <v>59.89</v>
      </c>
      <c r="L1319" t="n">
        <v>15.75</v>
      </c>
      <c r="M1319" t="n">
        <v>40</v>
      </c>
      <c r="N1319" t="n">
        <v>81.51000000000001</v>
      </c>
      <c r="O1319" t="n">
        <v>36265.48</v>
      </c>
      <c r="P1319" t="n">
        <v>899.42</v>
      </c>
      <c r="Q1319" t="n">
        <v>1367.35</v>
      </c>
      <c r="R1319" t="n">
        <v>144.28</v>
      </c>
      <c r="S1319" t="n">
        <v>104.26</v>
      </c>
      <c r="T1319" t="n">
        <v>18983.9</v>
      </c>
      <c r="U1319" t="n">
        <v>0.72</v>
      </c>
      <c r="V1319" t="n">
        <v>0.89</v>
      </c>
      <c r="W1319" t="n">
        <v>20.72</v>
      </c>
      <c r="X1319" t="n">
        <v>1.17</v>
      </c>
      <c r="Y1319" t="n">
        <v>1</v>
      </c>
      <c r="Z1319" t="n">
        <v>10</v>
      </c>
    </row>
    <row r="1320">
      <c r="A1320" t="n">
        <v>60</v>
      </c>
      <c r="B1320" t="n">
        <v>135</v>
      </c>
      <c r="C1320" t="inlineStr">
        <is>
          <t xml:space="preserve">CONCLUIDO	</t>
        </is>
      </c>
      <c r="D1320" t="n">
        <v>1.7024</v>
      </c>
      <c r="E1320" t="n">
        <v>58.74</v>
      </c>
      <c r="F1320" t="n">
        <v>53.76</v>
      </c>
      <c r="G1320" t="n">
        <v>76.81</v>
      </c>
      <c r="H1320" t="n">
        <v>0.97</v>
      </c>
      <c r="I1320" t="n">
        <v>42</v>
      </c>
      <c r="J1320" t="n">
        <v>292.66</v>
      </c>
      <c r="K1320" t="n">
        <v>59.89</v>
      </c>
      <c r="L1320" t="n">
        <v>16</v>
      </c>
      <c r="M1320" t="n">
        <v>40</v>
      </c>
      <c r="N1320" t="n">
        <v>81.77</v>
      </c>
      <c r="O1320" t="n">
        <v>36328.69</v>
      </c>
      <c r="P1320" t="n">
        <v>899.7</v>
      </c>
      <c r="Q1320" t="n">
        <v>1367.29</v>
      </c>
      <c r="R1320" t="n">
        <v>144.98</v>
      </c>
      <c r="S1320" t="n">
        <v>104.26</v>
      </c>
      <c r="T1320" t="n">
        <v>19338.56</v>
      </c>
      <c r="U1320" t="n">
        <v>0.72</v>
      </c>
      <c r="V1320" t="n">
        <v>0.89</v>
      </c>
      <c r="W1320" t="n">
        <v>20.71</v>
      </c>
      <c r="X1320" t="n">
        <v>1.18</v>
      </c>
      <c r="Y1320" t="n">
        <v>1</v>
      </c>
      <c r="Z1320" t="n">
        <v>10</v>
      </c>
    </row>
    <row r="1321">
      <c r="A1321" t="n">
        <v>61</v>
      </c>
      <c r="B1321" t="n">
        <v>135</v>
      </c>
      <c r="C1321" t="inlineStr">
        <is>
          <t xml:space="preserve">CONCLUIDO	</t>
        </is>
      </c>
      <c r="D1321" t="n">
        <v>1.7056</v>
      </c>
      <c r="E1321" t="n">
        <v>58.63</v>
      </c>
      <c r="F1321" t="n">
        <v>53.7</v>
      </c>
      <c r="G1321" t="n">
        <v>78.59</v>
      </c>
      <c r="H1321" t="n">
        <v>0.99</v>
      </c>
      <c r="I1321" t="n">
        <v>41</v>
      </c>
      <c r="J1321" t="n">
        <v>293.17</v>
      </c>
      <c r="K1321" t="n">
        <v>59.89</v>
      </c>
      <c r="L1321" t="n">
        <v>16.25</v>
      </c>
      <c r="M1321" t="n">
        <v>39</v>
      </c>
      <c r="N1321" t="n">
        <v>82.03</v>
      </c>
      <c r="O1321" t="n">
        <v>36392.01</v>
      </c>
      <c r="P1321" t="n">
        <v>898.24</v>
      </c>
      <c r="Q1321" t="n">
        <v>1367.32</v>
      </c>
      <c r="R1321" t="n">
        <v>143.27</v>
      </c>
      <c r="S1321" t="n">
        <v>104.26</v>
      </c>
      <c r="T1321" t="n">
        <v>18486.4</v>
      </c>
      <c r="U1321" t="n">
        <v>0.73</v>
      </c>
      <c r="V1321" t="n">
        <v>0.89</v>
      </c>
      <c r="W1321" t="n">
        <v>20.71</v>
      </c>
      <c r="X1321" t="n">
        <v>1.13</v>
      </c>
      <c r="Y1321" t="n">
        <v>1</v>
      </c>
      <c r="Z1321" t="n">
        <v>10</v>
      </c>
    </row>
    <row r="1322">
      <c r="A1322" t="n">
        <v>62</v>
      </c>
      <c r="B1322" t="n">
        <v>135</v>
      </c>
      <c r="C1322" t="inlineStr">
        <is>
          <t xml:space="preserve">CONCLUIDO	</t>
        </is>
      </c>
      <c r="D1322" t="n">
        <v>1.7082</v>
      </c>
      <c r="E1322" t="n">
        <v>58.54</v>
      </c>
      <c r="F1322" t="n">
        <v>53.66</v>
      </c>
      <c r="G1322" t="n">
        <v>80.5</v>
      </c>
      <c r="H1322" t="n">
        <v>1</v>
      </c>
      <c r="I1322" t="n">
        <v>40</v>
      </c>
      <c r="J1322" t="n">
        <v>293.69</v>
      </c>
      <c r="K1322" t="n">
        <v>59.89</v>
      </c>
      <c r="L1322" t="n">
        <v>16.5</v>
      </c>
      <c r="M1322" t="n">
        <v>38</v>
      </c>
      <c r="N1322" t="n">
        <v>82.3</v>
      </c>
      <c r="O1322" t="n">
        <v>36455.44</v>
      </c>
      <c r="P1322" t="n">
        <v>897.67</v>
      </c>
      <c r="Q1322" t="n">
        <v>1367.31</v>
      </c>
      <c r="R1322" t="n">
        <v>141.77</v>
      </c>
      <c r="S1322" t="n">
        <v>104.26</v>
      </c>
      <c r="T1322" t="n">
        <v>17739.96</v>
      </c>
      <c r="U1322" t="n">
        <v>0.74</v>
      </c>
      <c r="V1322" t="n">
        <v>0.89</v>
      </c>
      <c r="W1322" t="n">
        <v>20.71</v>
      </c>
      <c r="X1322" t="n">
        <v>1.09</v>
      </c>
      <c r="Y1322" t="n">
        <v>1</v>
      </c>
      <c r="Z1322" t="n">
        <v>10</v>
      </c>
    </row>
    <row r="1323">
      <c r="A1323" t="n">
        <v>63</v>
      </c>
      <c r="B1323" t="n">
        <v>135</v>
      </c>
      <c r="C1323" t="inlineStr">
        <is>
          <t xml:space="preserve">CONCLUIDO	</t>
        </is>
      </c>
      <c r="D1323" t="n">
        <v>1.7074</v>
      </c>
      <c r="E1323" t="n">
        <v>58.57</v>
      </c>
      <c r="F1323" t="n">
        <v>53.7</v>
      </c>
      <c r="G1323" t="n">
        <v>80.54000000000001</v>
      </c>
      <c r="H1323" t="n">
        <v>1.01</v>
      </c>
      <c r="I1323" t="n">
        <v>40</v>
      </c>
      <c r="J1323" t="n">
        <v>294.2</v>
      </c>
      <c r="K1323" t="n">
        <v>59.89</v>
      </c>
      <c r="L1323" t="n">
        <v>16.75</v>
      </c>
      <c r="M1323" t="n">
        <v>38</v>
      </c>
      <c r="N1323" t="n">
        <v>82.56</v>
      </c>
      <c r="O1323" t="n">
        <v>36518.97</v>
      </c>
      <c r="P1323" t="n">
        <v>897.99</v>
      </c>
      <c r="Q1323" t="n">
        <v>1367.28</v>
      </c>
      <c r="R1323" t="n">
        <v>142.95</v>
      </c>
      <c r="S1323" t="n">
        <v>104.26</v>
      </c>
      <c r="T1323" t="n">
        <v>18329.21</v>
      </c>
      <c r="U1323" t="n">
        <v>0.73</v>
      </c>
      <c r="V1323" t="n">
        <v>0.89</v>
      </c>
      <c r="W1323" t="n">
        <v>20.71</v>
      </c>
      <c r="X1323" t="n">
        <v>1.12</v>
      </c>
      <c r="Y1323" t="n">
        <v>1</v>
      </c>
      <c r="Z1323" t="n">
        <v>10</v>
      </c>
    </row>
    <row r="1324">
      <c r="A1324" t="n">
        <v>64</v>
      </c>
      <c r="B1324" t="n">
        <v>135</v>
      </c>
      <c r="C1324" t="inlineStr">
        <is>
          <t xml:space="preserve">CONCLUIDO	</t>
        </is>
      </c>
      <c r="D1324" t="n">
        <v>1.7101</v>
      </c>
      <c r="E1324" t="n">
        <v>58.48</v>
      </c>
      <c r="F1324" t="n">
        <v>53.65</v>
      </c>
      <c r="G1324" t="n">
        <v>82.54000000000001</v>
      </c>
      <c r="H1324" t="n">
        <v>1.03</v>
      </c>
      <c r="I1324" t="n">
        <v>39</v>
      </c>
      <c r="J1324" t="n">
        <v>294.72</v>
      </c>
      <c r="K1324" t="n">
        <v>59.89</v>
      </c>
      <c r="L1324" t="n">
        <v>17</v>
      </c>
      <c r="M1324" t="n">
        <v>37</v>
      </c>
      <c r="N1324" t="n">
        <v>82.83</v>
      </c>
      <c r="O1324" t="n">
        <v>36582.62</v>
      </c>
      <c r="P1324" t="n">
        <v>896.91</v>
      </c>
      <c r="Q1324" t="n">
        <v>1367.32</v>
      </c>
      <c r="R1324" t="n">
        <v>141.07</v>
      </c>
      <c r="S1324" t="n">
        <v>104.26</v>
      </c>
      <c r="T1324" t="n">
        <v>17396.13</v>
      </c>
      <c r="U1324" t="n">
        <v>0.74</v>
      </c>
      <c r="V1324" t="n">
        <v>0.89</v>
      </c>
      <c r="W1324" t="n">
        <v>20.71</v>
      </c>
      <c r="X1324" t="n">
        <v>1.07</v>
      </c>
      <c r="Y1324" t="n">
        <v>1</v>
      </c>
      <c r="Z1324" t="n">
        <v>10</v>
      </c>
    </row>
    <row r="1325">
      <c r="A1325" t="n">
        <v>65</v>
      </c>
      <c r="B1325" t="n">
        <v>135</v>
      </c>
      <c r="C1325" t="inlineStr">
        <is>
          <t xml:space="preserve">CONCLUIDO	</t>
        </is>
      </c>
      <c r="D1325" t="n">
        <v>1.7093</v>
      </c>
      <c r="E1325" t="n">
        <v>58.5</v>
      </c>
      <c r="F1325" t="n">
        <v>53.68</v>
      </c>
      <c r="G1325" t="n">
        <v>82.58</v>
      </c>
      <c r="H1325" t="n">
        <v>1.04</v>
      </c>
      <c r="I1325" t="n">
        <v>39</v>
      </c>
      <c r="J1325" t="n">
        <v>295.23</v>
      </c>
      <c r="K1325" t="n">
        <v>59.89</v>
      </c>
      <c r="L1325" t="n">
        <v>17.25</v>
      </c>
      <c r="M1325" t="n">
        <v>37</v>
      </c>
      <c r="N1325" t="n">
        <v>83.09999999999999</v>
      </c>
      <c r="O1325" t="n">
        <v>36646.38</v>
      </c>
      <c r="P1325" t="n">
        <v>896.88</v>
      </c>
      <c r="Q1325" t="n">
        <v>1367.25</v>
      </c>
      <c r="R1325" t="n">
        <v>142.26</v>
      </c>
      <c r="S1325" t="n">
        <v>104.26</v>
      </c>
      <c r="T1325" t="n">
        <v>17993.58</v>
      </c>
      <c r="U1325" t="n">
        <v>0.73</v>
      </c>
      <c r="V1325" t="n">
        <v>0.89</v>
      </c>
      <c r="W1325" t="n">
        <v>20.71</v>
      </c>
      <c r="X1325" t="n">
        <v>1.1</v>
      </c>
      <c r="Y1325" t="n">
        <v>1</v>
      </c>
      <c r="Z1325" t="n">
        <v>10</v>
      </c>
    </row>
    <row r="1326">
      <c r="A1326" t="n">
        <v>66</v>
      </c>
      <c r="B1326" t="n">
        <v>135</v>
      </c>
      <c r="C1326" t="inlineStr">
        <is>
          <t xml:space="preserve">CONCLUIDO	</t>
        </is>
      </c>
      <c r="D1326" t="n">
        <v>1.7126</v>
      </c>
      <c r="E1326" t="n">
        <v>58.39</v>
      </c>
      <c r="F1326" t="n">
        <v>53.62</v>
      </c>
      <c r="G1326" t="n">
        <v>84.66</v>
      </c>
      <c r="H1326" t="n">
        <v>1.05</v>
      </c>
      <c r="I1326" t="n">
        <v>38</v>
      </c>
      <c r="J1326" t="n">
        <v>295.75</v>
      </c>
      <c r="K1326" t="n">
        <v>59.89</v>
      </c>
      <c r="L1326" t="n">
        <v>17.5</v>
      </c>
      <c r="M1326" t="n">
        <v>36</v>
      </c>
      <c r="N1326" t="n">
        <v>83.36</v>
      </c>
      <c r="O1326" t="n">
        <v>36710.24</v>
      </c>
      <c r="P1326" t="n">
        <v>895.54</v>
      </c>
      <c r="Q1326" t="n">
        <v>1367.31</v>
      </c>
      <c r="R1326" t="n">
        <v>140.35</v>
      </c>
      <c r="S1326" t="n">
        <v>104.26</v>
      </c>
      <c r="T1326" t="n">
        <v>17042.82</v>
      </c>
      <c r="U1326" t="n">
        <v>0.74</v>
      </c>
      <c r="V1326" t="n">
        <v>0.89</v>
      </c>
      <c r="W1326" t="n">
        <v>20.7</v>
      </c>
      <c r="X1326" t="n">
        <v>1.04</v>
      </c>
      <c r="Y1326" t="n">
        <v>1</v>
      </c>
      <c r="Z1326" t="n">
        <v>10</v>
      </c>
    </row>
    <row r="1327">
      <c r="A1327" t="n">
        <v>67</v>
      </c>
      <c r="B1327" t="n">
        <v>135</v>
      </c>
      <c r="C1327" t="inlineStr">
        <is>
          <t xml:space="preserve">CONCLUIDO	</t>
        </is>
      </c>
      <c r="D1327" t="n">
        <v>1.7125</v>
      </c>
      <c r="E1327" t="n">
        <v>58.4</v>
      </c>
      <c r="F1327" t="n">
        <v>53.62</v>
      </c>
      <c r="G1327" t="n">
        <v>84.67</v>
      </c>
      <c r="H1327" t="n">
        <v>1.07</v>
      </c>
      <c r="I1327" t="n">
        <v>38</v>
      </c>
      <c r="J1327" t="n">
        <v>296.27</v>
      </c>
      <c r="K1327" t="n">
        <v>59.89</v>
      </c>
      <c r="L1327" t="n">
        <v>17.75</v>
      </c>
      <c r="M1327" t="n">
        <v>36</v>
      </c>
      <c r="N1327" t="n">
        <v>83.63</v>
      </c>
      <c r="O1327" t="n">
        <v>36774.22</v>
      </c>
      <c r="P1327" t="n">
        <v>894.35</v>
      </c>
      <c r="Q1327" t="n">
        <v>1367.23</v>
      </c>
      <c r="R1327" t="n">
        <v>140.5</v>
      </c>
      <c r="S1327" t="n">
        <v>104.26</v>
      </c>
      <c r="T1327" t="n">
        <v>17118.54</v>
      </c>
      <c r="U1327" t="n">
        <v>0.74</v>
      </c>
      <c r="V1327" t="n">
        <v>0.89</v>
      </c>
      <c r="W1327" t="n">
        <v>20.7</v>
      </c>
      <c r="X1327" t="n">
        <v>1.04</v>
      </c>
      <c r="Y1327" t="n">
        <v>1</v>
      </c>
      <c r="Z1327" t="n">
        <v>10</v>
      </c>
    </row>
    <row r="1328">
      <c r="A1328" t="n">
        <v>68</v>
      </c>
      <c r="B1328" t="n">
        <v>135</v>
      </c>
      <c r="C1328" t="inlineStr">
        <is>
          <t xml:space="preserve">CONCLUIDO	</t>
        </is>
      </c>
      <c r="D1328" t="n">
        <v>1.714</v>
      </c>
      <c r="E1328" t="n">
        <v>58.34</v>
      </c>
      <c r="F1328" t="n">
        <v>53.62</v>
      </c>
      <c r="G1328" t="n">
        <v>86.95</v>
      </c>
      <c r="H1328" t="n">
        <v>1.08</v>
      </c>
      <c r="I1328" t="n">
        <v>37</v>
      </c>
      <c r="J1328" t="n">
        <v>296.79</v>
      </c>
      <c r="K1328" t="n">
        <v>59.89</v>
      </c>
      <c r="L1328" t="n">
        <v>18</v>
      </c>
      <c r="M1328" t="n">
        <v>35</v>
      </c>
      <c r="N1328" t="n">
        <v>83.90000000000001</v>
      </c>
      <c r="O1328" t="n">
        <v>36838.32</v>
      </c>
      <c r="P1328" t="n">
        <v>895.05</v>
      </c>
      <c r="Q1328" t="n">
        <v>1367.42</v>
      </c>
      <c r="R1328" t="n">
        <v>140.22</v>
      </c>
      <c r="S1328" t="n">
        <v>104.26</v>
      </c>
      <c r="T1328" t="n">
        <v>16982.46</v>
      </c>
      <c r="U1328" t="n">
        <v>0.74</v>
      </c>
      <c r="V1328" t="n">
        <v>0.89</v>
      </c>
      <c r="W1328" t="n">
        <v>20.71</v>
      </c>
      <c r="X1328" t="n">
        <v>1.04</v>
      </c>
      <c r="Y1328" t="n">
        <v>1</v>
      </c>
      <c r="Z1328" t="n">
        <v>10</v>
      </c>
    </row>
    <row r="1329">
      <c r="A1329" t="n">
        <v>69</v>
      </c>
      <c r="B1329" t="n">
        <v>135</v>
      </c>
      <c r="C1329" t="inlineStr">
        <is>
          <t xml:space="preserve">CONCLUIDO	</t>
        </is>
      </c>
      <c r="D1329" t="n">
        <v>1.7135</v>
      </c>
      <c r="E1329" t="n">
        <v>58.36</v>
      </c>
      <c r="F1329" t="n">
        <v>53.64</v>
      </c>
      <c r="G1329" t="n">
        <v>86.98</v>
      </c>
      <c r="H1329" t="n">
        <v>1.09</v>
      </c>
      <c r="I1329" t="n">
        <v>37</v>
      </c>
      <c r="J1329" t="n">
        <v>297.31</v>
      </c>
      <c r="K1329" t="n">
        <v>59.89</v>
      </c>
      <c r="L1329" t="n">
        <v>18.25</v>
      </c>
      <c r="M1329" t="n">
        <v>35</v>
      </c>
      <c r="N1329" t="n">
        <v>84.17</v>
      </c>
      <c r="O1329" t="n">
        <v>36902.52</v>
      </c>
      <c r="P1329" t="n">
        <v>894.6900000000001</v>
      </c>
      <c r="Q1329" t="n">
        <v>1367.33</v>
      </c>
      <c r="R1329" t="n">
        <v>140.89</v>
      </c>
      <c r="S1329" t="n">
        <v>104.26</v>
      </c>
      <c r="T1329" t="n">
        <v>17317.96</v>
      </c>
      <c r="U1329" t="n">
        <v>0.74</v>
      </c>
      <c r="V1329" t="n">
        <v>0.89</v>
      </c>
      <c r="W1329" t="n">
        <v>20.7</v>
      </c>
      <c r="X1329" t="n">
        <v>1.06</v>
      </c>
      <c r="Y1329" t="n">
        <v>1</v>
      </c>
      <c r="Z1329" t="n">
        <v>10</v>
      </c>
    </row>
    <row r="1330">
      <c r="A1330" t="n">
        <v>70</v>
      </c>
      <c r="B1330" t="n">
        <v>135</v>
      </c>
      <c r="C1330" t="inlineStr">
        <is>
          <t xml:space="preserve">CONCLUIDO	</t>
        </is>
      </c>
      <c r="D1330" t="n">
        <v>1.7167</v>
      </c>
      <c r="E1330" t="n">
        <v>58.25</v>
      </c>
      <c r="F1330" t="n">
        <v>53.58</v>
      </c>
      <c r="G1330" t="n">
        <v>89.3</v>
      </c>
      <c r="H1330" t="n">
        <v>1.11</v>
      </c>
      <c r="I1330" t="n">
        <v>36</v>
      </c>
      <c r="J1330" t="n">
        <v>297.83</v>
      </c>
      <c r="K1330" t="n">
        <v>59.89</v>
      </c>
      <c r="L1330" t="n">
        <v>18.5</v>
      </c>
      <c r="M1330" t="n">
        <v>34</v>
      </c>
      <c r="N1330" t="n">
        <v>84.45</v>
      </c>
      <c r="O1330" t="n">
        <v>36966.84</v>
      </c>
      <c r="P1330" t="n">
        <v>893.67</v>
      </c>
      <c r="Q1330" t="n">
        <v>1367.24</v>
      </c>
      <c r="R1330" t="n">
        <v>139.1</v>
      </c>
      <c r="S1330" t="n">
        <v>104.26</v>
      </c>
      <c r="T1330" t="n">
        <v>16426.16</v>
      </c>
      <c r="U1330" t="n">
        <v>0.75</v>
      </c>
      <c r="V1330" t="n">
        <v>0.89</v>
      </c>
      <c r="W1330" t="n">
        <v>20.7</v>
      </c>
      <c r="X1330" t="n">
        <v>1</v>
      </c>
      <c r="Y1330" t="n">
        <v>1</v>
      </c>
      <c r="Z1330" t="n">
        <v>10</v>
      </c>
    </row>
    <row r="1331">
      <c r="A1331" t="n">
        <v>71</v>
      </c>
      <c r="B1331" t="n">
        <v>135</v>
      </c>
      <c r="C1331" t="inlineStr">
        <is>
          <t xml:space="preserve">CONCLUIDO	</t>
        </is>
      </c>
      <c r="D1331" t="n">
        <v>1.7164</v>
      </c>
      <c r="E1331" t="n">
        <v>58.26</v>
      </c>
      <c r="F1331" t="n">
        <v>53.59</v>
      </c>
      <c r="G1331" t="n">
        <v>89.31</v>
      </c>
      <c r="H1331" t="n">
        <v>1.12</v>
      </c>
      <c r="I1331" t="n">
        <v>36</v>
      </c>
      <c r="J1331" t="n">
        <v>298.35</v>
      </c>
      <c r="K1331" t="n">
        <v>59.89</v>
      </c>
      <c r="L1331" t="n">
        <v>18.75</v>
      </c>
      <c r="M1331" t="n">
        <v>34</v>
      </c>
      <c r="N1331" t="n">
        <v>84.72</v>
      </c>
      <c r="O1331" t="n">
        <v>37031.27</v>
      </c>
      <c r="P1331" t="n">
        <v>893.1799999999999</v>
      </c>
      <c r="Q1331" t="n">
        <v>1367.26</v>
      </c>
      <c r="R1331" t="n">
        <v>139.34</v>
      </c>
      <c r="S1331" t="n">
        <v>104.26</v>
      </c>
      <c r="T1331" t="n">
        <v>16547.37</v>
      </c>
      <c r="U1331" t="n">
        <v>0.75</v>
      </c>
      <c r="V1331" t="n">
        <v>0.89</v>
      </c>
      <c r="W1331" t="n">
        <v>20.71</v>
      </c>
      <c r="X1331" t="n">
        <v>1.01</v>
      </c>
      <c r="Y1331" t="n">
        <v>1</v>
      </c>
      <c r="Z1331" t="n">
        <v>10</v>
      </c>
    </row>
    <row r="1332">
      <c r="A1332" t="n">
        <v>72</v>
      </c>
      <c r="B1332" t="n">
        <v>135</v>
      </c>
      <c r="C1332" t="inlineStr">
        <is>
          <t xml:space="preserve">CONCLUIDO	</t>
        </is>
      </c>
      <c r="D1332" t="n">
        <v>1.7183</v>
      </c>
      <c r="E1332" t="n">
        <v>58.2</v>
      </c>
      <c r="F1332" t="n">
        <v>53.57</v>
      </c>
      <c r="G1332" t="n">
        <v>91.84</v>
      </c>
      <c r="H1332" t="n">
        <v>1.13</v>
      </c>
      <c r="I1332" t="n">
        <v>35</v>
      </c>
      <c r="J1332" t="n">
        <v>298.88</v>
      </c>
      <c r="K1332" t="n">
        <v>59.89</v>
      </c>
      <c r="L1332" t="n">
        <v>19</v>
      </c>
      <c r="M1332" t="n">
        <v>33</v>
      </c>
      <c r="N1332" t="n">
        <v>84.98999999999999</v>
      </c>
      <c r="O1332" t="n">
        <v>37095.82</v>
      </c>
      <c r="P1332" t="n">
        <v>892.74</v>
      </c>
      <c r="Q1332" t="n">
        <v>1367.25</v>
      </c>
      <c r="R1332" t="n">
        <v>138.77</v>
      </c>
      <c r="S1332" t="n">
        <v>104.26</v>
      </c>
      <c r="T1332" t="n">
        <v>16265.78</v>
      </c>
      <c r="U1332" t="n">
        <v>0.75</v>
      </c>
      <c r="V1332" t="n">
        <v>0.89</v>
      </c>
      <c r="W1332" t="n">
        <v>20.7</v>
      </c>
      <c r="X1332" t="n">
        <v>0.99</v>
      </c>
      <c r="Y1332" t="n">
        <v>1</v>
      </c>
      <c r="Z1332" t="n">
        <v>10</v>
      </c>
    </row>
    <row r="1333">
      <c r="A1333" t="n">
        <v>73</v>
      </c>
      <c r="B1333" t="n">
        <v>135</v>
      </c>
      <c r="C1333" t="inlineStr">
        <is>
          <t xml:space="preserve">CONCLUIDO	</t>
        </is>
      </c>
      <c r="D1333" t="n">
        <v>1.718</v>
      </c>
      <c r="E1333" t="n">
        <v>58.21</v>
      </c>
      <c r="F1333" t="n">
        <v>53.59</v>
      </c>
      <c r="G1333" t="n">
        <v>91.86</v>
      </c>
      <c r="H1333" t="n">
        <v>1.15</v>
      </c>
      <c r="I1333" t="n">
        <v>35</v>
      </c>
      <c r="J1333" t="n">
        <v>299.4</v>
      </c>
      <c r="K1333" t="n">
        <v>59.89</v>
      </c>
      <c r="L1333" t="n">
        <v>19.25</v>
      </c>
      <c r="M1333" t="n">
        <v>33</v>
      </c>
      <c r="N1333" t="n">
        <v>85.27</v>
      </c>
      <c r="O1333" t="n">
        <v>37160.49</v>
      </c>
      <c r="P1333" t="n">
        <v>892.5599999999999</v>
      </c>
      <c r="Q1333" t="n">
        <v>1367.26</v>
      </c>
      <c r="R1333" t="n">
        <v>139.39</v>
      </c>
      <c r="S1333" t="n">
        <v>104.26</v>
      </c>
      <c r="T1333" t="n">
        <v>16574.36</v>
      </c>
      <c r="U1333" t="n">
        <v>0.75</v>
      </c>
      <c r="V1333" t="n">
        <v>0.89</v>
      </c>
      <c r="W1333" t="n">
        <v>20.7</v>
      </c>
      <c r="X1333" t="n">
        <v>1.01</v>
      </c>
      <c r="Y1333" t="n">
        <v>1</v>
      </c>
      <c r="Z1333" t="n">
        <v>10</v>
      </c>
    </row>
    <row r="1334">
      <c r="A1334" t="n">
        <v>74</v>
      </c>
      <c r="B1334" t="n">
        <v>135</v>
      </c>
      <c r="C1334" t="inlineStr">
        <is>
          <t xml:space="preserve">CONCLUIDO	</t>
        </is>
      </c>
      <c r="D1334" t="n">
        <v>1.7219</v>
      </c>
      <c r="E1334" t="n">
        <v>58.08</v>
      </c>
      <c r="F1334" t="n">
        <v>53.5</v>
      </c>
      <c r="G1334" t="n">
        <v>94.42</v>
      </c>
      <c r="H1334" t="n">
        <v>1.16</v>
      </c>
      <c r="I1334" t="n">
        <v>34</v>
      </c>
      <c r="J1334" t="n">
        <v>299.93</v>
      </c>
      <c r="K1334" t="n">
        <v>59.89</v>
      </c>
      <c r="L1334" t="n">
        <v>19.5</v>
      </c>
      <c r="M1334" t="n">
        <v>32</v>
      </c>
      <c r="N1334" t="n">
        <v>85.54000000000001</v>
      </c>
      <c r="O1334" t="n">
        <v>37225.39</v>
      </c>
      <c r="P1334" t="n">
        <v>890.73</v>
      </c>
      <c r="Q1334" t="n">
        <v>1367.22</v>
      </c>
      <c r="R1334" t="n">
        <v>136.59</v>
      </c>
      <c r="S1334" t="n">
        <v>104.26</v>
      </c>
      <c r="T1334" t="n">
        <v>15183.36</v>
      </c>
      <c r="U1334" t="n">
        <v>0.76</v>
      </c>
      <c r="V1334" t="n">
        <v>0.9</v>
      </c>
      <c r="W1334" t="n">
        <v>20.7</v>
      </c>
      <c r="X1334" t="n">
        <v>0.93</v>
      </c>
      <c r="Y1334" t="n">
        <v>1</v>
      </c>
      <c r="Z1334" t="n">
        <v>10</v>
      </c>
    </row>
    <row r="1335">
      <c r="A1335" t="n">
        <v>75</v>
      </c>
      <c r="B1335" t="n">
        <v>135</v>
      </c>
      <c r="C1335" t="inlineStr">
        <is>
          <t xml:space="preserve">CONCLUIDO	</t>
        </is>
      </c>
      <c r="D1335" t="n">
        <v>1.7207</v>
      </c>
      <c r="E1335" t="n">
        <v>58.12</v>
      </c>
      <c r="F1335" t="n">
        <v>53.54</v>
      </c>
      <c r="G1335" t="n">
        <v>94.48999999999999</v>
      </c>
      <c r="H1335" t="n">
        <v>1.17</v>
      </c>
      <c r="I1335" t="n">
        <v>34</v>
      </c>
      <c r="J1335" t="n">
        <v>300.45</v>
      </c>
      <c r="K1335" t="n">
        <v>59.89</v>
      </c>
      <c r="L1335" t="n">
        <v>19.75</v>
      </c>
      <c r="M1335" t="n">
        <v>32</v>
      </c>
      <c r="N1335" t="n">
        <v>85.81999999999999</v>
      </c>
      <c r="O1335" t="n">
        <v>37290.29</v>
      </c>
      <c r="P1335" t="n">
        <v>891.4</v>
      </c>
      <c r="Q1335" t="n">
        <v>1367.23</v>
      </c>
      <c r="R1335" t="n">
        <v>137.86</v>
      </c>
      <c r="S1335" t="n">
        <v>104.26</v>
      </c>
      <c r="T1335" t="n">
        <v>15814.21</v>
      </c>
      <c r="U1335" t="n">
        <v>0.76</v>
      </c>
      <c r="V1335" t="n">
        <v>0.9</v>
      </c>
      <c r="W1335" t="n">
        <v>20.7</v>
      </c>
      <c r="X1335" t="n">
        <v>0.97</v>
      </c>
      <c r="Y1335" t="n">
        <v>1</v>
      </c>
      <c r="Z1335" t="n">
        <v>10</v>
      </c>
    </row>
    <row r="1336">
      <c r="A1336" t="n">
        <v>76</v>
      </c>
      <c r="B1336" t="n">
        <v>135</v>
      </c>
      <c r="C1336" t="inlineStr">
        <is>
          <t xml:space="preserve">CONCLUIDO	</t>
        </is>
      </c>
      <c r="D1336" t="n">
        <v>1.7236</v>
      </c>
      <c r="E1336" t="n">
        <v>58.02</v>
      </c>
      <c r="F1336" t="n">
        <v>53.5</v>
      </c>
      <c r="G1336" t="n">
        <v>97.27</v>
      </c>
      <c r="H1336" t="n">
        <v>1.18</v>
      </c>
      <c r="I1336" t="n">
        <v>33</v>
      </c>
      <c r="J1336" t="n">
        <v>300.98</v>
      </c>
      <c r="K1336" t="n">
        <v>59.89</v>
      </c>
      <c r="L1336" t="n">
        <v>20</v>
      </c>
      <c r="M1336" t="n">
        <v>31</v>
      </c>
      <c r="N1336" t="n">
        <v>86.09</v>
      </c>
      <c r="O1336" t="n">
        <v>37355.31</v>
      </c>
      <c r="P1336" t="n">
        <v>890.72</v>
      </c>
      <c r="Q1336" t="n">
        <v>1367.26</v>
      </c>
      <c r="R1336" t="n">
        <v>136.75</v>
      </c>
      <c r="S1336" t="n">
        <v>104.26</v>
      </c>
      <c r="T1336" t="n">
        <v>15268</v>
      </c>
      <c r="U1336" t="n">
        <v>0.76</v>
      </c>
      <c r="V1336" t="n">
        <v>0.9</v>
      </c>
      <c r="W1336" t="n">
        <v>20.69</v>
      </c>
      <c r="X1336" t="n">
        <v>0.92</v>
      </c>
      <c r="Y1336" t="n">
        <v>1</v>
      </c>
      <c r="Z1336" t="n">
        <v>10</v>
      </c>
    </row>
    <row r="1337">
      <c r="A1337" t="n">
        <v>77</v>
      </c>
      <c r="B1337" t="n">
        <v>135</v>
      </c>
      <c r="C1337" t="inlineStr">
        <is>
          <t xml:space="preserve">CONCLUIDO	</t>
        </is>
      </c>
      <c r="D1337" t="n">
        <v>1.7241</v>
      </c>
      <c r="E1337" t="n">
        <v>58</v>
      </c>
      <c r="F1337" t="n">
        <v>53.48</v>
      </c>
      <c r="G1337" t="n">
        <v>97.23999999999999</v>
      </c>
      <c r="H1337" t="n">
        <v>1.2</v>
      </c>
      <c r="I1337" t="n">
        <v>33</v>
      </c>
      <c r="J1337" t="n">
        <v>301.51</v>
      </c>
      <c r="K1337" t="n">
        <v>59.89</v>
      </c>
      <c r="L1337" t="n">
        <v>20.25</v>
      </c>
      <c r="M1337" t="n">
        <v>31</v>
      </c>
      <c r="N1337" t="n">
        <v>86.37</v>
      </c>
      <c r="O1337" t="n">
        <v>37420.44</v>
      </c>
      <c r="P1337" t="n">
        <v>890.4299999999999</v>
      </c>
      <c r="Q1337" t="n">
        <v>1367.34</v>
      </c>
      <c r="R1337" t="n">
        <v>135.98</v>
      </c>
      <c r="S1337" t="n">
        <v>104.26</v>
      </c>
      <c r="T1337" t="n">
        <v>14879.62</v>
      </c>
      <c r="U1337" t="n">
        <v>0.77</v>
      </c>
      <c r="V1337" t="n">
        <v>0.9</v>
      </c>
      <c r="W1337" t="n">
        <v>20.69</v>
      </c>
      <c r="X1337" t="n">
        <v>0.9</v>
      </c>
      <c r="Y1337" t="n">
        <v>1</v>
      </c>
      <c r="Z1337" t="n">
        <v>10</v>
      </c>
    </row>
    <row r="1338">
      <c r="A1338" t="n">
        <v>78</v>
      </c>
      <c r="B1338" t="n">
        <v>135</v>
      </c>
      <c r="C1338" t="inlineStr">
        <is>
          <t xml:space="preserve">CONCLUIDO	</t>
        </is>
      </c>
      <c r="D1338" t="n">
        <v>1.7237</v>
      </c>
      <c r="E1338" t="n">
        <v>58.02</v>
      </c>
      <c r="F1338" t="n">
        <v>53.49</v>
      </c>
      <c r="G1338" t="n">
        <v>97.26000000000001</v>
      </c>
      <c r="H1338" t="n">
        <v>1.21</v>
      </c>
      <c r="I1338" t="n">
        <v>33</v>
      </c>
      <c r="J1338" t="n">
        <v>302.04</v>
      </c>
      <c r="K1338" t="n">
        <v>59.89</v>
      </c>
      <c r="L1338" t="n">
        <v>20.5</v>
      </c>
      <c r="M1338" t="n">
        <v>31</v>
      </c>
      <c r="N1338" t="n">
        <v>86.65000000000001</v>
      </c>
      <c r="O1338" t="n">
        <v>37485.7</v>
      </c>
      <c r="P1338" t="n">
        <v>889.72</v>
      </c>
      <c r="Q1338" t="n">
        <v>1367.27</v>
      </c>
      <c r="R1338" t="n">
        <v>136.11</v>
      </c>
      <c r="S1338" t="n">
        <v>104.26</v>
      </c>
      <c r="T1338" t="n">
        <v>14946.17</v>
      </c>
      <c r="U1338" t="n">
        <v>0.77</v>
      </c>
      <c r="V1338" t="n">
        <v>0.9</v>
      </c>
      <c r="W1338" t="n">
        <v>20.7</v>
      </c>
      <c r="X1338" t="n">
        <v>0.92</v>
      </c>
      <c r="Y1338" t="n">
        <v>1</v>
      </c>
      <c r="Z1338" t="n">
        <v>10</v>
      </c>
    </row>
    <row r="1339">
      <c r="A1339" t="n">
        <v>79</v>
      </c>
      <c r="B1339" t="n">
        <v>135</v>
      </c>
      <c r="C1339" t="inlineStr">
        <is>
          <t xml:space="preserve">CONCLUIDO	</t>
        </is>
      </c>
      <c r="D1339" t="n">
        <v>1.7261</v>
      </c>
      <c r="E1339" t="n">
        <v>57.93</v>
      </c>
      <c r="F1339" t="n">
        <v>53.46</v>
      </c>
      <c r="G1339" t="n">
        <v>100.24</v>
      </c>
      <c r="H1339" t="n">
        <v>1.22</v>
      </c>
      <c r="I1339" t="n">
        <v>32</v>
      </c>
      <c r="J1339" t="n">
        <v>302.57</v>
      </c>
      <c r="K1339" t="n">
        <v>59.89</v>
      </c>
      <c r="L1339" t="n">
        <v>20.75</v>
      </c>
      <c r="M1339" t="n">
        <v>30</v>
      </c>
      <c r="N1339" t="n">
        <v>86.93000000000001</v>
      </c>
      <c r="O1339" t="n">
        <v>37551.07</v>
      </c>
      <c r="P1339" t="n">
        <v>889.49</v>
      </c>
      <c r="Q1339" t="n">
        <v>1367.32</v>
      </c>
      <c r="R1339" t="n">
        <v>135.14</v>
      </c>
      <c r="S1339" t="n">
        <v>104.26</v>
      </c>
      <c r="T1339" t="n">
        <v>14467.94</v>
      </c>
      <c r="U1339" t="n">
        <v>0.77</v>
      </c>
      <c r="V1339" t="n">
        <v>0.9</v>
      </c>
      <c r="W1339" t="n">
        <v>20.7</v>
      </c>
      <c r="X1339" t="n">
        <v>0.88</v>
      </c>
      <c r="Y1339" t="n">
        <v>1</v>
      </c>
      <c r="Z1339" t="n">
        <v>10</v>
      </c>
    </row>
    <row r="1340">
      <c r="A1340" t="n">
        <v>80</v>
      </c>
      <c r="B1340" t="n">
        <v>135</v>
      </c>
      <c r="C1340" t="inlineStr">
        <is>
          <t xml:space="preserve">CONCLUIDO	</t>
        </is>
      </c>
      <c r="D1340" t="n">
        <v>1.7262</v>
      </c>
      <c r="E1340" t="n">
        <v>57.93</v>
      </c>
      <c r="F1340" t="n">
        <v>53.46</v>
      </c>
      <c r="G1340" t="n">
        <v>100.24</v>
      </c>
      <c r="H1340" t="n">
        <v>1.23</v>
      </c>
      <c r="I1340" t="n">
        <v>32</v>
      </c>
      <c r="J1340" t="n">
        <v>303.1</v>
      </c>
      <c r="K1340" t="n">
        <v>59.89</v>
      </c>
      <c r="L1340" t="n">
        <v>21</v>
      </c>
      <c r="M1340" t="n">
        <v>30</v>
      </c>
      <c r="N1340" t="n">
        <v>87.20999999999999</v>
      </c>
      <c r="O1340" t="n">
        <v>37616.56</v>
      </c>
      <c r="P1340" t="n">
        <v>888.67</v>
      </c>
      <c r="Q1340" t="n">
        <v>1367.33</v>
      </c>
      <c r="R1340" t="n">
        <v>135.4</v>
      </c>
      <c r="S1340" t="n">
        <v>104.26</v>
      </c>
      <c r="T1340" t="n">
        <v>14596.2</v>
      </c>
      <c r="U1340" t="n">
        <v>0.77</v>
      </c>
      <c r="V1340" t="n">
        <v>0.9</v>
      </c>
      <c r="W1340" t="n">
        <v>20.69</v>
      </c>
      <c r="X1340" t="n">
        <v>0.88</v>
      </c>
      <c r="Y1340" t="n">
        <v>1</v>
      </c>
      <c r="Z1340" t="n">
        <v>10</v>
      </c>
    </row>
    <row r="1341">
      <c r="A1341" t="n">
        <v>81</v>
      </c>
      <c r="B1341" t="n">
        <v>135</v>
      </c>
      <c r="C1341" t="inlineStr">
        <is>
          <t xml:space="preserve">CONCLUIDO	</t>
        </is>
      </c>
      <c r="D1341" t="n">
        <v>1.7283</v>
      </c>
      <c r="E1341" t="n">
        <v>57.86</v>
      </c>
      <c r="F1341" t="n">
        <v>53.44</v>
      </c>
      <c r="G1341" t="n">
        <v>103.43</v>
      </c>
      <c r="H1341" t="n">
        <v>1.25</v>
      </c>
      <c r="I1341" t="n">
        <v>31</v>
      </c>
      <c r="J1341" t="n">
        <v>303.63</v>
      </c>
      <c r="K1341" t="n">
        <v>59.89</v>
      </c>
      <c r="L1341" t="n">
        <v>21.25</v>
      </c>
      <c r="M1341" t="n">
        <v>29</v>
      </c>
      <c r="N1341" t="n">
        <v>87.48999999999999</v>
      </c>
      <c r="O1341" t="n">
        <v>37682.17</v>
      </c>
      <c r="P1341" t="n">
        <v>888.2</v>
      </c>
      <c r="Q1341" t="n">
        <v>1367.28</v>
      </c>
      <c r="R1341" t="n">
        <v>134.4</v>
      </c>
      <c r="S1341" t="n">
        <v>104.26</v>
      </c>
      <c r="T1341" t="n">
        <v>14099.64</v>
      </c>
      <c r="U1341" t="n">
        <v>0.78</v>
      </c>
      <c r="V1341" t="n">
        <v>0.9</v>
      </c>
      <c r="W1341" t="n">
        <v>20.7</v>
      </c>
      <c r="X1341" t="n">
        <v>0.86</v>
      </c>
      <c r="Y1341" t="n">
        <v>1</v>
      </c>
      <c r="Z1341" t="n">
        <v>10</v>
      </c>
    </row>
    <row r="1342">
      <c r="A1342" t="n">
        <v>82</v>
      </c>
      <c r="B1342" t="n">
        <v>135</v>
      </c>
      <c r="C1342" t="inlineStr">
        <is>
          <t xml:space="preserve">CONCLUIDO	</t>
        </is>
      </c>
      <c r="D1342" t="n">
        <v>1.7285</v>
      </c>
      <c r="E1342" t="n">
        <v>57.85</v>
      </c>
      <c r="F1342" t="n">
        <v>53.43</v>
      </c>
      <c r="G1342" t="n">
        <v>103.42</v>
      </c>
      <c r="H1342" t="n">
        <v>1.26</v>
      </c>
      <c r="I1342" t="n">
        <v>31</v>
      </c>
      <c r="J1342" t="n">
        <v>304.16</v>
      </c>
      <c r="K1342" t="n">
        <v>59.89</v>
      </c>
      <c r="L1342" t="n">
        <v>21.5</v>
      </c>
      <c r="M1342" t="n">
        <v>29</v>
      </c>
      <c r="N1342" t="n">
        <v>87.78</v>
      </c>
      <c r="O1342" t="n">
        <v>37747.91</v>
      </c>
      <c r="P1342" t="n">
        <v>888.41</v>
      </c>
      <c r="Q1342" t="n">
        <v>1367.23</v>
      </c>
      <c r="R1342" t="n">
        <v>134.34</v>
      </c>
      <c r="S1342" t="n">
        <v>104.26</v>
      </c>
      <c r="T1342" t="n">
        <v>14069.75</v>
      </c>
      <c r="U1342" t="n">
        <v>0.78</v>
      </c>
      <c r="V1342" t="n">
        <v>0.9</v>
      </c>
      <c r="W1342" t="n">
        <v>20.69</v>
      </c>
      <c r="X1342" t="n">
        <v>0.86</v>
      </c>
      <c r="Y1342" t="n">
        <v>1</v>
      </c>
      <c r="Z1342" t="n">
        <v>10</v>
      </c>
    </row>
    <row r="1343">
      <c r="A1343" t="n">
        <v>83</v>
      </c>
      <c r="B1343" t="n">
        <v>135</v>
      </c>
      <c r="C1343" t="inlineStr">
        <is>
          <t xml:space="preserve">CONCLUIDO	</t>
        </is>
      </c>
      <c r="D1343" t="n">
        <v>1.7287</v>
      </c>
      <c r="E1343" t="n">
        <v>57.85</v>
      </c>
      <c r="F1343" t="n">
        <v>53.43</v>
      </c>
      <c r="G1343" t="n">
        <v>103.41</v>
      </c>
      <c r="H1343" t="n">
        <v>1.27</v>
      </c>
      <c r="I1343" t="n">
        <v>31</v>
      </c>
      <c r="J1343" t="n">
        <v>304.7</v>
      </c>
      <c r="K1343" t="n">
        <v>59.89</v>
      </c>
      <c r="L1343" t="n">
        <v>21.75</v>
      </c>
      <c r="M1343" t="n">
        <v>29</v>
      </c>
      <c r="N1343" t="n">
        <v>88.06</v>
      </c>
      <c r="O1343" t="n">
        <v>37813.76</v>
      </c>
      <c r="P1343" t="n">
        <v>887.74</v>
      </c>
      <c r="Q1343" t="n">
        <v>1367.23</v>
      </c>
      <c r="R1343" t="n">
        <v>134.3</v>
      </c>
      <c r="S1343" t="n">
        <v>104.26</v>
      </c>
      <c r="T1343" t="n">
        <v>14050.79</v>
      </c>
      <c r="U1343" t="n">
        <v>0.78</v>
      </c>
      <c r="V1343" t="n">
        <v>0.9</v>
      </c>
      <c r="W1343" t="n">
        <v>20.69</v>
      </c>
      <c r="X1343" t="n">
        <v>0.85</v>
      </c>
      <c r="Y1343" t="n">
        <v>1</v>
      </c>
      <c r="Z1343" t="n">
        <v>10</v>
      </c>
    </row>
    <row r="1344">
      <c r="A1344" t="n">
        <v>84</v>
      </c>
      <c r="B1344" t="n">
        <v>135</v>
      </c>
      <c r="C1344" t="inlineStr">
        <is>
          <t xml:space="preserve">CONCLUIDO	</t>
        </is>
      </c>
      <c r="D1344" t="n">
        <v>1.7309</v>
      </c>
      <c r="E1344" t="n">
        <v>57.78</v>
      </c>
      <c r="F1344" t="n">
        <v>53.41</v>
      </c>
      <c r="G1344" t="n">
        <v>106.81</v>
      </c>
      <c r="H1344" t="n">
        <v>1.28</v>
      </c>
      <c r="I1344" t="n">
        <v>30</v>
      </c>
      <c r="J1344" t="n">
        <v>305.23</v>
      </c>
      <c r="K1344" t="n">
        <v>59.89</v>
      </c>
      <c r="L1344" t="n">
        <v>22</v>
      </c>
      <c r="M1344" t="n">
        <v>28</v>
      </c>
      <c r="N1344" t="n">
        <v>88.34999999999999</v>
      </c>
      <c r="O1344" t="n">
        <v>37879.74</v>
      </c>
      <c r="P1344" t="n">
        <v>886.84</v>
      </c>
      <c r="Q1344" t="n">
        <v>1367.23</v>
      </c>
      <c r="R1344" t="n">
        <v>133.24</v>
      </c>
      <c r="S1344" t="n">
        <v>104.26</v>
      </c>
      <c r="T1344" t="n">
        <v>13524.24</v>
      </c>
      <c r="U1344" t="n">
        <v>0.78</v>
      </c>
      <c r="V1344" t="n">
        <v>0.9</v>
      </c>
      <c r="W1344" t="n">
        <v>20.7</v>
      </c>
      <c r="X1344" t="n">
        <v>0.83</v>
      </c>
      <c r="Y1344" t="n">
        <v>1</v>
      </c>
      <c r="Z1344" t="n">
        <v>10</v>
      </c>
    </row>
    <row r="1345">
      <c r="A1345" t="n">
        <v>85</v>
      </c>
      <c r="B1345" t="n">
        <v>135</v>
      </c>
      <c r="C1345" t="inlineStr">
        <is>
          <t xml:space="preserve">CONCLUIDO	</t>
        </is>
      </c>
      <c r="D1345" t="n">
        <v>1.7312</v>
      </c>
      <c r="E1345" t="n">
        <v>57.76</v>
      </c>
      <c r="F1345" t="n">
        <v>53.4</v>
      </c>
      <c r="G1345" t="n">
        <v>106.79</v>
      </c>
      <c r="H1345" t="n">
        <v>1.3</v>
      </c>
      <c r="I1345" t="n">
        <v>30</v>
      </c>
      <c r="J1345" t="n">
        <v>305.77</v>
      </c>
      <c r="K1345" t="n">
        <v>59.89</v>
      </c>
      <c r="L1345" t="n">
        <v>22.25</v>
      </c>
      <c r="M1345" t="n">
        <v>28</v>
      </c>
      <c r="N1345" t="n">
        <v>88.63</v>
      </c>
      <c r="O1345" t="n">
        <v>37945.85</v>
      </c>
      <c r="P1345" t="n">
        <v>886.97</v>
      </c>
      <c r="Q1345" t="n">
        <v>1367.15</v>
      </c>
      <c r="R1345" t="n">
        <v>133.06</v>
      </c>
      <c r="S1345" t="n">
        <v>104.26</v>
      </c>
      <c r="T1345" t="n">
        <v>13436.71</v>
      </c>
      <c r="U1345" t="n">
        <v>0.78</v>
      </c>
      <c r="V1345" t="n">
        <v>0.9</v>
      </c>
      <c r="W1345" t="n">
        <v>20.69</v>
      </c>
      <c r="X1345" t="n">
        <v>0.82</v>
      </c>
      <c r="Y1345" t="n">
        <v>1</v>
      </c>
      <c r="Z1345" t="n">
        <v>10</v>
      </c>
    </row>
    <row r="1346">
      <c r="A1346" t="n">
        <v>86</v>
      </c>
      <c r="B1346" t="n">
        <v>135</v>
      </c>
      <c r="C1346" t="inlineStr">
        <is>
          <t xml:space="preserve">CONCLUIDO	</t>
        </is>
      </c>
      <c r="D1346" t="n">
        <v>1.7307</v>
      </c>
      <c r="E1346" t="n">
        <v>57.78</v>
      </c>
      <c r="F1346" t="n">
        <v>53.41</v>
      </c>
      <c r="G1346" t="n">
        <v>106.82</v>
      </c>
      <c r="H1346" t="n">
        <v>1.31</v>
      </c>
      <c r="I1346" t="n">
        <v>30</v>
      </c>
      <c r="J1346" t="n">
        <v>306.31</v>
      </c>
      <c r="K1346" t="n">
        <v>59.89</v>
      </c>
      <c r="L1346" t="n">
        <v>22.5</v>
      </c>
      <c r="M1346" t="n">
        <v>28</v>
      </c>
      <c r="N1346" t="n">
        <v>88.92</v>
      </c>
      <c r="O1346" t="n">
        <v>38012.07</v>
      </c>
      <c r="P1346" t="n">
        <v>886.48</v>
      </c>
      <c r="Q1346" t="n">
        <v>1367.17</v>
      </c>
      <c r="R1346" t="n">
        <v>133.71</v>
      </c>
      <c r="S1346" t="n">
        <v>104.26</v>
      </c>
      <c r="T1346" t="n">
        <v>13760.53</v>
      </c>
      <c r="U1346" t="n">
        <v>0.78</v>
      </c>
      <c r="V1346" t="n">
        <v>0.9</v>
      </c>
      <c r="W1346" t="n">
        <v>20.69</v>
      </c>
      <c r="X1346" t="n">
        <v>0.83</v>
      </c>
      <c r="Y1346" t="n">
        <v>1</v>
      </c>
      <c r="Z1346" t="n">
        <v>10</v>
      </c>
    </row>
    <row r="1347">
      <c r="A1347" t="n">
        <v>87</v>
      </c>
      <c r="B1347" t="n">
        <v>135</v>
      </c>
      <c r="C1347" t="inlineStr">
        <is>
          <t xml:space="preserve">CONCLUIDO	</t>
        </is>
      </c>
      <c r="D1347" t="n">
        <v>1.7332</v>
      </c>
      <c r="E1347" t="n">
        <v>57.7</v>
      </c>
      <c r="F1347" t="n">
        <v>53.38</v>
      </c>
      <c r="G1347" t="n">
        <v>110.44</v>
      </c>
      <c r="H1347" t="n">
        <v>1.32</v>
      </c>
      <c r="I1347" t="n">
        <v>29</v>
      </c>
      <c r="J1347" t="n">
        <v>306.84</v>
      </c>
      <c r="K1347" t="n">
        <v>59.89</v>
      </c>
      <c r="L1347" t="n">
        <v>22.75</v>
      </c>
      <c r="M1347" t="n">
        <v>27</v>
      </c>
      <c r="N1347" t="n">
        <v>89.20999999999999</v>
      </c>
      <c r="O1347" t="n">
        <v>38078.42</v>
      </c>
      <c r="P1347" t="n">
        <v>885.92</v>
      </c>
      <c r="Q1347" t="n">
        <v>1367.2</v>
      </c>
      <c r="R1347" t="n">
        <v>132.49</v>
      </c>
      <c r="S1347" t="n">
        <v>104.26</v>
      </c>
      <c r="T1347" t="n">
        <v>13157.37</v>
      </c>
      <c r="U1347" t="n">
        <v>0.79</v>
      </c>
      <c r="V1347" t="n">
        <v>0.9</v>
      </c>
      <c r="W1347" t="n">
        <v>20.69</v>
      </c>
      <c r="X1347" t="n">
        <v>0.8</v>
      </c>
      <c r="Y1347" t="n">
        <v>1</v>
      </c>
      <c r="Z1347" t="n">
        <v>10</v>
      </c>
    </row>
    <row r="1348">
      <c r="A1348" t="n">
        <v>88</v>
      </c>
      <c r="B1348" t="n">
        <v>135</v>
      </c>
      <c r="C1348" t="inlineStr">
        <is>
          <t xml:space="preserve">CONCLUIDO	</t>
        </is>
      </c>
      <c r="D1348" t="n">
        <v>1.7332</v>
      </c>
      <c r="E1348" t="n">
        <v>57.7</v>
      </c>
      <c r="F1348" t="n">
        <v>53.38</v>
      </c>
      <c r="G1348" t="n">
        <v>110.44</v>
      </c>
      <c r="H1348" t="n">
        <v>1.33</v>
      </c>
      <c r="I1348" t="n">
        <v>29</v>
      </c>
      <c r="J1348" t="n">
        <v>307.38</v>
      </c>
      <c r="K1348" t="n">
        <v>59.89</v>
      </c>
      <c r="L1348" t="n">
        <v>23</v>
      </c>
      <c r="M1348" t="n">
        <v>27</v>
      </c>
      <c r="N1348" t="n">
        <v>89.5</v>
      </c>
      <c r="O1348" t="n">
        <v>38144.9</v>
      </c>
      <c r="P1348" t="n">
        <v>886.14</v>
      </c>
      <c r="Q1348" t="n">
        <v>1367.26</v>
      </c>
      <c r="R1348" t="n">
        <v>132.44</v>
      </c>
      <c r="S1348" t="n">
        <v>104.26</v>
      </c>
      <c r="T1348" t="n">
        <v>13129.67</v>
      </c>
      <c r="U1348" t="n">
        <v>0.79</v>
      </c>
      <c r="V1348" t="n">
        <v>0.9</v>
      </c>
      <c r="W1348" t="n">
        <v>20.7</v>
      </c>
      <c r="X1348" t="n">
        <v>0.8</v>
      </c>
      <c r="Y1348" t="n">
        <v>1</v>
      </c>
      <c r="Z1348" t="n">
        <v>10</v>
      </c>
    </row>
    <row r="1349">
      <c r="A1349" t="n">
        <v>89</v>
      </c>
      <c r="B1349" t="n">
        <v>135</v>
      </c>
      <c r="C1349" t="inlineStr">
        <is>
          <t xml:space="preserve">CONCLUIDO	</t>
        </is>
      </c>
      <c r="D1349" t="n">
        <v>1.7328</v>
      </c>
      <c r="E1349" t="n">
        <v>57.71</v>
      </c>
      <c r="F1349" t="n">
        <v>53.39</v>
      </c>
      <c r="G1349" t="n">
        <v>110.46</v>
      </c>
      <c r="H1349" t="n">
        <v>1.35</v>
      </c>
      <c r="I1349" t="n">
        <v>29</v>
      </c>
      <c r="J1349" t="n">
        <v>307.92</v>
      </c>
      <c r="K1349" t="n">
        <v>59.89</v>
      </c>
      <c r="L1349" t="n">
        <v>23.25</v>
      </c>
      <c r="M1349" t="n">
        <v>27</v>
      </c>
      <c r="N1349" t="n">
        <v>89.79000000000001</v>
      </c>
      <c r="O1349" t="n">
        <v>38211.5</v>
      </c>
      <c r="P1349" t="n">
        <v>886.13</v>
      </c>
      <c r="Q1349" t="n">
        <v>1367.2</v>
      </c>
      <c r="R1349" t="n">
        <v>132.92</v>
      </c>
      <c r="S1349" t="n">
        <v>104.26</v>
      </c>
      <c r="T1349" t="n">
        <v>13372.25</v>
      </c>
      <c r="U1349" t="n">
        <v>0.78</v>
      </c>
      <c r="V1349" t="n">
        <v>0.9</v>
      </c>
      <c r="W1349" t="n">
        <v>20.69</v>
      </c>
      <c r="X1349" t="n">
        <v>0.8100000000000001</v>
      </c>
      <c r="Y1349" t="n">
        <v>1</v>
      </c>
      <c r="Z1349" t="n">
        <v>10</v>
      </c>
    </row>
    <row r="1350">
      <c r="A1350" t="n">
        <v>90</v>
      </c>
      <c r="B1350" t="n">
        <v>135</v>
      </c>
      <c r="C1350" t="inlineStr">
        <is>
          <t xml:space="preserve">CONCLUIDO	</t>
        </is>
      </c>
      <c r="D1350" t="n">
        <v>1.7352</v>
      </c>
      <c r="E1350" t="n">
        <v>57.63</v>
      </c>
      <c r="F1350" t="n">
        <v>53.36</v>
      </c>
      <c r="G1350" t="n">
        <v>114.35</v>
      </c>
      <c r="H1350" t="n">
        <v>1.36</v>
      </c>
      <c r="I1350" t="n">
        <v>28</v>
      </c>
      <c r="J1350" t="n">
        <v>308.46</v>
      </c>
      <c r="K1350" t="n">
        <v>59.89</v>
      </c>
      <c r="L1350" t="n">
        <v>23.5</v>
      </c>
      <c r="M1350" t="n">
        <v>26</v>
      </c>
      <c r="N1350" t="n">
        <v>90.08</v>
      </c>
      <c r="O1350" t="n">
        <v>38278.23</v>
      </c>
      <c r="P1350" t="n">
        <v>884.6799999999999</v>
      </c>
      <c r="Q1350" t="n">
        <v>1367.17</v>
      </c>
      <c r="R1350" t="n">
        <v>132.16</v>
      </c>
      <c r="S1350" t="n">
        <v>104.26</v>
      </c>
      <c r="T1350" t="n">
        <v>12996.72</v>
      </c>
      <c r="U1350" t="n">
        <v>0.79</v>
      </c>
      <c r="V1350" t="n">
        <v>0.9</v>
      </c>
      <c r="W1350" t="n">
        <v>20.69</v>
      </c>
      <c r="X1350" t="n">
        <v>0.79</v>
      </c>
      <c r="Y1350" t="n">
        <v>1</v>
      </c>
      <c r="Z1350" t="n">
        <v>10</v>
      </c>
    </row>
    <row r="1351">
      <c r="A1351" t="n">
        <v>91</v>
      </c>
      <c r="B1351" t="n">
        <v>135</v>
      </c>
      <c r="C1351" t="inlineStr">
        <is>
          <t xml:space="preserve">CONCLUIDO	</t>
        </is>
      </c>
      <c r="D1351" t="n">
        <v>1.7353</v>
      </c>
      <c r="E1351" t="n">
        <v>57.63</v>
      </c>
      <c r="F1351" t="n">
        <v>53.36</v>
      </c>
      <c r="G1351" t="n">
        <v>114.34</v>
      </c>
      <c r="H1351" t="n">
        <v>1.37</v>
      </c>
      <c r="I1351" t="n">
        <v>28</v>
      </c>
      <c r="J1351" t="n">
        <v>309.01</v>
      </c>
      <c r="K1351" t="n">
        <v>59.89</v>
      </c>
      <c r="L1351" t="n">
        <v>23.75</v>
      </c>
      <c r="M1351" t="n">
        <v>26</v>
      </c>
      <c r="N1351" t="n">
        <v>90.37</v>
      </c>
      <c r="O1351" t="n">
        <v>38345.09</v>
      </c>
      <c r="P1351" t="n">
        <v>884.34</v>
      </c>
      <c r="Q1351" t="n">
        <v>1367.22</v>
      </c>
      <c r="R1351" t="n">
        <v>131.86</v>
      </c>
      <c r="S1351" t="n">
        <v>104.26</v>
      </c>
      <c r="T1351" t="n">
        <v>12844.17</v>
      </c>
      <c r="U1351" t="n">
        <v>0.79</v>
      </c>
      <c r="V1351" t="n">
        <v>0.9</v>
      </c>
      <c r="W1351" t="n">
        <v>20.69</v>
      </c>
      <c r="X1351" t="n">
        <v>0.78</v>
      </c>
      <c r="Y1351" t="n">
        <v>1</v>
      </c>
      <c r="Z1351" t="n">
        <v>10</v>
      </c>
    </row>
    <row r="1352">
      <c r="A1352" t="n">
        <v>92</v>
      </c>
      <c r="B1352" t="n">
        <v>135</v>
      </c>
      <c r="C1352" t="inlineStr">
        <is>
          <t xml:space="preserve">CONCLUIDO	</t>
        </is>
      </c>
      <c r="D1352" t="n">
        <v>1.7359</v>
      </c>
      <c r="E1352" t="n">
        <v>57.61</v>
      </c>
      <c r="F1352" t="n">
        <v>53.34</v>
      </c>
      <c r="G1352" t="n">
        <v>114.3</v>
      </c>
      <c r="H1352" t="n">
        <v>1.38</v>
      </c>
      <c r="I1352" t="n">
        <v>28</v>
      </c>
      <c r="J1352" t="n">
        <v>309.55</v>
      </c>
      <c r="K1352" t="n">
        <v>59.89</v>
      </c>
      <c r="L1352" t="n">
        <v>24</v>
      </c>
      <c r="M1352" t="n">
        <v>26</v>
      </c>
      <c r="N1352" t="n">
        <v>90.66</v>
      </c>
      <c r="O1352" t="n">
        <v>38412.07</v>
      </c>
      <c r="P1352" t="n">
        <v>884.3</v>
      </c>
      <c r="Q1352" t="n">
        <v>1367.29</v>
      </c>
      <c r="R1352" t="n">
        <v>131.27</v>
      </c>
      <c r="S1352" t="n">
        <v>104.26</v>
      </c>
      <c r="T1352" t="n">
        <v>12551.19</v>
      </c>
      <c r="U1352" t="n">
        <v>0.79</v>
      </c>
      <c r="V1352" t="n">
        <v>0.9</v>
      </c>
      <c r="W1352" t="n">
        <v>20.69</v>
      </c>
      <c r="X1352" t="n">
        <v>0.76</v>
      </c>
      <c r="Y1352" t="n">
        <v>1</v>
      </c>
      <c r="Z1352" t="n">
        <v>10</v>
      </c>
    </row>
    <row r="1353">
      <c r="A1353" t="n">
        <v>93</v>
      </c>
      <c r="B1353" t="n">
        <v>135</v>
      </c>
      <c r="C1353" t="inlineStr">
        <is>
          <t xml:space="preserve">CONCLUIDO	</t>
        </is>
      </c>
      <c r="D1353" t="n">
        <v>1.7356</v>
      </c>
      <c r="E1353" t="n">
        <v>57.62</v>
      </c>
      <c r="F1353" t="n">
        <v>53.35</v>
      </c>
      <c r="G1353" t="n">
        <v>114.32</v>
      </c>
      <c r="H1353" t="n">
        <v>1.39</v>
      </c>
      <c r="I1353" t="n">
        <v>28</v>
      </c>
      <c r="J1353" t="n">
        <v>310.09</v>
      </c>
      <c r="K1353" t="n">
        <v>59.89</v>
      </c>
      <c r="L1353" t="n">
        <v>24.25</v>
      </c>
      <c r="M1353" t="n">
        <v>26</v>
      </c>
      <c r="N1353" t="n">
        <v>90.95999999999999</v>
      </c>
      <c r="O1353" t="n">
        <v>38479.19</v>
      </c>
      <c r="P1353" t="n">
        <v>883.97</v>
      </c>
      <c r="Q1353" t="n">
        <v>1367.26</v>
      </c>
      <c r="R1353" t="n">
        <v>131.7</v>
      </c>
      <c r="S1353" t="n">
        <v>104.26</v>
      </c>
      <c r="T1353" t="n">
        <v>12764.43</v>
      </c>
      <c r="U1353" t="n">
        <v>0.79</v>
      </c>
      <c r="V1353" t="n">
        <v>0.9</v>
      </c>
      <c r="W1353" t="n">
        <v>20.69</v>
      </c>
      <c r="X1353" t="n">
        <v>0.77</v>
      </c>
      <c r="Y1353" t="n">
        <v>1</v>
      </c>
      <c r="Z1353" t="n">
        <v>10</v>
      </c>
    </row>
    <row r="1354">
      <c r="A1354" t="n">
        <v>94</v>
      </c>
      <c r="B1354" t="n">
        <v>135</v>
      </c>
      <c r="C1354" t="inlineStr">
        <is>
          <t xml:space="preserve">CONCLUIDO	</t>
        </is>
      </c>
      <c r="D1354" t="n">
        <v>1.7378</v>
      </c>
      <c r="E1354" t="n">
        <v>57.54</v>
      </c>
      <c r="F1354" t="n">
        <v>53.33</v>
      </c>
      <c r="G1354" t="n">
        <v>118.5</v>
      </c>
      <c r="H1354" t="n">
        <v>1.41</v>
      </c>
      <c r="I1354" t="n">
        <v>27</v>
      </c>
      <c r="J1354" t="n">
        <v>310.64</v>
      </c>
      <c r="K1354" t="n">
        <v>59.89</v>
      </c>
      <c r="L1354" t="n">
        <v>24.5</v>
      </c>
      <c r="M1354" t="n">
        <v>25</v>
      </c>
      <c r="N1354" t="n">
        <v>91.25</v>
      </c>
      <c r="O1354" t="n">
        <v>38546.43</v>
      </c>
      <c r="P1354" t="n">
        <v>883.78</v>
      </c>
      <c r="Q1354" t="n">
        <v>1367.19</v>
      </c>
      <c r="R1354" t="n">
        <v>130.96</v>
      </c>
      <c r="S1354" t="n">
        <v>104.26</v>
      </c>
      <c r="T1354" t="n">
        <v>12403.57</v>
      </c>
      <c r="U1354" t="n">
        <v>0.8</v>
      </c>
      <c r="V1354" t="n">
        <v>0.9</v>
      </c>
      <c r="W1354" t="n">
        <v>20.69</v>
      </c>
      <c r="X1354" t="n">
        <v>0.75</v>
      </c>
      <c r="Y1354" t="n">
        <v>1</v>
      </c>
      <c r="Z1354" t="n">
        <v>10</v>
      </c>
    </row>
    <row r="1355">
      <c r="A1355" t="n">
        <v>95</v>
      </c>
      <c r="B1355" t="n">
        <v>135</v>
      </c>
      <c r="C1355" t="inlineStr">
        <is>
          <t xml:space="preserve">CONCLUIDO	</t>
        </is>
      </c>
      <c r="D1355" t="n">
        <v>1.7383</v>
      </c>
      <c r="E1355" t="n">
        <v>57.53</v>
      </c>
      <c r="F1355" t="n">
        <v>53.31</v>
      </c>
      <c r="G1355" t="n">
        <v>118.46</v>
      </c>
      <c r="H1355" t="n">
        <v>1.42</v>
      </c>
      <c r="I1355" t="n">
        <v>27</v>
      </c>
      <c r="J1355" t="n">
        <v>311.19</v>
      </c>
      <c r="K1355" t="n">
        <v>59.89</v>
      </c>
      <c r="L1355" t="n">
        <v>24.75</v>
      </c>
      <c r="M1355" t="n">
        <v>25</v>
      </c>
      <c r="N1355" t="n">
        <v>91.55</v>
      </c>
      <c r="O1355" t="n">
        <v>38613.8</v>
      </c>
      <c r="P1355" t="n">
        <v>882.78</v>
      </c>
      <c r="Q1355" t="n">
        <v>1367.25</v>
      </c>
      <c r="R1355" t="n">
        <v>130.3</v>
      </c>
      <c r="S1355" t="n">
        <v>104.26</v>
      </c>
      <c r="T1355" t="n">
        <v>12069.01</v>
      </c>
      <c r="U1355" t="n">
        <v>0.8</v>
      </c>
      <c r="V1355" t="n">
        <v>0.9</v>
      </c>
      <c r="W1355" t="n">
        <v>20.69</v>
      </c>
      <c r="X1355" t="n">
        <v>0.73</v>
      </c>
      <c r="Y1355" t="n">
        <v>1</v>
      </c>
      <c r="Z1355" t="n">
        <v>10</v>
      </c>
    </row>
    <row r="1356">
      <c r="A1356" t="n">
        <v>96</v>
      </c>
      <c r="B1356" t="n">
        <v>135</v>
      </c>
      <c r="C1356" t="inlineStr">
        <is>
          <t xml:space="preserve">CONCLUIDO	</t>
        </is>
      </c>
      <c r="D1356" t="n">
        <v>1.7378</v>
      </c>
      <c r="E1356" t="n">
        <v>57.54</v>
      </c>
      <c r="F1356" t="n">
        <v>53.33</v>
      </c>
      <c r="G1356" t="n">
        <v>118.5</v>
      </c>
      <c r="H1356" t="n">
        <v>1.43</v>
      </c>
      <c r="I1356" t="n">
        <v>27</v>
      </c>
      <c r="J1356" t="n">
        <v>311.73</v>
      </c>
      <c r="K1356" t="n">
        <v>59.89</v>
      </c>
      <c r="L1356" t="n">
        <v>25</v>
      </c>
      <c r="M1356" t="n">
        <v>25</v>
      </c>
      <c r="N1356" t="n">
        <v>91.84999999999999</v>
      </c>
      <c r="O1356" t="n">
        <v>38681.31</v>
      </c>
      <c r="P1356" t="n">
        <v>881.74</v>
      </c>
      <c r="Q1356" t="n">
        <v>1367.2</v>
      </c>
      <c r="R1356" t="n">
        <v>130.63</v>
      </c>
      <c r="S1356" t="n">
        <v>104.26</v>
      </c>
      <c r="T1356" t="n">
        <v>12235.59</v>
      </c>
      <c r="U1356" t="n">
        <v>0.8</v>
      </c>
      <c r="V1356" t="n">
        <v>0.9</v>
      </c>
      <c r="W1356" t="n">
        <v>20.7</v>
      </c>
      <c r="X1356" t="n">
        <v>0.75</v>
      </c>
      <c r="Y1356" t="n">
        <v>1</v>
      </c>
      <c r="Z1356" t="n">
        <v>10</v>
      </c>
    </row>
    <row r="1357">
      <c r="A1357" t="n">
        <v>97</v>
      </c>
      <c r="B1357" t="n">
        <v>135</v>
      </c>
      <c r="C1357" t="inlineStr">
        <is>
          <t xml:space="preserve">CONCLUIDO	</t>
        </is>
      </c>
      <c r="D1357" t="n">
        <v>1.7407</v>
      </c>
      <c r="E1357" t="n">
        <v>57.45</v>
      </c>
      <c r="F1357" t="n">
        <v>53.28</v>
      </c>
      <c r="G1357" t="n">
        <v>122.96</v>
      </c>
      <c r="H1357" t="n">
        <v>1.44</v>
      </c>
      <c r="I1357" t="n">
        <v>26</v>
      </c>
      <c r="J1357" t="n">
        <v>312.28</v>
      </c>
      <c r="K1357" t="n">
        <v>59.89</v>
      </c>
      <c r="L1357" t="n">
        <v>25.25</v>
      </c>
      <c r="M1357" t="n">
        <v>24</v>
      </c>
      <c r="N1357" t="n">
        <v>92.15000000000001</v>
      </c>
      <c r="O1357" t="n">
        <v>38749.07</v>
      </c>
      <c r="P1357" t="n">
        <v>880.45</v>
      </c>
      <c r="Q1357" t="n">
        <v>1367.29</v>
      </c>
      <c r="R1357" t="n">
        <v>129.66</v>
      </c>
      <c r="S1357" t="n">
        <v>104.26</v>
      </c>
      <c r="T1357" t="n">
        <v>11756.16</v>
      </c>
      <c r="U1357" t="n">
        <v>0.8</v>
      </c>
      <c r="V1357" t="n">
        <v>0.9</v>
      </c>
      <c r="W1357" t="n">
        <v>20.68</v>
      </c>
      <c r="X1357" t="n">
        <v>0.71</v>
      </c>
      <c r="Y1357" t="n">
        <v>1</v>
      </c>
      <c r="Z1357" t="n">
        <v>10</v>
      </c>
    </row>
    <row r="1358">
      <c r="A1358" t="n">
        <v>98</v>
      </c>
      <c r="B1358" t="n">
        <v>135</v>
      </c>
      <c r="C1358" t="inlineStr">
        <is>
          <t xml:space="preserve">CONCLUIDO	</t>
        </is>
      </c>
      <c r="D1358" t="n">
        <v>1.7405</v>
      </c>
      <c r="E1358" t="n">
        <v>57.46</v>
      </c>
      <c r="F1358" t="n">
        <v>53.29</v>
      </c>
      <c r="G1358" t="n">
        <v>122.97</v>
      </c>
      <c r="H1358" t="n">
        <v>1.45</v>
      </c>
      <c r="I1358" t="n">
        <v>26</v>
      </c>
      <c r="J1358" t="n">
        <v>312.83</v>
      </c>
      <c r="K1358" t="n">
        <v>59.89</v>
      </c>
      <c r="L1358" t="n">
        <v>25.5</v>
      </c>
      <c r="M1358" t="n">
        <v>24</v>
      </c>
      <c r="N1358" t="n">
        <v>92.44</v>
      </c>
      <c r="O1358" t="n">
        <v>38816.85</v>
      </c>
      <c r="P1358" t="n">
        <v>881.72</v>
      </c>
      <c r="Q1358" t="n">
        <v>1367.27</v>
      </c>
      <c r="R1358" t="n">
        <v>129.52</v>
      </c>
      <c r="S1358" t="n">
        <v>104.26</v>
      </c>
      <c r="T1358" t="n">
        <v>11686.79</v>
      </c>
      <c r="U1358" t="n">
        <v>0.8</v>
      </c>
      <c r="V1358" t="n">
        <v>0.9</v>
      </c>
      <c r="W1358" t="n">
        <v>20.69</v>
      </c>
      <c r="X1358" t="n">
        <v>0.71</v>
      </c>
      <c r="Y1358" t="n">
        <v>1</v>
      </c>
      <c r="Z1358" t="n">
        <v>10</v>
      </c>
    </row>
    <row r="1359">
      <c r="A1359" t="n">
        <v>99</v>
      </c>
      <c r="B1359" t="n">
        <v>135</v>
      </c>
      <c r="C1359" t="inlineStr">
        <is>
          <t xml:space="preserve">CONCLUIDO	</t>
        </is>
      </c>
      <c r="D1359" t="n">
        <v>1.7404</v>
      </c>
      <c r="E1359" t="n">
        <v>57.46</v>
      </c>
      <c r="F1359" t="n">
        <v>53.29</v>
      </c>
      <c r="G1359" t="n">
        <v>122.98</v>
      </c>
      <c r="H1359" t="n">
        <v>1.46</v>
      </c>
      <c r="I1359" t="n">
        <v>26</v>
      </c>
      <c r="J1359" t="n">
        <v>313.38</v>
      </c>
      <c r="K1359" t="n">
        <v>59.89</v>
      </c>
      <c r="L1359" t="n">
        <v>25.75</v>
      </c>
      <c r="M1359" t="n">
        <v>24</v>
      </c>
      <c r="N1359" t="n">
        <v>92.75</v>
      </c>
      <c r="O1359" t="n">
        <v>38884.75</v>
      </c>
      <c r="P1359" t="n">
        <v>882.02</v>
      </c>
      <c r="Q1359" t="n">
        <v>1367.26</v>
      </c>
      <c r="R1359" t="n">
        <v>129.57</v>
      </c>
      <c r="S1359" t="n">
        <v>104.26</v>
      </c>
      <c r="T1359" t="n">
        <v>11711.18</v>
      </c>
      <c r="U1359" t="n">
        <v>0.8</v>
      </c>
      <c r="V1359" t="n">
        <v>0.9</v>
      </c>
      <c r="W1359" t="n">
        <v>20.69</v>
      </c>
      <c r="X1359" t="n">
        <v>0.72</v>
      </c>
      <c r="Y1359" t="n">
        <v>1</v>
      </c>
      <c r="Z1359" t="n">
        <v>10</v>
      </c>
    </row>
    <row r="1360">
      <c r="A1360" t="n">
        <v>100</v>
      </c>
      <c r="B1360" t="n">
        <v>135</v>
      </c>
      <c r="C1360" t="inlineStr">
        <is>
          <t xml:space="preserve">CONCLUIDO	</t>
        </is>
      </c>
      <c r="D1360" t="n">
        <v>1.7403</v>
      </c>
      <c r="E1360" t="n">
        <v>57.46</v>
      </c>
      <c r="F1360" t="n">
        <v>53.29</v>
      </c>
      <c r="G1360" t="n">
        <v>122.98</v>
      </c>
      <c r="H1360" t="n">
        <v>1.48</v>
      </c>
      <c r="I1360" t="n">
        <v>26</v>
      </c>
      <c r="J1360" t="n">
        <v>313.93</v>
      </c>
      <c r="K1360" t="n">
        <v>59.89</v>
      </c>
      <c r="L1360" t="n">
        <v>26</v>
      </c>
      <c r="M1360" t="n">
        <v>24</v>
      </c>
      <c r="N1360" t="n">
        <v>93.05</v>
      </c>
      <c r="O1360" t="n">
        <v>38952.8</v>
      </c>
      <c r="P1360" t="n">
        <v>881.55</v>
      </c>
      <c r="Q1360" t="n">
        <v>1367.31</v>
      </c>
      <c r="R1360" t="n">
        <v>129.79</v>
      </c>
      <c r="S1360" t="n">
        <v>104.26</v>
      </c>
      <c r="T1360" t="n">
        <v>11821.14</v>
      </c>
      <c r="U1360" t="n">
        <v>0.8</v>
      </c>
      <c r="V1360" t="n">
        <v>0.9</v>
      </c>
      <c r="W1360" t="n">
        <v>20.68</v>
      </c>
      <c r="X1360" t="n">
        <v>0.72</v>
      </c>
      <c r="Y1360" t="n">
        <v>1</v>
      </c>
      <c r="Z1360" t="n">
        <v>10</v>
      </c>
    </row>
    <row r="1361">
      <c r="A1361" t="n">
        <v>101</v>
      </c>
      <c r="B1361" t="n">
        <v>135</v>
      </c>
      <c r="C1361" t="inlineStr">
        <is>
          <t xml:space="preserve">CONCLUIDO	</t>
        </is>
      </c>
      <c r="D1361" t="n">
        <v>1.7426</v>
      </c>
      <c r="E1361" t="n">
        <v>57.38</v>
      </c>
      <c r="F1361" t="n">
        <v>53.27</v>
      </c>
      <c r="G1361" t="n">
        <v>127.84</v>
      </c>
      <c r="H1361" t="n">
        <v>1.49</v>
      </c>
      <c r="I1361" t="n">
        <v>25</v>
      </c>
      <c r="J1361" t="n">
        <v>314.49</v>
      </c>
      <c r="K1361" t="n">
        <v>59.89</v>
      </c>
      <c r="L1361" t="n">
        <v>26.25</v>
      </c>
      <c r="M1361" t="n">
        <v>23</v>
      </c>
      <c r="N1361" t="n">
        <v>93.34999999999999</v>
      </c>
      <c r="O1361" t="n">
        <v>39020.97</v>
      </c>
      <c r="P1361" t="n">
        <v>879.46</v>
      </c>
      <c r="Q1361" t="n">
        <v>1367.16</v>
      </c>
      <c r="R1361" t="n">
        <v>129.12</v>
      </c>
      <c r="S1361" t="n">
        <v>104.26</v>
      </c>
      <c r="T1361" t="n">
        <v>11492.46</v>
      </c>
      <c r="U1361" t="n">
        <v>0.8100000000000001</v>
      </c>
      <c r="V1361" t="n">
        <v>0.9</v>
      </c>
      <c r="W1361" t="n">
        <v>20.68</v>
      </c>
      <c r="X1361" t="n">
        <v>0.6899999999999999</v>
      </c>
      <c r="Y1361" t="n">
        <v>1</v>
      </c>
      <c r="Z1361" t="n">
        <v>10</v>
      </c>
    </row>
    <row r="1362">
      <c r="A1362" t="n">
        <v>102</v>
      </c>
      <c r="B1362" t="n">
        <v>135</v>
      </c>
      <c r="C1362" t="inlineStr">
        <is>
          <t xml:space="preserve">CONCLUIDO	</t>
        </is>
      </c>
      <c r="D1362" t="n">
        <v>1.7428</v>
      </c>
      <c r="E1362" t="n">
        <v>57.38</v>
      </c>
      <c r="F1362" t="n">
        <v>53.26</v>
      </c>
      <c r="G1362" t="n">
        <v>127.83</v>
      </c>
      <c r="H1362" t="n">
        <v>1.5</v>
      </c>
      <c r="I1362" t="n">
        <v>25</v>
      </c>
      <c r="J1362" t="n">
        <v>315.04</v>
      </c>
      <c r="K1362" t="n">
        <v>59.89</v>
      </c>
      <c r="L1362" t="n">
        <v>26.5</v>
      </c>
      <c r="M1362" t="n">
        <v>23</v>
      </c>
      <c r="N1362" t="n">
        <v>93.65000000000001</v>
      </c>
      <c r="O1362" t="n">
        <v>39089.29</v>
      </c>
      <c r="P1362" t="n">
        <v>880.97</v>
      </c>
      <c r="Q1362" t="n">
        <v>1367.26</v>
      </c>
      <c r="R1362" t="n">
        <v>128.92</v>
      </c>
      <c r="S1362" t="n">
        <v>104.26</v>
      </c>
      <c r="T1362" t="n">
        <v>11390.77</v>
      </c>
      <c r="U1362" t="n">
        <v>0.8100000000000001</v>
      </c>
      <c r="V1362" t="n">
        <v>0.9</v>
      </c>
      <c r="W1362" t="n">
        <v>20.68</v>
      </c>
      <c r="X1362" t="n">
        <v>0.68</v>
      </c>
      <c r="Y1362" t="n">
        <v>1</v>
      </c>
      <c r="Z1362" t="n">
        <v>10</v>
      </c>
    </row>
    <row r="1363">
      <c r="A1363" t="n">
        <v>103</v>
      </c>
      <c r="B1363" t="n">
        <v>135</v>
      </c>
      <c r="C1363" t="inlineStr">
        <is>
          <t xml:space="preserve">CONCLUIDO	</t>
        </is>
      </c>
      <c r="D1363" t="n">
        <v>1.7428</v>
      </c>
      <c r="E1363" t="n">
        <v>57.38</v>
      </c>
      <c r="F1363" t="n">
        <v>53.26</v>
      </c>
      <c r="G1363" t="n">
        <v>127.83</v>
      </c>
      <c r="H1363" t="n">
        <v>1.51</v>
      </c>
      <c r="I1363" t="n">
        <v>25</v>
      </c>
      <c r="J1363" t="n">
        <v>315.6</v>
      </c>
      <c r="K1363" t="n">
        <v>59.89</v>
      </c>
      <c r="L1363" t="n">
        <v>26.75</v>
      </c>
      <c r="M1363" t="n">
        <v>23</v>
      </c>
      <c r="N1363" t="n">
        <v>93.95999999999999</v>
      </c>
      <c r="O1363" t="n">
        <v>39157.74</v>
      </c>
      <c r="P1363" t="n">
        <v>880.98</v>
      </c>
      <c r="Q1363" t="n">
        <v>1367.26</v>
      </c>
      <c r="R1363" t="n">
        <v>128.92</v>
      </c>
      <c r="S1363" t="n">
        <v>104.26</v>
      </c>
      <c r="T1363" t="n">
        <v>11390.36</v>
      </c>
      <c r="U1363" t="n">
        <v>0.8100000000000001</v>
      </c>
      <c r="V1363" t="n">
        <v>0.9</v>
      </c>
      <c r="W1363" t="n">
        <v>20.68</v>
      </c>
      <c r="X1363" t="n">
        <v>0.6899999999999999</v>
      </c>
      <c r="Y1363" t="n">
        <v>1</v>
      </c>
      <c r="Z1363" t="n">
        <v>10</v>
      </c>
    </row>
    <row r="1364">
      <c r="A1364" t="n">
        <v>104</v>
      </c>
      <c r="B1364" t="n">
        <v>135</v>
      </c>
      <c r="C1364" t="inlineStr">
        <is>
          <t xml:space="preserve">CONCLUIDO	</t>
        </is>
      </c>
      <c r="D1364" t="n">
        <v>1.7429</v>
      </c>
      <c r="E1364" t="n">
        <v>57.38</v>
      </c>
      <c r="F1364" t="n">
        <v>53.26</v>
      </c>
      <c r="G1364" t="n">
        <v>127.82</v>
      </c>
      <c r="H1364" t="n">
        <v>1.52</v>
      </c>
      <c r="I1364" t="n">
        <v>25</v>
      </c>
      <c r="J1364" t="n">
        <v>316.15</v>
      </c>
      <c r="K1364" t="n">
        <v>59.89</v>
      </c>
      <c r="L1364" t="n">
        <v>27</v>
      </c>
      <c r="M1364" t="n">
        <v>23</v>
      </c>
      <c r="N1364" t="n">
        <v>94.26000000000001</v>
      </c>
      <c r="O1364" t="n">
        <v>39226.32</v>
      </c>
      <c r="P1364" t="n">
        <v>879.76</v>
      </c>
      <c r="Q1364" t="n">
        <v>1367.25</v>
      </c>
      <c r="R1364" t="n">
        <v>128.68</v>
      </c>
      <c r="S1364" t="n">
        <v>104.26</v>
      </c>
      <c r="T1364" t="n">
        <v>11271.68</v>
      </c>
      <c r="U1364" t="n">
        <v>0.8100000000000001</v>
      </c>
      <c r="V1364" t="n">
        <v>0.9</v>
      </c>
      <c r="W1364" t="n">
        <v>20.68</v>
      </c>
      <c r="X1364" t="n">
        <v>0.68</v>
      </c>
      <c r="Y1364" t="n">
        <v>1</v>
      </c>
      <c r="Z1364" t="n">
        <v>10</v>
      </c>
    </row>
    <row r="1365">
      <c r="A1365" t="n">
        <v>105</v>
      </c>
      <c r="B1365" t="n">
        <v>135</v>
      </c>
      <c r="C1365" t="inlineStr">
        <is>
          <t xml:space="preserve">CONCLUIDO	</t>
        </is>
      </c>
      <c r="D1365" t="n">
        <v>1.7425</v>
      </c>
      <c r="E1365" t="n">
        <v>57.39</v>
      </c>
      <c r="F1365" t="n">
        <v>53.27</v>
      </c>
      <c r="G1365" t="n">
        <v>127.86</v>
      </c>
      <c r="H1365" t="n">
        <v>1.53</v>
      </c>
      <c r="I1365" t="n">
        <v>25</v>
      </c>
      <c r="J1365" t="n">
        <v>316.71</v>
      </c>
      <c r="K1365" t="n">
        <v>59.89</v>
      </c>
      <c r="L1365" t="n">
        <v>27.25</v>
      </c>
      <c r="M1365" t="n">
        <v>23</v>
      </c>
      <c r="N1365" t="n">
        <v>94.56999999999999</v>
      </c>
      <c r="O1365" t="n">
        <v>39295.05</v>
      </c>
      <c r="P1365" t="n">
        <v>878.72</v>
      </c>
      <c r="Q1365" t="n">
        <v>1367.19</v>
      </c>
      <c r="R1365" t="n">
        <v>129.21</v>
      </c>
      <c r="S1365" t="n">
        <v>104.26</v>
      </c>
      <c r="T1365" t="n">
        <v>11536.69</v>
      </c>
      <c r="U1365" t="n">
        <v>0.8100000000000001</v>
      </c>
      <c r="V1365" t="n">
        <v>0.9</v>
      </c>
      <c r="W1365" t="n">
        <v>20.68</v>
      </c>
      <c r="X1365" t="n">
        <v>0.7</v>
      </c>
      <c r="Y1365" t="n">
        <v>1</v>
      </c>
      <c r="Z1365" t="n">
        <v>10</v>
      </c>
    </row>
    <row r="1366">
      <c r="A1366" t="n">
        <v>106</v>
      </c>
      <c r="B1366" t="n">
        <v>135</v>
      </c>
      <c r="C1366" t="inlineStr">
        <is>
          <t xml:space="preserve">CONCLUIDO	</t>
        </is>
      </c>
      <c r="D1366" t="n">
        <v>1.7457</v>
      </c>
      <c r="E1366" t="n">
        <v>57.28</v>
      </c>
      <c r="F1366" t="n">
        <v>53.22</v>
      </c>
      <c r="G1366" t="n">
        <v>133.05</v>
      </c>
      <c r="H1366" t="n">
        <v>1.54</v>
      </c>
      <c r="I1366" t="n">
        <v>24</v>
      </c>
      <c r="J1366" t="n">
        <v>317.27</v>
      </c>
      <c r="K1366" t="n">
        <v>59.89</v>
      </c>
      <c r="L1366" t="n">
        <v>27.5</v>
      </c>
      <c r="M1366" t="n">
        <v>22</v>
      </c>
      <c r="N1366" t="n">
        <v>94.88</v>
      </c>
      <c r="O1366" t="n">
        <v>39363.91</v>
      </c>
      <c r="P1366" t="n">
        <v>878.35</v>
      </c>
      <c r="Q1366" t="n">
        <v>1367.2</v>
      </c>
      <c r="R1366" t="n">
        <v>127.42</v>
      </c>
      <c r="S1366" t="n">
        <v>104.26</v>
      </c>
      <c r="T1366" t="n">
        <v>10644.86</v>
      </c>
      <c r="U1366" t="n">
        <v>0.82</v>
      </c>
      <c r="V1366" t="n">
        <v>0.9</v>
      </c>
      <c r="W1366" t="n">
        <v>20.68</v>
      </c>
      <c r="X1366" t="n">
        <v>0.64</v>
      </c>
      <c r="Y1366" t="n">
        <v>1</v>
      </c>
      <c r="Z1366" t="n">
        <v>10</v>
      </c>
    </row>
    <row r="1367">
      <c r="A1367" t="n">
        <v>107</v>
      </c>
      <c r="B1367" t="n">
        <v>135</v>
      </c>
      <c r="C1367" t="inlineStr">
        <is>
          <t xml:space="preserve">CONCLUIDO	</t>
        </is>
      </c>
      <c r="D1367" t="n">
        <v>1.7456</v>
      </c>
      <c r="E1367" t="n">
        <v>57.29</v>
      </c>
      <c r="F1367" t="n">
        <v>53.22</v>
      </c>
      <c r="G1367" t="n">
        <v>133.05</v>
      </c>
      <c r="H1367" t="n">
        <v>1.56</v>
      </c>
      <c r="I1367" t="n">
        <v>24</v>
      </c>
      <c r="J1367" t="n">
        <v>317.83</v>
      </c>
      <c r="K1367" t="n">
        <v>59.89</v>
      </c>
      <c r="L1367" t="n">
        <v>27.75</v>
      </c>
      <c r="M1367" t="n">
        <v>22</v>
      </c>
      <c r="N1367" t="n">
        <v>95.19</v>
      </c>
      <c r="O1367" t="n">
        <v>39432.92</v>
      </c>
      <c r="P1367" t="n">
        <v>878.87</v>
      </c>
      <c r="Q1367" t="n">
        <v>1367.24</v>
      </c>
      <c r="R1367" t="n">
        <v>127.32</v>
      </c>
      <c r="S1367" t="n">
        <v>104.26</v>
      </c>
      <c r="T1367" t="n">
        <v>10594.7</v>
      </c>
      <c r="U1367" t="n">
        <v>0.82</v>
      </c>
      <c r="V1367" t="n">
        <v>0.9</v>
      </c>
      <c r="W1367" t="n">
        <v>20.68</v>
      </c>
      <c r="X1367" t="n">
        <v>0.64</v>
      </c>
      <c r="Y1367" t="n">
        <v>1</v>
      </c>
      <c r="Z1367" t="n">
        <v>10</v>
      </c>
    </row>
    <row r="1368">
      <c r="A1368" t="n">
        <v>108</v>
      </c>
      <c r="B1368" t="n">
        <v>135</v>
      </c>
      <c r="C1368" t="inlineStr">
        <is>
          <t xml:space="preserve">CONCLUIDO	</t>
        </is>
      </c>
      <c r="D1368" t="n">
        <v>1.7447</v>
      </c>
      <c r="E1368" t="n">
        <v>57.32</v>
      </c>
      <c r="F1368" t="n">
        <v>53.25</v>
      </c>
      <c r="G1368" t="n">
        <v>133.12</v>
      </c>
      <c r="H1368" t="n">
        <v>1.57</v>
      </c>
      <c r="I1368" t="n">
        <v>24</v>
      </c>
      <c r="J1368" t="n">
        <v>318.39</v>
      </c>
      <c r="K1368" t="n">
        <v>59.89</v>
      </c>
      <c r="L1368" t="n">
        <v>28</v>
      </c>
      <c r="M1368" t="n">
        <v>22</v>
      </c>
      <c r="N1368" t="n">
        <v>95.5</v>
      </c>
      <c r="O1368" t="n">
        <v>39502.07</v>
      </c>
      <c r="P1368" t="n">
        <v>879.66</v>
      </c>
      <c r="Q1368" t="n">
        <v>1367.23</v>
      </c>
      <c r="R1368" t="n">
        <v>128.15</v>
      </c>
      <c r="S1368" t="n">
        <v>104.26</v>
      </c>
      <c r="T1368" t="n">
        <v>11010.13</v>
      </c>
      <c r="U1368" t="n">
        <v>0.8100000000000001</v>
      </c>
      <c r="V1368" t="n">
        <v>0.9</v>
      </c>
      <c r="W1368" t="n">
        <v>20.69</v>
      </c>
      <c r="X1368" t="n">
        <v>0.67</v>
      </c>
      <c r="Y1368" t="n">
        <v>1</v>
      </c>
      <c r="Z1368" t="n">
        <v>10</v>
      </c>
    </row>
    <row r="1369">
      <c r="A1369" t="n">
        <v>109</v>
      </c>
      <c r="B1369" t="n">
        <v>135</v>
      </c>
      <c r="C1369" t="inlineStr">
        <is>
          <t xml:space="preserve">CONCLUIDO	</t>
        </is>
      </c>
      <c r="D1369" t="n">
        <v>1.7448</v>
      </c>
      <c r="E1369" t="n">
        <v>57.31</v>
      </c>
      <c r="F1369" t="n">
        <v>53.25</v>
      </c>
      <c r="G1369" t="n">
        <v>133.12</v>
      </c>
      <c r="H1369" t="n">
        <v>1.58</v>
      </c>
      <c r="I1369" t="n">
        <v>24</v>
      </c>
      <c r="J1369" t="n">
        <v>318.95</v>
      </c>
      <c r="K1369" t="n">
        <v>59.89</v>
      </c>
      <c r="L1369" t="n">
        <v>28.25</v>
      </c>
      <c r="M1369" t="n">
        <v>22</v>
      </c>
      <c r="N1369" t="n">
        <v>95.81</v>
      </c>
      <c r="O1369" t="n">
        <v>39571.36</v>
      </c>
      <c r="P1369" t="n">
        <v>880.24</v>
      </c>
      <c r="Q1369" t="n">
        <v>1367.15</v>
      </c>
      <c r="R1369" t="n">
        <v>128.39</v>
      </c>
      <c r="S1369" t="n">
        <v>104.26</v>
      </c>
      <c r="T1369" t="n">
        <v>11131.11</v>
      </c>
      <c r="U1369" t="n">
        <v>0.8100000000000001</v>
      </c>
      <c r="V1369" t="n">
        <v>0.9</v>
      </c>
      <c r="W1369" t="n">
        <v>20.68</v>
      </c>
      <c r="X1369" t="n">
        <v>0.67</v>
      </c>
      <c r="Y1369" t="n">
        <v>1</v>
      </c>
      <c r="Z1369" t="n">
        <v>10</v>
      </c>
    </row>
    <row r="1370">
      <c r="A1370" t="n">
        <v>110</v>
      </c>
      <c r="B1370" t="n">
        <v>135</v>
      </c>
      <c r="C1370" t="inlineStr">
        <is>
          <t xml:space="preserve">CONCLUIDO	</t>
        </is>
      </c>
      <c r="D1370" t="n">
        <v>1.7451</v>
      </c>
      <c r="E1370" t="n">
        <v>57.3</v>
      </c>
      <c r="F1370" t="n">
        <v>53.24</v>
      </c>
      <c r="G1370" t="n">
        <v>133.09</v>
      </c>
      <c r="H1370" t="n">
        <v>1.59</v>
      </c>
      <c r="I1370" t="n">
        <v>24</v>
      </c>
      <c r="J1370" t="n">
        <v>319.51</v>
      </c>
      <c r="K1370" t="n">
        <v>59.89</v>
      </c>
      <c r="L1370" t="n">
        <v>28.5</v>
      </c>
      <c r="M1370" t="n">
        <v>22</v>
      </c>
      <c r="N1370" t="n">
        <v>96.13</v>
      </c>
      <c r="O1370" t="n">
        <v>39640.79</v>
      </c>
      <c r="P1370" t="n">
        <v>878.33</v>
      </c>
      <c r="Q1370" t="n">
        <v>1367.24</v>
      </c>
      <c r="R1370" t="n">
        <v>128.08</v>
      </c>
      <c r="S1370" t="n">
        <v>104.26</v>
      </c>
      <c r="T1370" t="n">
        <v>10978.6</v>
      </c>
      <c r="U1370" t="n">
        <v>0.8100000000000001</v>
      </c>
      <c r="V1370" t="n">
        <v>0.9</v>
      </c>
      <c r="W1370" t="n">
        <v>20.68</v>
      </c>
      <c r="X1370" t="n">
        <v>0.66</v>
      </c>
      <c r="Y1370" t="n">
        <v>1</v>
      </c>
      <c r="Z1370" t="n">
        <v>10</v>
      </c>
    </row>
    <row r="1371">
      <c r="A1371" t="n">
        <v>111</v>
      </c>
      <c r="B1371" t="n">
        <v>135</v>
      </c>
      <c r="C1371" t="inlineStr">
        <is>
          <t xml:space="preserve">CONCLUIDO	</t>
        </is>
      </c>
      <c r="D1371" t="n">
        <v>1.748</v>
      </c>
      <c r="E1371" t="n">
        <v>57.21</v>
      </c>
      <c r="F1371" t="n">
        <v>53.19</v>
      </c>
      <c r="G1371" t="n">
        <v>138.76</v>
      </c>
      <c r="H1371" t="n">
        <v>1.6</v>
      </c>
      <c r="I1371" t="n">
        <v>23</v>
      </c>
      <c r="J1371" t="n">
        <v>320.08</v>
      </c>
      <c r="K1371" t="n">
        <v>59.89</v>
      </c>
      <c r="L1371" t="n">
        <v>28.75</v>
      </c>
      <c r="M1371" t="n">
        <v>21</v>
      </c>
      <c r="N1371" t="n">
        <v>96.44</v>
      </c>
      <c r="O1371" t="n">
        <v>39710.36</v>
      </c>
      <c r="P1371" t="n">
        <v>878.61</v>
      </c>
      <c r="Q1371" t="n">
        <v>1367.2</v>
      </c>
      <c r="R1371" t="n">
        <v>126.65</v>
      </c>
      <c r="S1371" t="n">
        <v>104.26</v>
      </c>
      <c r="T1371" t="n">
        <v>10267.51</v>
      </c>
      <c r="U1371" t="n">
        <v>0.82</v>
      </c>
      <c r="V1371" t="n">
        <v>0.9</v>
      </c>
      <c r="W1371" t="n">
        <v>20.68</v>
      </c>
      <c r="X1371" t="n">
        <v>0.62</v>
      </c>
      <c r="Y1371" t="n">
        <v>1</v>
      </c>
      <c r="Z1371" t="n">
        <v>10</v>
      </c>
    </row>
    <row r="1372">
      <c r="A1372" t="n">
        <v>112</v>
      </c>
      <c r="B1372" t="n">
        <v>135</v>
      </c>
      <c r="C1372" t="inlineStr">
        <is>
          <t xml:space="preserve">CONCLUIDO	</t>
        </is>
      </c>
      <c r="D1372" t="n">
        <v>1.7473</v>
      </c>
      <c r="E1372" t="n">
        <v>57.23</v>
      </c>
      <c r="F1372" t="n">
        <v>53.22</v>
      </c>
      <c r="G1372" t="n">
        <v>138.82</v>
      </c>
      <c r="H1372" t="n">
        <v>1.61</v>
      </c>
      <c r="I1372" t="n">
        <v>23</v>
      </c>
      <c r="J1372" t="n">
        <v>320.64</v>
      </c>
      <c r="K1372" t="n">
        <v>59.89</v>
      </c>
      <c r="L1372" t="n">
        <v>29</v>
      </c>
      <c r="M1372" t="n">
        <v>21</v>
      </c>
      <c r="N1372" t="n">
        <v>96.75</v>
      </c>
      <c r="O1372" t="n">
        <v>39780.08</v>
      </c>
      <c r="P1372" t="n">
        <v>878.9400000000001</v>
      </c>
      <c r="Q1372" t="n">
        <v>1367.17</v>
      </c>
      <c r="R1372" t="n">
        <v>127.34</v>
      </c>
      <c r="S1372" t="n">
        <v>104.26</v>
      </c>
      <c r="T1372" t="n">
        <v>10609.39</v>
      </c>
      <c r="U1372" t="n">
        <v>0.82</v>
      </c>
      <c r="V1372" t="n">
        <v>0.9</v>
      </c>
      <c r="W1372" t="n">
        <v>20.68</v>
      </c>
      <c r="X1372" t="n">
        <v>0.64</v>
      </c>
      <c r="Y1372" t="n">
        <v>1</v>
      </c>
      <c r="Z1372" t="n">
        <v>10</v>
      </c>
    </row>
    <row r="1373">
      <c r="A1373" t="n">
        <v>113</v>
      </c>
      <c r="B1373" t="n">
        <v>135</v>
      </c>
      <c r="C1373" t="inlineStr">
        <is>
          <t xml:space="preserve">CONCLUIDO	</t>
        </is>
      </c>
      <c r="D1373" t="n">
        <v>1.7475</v>
      </c>
      <c r="E1373" t="n">
        <v>57.22</v>
      </c>
      <c r="F1373" t="n">
        <v>53.21</v>
      </c>
      <c r="G1373" t="n">
        <v>138.8</v>
      </c>
      <c r="H1373" t="n">
        <v>1.62</v>
      </c>
      <c r="I1373" t="n">
        <v>23</v>
      </c>
      <c r="J1373" t="n">
        <v>321.21</v>
      </c>
      <c r="K1373" t="n">
        <v>59.89</v>
      </c>
      <c r="L1373" t="n">
        <v>29.25</v>
      </c>
      <c r="M1373" t="n">
        <v>21</v>
      </c>
      <c r="N1373" t="n">
        <v>97.06999999999999</v>
      </c>
      <c r="O1373" t="n">
        <v>39849.95</v>
      </c>
      <c r="P1373" t="n">
        <v>878.5</v>
      </c>
      <c r="Q1373" t="n">
        <v>1367.23</v>
      </c>
      <c r="R1373" t="n">
        <v>127.03</v>
      </c>
      <c r="S1373" t="n">
        <v>104.26</v>
      </c>
      <c r="T1373" t="n">
        <v>10456.3</v>
      </c>
      <c r="U1373" t="n">
        <v>0.82</v>
      </c>
      <c r="V1373" t="n">
        <v>0.9</v>
      </c>
      <c r="W1373" t="n">
        <v>20.68</v>
      </c>
      <c r="X1373" t="n">
        <v>0.63</v>
      </c>
      <c r="Y1373" t="n">
        <v>1</v>
      </c>
      <c r="Z1373" t="n">
        <v>10</v>
      </c>
    </row>
    <row r="1374">
      <c r="A1374" t="n">
        <v>114</v>
      </c>
      <c r="B1374" t="n">
        <v>135</v>
      </c>
      <c r="C1374" t="inlineStr">
        <is>
          <t xml:space="preserve">CONCLUIDO	</t>
        </is>
      </c>
      <c r="D1374" t="n">
        <v>1.747</v>
      </c>
      <c r="E1374" t="n">
        <v>57.24</v>
      </c>
      <c r="F1374" t="n">
        <v>53.23</v>
      </c>
      <c r="G1374" t="n">
        <v>138.85</v>
      </c>
      <c r="H1374" t="n">
        <v>1.63</v>
      </c>
      <c r="I1374" t="n">
        <v>23</v>
      </c>
      <c r="J1374" t="n">
        <v>321.78</v>
      </c>
      <c r="K1374" t="n">
        <v>59.89</v>
      </c>
      <c r="L1374" t="n">
        <v>29.5</v>
      </c>
      <c r="M1374" t="n">
        <v>21</v>
      </c>
      <c r="N1374" t="n">
        <v>97.39</v>
      </c>
      <c r="O1374" t="n">
        <v>39919.96</v>
      </c>
      <c r="P1374" t="n">
        <v>878.5599999999999</v>
      </c>
      <c r="Q1374" t="n">
        <v>1367.18</v>
      </c>
      <c r="R1374" t="n">
        <v>127.82</v>
      </c>
      <c r="S1374" t="n">
        <v>104.26</v>
      </c>
      <c r="T1374" t="n">
        <v>10850.03</v>
      </c>
      <c r="U1374" t="n">
        <v>0.82</v>
      </c>
      <c r="V1374" t="n">
        <v>0.9</v>
      </c>
      <c r="W1374" t="n">
        <v>20.68</v>
      </c>
      <c r="X1374" t="n">
        <v>0.65</v>
      </c>
      <c r="Y1374" t="n">
        <v>1</v>
      </c>
      <c r="Z1374" t="n">
        <v>10</v>
      </c>
    </row>
    <row r="1375">
      <c r="A1375" t="n">
        <v>115</v>
      </c>
      <c r="B1375" t="n">
        <v>135</v>
      </c>
      <c r="C1375" t="inlineStr">
        <is>
          <t xml:space="preserve">CONCLUIDO	</t>
        </is>
      </c>
      <c r="D1375" t="n">
        <v>1.7468</v>
      </c>
      <c r="E1375" t="n">
        <v>57.25</v>
      </c>
      <c r="F1375" t="n">
        <v>53.23</v>
      </c>
      <c r="G1375" t="n">
        <v>138.87</v>
      </c>
      <c r="H1375" t="n">
        <v>1.64</v>
      </c>
      <c r="I1375" t="n">
        <v>23</v>
      </c>
      <c r="J1375" t="n">
        <v>322.34</v>
      </c>
      <c r="K1375" t="n">
        <v>59.89</v>
      </c>
      <c r="L1375" t="n">
        <v>29.75</v>
      </c>
      <c r="M1375" t="n">
        <v>21</v>
      </c>
      <c r="N1375" t="n">
        <v>97.70999999999999</v>
      </c>
      <c r="O1375" t="n">
        <v>39990.12</v>
      </c>
      <c r="P1375" t="n">
        <v>877.1799999999999</v>
      </c>
      <c r="Q1375" t="n">
        <v>1367.26</v>
      </c>
      <c r="R1375" t="n">
        <v>127.9</v>
      </c>
      <c r="S1375" t="n">
        <v>104.26</v>
      </c>
      <c r="T1375" t="n">
        <v>10890.66</v>
      </c>
      <c r="U1375" t="n">
        <v>0.82</v>
      </c>
      <c r="V1375" t="n">
        <v>0.9</v>
      </c>
      <c r="W1375" t="n">
        <v>20.68</v>
      </c>
      <c r="X1375" t="n">
        <v>0.66</v>
      </c>
      <c r="Y1375" t="n">
        <v>1</v>
      </c>
      <c r="Z1375" t="n">
        <v>10</v>
      </c>
    </row>
    <row r="1376">
      <c r="A1376" t="n">
        <v>116</v>
      </c>
      <c r="B1376" t="n">
        <v>135</v>
      </c>
      <c r="C1376" t="inlineStr">
        <is>
          <t xml:space="preserve">CONCLUIDO	</t>
        </is>
      </c>
      <c r="D1376" t="n">
        <v>1.7501</v>
      </c>
      <c r="E1376" t="n">
        <v>57.14</v>
      </c>
      <c r="F1376" t="n">
        <v>53.17</v>
      </c>
      <c r="G1376" t="n">
        <v>145.02</v>
      </c>
      <c r="H1376" t="n">
        <v>1.66</v>
      </c>
      <c r="I1376" t="n">
        <v>22</v>
      </c>
      <c r="J1376" t="n">
        <v>322.91</v>
      </c>
      <c r="K1376" t="n">
        <v>59.89</v>
      </c>
      <c r="L1376" t="n">
        <v>30</v>
      </c>
      <c r="M1376" t="n">
        <v>20</v>
      </c>
      <c r="N1376" t="n">
        <v>98.03</v>
      </c>
      <c r="O1376" t="n">
        <v>40060.43</v>
      </c>
      <c r="P1376" t="n">
        <v>876.47</v>
      </c>
      <c r="Q1376" t="n">
        <v>1367.19</v>
      </c>
      <c r="R1376" t="n">
        <v>125.79</v>
      </c>
      <c r="S1376" t="n">
        <v>104.26</v>
      </c>
      <c r="T1376" t="n">
        <v>9843.4</v>
      </c>
      <c r="U1376" t="n">
        <v>0.83</v>
      </c>
      <c r="V1376" t="n">
        <v>0.9</v>
      </c>
      <c r="W1376" t="n">
        <v>20.68</v>
      </c>
      <c r="X1376" t="n">
        <v>0.6</v>
      </c>
      <c r="Y1376" t="n">
        <v>1</v>
      </c>
      <c r="Z1376" t="n">
        <v>10</v>
      </c>
    </row>
    <row r="1377">
      <c r="A1377" t="n">
        <v>117</v>
      </c>
      <c r="B1377" t="n">
        <v>135</v>
      </c>
      <c r="C1377" t="inlineStr">
        <is>
          <t xml:space="preserve">CONCLUIDO	</t>
        </is>
      </c>
      <c r="D1377" t="n">
        <v>1.7505</v>
      </c>
      <c r="E1377" t="n">
        <v>57.13</v>
      </c>
      <c r="F1377" t="n">
        <v>53.16</v>
      </c>
      <c r="G1377" t="n">
        <v>144.98</v>
      </c>
      <c r="H1377" t="n">
        <v>1.67</v>
      </c>
      <c r="I1377" t="n">
        <v>22</v>
      </c>
      <c r="J1377" t="n">
        <v>323.49</v>
      </c>
      <c r="K1377" t="n">
        <v>59.89</v>
      </c>
      <c r="L1377" t="n">
        <v>30.25</v>
      </c>
      <c r="M1377" t="n">
        <v>20</v>
      </c>
      <c r="N1377" t="n">
        <v>98.34999999999999</v>
      </c>
      <c r="O1377" t="n">
        <v>40131.01</v>
      </c>
      <c r="P1377" t="n">
        <v>876.54</v>
      </c>
      <c r="Q1377" t="n">
        <v>1367.18</v>
      </c>
      <c r="R1377" t="n">
        <v>125.45</v>
      </c>
      <c r="S1377" t="n">
        <v>104.26</v>
      </c>
      <c r="T1377" t="n">
        <v>9673.459999999999</v>
      </c>
      <c r="U1377" t="n">
        <v>0.83</v>
      </c>
      <c r="V1377" t="n">
        <v>0.9</v>
      </c>
      <c r="W1377" t="n">
        <v>20.68</v>
      </c>
      <c r="X1377" t="n">
        <v>0.58</v>
      </c>
      <c r="Y1377" t="n">
        <v>1</v>
      </c>
      <c r="Z1377" t="n">
        <v>10</v>
      </c>
    </row>
    <row r="1378">
      <c r="A1378" t="n">
        <v>118</v>
      </c>
      <c r="B1378" t="n">
        <v>135</v>
      </c>
      <c r="C1378" t="inlineStr">
        <is>
          <t xml:space="preserve">CONCLUIDO	</t>
        </is>
      </c>
      <c r="D1378" t="n">
        <v>1.7498</v>
      </c>
      <c r="E1378" t="n">
        <v>57.15</v>
      </c>
      <c r="F1378" t="n">
        <v>53.18</v>
      </c>
      <c r="G1378" t="n">
        <v>145.05</v>
      </c>
      <c r="H1378" t="n">
        <v>1.68</v>
      </c>
      <c r="I1378" t="n">
        <v>22</v>
      </c>
      <c r="J1378" t="n">
        <v>324.06</v>
      </c>
      <c r="K1378" t="n">
        <v>59.89</v>
      </c>
      <c r="L1378" t="n">
        <v>30.5</v>
      </c>
      <c r="M1378" t="n">
        <v>20</v>
      </c>
      <c r="N1378" t="n">
        <v>98.67</v>
      </c>
      <c r="O1378" t="n">
        <v>40201.62</v>
      </c>
      <c r="P1378" t="n">
        <v>877.5</v>
      </c>
      <c r="Q1378" t="n">
        <v>1367.19</v>
      </c>
      <c r="R1378" t="n">
        <v>126.12</v>
      </c>
      <c r="S1378" t="n">
        <v>104.26</v>
      </c>
      <c r="T1378" t="n">
        <v>10007.83</v>
      </c>
      <c r="U1378" t="n">
        <v>0.83</v>
      </c>
      <c r="V1378" t="n">
        <v>0.9</v>
      </c>
      <c r="W1378" t="n">
        <v>20.68</v>
      </c>
      <c r="X1378" t="n">
        <v>0.61</v>
      </c>
      <c r="Y1378" t="n">
        <v>1</v>
      </c>
      <c r="Z1378" t="n">
        <v>10</v>
      </c>
    </row>
    <row r="1379">
      <c r="A1379" t="n">
        <v>119</v>
      </c>
      <c r="B1379" t="n">
        <v>135</v>
      </c>
      <c r="C1379" t="inlineStr">
        <is>
          <t xml:space="preserve">CONCLUIDO	</t>
        </is>
      </c>
      <c r="D1379" t="n">
        <v>1.7502</v>
      </c>
      <c r="E1379" t="n">
        <v>57.14</v>
      </c>
      <c r="F1379" t="n">
        <v>53.17</v>
      </c>
      <c r="G1379" t="n">
        <v>145.02</v>
      </c>
      <c r="H1379" t="n">
        <v>1.69</v>
      </c>
      <c r="I1379" t="n">
        <v>22</v>
      </c>
      <c r="J1379" t="n">
        <v>324.63</v>
      </c>
      <c r="K1379" t="n">
        <v>59.89</v>
      </c>
      <c r="L1379" t="n">
        <v>30.75</v>
      </c>
      <c r="M1379" t="n">
        <v>20</v>
      </c>
      <c r="N1379" t="n">
        <v>99</v>
      </c>
      <c r="O1379" t="n">
        <v>40272.38</v>
      </c>
      <c r="P1379" t="n">
        <v>877.17</v>
      </c>
      <c r="Q1379" t="n">
        <v>1367.26</v>
      </c>
      <c r="R1379" t="n">
        <v>125.89</v>
      </c>
      <c r="S1379" t="n">
        <v>104.26</v>
      </c>
      <c r="T1379" t="n">
        <v>9888.860000000001</v>
      </c>
      <c r="U1379" t="n">
        <v>0.83</v>
      </c>
      <c r="V1379" t="n">
        <v>0.9</v>
      </c>
      <c r="W1379" t="n">
        <v>20.68</v>
      </c>
      <c r="X1379" t="n">
        <v>0.6</v>
      </c>
      <c r="Y1379" t="n">
        <v>1</v>
      </c>
      <c r="Z1379" t="n">
        <v>10</v>
      </c>
    </row>
    <row r="1380">
      <c r="A1380" t="n">
        <v>120</v>
      </c>
      <c r="B1380" t="n">
        <v>135</v>
      </c>
      <c r="C1380" t="inlineStr">
        <is>
          <t xml:space="preserve">CONCLUIDO	</t>
        </is>
      </c>
      <c r="D1380" t="n">
        <v>1.7501</v>
      </c>
      <c r="E1380" t="n">
        <v>57.14</v>
      </c>
      <c r="F1380" t="n">
        <v>53.17</v>
      </c>
      <c r="G1380" t="n">
        <v>145.02</v>
      </c>
      <c r="H1380" t="n">
        <v>1.7</v>
      </c>
      <c r="I1380" t="n">
        <v>22</v>
      </c>
      <c r="J1380" t="n">
        <v>325.21</v>
      </c>
      <c r="K1380" t="n">
        <v>59.89</v>
      </c>
      <c r="L1380" t="n">
        <v>31</v>
      </c>
      <c r="M1380" t="n">
        <v>20</v>
      </c>
      <c r="N1380" t="n">
        <v>99.31999999999999</v>
      </c>
      <c r="O1380" t="n">
        <v>40343.29</v>
      </c>
      <c r="P1380" t="n">
        <v>876.33</v>
      </c>
      <c r="Q1380" t="n">
        <v>1367.19</v>
      </c>
      <c r="R1380" t="n">
        <v>126.08</v>
      </c>
      <c r="S1380" t="n">
        <v>104.26</v>
      </c>
      <c r="T1380" t="n">
        <v>9983.940000000001</v>
      </c>
      <c r="U1380" t="n">
        <v>0.83</v>
      </c>
      <c r="V1380" t="n">
        <v>0.9</v>
      </c>
      <c r="W1380" t="n">
        <v>20.68</v>
      </c>
      <c r="X1380" t="n">
        <v>0.6</v>
      </c>
      <c r="Y1380" t="n">
        <v>1</v>
      </c>
      <c r="Z1380" t="n">
        <v>10</v>
      </c>
    </row>
    <row r="1381">
      <c r="A1381" t="n">
        <v>121</v>
      </c>
      <c r="B1381" t="n">
        <v>135</v>
      </c>
      <c r="C1381" t="inlineStr">
        <is>
          <t xml:space="preserve">CONCLUIDO	</t>
        </is>
      </c>
      <c r="D1381" t="n">
        <v>1.7501</v>
      </c>
      <c r="E1381" t="n">
        <v>57.14</v>
      </c>
      <c r="F1381" t="n">
        <v>53.17</v>
      </c>
      <c r="G1381" t="n">
        <v>145.02</v>
      </c>
      <c r="H1381" t="n">
        <v>1.71</v>
      </c>
      <c r="I1381" t="n">
        <v>22</v>
      </c>
      <c r="J1381" t="n">
        <v>325.78</v>
      </c>
      <c r="K1381" t="n">
        <v>59.89</v>
      </c>
      <c r="L1381" t="n">
        <v>31.25</v>
      </c>
      <c r="M1381" t="n">
        <v>20</v>
      </c>
      <c r="N1381" t="n">
        <v>99.65000000000001</v>
      </c>
      <c r="O1381" t="n">
        <v>40414.36</v>
      </c>
      <c r="P1381" t="n">
        <v>875.34</v>
      </c>
      <c r="Q1381" t="n">
        <v>1367.14</v>
      </c>
      <c r="R1381" t="n">
        <v>126.24</v>
      </c>
      <c r="S1381" t="n">
        <v>104.26</v>
      </c>
      <c r="T1381" t="n">
        <v>10066.94</v>
      </c>
      <c r="U1381" t="n">
        <v>0.83</v>
      </c>
      <c r="V1381" t="n">
        <v>0.9</v>
      </c>
      <c r="W1381" t="n">
        <v>20.67</v>
      </c>
      <c r="X1381" t="n">
        <v>0.6</v>
      </c>
      <c r="Y1381" t="n">
        <v>1</v>
      </c>
      <c r="Z1381" t="n">
        <v>10</v>
      </c>
    </row>
    <row r="1382">
      <c r="A1382" t="n">
        <v>122</v>
      </c>
      <c r="B1382" t="n">
        <v>135</v>
      </c>
      <c r="C1382" t="inlineStr">
        <is>
          <t xml:space="preserve">CONCLUIDO	</t>
        </is>
      </c>
      <c r="D1382" t="n">
        <v>1.7526</v>
      </c>
      <c r="E1382" t="n">
        <v>57.06</v>
      </c>
      <c r="F1382" t="n">
        <v>53.14</v>
      </c>
      <c r="G1382" t="n">
        <v>151.84</v>
      </c>
      <c r="H1382" t="n">
        <v>1.72</v>
      </c>
      <c r="I1382" t="n">
        <v>21</v>
      </c>
      <c r="J1382" t="n">
        <v>326.36</v>
      </c>
      <c r="K1382" t="n">
        <v>59.89</v>
      </c>
      <c r="L1382" t="n">
        <v>31.5</v>
      </c>
      <c r="M1382" t="n">
        <v>19</v>
      </c>
      <c r="N1382" t="n">
        <v>99.97</v>
      </c>
      <c r="O1382" t="n">
        <v>40485.58</v>
      </c>
      <c r="P1382" t="n">
        <v>874.8200000000001</v>
      </c>
      <c r="Q1382" t="n">
        <v>1367.22</v>
      </c>
      <c r="R1382" t="n">
        <v>124.99</v>
      </c>
      <c r="S1382" t="n">
        <v>104.26</v>
      </c>
      <c r="T1382" t="n">
        <v>9447.799999999999</v>
      </c>
      <c r="U1382" t="n">
        <v>0.83</v>
      </c>
      <c r="V1382" t="n">
        <v>0.9</v>
      </c>
      <c r="W1382" t="n">
        <v>20.67</v>
      </c>
      <c r="X1382" t="n">
        <v>0.57</v>
      </c>
      <c r="Y1382" t="n">
        <v>1</v>
      </c>
      <c r="Z1382" t="n">
        <v>10</v>
      </c>
    </row>
    <row r="1383">
      <c r="A1383" t="n">
        <v>123</v>
      </c>
      <c r="B1383" t="n">
        <v>135</v>
      </c>
      <c r="C1383" t="inlineStr">
        <is>
          <t xml:space="preserve">CONCLUIDO	</t>
        </is>
      </c>
      <c r="D1383" t="n">
        <v>1.7529</v>
      </c>
      <c r="E1383" t="n">
        <v>57.05</v>
      </c>
      <c r="F1383" t="n">
        <v>53.13</v>
      </c>
      <c r="G1383" t="n">
        <v>151.81</v>
      </c>
      <c r="H1383" t="n">
        <v>1.73</v>
      </c>
      <c r="I1383" t="n">
        <v>21</v>
      </c>
      <c r="J1383" t="n">
        <v>326.94</v>
      </c>
      <c r="K1383" t="n">
        <v>59.89</v>
      </c>
      <c r="L1383" t="n">
        <v>31.75</v>
      </c>
      <c r="M1383" t="n">
        <v>19</v>
      </c>
      <c r="N1383" t="n">
        <v>100.3</v>
      </c>
      <c r="O1383" t="n">
        <v>40556.96</v>
      </c>
      <c r="P1383" t="n">
        <v>874.74</v>
      </c>
      <c r="Q1383" t="n">
        <v>1367.19</v>
      </c>
      <c r="R1383" t="n">
        <v>124.67</v>
      </c>
      <c r="S1383" t="n">
        <v>104.26</v>
      </c>
      <c r="T1383" t="n">
        <v>9284.26</v>
      </c>
      <c r="U1383" t="n">
        <v>0.84</v>
      </c>
      <c r="V1383" t="n">
        <v>0.9</v>
      </c>
      <c r="W1383" t="n">
        <v>20.67</v>
      </c>
      <c r="X1383" t="n">
        <v>0.5600000000000001</v>
      </c>
      <c r="Y1383" t="n">
        <v>1</v>
      </c>
      <c r="Z1383" t="n">
        <v>10</v>
      </c>
    </row>
    <row r="1384">
      <c r="A1384" t="n">
        <v>124</v>
      </c>
      <c r="B1384" t="n">
        <v>135</v>
      </c>
      <c r="C1384" t="inlineStr">
        <is>
          <t xml:space="preserve">CONCLUIDO	</t>
        </is>
      </c>
      <c r="D1384" t="n">
        <v>1.7528</v>
      </c>
      <c r="E1384" t="n">
        <v>57.05</v>
      </c>
      <c r="F1384" t="n">
        <v>53.14</v>
      </c>
      <c r="G1384" t="n">
        <v>151.82</v>
      </c>
      <c r="H1384" t="n">
        <v>1.74</v>
      </c>
      <c r="I1384" t="n">
        <v>21</v>
      </c>
      <c r="J1384" t="n">
        <v>327.52</v>
      </c>
      <c r="K1384" t="n">
        <v>59.89</v>
      </c>
      <c r="L1384" t="n">
        <v>32</v>
      </c>
      <c r="M1384" t="n">
        <v>19</v>
      </c>
      <c r="N1384" t="n">
        <v>100.63</v>
      </c>
      <c r="O1384" t="n">
        <v>40628.49</v>
      </c>
      <c r="P1384" t="n">
        <v>875.91</v>
      </c>
      <c r="Q1384" t="n">
        <v>1367.2</v>
      </c>
      <c r="R1384" t="n">
        <v>124.69</v>
      </c>
      <c r="S1384" t="n">
        <v>104.26</v>
      </c>
      <c r="T1384" t="n">
        <v>9295.969999999999</v>
      </c>
      <c r="U1384" t="n">
        <v>0.84</v>
      </c>
      <c r="V1384" t="n">
        <v>0.9</v>
      </c>
      <c r="W1384" t="n">
        <v>20.68</v>
      </c>
      <c r="X1384" t="n">
        <v>0.5600000000000001</v>
      </c>
      <c r="Y1384" t="n">
        <v>1</v>
      </c>
      <c r="Z1384" t="n">
        <v>10</v>
      </c>
    </row>
    <row r="1385">
      <c r="A1385" t="n">
        <v>125</v>
      </c>
      <c r="B1385" t="n">
        <v>135</v>
      </c>
      <c r="C1385" t="inlineStr">
        <is>
          <t xml:space="preserve">CONCLUIDO	</t>
        </is>
      </c>
      <c r="D1385" t="n">
        <v>1.7526</v>
      </c>
      <c r="E1385" t="n">
        <v>57.06</v>
      </c>
      <c r="F1385" t="n">
        <v>53.14</v>
      </c>
      <c r="G1385" t="n">
        <v>151.84</v>
      </c>
      <c r="H1385" t="n">
        <v>1.75</v>
      </c>
      <c r="I1385" t="n">
        <v>21</v>
      </c>
      <c r="J1385" t="n">
        <v>328.1</v>
      </c>
      <c r="K1385" t="n">
        <v>59.89</v>
      </c>
      <c r="L1385" t="n">
        <v>32.25</v>
      </c>
      <c r="M1385" t="n">
        <v>19</v>
      </c>
      <c r="N1385" t="n">
        <v>100.96</v>
      </c>
      <c r="O1385" t="n">
        <v>40700.18</v>
      </c>
      <c r="P1385" t="n">
        <v>875.1799999999999</v>
      </c>
      <c r="Q1385" t="n">
        <v>1367.24</v>
      </c>
      <c r="R1385" t="n">
        <v>124.95</v>
      </c>
      <c r="S1385" t="n">
        <v>104.26</v>
      </c>
      <c r="T1385" t="n">
        <v>9426.67</v>
      </c>
      <c r="U1385" t="n">
        <v>0.83</v>
      </c>
      <c r="V1385" t="n">
        <v>0.9</v>
      </c>
      <c r="W1385" t="n">
        <v>20.68</v>
      </c>
      <c r="X1385" t="n">
        <v>0.57</v>
      </c>
      <c r="Y1385" t="n">
        <v>1</v>
      </c>
      <c r="Z1385" t="n">
        <v>10</v>
      </c>
    </row>
    <row r="1386">
      <c r="A1386" t="n">
        <v>126</v>
      </c>
      <c r="B1386" t="n">
        <v>135</v>
      </c>
      <c r="C1386" t="inlineStr">
        <is>
          <t xml:space="preserve">CONCLUIDO	</t>
        </is>
      </c>
      <c r="D1386" t="n">
        <v>1.7524</v>
      </c>
      <c r="E1386" t="n">
        <v>57.06</v>
      </c>
      <c r="F1386" t="n">
        <v>53.15</v>
      </c>
      <c r="G1386" t="n">
        <v>151.86</v>
      </c>
      <c r="H1386" t="n">
        <v>1.76</v>
      </c>
      <c r="I1386" t="n">
        <v>21</v>
      </c>
      <c r="J1386" t="n">
        <v>328.68</v>
      </c>
      <c r="K1386" t="n">
        <v>59.89</v>
      </c>
      <c r="L1386" t="n">
        <v>32.5</v>
      </c>
      <c r="M1386" t="n">
        <v>19</v>
      </c>
      <c r="N1386" t="n">
        <v>101.3</v>
      </c>
      <c r="O1386" t="n">
        <v>40772.03</v>
      </c>
      <c r="P1386" t="n">
        <v>874.59</v>
      </c>
      <c r="Q1386" t="n">
        <v>1367.22</v>
      </c>
      <c r="R1386" t="n">
        <v>125.18</v>
      </c>
      <c r="S1386" t="n">
        <v>104.26</v>
      </c>
      <c r="T1386" t="n">
        <v>9542.799999999999</v>
      </c>
      <c r="U1386" t="n">
        <v>0.83</v>
      </c>
      <c r="V1386" t="n">
        <v>0.9</v>
      </c>
      <c r="W1386" t="n">
        <v>20.68</v>
      </c>
      <c r="X1386" t="n">
        <v>0.57</v>
      </c>
      <c r="Y1386" t="n">
        <v>1</v>
      </c>
      <c r="Z1386" t="n">
        <v>10</v>
      </c>
    </row>
    <row r="1387">
      <c r="A1387" t="n">
        <v>127</v>
      </c>
      <c r="B1387" t="n">
        <v>135</v>
      </c>
      <c r="C1387" t="inlineStr">
        <is>
          <t xml:space="preserve">CONCLUIDO	</t>
        </is>
      </c>
      <c r="D1387" t="n">
        <v>1.7526</v>
      </c>
      <c r="E1387" t="n">
        <v>57.06</v>
      </c>
      <c r="F1387" t="n">
        <v>53.14</v>
      </c>
      <c r="G1387" t="n">
        <v>151.84</v>
      </c>
      <c r="H1387" t="n">
        <v>1.77</v>
      </c>
      <c r="I1387" t="n">
        <v>21</v>
      </c>
      <c r="J1387" t="n">
        <v>329.27</v>
      </c>
      <c r="K1387" t="n">
        <v>59.89</v>
      </c>
      <c r="L1387" t="n">
        <v>32.75</v>
      </c>
      <c r="M1387" t="n">
        <v>19</v>
      </c>
      <c r="N1387" t="n">
        <v>101.63</v>
      </c>
      <c r="O1387" t="n">
        <v>40844.03</v>
      </c>
      <c r="P1387" t="n">
        <v>873.12</v>
      </c>
      <c r="Q1387" t="n">
        <v>1367.19</v>
      </c>
      <c r="R1387" t="n">
        <v>124.9</v>
      </c>
      <c r="S1387" t="n">
        <v>104.26</v>
      </c>
      <c r="T1387" t="n">
        <v>9402.709999999999</v>
      </c>
      <c r="U1387" t="n">
        <v>0.83</v>
      </c>
      <c r="V1387" t="n">
        <v>0.9</v>
      </c>
      <c r="W1387" t="n">
        <v>20.68</v>
      </c>
      <c r="X1387" t="n">
        <v>0.57</v>
      </c>
      <c r="Y1387" t="n">
        <v>1</v>
      </c>
      <c r="Z1387" t="n">
        <v>10</v>
      </c>
    </row>
    <row r="1388">
      <c r="A1388" t="n">
        <v>128</v>
      </c>
      <c r="B1388" t="n">
        <v>135</v>
      </c>
      <c r="C1388" t="inlineStr">
        <is>
          <t xml:space="preserve">CONCLUIDO	</t>
        </is>
      </c>
      <c r="D1388" t="n">
        <v>1.7553</v>
      </c>
      <c r="E1388" t="n">
        <v>56.97</v>
      </c>
      <c r="F1388" t="n">
        <v>53.11</v>
      </c>
      <c r="G1388" t="n">
        <v>159.32</v>
      </c>
      <c r="H1388" t="n">
        <v>1.78</v>
      </c>
      <c r="I1388" t="n">
        <v>20</v>
      </c>
      <c r="J1388" t="n">
        <v>329.85</v>
      </c>
      <c r="K1388" t="n">
        <v>59.89</v>
      </c>
      <c r="L1388" t="n">
        <v>33</v>
      </c>
      <c r="M1388" t="n">
        <v>18</v>
      </c>
      <c r="N1388" t="n">
        <v>101.97</v>
      </c>
      <c r="O1388" t="n">
        <v>40916.2</v>
      </c>
      <c r="P1388" t="n">
        <v>873.42</v>
      </c>
      <c r="Q1388" t="n">
        <v>1367.18</v>
      </c>
      <c r="R1388" t="n">
        <v>123.77</v>
      </c>
      <c r="S1388" t="n">
        <v>104.26</v>
      </c>
      <c r="T1388" t="n">
        <v>8839.26</v>
      </c>
      <c r="U1388" t="n">
        <v>0.84</v>
      </c>
      <c r="V1388" t="n">
        <v>0.9</v>
      </c>
      <c r="W1388" t="n">
        <v>20.68</v>
      </c>
      <c r="X1388" t="n">
        <v>0.53</v>
      </c>
      <c r="Y1388" t="n">
        <v>1</v>
      </c>
      <c r="Z1388" t="n">
        <v>10</v>
      </c>
    </row>
    <row r="1389">
      <c r="A1389" t="n">
        <v>129</v>
      </c>
      <c r="B1389" t="n">
        <v>135</v>
      </c>
      <c r="C1389" t="inlineStr">
        <is>
          <t xml:space="preserve">CONCLUIDO	</t>
        </is>
      </c>
      <c r="D1389" t="n">
        <v>1.7554</v>
      </c>
      <c r="E1389" t="n">
        <v>56.97</v>
      </c>
      <c r="F1389" t="n">
        <v>53.1</v>
      </c>
      <c r="G1389" t="n">
        <v>159.31</v>
      </c>
      <c r="H1389" t="n">
        <v>1.79</v>
      </c>
      <c r="I1389" t="n">
        <v>20</v>
      </c>
      <c r="J1389" t="n">
        <v>330.44</v>
      </c>
      <c r="K1389" t="n">
        <v>59.89</v>
      </c>
      <c r="L1389" t="n">
        <v>33.25</v>
      </c>
      <c r="M1389" t="n">
        <v>18</v>
      </c>
      <c r="N1389" t="n">
        <v>102.3</v>
      </c>
      <c r="O1389" t="n">
        <v>40988.53</v>
      </c>
      <c r="P1389" t="n">
        <v>874.78</v>
      </c>
      <c r="Q1389" t="n">
        <v>1367.3</v>
      </c>
      <c r="R1389" t="n">
        <v>123.84</v>
      </c>
      <c r="S1389" t="n">
        <v>104.26</v>
      </c>
      <c r="T1389" t="n">
        <v>8878.17</v>
      </c>
      <c r="U1389" t="n">
        <v>0.84</v>
      </c>
      <c r="V1389" t="n">
        <v>0.9</v>
      </c>
      <c r="W1389" t="n">
        <v>20.67</v>
      </c>
      <c r="X1389" t="n">
        <v>0.53</v>
      </c>
      <c r="Y1389" t="n">
        <v>1</v>
      </c>
      <c r="Z1389" t="n">
        <v>10</v>
      </c>
    </row>
    <row r="1390">
      <c r="A1390" t="n">
        <v>130</v>
      </c>
      <c r="B1390" t="n">
        <v>135</v>
      </c>
      <c r="C1390" t="inlineStr">
        <is>
          <t xml:space="preserve">CONCLUIDO	</t>
        </is>
      </c>
      <c r="D1390" t="n">
        <v>1.7553</v>
      </c>
      <c r="E1390" t="n">
        <v>56.97</v>
      </c>
      <c r="F1390" t="n">
        <v>53.11</v>
      </c>
      <c r="G1390" t="n">
        <v>159.32</v>
      </c>
      <c r="H1390" t="n">
        <v>1.8</v>
      </c>
      <c r="I1390" t="n">
        <v>20</v>
      </c>
      <c r="J1390" t="n">
        <v>331.03</v>
      </c>
      <c r="K1390" t="n">
        <v>59.89</v>
      </c>
      <c r="L1390" t="n">
        <v>33.5</v>
      </c>
      <c r="M1390" t="n">
        <v>18</v>
      </c>
      <c r="N1390" t="n">
        <v>102.64</v>
      </c>
      <c r="O1390" t="n">
        <v>41061.02</v>
      </c>
      <c r="P1390" t="n">
        <v>875.9</v>
      </c>
      <c r="Q1390" t="n">
        <v>1367.15</v>
      </c>
      <c r="R1390" t="n">
        <v>123.83</v>
      </c>
      <c r="S1390" t="n">
        <v>104.26</v>
      </c>
      <c r="T1390" t="n">
        <v>8869.73</v>
      </c>
      <c r="U1390" t="n">
        <v>0.84</v>
      </c>
      <c r="V1390" t="n">
        <v>0.9</v>
      </c>
      <c r="W1390" t="n">
        <v>20.67</v>
      </c>
      <c r="X1390" t="n">
        <v>0.53</v>
      </c>
      <c r="Y1390" t="n">
        <v>1</v>
      </c>
      <c r="Z1390" t="n">
        <v>10</v>
      </c>
    </row>
    <row r="1391">
      <c r="A1391" t="n">
        <v>131</v>
      </c>
      <c r="B1391" t="n">
        <v>135</v>
      </c>
      <c r="C1391" t="inlineStr">
        <is>
          <t xml:space="preserve">CONCLUIDO	</t>
        </is>
      </c>
      <c r="D1391" t="n">
        <v>1.7551</v>
      </c>
      <c r="E1391" t="n">
        <v>56.98</v>
      </c>
      <c r="F1391" t="n">
        <v>53.11</v>
      </c>
      <c r="G1391" t="n">
        <v>159.34</v>
      </c>
      <c r="H1391" t="n">
        <v>1.81</v>
      </c>
      <c r="I1391" t="n">
        <v>20</v>
      </c>
      <c r="J1391" t="n">
        <v>331.62</v>
      </c>
      <c r="K1391" t="n">
        <v>59.89</v>
      </c>
      <c r="L1391" t="n">
        <v>33.75</v>
      </c>
      <c r="M1391" t="n">
        <v>18</v>
      </c>
      <c r="N1391" t="n">
        <v>102.98</v>
      </c>
      <c r="O1391" t="n">
        <v>41133.67</v>
      </c>
      <c r="P1391" t="n">
        <v>876.29</v>
      </c>
      <c r="Q1391" t="n">
        <v>1367.18</v>
      </c>
      <c r="R1391" t="n">
        <v>124</v>
      </c>
      <c r="S1391" t="n">
        <v>104.26</v>
      </c>
      <c r="T1391" t="n">
        <v>8955.809999999999</v>
      </c>
      <c r="U1391" t="n">
        <v>0.84</v>
      </c>
      <c r="V1391" t="n">
        <v>0.9</v>
      </c>
      <c r="W1391" t="n">
        <v>20.67</v>
      </c>
      <c r="X1391" t="n">
        <v>0.54</v>
      </c>
      <c r="Y1391" t="n">
        <v>1</v>
      </c>
      <c r="Z1391" t="n">
        <v>10</v>
      </c>
    </row>
    <row r="1392">
      <c r="A1392" t="n">
        <v>132</v>
      </c>
      <c r="B1392" t="n">
        <v>135</v>
      </c>
      <c r="C1392" t="inlineStr">
        <is>
          <t xml:space="preserve">CONCLUIDO	</t>
        </is>
      </c>
      <c r="D1392" t="n">
        <v>1.7548</v>
      </c>
      <c r="E1392" t="n">
        <v>56.99</v>
      </c>
      <c r="F1392" t="n">
        <v>53.12</v>
      </c>
      <c r="G1392" t="n">
        <v>159.37</v>
      </c>
      <c r="H1392" t="n">
        <v>1.82</v>
      </c>
      <c r="I1392" t="n">
        <v>20</v>
      </c>
      <c r="J1392" t="n">
        <v>332.21</v>
      </c>
      <c r="K1392" t="n">
        <v>59.89</v>
      </c>
      <c r="L1392" t="n">
        <v>34</v>
      </c>
      <c r="M1392" t="n">
        <v>18</v>
      </c>
      <c r="N1392" t="n">
        <v>103.32</v>
      </c>
      <c r="O1392" t="n">
        <v>41206.49</v>
      </c>
      <c r="P1392" t="n">
        <v>876.2</v>
      </c>
      <c r="Q1392" t="n">
        <v>1367.21</v>
      </c>
      <c r="R1392" t="n">
        <v>124.31</v>
      </c>
      <c r="S1392" t="n">
        <v>104.26</v>
      </c>
      <c r="T1392" t="n">
        <v>9111.799999999999</v>
      </c>
      <c r="U1392" t="n">
        <v>0.84</v>
      </c>
      <c r="V1392" t="n">
        <v>0.9</v>
      </c>
      <c r="W1392" t="n">
        <v>20.67</v>
      </c>
      <c r="X1392" t="n">
        <v>0.55</v>
      </c>
      <c r="Y1392" t="n">
        <v>1</v>
      </c>
      <c r="Z1392" t="n">
        <v>10</v>
      </c>
    </row>
    <row r="1393">
      <c r="A1393" t="n">
        <v>133</v>
      </c>
      <c r="B1393" t="n">
        <v>135</v>
      </c>
      <c r="C1393" t="inlineStr">
        <is>
          <t xml:space="preserve">CONCLUIDO	</t>
        </is>
      </c>
      <c r="D1393" t="n">
        <v>1.7551</v>
      </c>
      <c r="E1393" t="n">
        <v>56.98</v>
      </c>
      <c r="F1393" t="n">
        <v>53.11</v>
      </c>
      <c r="G1393" t="n">
        <v>159.34</v>
      </c>
      <c r="H1393" t="n">
        <v>1.83</v>
      </c>
      <c r="I1393" t="n">
        <v>20</v>
      </c>
      <c r="J1393" t="n">
        <v>332.8</v>
      </c>
      <c r="K1393" t="n">
        <v>59.89</v>
      </c>
      <c r="L1393" t="n">
        <v>34.25</v>
      </c>
      <c r="M1393" t="n">
        <v>18</v>
      </c>
      <c r="N1393" t="n">
        <v>103.66</v>
      </c>
      <c r="O1393" t="n">
        <v>41279.48</v>
      </c>
      <c r="P1393" t="n">
        <v>875.13</v>
      </c>
      <c r="Q1393" t="n">
        <v>1367.19</v>
      </c>
      <c r="R1393" t="n">
        <v>124.09</v>
      </c>
      <c r="S1393" t="n">
        <v>104.26</v>
      </c>
      <c r="T1393" t="n">
        <v>8999.690000000001</v>
      </c>
      <c r="U1393" t="n">
        <v>0.84</v>
      </c>
      <c r="V1393" t="n">
        <v>0.9</v>
      </c>
      <c r="W1393" t="n">
        <v>20.67</v>
      </c>
      <c r="X1393" t="n">
        <v>0.54</v>
      </c>
      <c r="Y1393" t="n">
        <v>1</v>
      </c>
      <c r="Z1393" t="n">
        <v>10</v>
      </c>
    </row>
    <row r="1394">
      <c r="A1394" t="n">
        <v>134</v>
      </c>
      <c r="B1394" t="n">
        <v>135</v>
      </c>
      <c r="C1394" t="inlineStr">
        <is>
          <t xml:space="preserve">CONCLUIDO	</t>
        </is>
      </c>
      <c r="D1394" t="n">
        <v>1.7545</v>
      </c>
      <c r="E1394" t="n">
        <v>57</v>
      </c>
      <c r="F1394" t="n">
        <v>53.13</v>
      </c>
      <c r="G1394" t="n">
        <v>159.4</v>
      </c>
      <c r="H1394" t="n">
        <v>1.84</v>
      </c>
      <c r="I1394" t="n">
        <v>20</v>
      </c>
      <c r="J1394" t="n">
        <v>333.39</v>
      </c>
      <c r="K1394" t="n">
        <v>59.89</v>
      </c>
      <c r="L1394" t="n">
        <v>34.5</v>
      </c>
      <c r="M1394" t="n">
        <v>18</v>
      </c>
      <c r="N1394" t="n">
        <v>104.01</v>
      </c>
      <c r="O1394" t="n">
        <v>41352.63</v>
      </c>
      <c r="P1394" t="n">
        <v>872.7</v>
      </c>
      <c r="Q1394" t="n">
        <v>1367.18</v>
      </c>
      <c r="R1394" t="n">
        <v>124.41</v>
      </c>
      <c r="S1394" t="n">
        <v>104.26</v>
      </c>
      <c r="T1394" t="n">
        <v>9163.5</v>
      </c>
      <c r="U1394" t="n">
        <v>0.84</v>
      </c>
      <c r="V1394" t="n">
        <v>0.9</v>
      </c>
      <c r="W1394" t="n">
        <v>20.68</v>
      </c>
      <c r="X1394" t="n">
        <v>0.5600000000000001</v>
      </c>
      <c r="Y1394" t="n">
        <v>1</v>
      </c>
      <c r="Z1394" t="n">
        <v>10</v>
      </c>
    </row>
    <row r="1395">
      <c r="A1395" t="n">
        <v>135</v>
      </c>
      <c r="B1395" t="n">
        <v>135</v>
      </c>
      <c r="C1395" t="inlineStr">
        <is>
          <t xml:space="preserve">CONCLUIDO	</t>
        </is>
      </c>
      <c r="D1395" t="n">
        <v>1.7574</v>
      </c>
      <c r="E1395" t="n">
        <v>56.9</v>
      </c>
      <c r="F1395" t="n">
        <v>53.09</v>
      </c>
      <c r="G1395" t="n">
        <v>167.65</v>
      </c>
      <c r="H1395" t="n">
        <v>1.85</v>
      </c>
      <c r="I1395" t="n">
        <v>19</v>
      </c>
      <c r="J1395" t="n">
        <v>333.99</v>
      </c>
      <c r="K1395" t="n">
        <v>59.89</v>
      </c>
      <c r="L1395" t="n">
        <v>34.75</v>
      </c>
      <c r="M1395" t="n">
        <v>17</v>
      </c>
      <c r="N1395" t="n">
        <v>104.35</v>
      </c>
      <c r="O1395" t="n">
        <v>41426.07</v>
      </c>
      <c r="P1395" t="n">
        <v>871.7</v>
      </c>
      <c r="Q1395" t="n">
        <v>1367.23</v>
      </c>
      <c r="R1395" t="n">
        <v>123.28</v>
      </c>
      <c r="S1395" t="n">
        <v>104.26</v>
      </c>
      <c r="T1395" t="n">
        <v>8600.200000000001</v>
      </c>
      <c r="U1395" t="n">
        <v>0.85</v>
      </c>
      <c r="V1395" t="n">
        <v>0.9</v>
      </c>
      <c r="W1395" t="n">
        <v>20.67</v>
      </c>
      <c r="X1395" t="n">
        <v>0.51</v>
      </c>
      <c r="Y1395" t="n">
        <v>1</v>
      </c>
      <c r="Z1395" t="n">
        <v>10</v>
      </c>
    </row>
    <row r="1396">
      <c r="A1396" t="n">
        <v>136</v>
      </c>
      <c r="B1396" t="n">
        <v>135</v>
      </c>
      <c r="C1396" t="inlineStr">
        <is>
          <t xml:space="preserve">CONCLUIDO	</t>
        </is>
      </c>
      <c r="D1396" t="n">
        <v>1.7574</v>
      </c>
      <c r="E1396" t="n">
        <v>56.9</v>
      </c>
      <c r="F1396" t="n">
        <v>53.09</v>
      </c>
      <c r="G1396" t="n">
        <v>167.65</v>
      </c>
      <c r="H1396" t="n">
        <v>1.86</v>
      </c>
      <c r="I1396" t="n">
        <v>19</v>
      </c>
      <c r="J1396" t="n">
        <v>334.58</v>
      </c>
      <c r="K1396" t="n">
        <v>59.89</v>
      </c>
      <c r="L1396" t="n">
        <v>35</v>
      </c>
      <c r="M1396" t="n">
        <v>17</v>
      </c>
      <c r="N1396" t="n">
        <v>104.7</v>
      </c>
      <c r="O1396" t="n">
        <v>41499.57</v>
      </c>
      <c r="P1396" t="n">
        <v>872.75</v>
      </c>
      <c r="Q1396" t="n">
        <v>1367.22</v>
      </c>
      <c r="R1396" t="n">
        <v>123.32</v>
      </c>
      <c r="S1396" t="n">
        <v>104.26</v>
      </c>
      <c r="T1396" t="n">
        <v>8621.290000000001</v>
      </c>
      <c r="U1396" t="n">
        <v>0.85</v>
      </c>
      <c r="V1396" t="n">
        <v>0.9</v>
      </c>
      <c r="W1396" t="n">
        <v>20.67</v>
      </c>
      <c r="X1396" t="n">
        <v>0.51</v>
      </c>
      <c r="Y1396" t="n">
        <v>1</v>
      </c>
      <c r="Z1396" t="n">
        <v>10</v>
      </c>
    </row>
    <row r="1397">
      <c r="A1397" t="n">
        <v>137</v>
      </c>
      <c r="B1397" t="n">
        <v>135</v>
      </c>
      <c r="C1397" t="inlineStr">
        <is>
          <t xml:space="preserve">CONCLUIDO	</t>
        </is>
      </c>
      <c r="D1397" t="n">
        <v>1.7572</v>
      </c>
      <c r="E1397" t="n">
        <v>56.91</v>
      </c>
      <c r="F1397" t="n">
        <v>53.1</v>
      </c>
      <c r="G1397" t="n">
        <v>167.67</v>
      </c>
      <c r="H1397" t="n">
        <v>1.87</v>
      </c>
      <c r="I1397" t="n">
        <v>19</v>
      </c>
      <c r="J1397" t="n">
        <v>335.18</v>
      </c>
      <c r="K1397" t="n">
        <v>59.89</v>
      </c>
      <c r="L1397" t="n">
        <v>35.25</v>
      </c>
      <c r="M1397" t="n">
        <v>17</v>
      </c>
      <c r="N1397" t="n">
        <v>105.04</v>
      </c>
      <c r="O1397" t="n">
        <v>41573.23</v>
      </c>
      <c r="P1397" t="n">
        <v>873.21</v>
      </c>
      <c r="Q1397" t="n">
        <v>1367.2</v>
      </c>
      <c r="R1397" t="n">
        <v>123.32</v>
      </c>
      <c r="S1397" t="n">
        <v>104.26</v>
      </c>
      <c r="T1397" t="n">
        <v>8622.700000000001</v>
      </c>
      <c r="U1397" t="n">
        <v>0.85</v>
      </c>
      <c r="V1397" t="n">
        <v>0.9</v>
      </c>
      <c r="W1397" t="n">
        <v>20.68</v>
      </c>
      <c r="X1397" t="n">
        <v>0.52</v>
      </c>
      <c r="Y1397" t="n">
        <v>1</v>
      </c>
      <c r="Z1397" t="n">
        <v>10</v>
      </c>
    </row>
    <row r="1398">
      <c r="A1398" t="n">
        <v>138</v>
      </c>
      <c r="B1398" t="n">
        <v>135</v>
      </c>
      <c r="C1398" t="inlineStr">
        <is>
          <t xml:space="preserve">CONCLUIDO	</t>
        </is>
      </c>
      <c r="D1398" t="n">
        <v>1.7574</v>
      </c>
      <c r="E1398" t="n">
        <v>56.9</v>
      </c>
      <c r="F1398" t="n">
        <v>53.09</v>
      </c>
      <c r="G1398" t="n">
        <v>167.65</v>
      </c>
      <c r="H1398" t="n">
        <v>1.88</v>
      </c>
      <c r="I1398" t="n">
        <v>19</v>
      </c>
      <c r="J1398" t="n">
        <v>335.78</v>
      </c>
      <c r="K1398" t="n">
        <v>59.89</v>
      </c>
      <c r="L1398" t="n">
        <v>35.5</v>
      </c>
      <c r="M1398" t="n">
        <v>17</v>
      </c>
      <c r="N1398" t="n">
        <v>105.39</v>
      </c>
      <c r="O1398" t="n">
        <v>41647.07</v>
      </c>
      <c r="P1398" t="n">
        <v>873.62</v>
      </c>
      <c r="Q1398" t="n">
        <v>1367.2</v>
      </c>
      <c r="R1398" t="n">
        <v>123.25</v>
      </c>
      <c r="S1398" t="n">
        <v>104.26</v>
      </c>
      <c r="T1398" t="n">
        <v>8586.290000000001</v>
      </c>
      <c r="U1398" t="n">
        <v>0.85</v>
      </c>
      <c r="V1398" t="n">
        <v>0.9</v>
      </c>
      <c r="W1398" t="n">
        <v>20.67</v>
      </c>
      <c r="X1398" t="n">
        <v>0.51</v>
      </c>
      <c r="Y1398" t="n">
        <v>1</v>
      </c>
      <c r="Z1398" t="n">
        <v>10</v>
      </c>
    </row>
    <row r="1399">
      <c r="A1399" t="n">
        <v>139</v>
      </c>
      <c r="B1399" t="n">
        <v>135</v>
      </c>
      <c r="C1399" t="inlineStr">
        <is>
          <t xml:space="preserve">CONCLUIDO	</t>
        </is>
      </c>
      <c r="D1399" t="n">
        <v>1.7572</v>
      </c>
      <c r="E1399" t="n">
        <v>56.91</v>
      </c>
      <c r="F1399" t="n">
        <v>53.09</v>
      </c>
      <c r="G1399" t="n">
        <v>167.67</v>
      </c>
      <c r="H1399" t="n">
        <v>1.89</v>
      </c>
      <c r="I1399" t="n">
        <v>19</v>
      </c>
      <c r="J1399" t="n">
        <v>336.38</v>
      </c>
      <c r="K1399" t="n">
        <v>59.89</v>
      </c>
      <c r="L1399" t="n">
        <v>35.75</v>
      </c>
      <c r="M1399" t="n">
        <v>17</v>
      </c>
      <c r="N1399" t="n">
        <v>105.74</v>
      </c>
      <c r="O1399" t="n">
        <v>41721.08</v>
      </c>
      <c r="P1399" t="n">
        <v>873.21</v>
      </c>
      <c r="Q1399" t="n">
        <v>1367.17</v>
      </c>
      <c r="R1399" t="n">
        <v>123.35</v>
      </c>
      <c r="S1399" t="n">
        <v>104.26</v>
      </c>
      <c r="T1399" t="n">
        <v>8633.92</v>
      </c>
      <c r="U1399" t="n">
        <v>0.85</v>
      </c>
      <c r="V1399" t="n">
        <v>0.9</v>
      </c>
      <c r="W1399" t="n">
        <v>20.67</v>
      </c>
      <c r="X1399" t="n">
        <v>0.52</v>
      </c>
      <c r="Y1399" t="n">
        <v>1</v>
      </c>
      <c r="Z1399" t="n">
        <v>10</v>
      </c>
    </row>
    <row r="1400">
      <c r="A1400" t="n">
        <v>140</v>
      </c>
      <c r="B1400" t="n">
        <v>135</v>
      </c>
      <c r="C1400" t="inlineStr">
        <is>
          <t xml:space="preserve">CONCLUIDO	</t>
        </is>
      </c>
      <c r="D1400" t="n">
        <v>1.7574</v>
      </c>
      <c r="E1400" t="n">
        <v>56.9</v>
      </c>
      <c r="F1400" t="n">
        <v>53.09</v>
      </c>
      <c r="G1400" t="n">
        <v>167.65</v>
      </c>
      <c r="H1400" t="n">
        <v>1.9</v>
      </c>
      <c r="I1400" t="n">
        <v>19</v>
      </c>
      <c r="J1400" t="n">
        <v>336.98</v>
      </c>
      <c r="K1400" t="n">
        <v>59.89</v>
      </c>
      <c r="L1400" t="n">
        <v>36</v>
      </c>
      <c r="M1400" t="n">
        <v>17</v>
      </c>
      <c r="N1400" t="n">
        <v>106.09</v>
      </c>
      <c r="O1400" t="n">
        <v>41795.26</v>
      </c>
      <c r="P1400" t="n">
        <v>873.05</v>
      </c>
      <c r="Q1400" t="n">
        <v>1367.18</v>
      </c>
      <c r="R1400" t="n">
        <v>123.13</v>
      </c>
      <c r="S1400" t="n">
        <v>104.26</v>
      </c>
      <c r="T1400" t="n">
        <v>8527.360000000001</v>
      </c>
      <c r="U1400" t="n">
        <v>0.85</v>
      </c>
      <c r="V1400" t="n">
        <v>0.9</v>
      </c>
      <c r="W1400" t="n">
        <v>20.68</v>
      </c>
      <c r="X1400" t="n">
        <v>0.51</v>
      </c>
      <c r="Y1400" t="n">
        <v>1</v>
      </c>
      <c r="Z1400" t="n">
        <v>10</v>
      </c>
    </row>
    <row r="1401">
      <c r="A1401" t="n">
        <v>141</v>
      </c>
      <c r="B1401" t="n">
        <v>135</v>
      </c>
      <c r="C1401" t="inlineStr">
        <is>
          <t xml:space="preserve">CONCLUIDO	</t>
        </is>
      </c>
      <c r="D1401" t="n">
        <v>1.7574</v>
      </c>
      <c r="E1401" t="n">
        <v>56.9</v>
      </c>
      <c r="F1401" t="n">
        <v>53.09</v>
      </c>
      <c r="G1401" t="n">
        <v>167.65</v>
      </c>
      <c r="H1401" t="n">
        <v>1.91</v>
      </c>
      <c r="I1401" t="n">
        <v>19</v>
      </c>
      <c r="J1401" t="n">
        <v>337.58</v>
      </c>
      <c r="K1401" t="n">
        <v>59.89</v>
      </c>
      <c r="L1401" t="n">
        <v>36.25</v>
      </c>
      <c r="M1401" t="n">
        <v>17</v>
      </c>
      <c r="N1401" t="n">
        <v>106.45</v>
      </c>
      <c r="O1401" t="n">
        <v>41869.62</v>
      </c>
      <c r="P1401" t="n">
        <v>872.64</v>
      </c>
      <c r="Q1401" t="n">
        <v>1367.24</v>
      </c>
      <c r="R1401" t="n">
        <v>123.19</v>
      </c>
      <c r="S1401" t="n">
        <v>104.26</v>
      </c>
      <c r="T1401" t="n">
        <v>8557.139999999999</v>
      </c>
      <c r="U1401" t="n">
        <v>0.85</v>
      </c>
      <c r="V1401" t="n">
        <v>0.9</v>
      </c>
      <c r="W1401" t="n">
        <v>20.67</v>
      </c>
      <c r="X1401" t="n">
        <v>0.51</v>
      </c>
      <c r="Y1401" t="n">
        <v>1</v>
      </c>
      <c r="Z1401" t="n">
        <v>10</v>
      </c>
    </row>
    <row r="1402">
      <c r="A1402" t="n">
        <v>142</v>
      </c>
      <c r="B1402" t="n">
        <v>135</v>
      </c>
      <c r="C1402" t="inlineStr">
        <is>
          <t xml:space="preserve">CONCLUIDO	</t>
        </is>
      </c>
      <c r="D1402" t="n">
        <v>1.7574</v>
      </c>
      <c r="E1402" t="n">
        <v>56.9</v>
      </c>
      <c r="F1402" t="n">
        <v>53.09</v>
      </c>
      <c r="G1402" t="n">
        <v>167.65</v>
      </c>
      <c r="H1402" t="n">
        <v>1.92</v>
      </c>
      <c r="I1402" t="n">
        <v>19</v>
      </c>
      <c r="J1402" t="n">
        <v>338.19</v>
      </c>
      <c r="K1402" t="n">
        <v>59.89</v>
      </c>
      <c r="L1402" t="n">
        <v>36.5</v>
      </c>
      <c r="M1402" t="n">
        <v>17</v>
      </c>
      <c r="N1402" t="n">
        <v>106.8</v>
      </c>
      <c r="O1402" t="n">
        <v>41944.15</v>
      </c>
      <c r="P1402" t="n">
        <v>871.67</v>
      </c>
      <c r="Q1402" t="n">
        <v>1367.2</v>
      </c>
      <c r="R1402" t="n">
        <v>123.3</v>
      </c>
      <c r="S1402" t="n">
        <v>104.26</v>
      </c>
      <c r="T1402" t="n">
        <v>8611.030000000001</v>
      </c>
      <c r="U1402" t="n">
        <v>0.85</v>
      </c>
      <c r="V1402" t="n">
        <v>0.9</v>
      </c>
      <c r="W1402" t="n">
        <v>20.67</v>
      </c>
      <c r="X1402" t="n">
        <v>0.51</v>
      </c>
      <c r="Y1402" t="n">
        <v>1</v>
      </c>
      <c r="Z1402" t="n">
        <v>10</v>
      </c>
    </row>
    <row r="1403">
      <c r="A1403" t="n">
        <v>143</v>
      </c>
      <c r="B1403" t="n">
        <v>135</v>
      </c>
      <c r="C1403" t="inlineStr">
        <is>
          <t xml:space="preserve">CONCLUIDO	</t>
        </is>
      </c>
      <c r="D1403" t="n">
        <v>1.7605</v>
      </c>
      <c r="E1403" t="n">
        <v>56.8</v>
      </c>
      <c r="F1403" t="n">
        <v>53.04</v>
      </c>
      <c r="G1403" t="n">
        <v>176.8</v>
      </c>
      <c r="H1403" t="n">
        <v>1.93</v>
      </c>
      <c r="I1403" t="n">
        <v>18</v>
      </c>
      <c r="J1403" t="n">
        <v>338.79</v>
      </c>
      <c r="K1403" t="n">
        <v>59.89</v>
      </c>
      <c r="L1403" t="n">
        <v>36.75</v>
      </c>
      <c r="M1403" t="n">
        <v>16</v>
      </c>
      <c r="N1403" t="n">
        <v>107.16</v>
      </c>
      <c r="O1403" t="n">
        <v>42018.86</v>
      </c>
      <c r="P1403" t="n">
        <v>870.7</v>
      </c>
      <c r="Q1403" t="n">
        <v>1367.14</v>
      </c>
      <c r="R1403" t="n">
        <v>121.67</v>
      </c>
      <c r="S1403" t="n">
        <v>104.26</v>
      </c>
      <c r="T1403" t="n">
        <v>7800.73</v>
      </c>
      <c r="U1403" t="n">
        <v>0.86</v>
      </c>
      <c r="V1403" t="n">
        <v>0.9</v>
      </c>
      <c r="W1403" t="n">
        <v>20.67</v>
      </c>
      <c r="X1403" t="n">
        <v>0.46</v>
      </c>
      <c r="Y1403" t="n">
        <v>1</v>
      </c>
      <c r="Z1403" t="n">
        <v>10</v>
      </c>
    </row>
    <row r="1404">
      <c r="A1404" t="n">
        <v>144</v>
      </c>
      <c r="B1404" t="n">
        <v>135</v>
      </c>
      <c r="C1404" t="inlineStr">
        <is>
          <t xml:space="preserve">CONCLUIDO	</t>
        </is>
      </c>
      <c r="D1404" t="n">
        <v>1.7598</v>
      </c>
      <c r="E1404" t="n">
        <v>56.83</v>
      </c>
      <c r="F1404" t="n">
        <v>53.06</v>
      </c>
      <c r="G1404" t="n">
        <v>176.87</v>
      </c>
      <c r="H1404" t="n">
        <v>1.94</v>
      </c>
      <c r="I1404" t="n">
        <v>18</v>
      </c>
      <c r="J1404" t="n">
        <v>339.4</v>
      </c>
      <c r="K1404" t="n">
        <v>59.89</v>
      </c>
      <c r="L1404" t="n">
        <v>37</v>
      </c>
      <c r="M1404" t="n">
        <v>16</v>
      </c>
      <c r="N1404" t="n">
        <v>107.51</v>
      </c>
      <c r="O1404" t="n">
        <v>42093.75</v>
      </c>
      <c r="P1404" t="n">
        <v>871.91</v>
      </c>
      <c r="Q1404" t="n">
        <v>1367.17</v>
      </c>
      <c r="R1404" t="n">
        <v>122.32</v>
      </c>
      <c r="S1404" t="n">
        <v>104.26</v>
      </c>
      <c r="T1404" t="n">
        <v>8126.71</v>
      </c>
      <c r="U1404" t="n">
        <v>0.85</v>
      </c>
      <c r="V1404" t="n">
        <v>0.9</v>
      </c>
      <c r="W1404" t="n">
        <v>20.67</v>
      </c>
      <c r="X1404" t="n">
        <v>0.49</v>
      </c>
      <c r="Y1404" t="n">
        <v>1</v>
      </c>
      <c r="Z1404" t="n">
        <v>10</v>
      </c>
    </row>
    <row r="1405">
      <c r="A1405" t="n">
        <v>145</v>
      </c>
      <c r="B1405" t="n">
        <v>135</v>
      </c>
      <c r="C1405" t="inlineStr">
        <is>
          <t xml:space="preserve">CONCLUIDO	</t>
        </is>
      </c>
      <c r="D1405" t="n">
        <v>1.7593</v>
      </c>
      <c r="E1405" t="n">
        <v>56.84</v>
      </c>
      <c r="F1405" t="n">
        <v>53.08</v>
      </c>
      <c r="G1405" t="n">
        <v>176.93</v>
      </c>
      <c r="H1405" t="n">
        <v>1.95</v>
      </c>
      <c r="I1405" t="n">
        <v>18</v>
      </c>
      <c r="J1405" t="n">
        <v>340.01</v>
      </c>
      <c r="K1405" t="n">
        <v>59.89</v>
      </c>
      <c r="L1405" t="n">
        <v>37.25</v>
      </c>
      <c r="M1405" t="n">
        <v>16</v>
      </c>
      <c r="N1405" t="n">
        <v>107.87</v>
      </c>
      <c r="O1405" t="n">
        <v>42168.82</v>
      </c>
      <c r="P1405" t="n">
        <v>873.16</v>
      </c>
      <c r="Q1405" t="n">
        <v>1367.21</v>
      </c>
      <c r="R1405" t="n">
        <v>122.89</v>
      </c>
      <c r="S1405" t="n">
        <v>104.26</v>
      </c>
      <c r="T1405" t="n">
        <v>8411.969999999999</v>
      </c>
      <c r="U1405" t="n">
        <v>0.85</v>
      </c>
      <c r="V1405" t="n">
        <v>0.9</v>
      </c>
      <c r="W1405" t="n">
        <v>20.67</v>
      </c>
      <c r="X1405" t="n">
        <v>0.5</v>
      </c>
      <c r="Y1405" t="n">
        <v>1</v>
      </c>
      <c r="Z1405" t="n">
        <v>10</v>
      </c>
    </row>
    <row r="1406">
      <c r="A1406" t="n">
        <v>146</v>
      </c>
      <c r="B1406" t="n">
        <v>135</v>
      </c>
      <c r="C1406" t="inlineStr">
        <is>
          <t xml:space="preserve">CONCLUIDO	</t>
        </is>
      </c>
      <c r="D1406" t="n">
        <v>1.7593</v>
      </c>
      <c r="E1406" t="n">
        <v>56.84</v>
      </c>
      <c r="F1406" t="n">
        <v>53.08</v>
      </c>
      <c r="G1406" t="n">
        <v>176.93</v>
      </c>
      <c r="H1406" t="n">
        <v>1.96</v>
      </c>
      <c r="I1406" t="n">
        <v>18</v>
      </c>
      <c r="J1406" t="n">
        <v>340.62</v>
      </c>
      <c r="K1406" t="n">
        <v>59.89</v>
      </c>
      <c r="L1406" t="n">
        <v>37.5</v>
      </c>
      <c r="M1406" t="n">
        <v>16</v>
      </c>
      <c r="N1406" t="n">
        <v>108.23</v>
      </c>
      <c r="O1406" t="n">
        <v>42244.08</v>
      </c>
      <c r="P1406" t="n">
        <v>873.1799999999999</v>
      </c>
      <c r="Q1406" t="n">
        <v>1367.16</v>
      </c>
      <c r="R1406" t="n">
        <v>122.94</v>
      </c>
      <c r="S1406" t="n">
        <v>104.26</v>
      </c>
      <c r="T1406" t="n">
        <v>8434.860000000001</v>
      </c>
      <c r="U1406" t="n">
        <v>0.85</v>
      </c>
      <c r="V1406" t="n">
        <v>0.9</v>
      </c>
      <c r="W1406" t="n">
        <v>20.67</v>
      </c>
      <c r="X1406" t="n">
        <v>0.5</v>
      </c>
      <c r="Y1406" t="n">
        <v>1</v>
      </c>
      <c r="Z1406" t="n">
        <v>10</v>
      </c>
    </row>
    <row r="1407">
      <c r="A1407" t="n">
        <v>147</v>
      </c>
      <c r="B1407" t="n">
        <v>135</v>
      </c>
      <c r="C1407" t="inlineStr">
        <is>
          <t xml:space="preserve">CONCLUIDO	</t>
        </is>
      </c>
      <c r="D1407" t="n">
        <v>1.7595</v>
      </c>
      <c r="E1407" t="n">
        <v>56.83</v>
      </c>
      <c r="F1407" t="n">
        <v>53.07</v>
      </c>
      <c r="G1407" t="n">
        <v>176.9</v>
      </c>
      <c r="H1407" t="n">
        <v>1.97</v>
      </c>
      <c r="I1407" t="n">
        <v>18</v>
      </c>
      <c r="J1407" t="n">
        <v>341.23</v>
      </c>
      <c r="K1407" t="n">
        <v>59.89</v>
      </c>
      <c r="L1407" t="n">
        <v>37.75</v>
      </c>
      <c r="M1407" t="n">
        <v>16</v>
      </c>
      <c r="N1407" t="n">
        <v>108.59</v>
      </c>
      <c r="O1407" t="n">
        <v>42319.51</v>
      </c>
      <c r="P1407" t="n">
        <v>873.36</v>
      </c>
      <c r="Q1407" t="n">
        <v>1367.16</v>
      </c>
      <c r="R1407" t="n">
        <v>122.56</v>
      </c>
      <c r="S1407" t="n">
        <v>104.26</v>
      </c>
      <c r="T1407" t="n">
        <v>8246.52</v>
      </c>
      <c r="U1407" t="n">
        <v>0.85</v>
      </c>
      <c r="V1407" t="n">
        <v>0.9</v>
      </c>
      <c r="W1407" t="n">
        <v>20.67</v>
      </c>
      <c r="X1407" t="n">
        <v>0.49</v>
      </c>
      <c r="Y1407" t="n">
        <v>1</v>
      </c>
      <c r="Z1407" t="n">
        <v>10</v>
      </c>
    </row>
    <row r="1408">
      <c r="A1408" t="n">
        <v>148</v>
      </c>
      <c r="B1408" t="n">
        <v>135</v>
      </c>
      <c r="C1408" t="inlineStr">
        <is>
          <t xml:space="preserve">CONCLUIDO	</t>
        </is>
      </c>
      <c r="D1408" t="n">
        <v>1.7598</v>
      </c>
      <c r="E1408" t="n">
        <v>56.82</v>
      </c>
      <c r="F1408" t="n">
        <v>53.06</v>
      </c>
      <c r="G1408" t="n">
        <v>176.87</v>
      </c>
      <c r="H1408" t="n">
        <v>1.98</v>
      </c>
      <c r="I1408" t="n">
        <v>18</v>
      </c>
      <c r="J1408" t="n">
        <v>341.84</v>
      </c>
      <c r="K1408" t="n">
        <v>59.89</v>
      </c>
      <c r="L1408" t="n">
        <v>38</v>
      </c>
      <c r="M1408" t="n">
        <v>16</v>
      </c>
      <c r="N1408" t="n">
        <v>108.96</v>
      </c>
      <c r="O1408" t="n">
        <v>42395.13</v>
      </c>
      <c r="P1408" t="n">
        <v>873.0700000000001</v>
      </c>
      <c r="Q1408" t="n">
        <v>1367.2</v>
      </c>
      <c r="R1408" t="n">
        <v>122.37</v>
      </c>
      <c r="S1408" t="n">
        <v>104.26</v>
      </c>
      <c r="T1408" t="n">
        <v>8150.7</v>
      </c>
      <c r="U1408" t="n">
        <v>0.85</v>
      </c>
      <c r="V1408" t="n">
        <v>0.9</v>
      </c>
      <c r="W1408" t="n">
        <v>20.67</v>
      </c>
      <c r="X1408" t="n">
        <v>0.48</v>
      </c>
      <c r="Y1408" t="n">
        <v>1</v>
      </c>
      <c r="Z1408" t="n">
        <v>10</v>
      </c>
    </row>
    <row r="1409">
      <c r="A1409" t="n">
        <v>149</v>
      </c>
      <c r="B1409" t="n">
        <v>135</v>
      </c>
      <c r="C1409" t="inlineStr">
        <is>
          <t xml:space="preserve">CONCLUIDO	</t>
        </is>
      </c>
      <c r="D1409" t="n">
        <v>1.7601</v>
      </c>
      <c r="E1409" t="n">
        <v>56.82</v>
      </c>
      <c r="F1409" t="n">
        <v>53.05</v>
      </c>
      <c r="G1409" t="n">
        <v>176.84</v>
      </c>
      <c r="H1409" t="n">
        <v>1.99</v>
      </c>
      <c r="I1409" t="n">
        <v>18</v>
      </c>
      <c r="J1409" t="n">
        <v>342.46</v>
      </c>
      <c r="K1409" t="n">
        <v>59.89</v>
      </c>
      <c r="L1409" t="n">
        <v>38.25</v>
      </c>
      <c r="M1409" t="n">
        <v>16</v>
      </c>
      <c r="N1409" t="n">
        <v>109.32</v>
      </c>
      <c r="O1409" t="n">
        <v>42470.94</v>
      </c>
      <c r="P1409" t="n">
        <v>872.5</v>
      </c>
      <c r="Q1409" t="n">
        <v>1367.19</v>
      </c>
      <c r="R1409" t="n">
        <v>122.01</v>
      </c>
      <c r="S1409" t="n">
        <v>104.26</v>
      </c>
      <c r="T1409" t="n">
        <v>7971.69</v>
      </c>
      <c r="U1409" t="n">
        <v>0.85</v>
      </c>
      <c r="V1409" t="n">
        <v>0.9</v>
      </c>
      <c r="W1409" t="n">
        <v>20.67</v>
      </c>
      <c r="X1409" t="n">
        <v>0.48</v>
      </c>
      <c r="Y1409" t="n">
        <v>1</v>
      </c>
      <c r="Z1409" t="n">
        <v>10</v>
      </c>
    </row>
    <row r="1410">
      <c r="A1410" t="n">
        <v>150</v>
      </c>
      <c r="B1410" t="n">
        <v>135</v>
      </c>
      <c r="C1410" t="inlineStr">
        <is>
          <t xml:space="preserve">CONCLUIDO	</t>
        </is>
      </c>
      <c r="D1410" t="n">
        <v>1.7596</v>
      </c>
      <c r="E1410" t="n">
        <v>56.83</v>
      </c>
      <c r="F1410" t="n">
        <v>53.07</v>
      </c>
      <c r="G1410" t="n">
        <v>176.89</v>
      </c>
      <c r="H1410" t="n">
        <v>2</v>
      </c>
      <c r="I1410" t="n">
        <v>18</v>
      </c>
      <c r="J1410" t="n">
        <v>343.08</v>
      </c>
      <c r="K1410" t="n">
        <v>59.89</v>
      </c>
      <c r="L1410" t="n">
        <v>38.5</v>
      </c>
      <c r="M1410" t="n">
        <v>16</v>
      </c>
      <c r="N1410" t="n">
        <v>109.69</v>
      </c>
      <c r="O1410" t="n">
        <v>42546.93</v>
      </c>
      <c r="P1410" t="n">
        <v>872.3099999999999</v>
      </c>
      <c r="Q1410" t="n">
        <v>1367.15</v>
      </c>
      <c r="R1410" t="n">
        <v>122.51</v>
      </c>
      <c r="S1410" t="n">
        <v>104.26</v>
      </c>
      <c r="T1410" t="n">
        <v>8219.66</v>
      </c>
      <c r="U1410" t="n">
        <v>0.85</v>
      </c>
      <c r="V1410" t="n">
        <v>0.9</v>
      </c>
      <c r="W1410" t="n">
        <v>20.67</v>
      </c>
      <c r="X1410" t="n">
        <v>0.49</v>
      </c>
      <c r="Y1410" t="n">
        <v>1</v>
      </c>
      <c r="Z1410" t="n">
        <v>10</v>
      </c>
    </row>
    <row r="1411">
      <c r="A1411" t="n">
        <v>151</v>
      </c>
      <c r="B1411" t="n">
        <v>135</v>
      </c>
      <c r="C1411" t="inlineStr">
        <is>
          <t xml:space="preserve">CONCLUIDO	</t>
        </is>
      </c>
      <c r="D1411" t="n">
        <v>1.7596</v>
      </c>
      <c r="E1411" t="n">
        <v>56.83</v>
      </c>
      <c r="F1411" t="n">
        <v>53.07</v>
      </c>
      <c r="G1411" t="n">
        <v>176.9</v>
      </c>
      <c r="H1411" t="n">
        <v>2.01</v>
      </c>
      <c r="I1411" t="n">
        <v>18</v>
      </c>
      <c r="J1411" t="n">
        <v>343.69</v>
      </c>
      <c r="K1411" t="n">
        <v>59.89</v>
      </c>
      <c r="L1411" t="n">
        <v>38.75</v>
      </c>
      <c r="M1411" t="n">
        <v>16</v>
      </c>
      <c r="N1411" t="n">
        <v>110.06</v>
      </c>
      <c r="O1411" t="n">
        <v>42623.24</v>
      </c>
      <c r="P1411" t="n">
        <v>871.6</v>
      </c>
      <c r="Q1411" t="n">
        <v>1367.15</v>
      </c>
      <c r="R1411" t="n">
        <v>122.8</v>
      </c>
      <c r="S1411" t="n">
        <v>104.26</v>
      </c>
      <c r="T1411" t="n">
        <v>8364.610000000001</v>
      </c>
      <c r="U1411" t="n">
        <v>0.85</v>
      </c>
      <c r="V1411" t="n">
        <v>0.9</v>
      </c>
      <c r="W1411" t="n">
        <v>20.67</v>
      </c>
      <c r="X1411" t="n">
        <v>0.49</v>
      </c>
      <c r="Y1411" t="n">
        <v>1</v>
      </c>
      <c r="Z1411" t="n">
        <v>10</v>
      </c>
    </row>
    <row r="1412">
      <c r="A1412" t="n">
        <v>152</v>
      </c>
      <c r="B1412" t="n">
        <v>135</v>
      </c>
      <c r="C1412" t="inlineStr">
        <is>
          <t xml:space="preserve">CONCLUIDO	</t>
        </is>
      </c>
      <c r="D1412" t="n">
        <v>1.7617</v>
      </c>
      <c r="E1412" t="n">
        <v>56.76</v>
      </c>
      <c r="F1412" t="n">
        <v>53.05</v>
      </c>
      <c r="G1412" t="n">
        <v>187.23</v>
      </c>
      <c r="H1412" t="n">
        <v>2.02</v>
      </c>
      <c r="I1412" t="n">
        <v>17</v>
      </c>
      <c r="J1412" t="n">
        <v>344.31</v>
      </c>
      <c r="K1412" t="n">
        <v>59.89</v>
      </c>
      <c r="L1412" t="n">
        <v>39</v>
      </c>
      <c r="M1412" t="n">
        <v>15</v>
      </c>
      <c r="N1412" t="n">
        <v>110.43</v>
      </c>
      <c r="O1412" t="n">
        <v>42699.62</v>
      </c>
      <c r="P1412" t="n">
        <v>870.95</v>
      </c>
      <c r="Q1412" t="n">
        <v>1367.2</v>
      </c>
      <c r="R1412" t="n">
        <v>121.87</v>
      </c>
      <c r="S1412" t="n">
        <v>104.26</v>
      </c>
      <c r="T1412" t="n">
        <v>7908.64</v>
      </c>
      <c r="U1412" t="n">
        <v>0.86</v>
      </c>
      <c r="V1412" t="n">
        <v>0.9</v>
      </c>
      <c r="W1412" t="n">
        <v>20.67</v>
      </c>
      <c r="X1412" t="n">
        <v>0.47</v>
      </c>
      <c r="Y1412" t="n">
        <v>1</v>
      </c>
      <c r="Z1412" t="n">
        <v>10</v>
      </c>
    </row>
    <row r="1413">
      <c r="A1413" t="n">
        <v>153</v>
      </c>
      <c r="B1413" t="n">
        <v>135</v>
      </c>
      <c r="C1413" t="inlineStr">
        <is>
          <t xml:space="preserve">CONCLUIDO	</t>
        </is>
      </c>
      <c r="D1413" t="n">
        <v>1.7621</v>
      </c>
      <c r="E1413" t="n">
        <v>56.75</v>
      </c>
      <c r="F1413" t="n">
        <v>53.04</v>
      </c>
      <c r="G1413" t="n">
        <v>187.2</v>
      </c>
      <c r="H1413" t="n">
        <v>2.03</v>
      </c>
      <c r="I1413" t="n">
        <v>17</v>
      </c>
      <c r="J1413" t="n">
        <v>344.93</v>
      </c>
      <c r="K1413" t="n">
        <v>59.89</v>
      </c>
      <c r="L1413" t="n">
        <v>39.25</v>
      </c>
      <c r="M1413" t="n">
        <v>15</v>
      </c>
      <c r="N1413" t="n">
        <v>110.8</v>
      </c>
      <c r="O1413" t="n">
        <v>42776.18</v>
      </c>
      <c r="P1413" t="n">
        <v>871.04</v>
      </c>
      <c r="Q1413" t="n">
        <v>1367.17</v>
      </c>
      <c r="R1413" t="n">
        <v>121.5</v>
      </c>
      <c r="S1413" t="n">
        <v>104.26</v>
      </c>
      <c r="T1413" t="n">
        <v>7721.44</v>
      </c>
      <c r="U1413" t="n">
        <v>0.86</v>
      </c>
      <c r="V1413" t="n">
        <v>0.9</v>
      </c>
      <c r="W1413" t="n">
        <v>20.67</v>
      </c>
      <c r="X1413" t="n">
        <v>0.46</v>
      </c>
      <c r="Y1413" t="n">
        <v>1</v>
      </c>
      <c r="Z1413" t="n">
        <v>10</v>
      </c>
    </row>
    <row r="1414">
      <c r="A1414" t="n">
        <v>154</v>
      </c>
      <c r="B1414" t="n">
        <v>135</v>
      </c>
      <c r="C1414" t="inlineStr">
        <is>
          <t xml:space="preserve">CONCLUIDO	</t>
        </is>
      </c>
      <c r="D1414" t="n">
        <v>1.7628</v>
      </c>
      <c r="E1414" t="n">
        <v>56.73</v>
      </c>
      <c r="F1414" t="n">
        <v>53.01</v>
      </c>
      <c r="G1414" t="n">
        <v>187.11</v>
      </c>
      <c r="H1414" t="n">
        <v>2.04</v>
      </c>
      <c r="I1414" t="n">
        <v>17</v>
      </c>
      <c r="J1414" t="n">
        <v>345.56</v>
      </c>
      <c r="K1414" t="n">
        <v>59.89</v>
      </c>
      <c r="L1414" t="n">
        <v>39.5</v>
      </c>
      <c r="M1414" t="n">
        <v>15</v>
      </c>
      <c r="N1414" t="n">
        <v>111.17</v>
      </c>
      <c r="O1414" t="n">
        <v>42852.94</v>
      </c>
      <c r="P1414" t="n">
        <v>871.39</v>
      </c>
      <c r="Q1414" t="n">
        <v>1367.21</v>
      </c>
      <c r="R1414" t="n">
        <v>120.86</v>
      </c>
      <c r="S1414" t="n">
        <v>104.26</v>
      </c>
      <c r="T1414" t="n">
        <v>7400.47</v>
      </c>
      <c r="U1414" t="n">
        <v>0.86</v>
      </c>
      <c r="V1414" t="n">
        <v>0.9</v>
      </c>
      <c r="W1414" t="n">
        <v>20.67</v>
      </c>
      <c r="X1414" t="n">
        <v>0.44</v>
      </c>
      <c r="Y1414" t="n">
        <v>1</v>
      </c>
      <c r="Z1414" t="n">
        <v>10</v>
      </c>
    </row>
    <row r="1415">
      <c r="A1415" t="n">
        <v>155</v>
      </c>
      <c r="B1415" t="n">
        <v>135</v>
      </c>
      <c r="C1415" t="inlineStr">
        <is>
          <t xml:space="preserve">CONCLUIDO	</t>
        </is>
      </c>
      <c r="D1415" t="n">
        <v>1.7627</v>
      </c>
      <c r="E1415" t="n">
        <v>56.73</v>
      </c>
      <c r="F1415" t="n">
        <v>53.02</v>
      </c>
      <c r="G1415" t="n">
        <v>187.12</v>
      </c>
      <c r="H1415" t="n">
        <v>2.05</v>
      </c>
      <c r="I1415" t="n">
        <v>17</v>
      </c>
      <c r="J1415" t="n">
        <v>346.18</v>
      </c>
      <c r="K1415" t="n">
        <v>59.89</v>
      </c>
      <c r="L1415" t="n">
        <v>39.75</v>
      </c>
      <c r="M1415" t="n">
        <v>15</v>
      </c>
      <c r="N1415" t="n">
        <v>111.54</v>
      </c>
      <c r="O1415" t="n">
        <v>42929.9</v>
      </c>
      <c r="P1415" t="n">
        <v>872.01</v>
      </c>
      <c r="Q1415" t="n">
        <v>1367.14</v>
      </c>
      <c r="R1415" t="n">
        <v>121.2</v>
      </c>
      <c r="S1415" t="n">
        <v>104.26</v>
      </c>
      <c r="T1415" t="n">
        <v>7570.43</v>
      </c>
      <c r="U1415" t="n">
        <v>0.86</v>
      </c>
      <c r="V1415" t="n">
        <v>0.9</v>
      </c>
      <c r="W1415" t="n">
        <v>20.66</v>
      </c>
      <c r="X1415" t="n">
        <v>0.44</v>
      </c>
      <c r="Y1415" t="n">
        <v>1</v>
      </c>
      <c r="Z1415" t="n">
        <v>10</v>
      </c>
    </row>
    <row r="1416">
      <c r="A1416" t="n">
        <v>156</v>
      </c>
      <c r="B1416" t="n">
        <v>135</v>
      </c>
      <c r="C1416" t="inlineStr">
        <is>
          <t xml:space="preserve">CONCLUIDO	</t>
        </is>
      </c>
      <c r="D1416" t="n">
        <v>1.7625</v>
      </c>
      <c r="E1416" t="n">
        <v>56.74</v>
      </c>
      <c r="F1416" t="n">
        <v>53.02</v>
      </c>
      <c r="G1416" t="n">
        <v>187.15</v>
      </c>
      <c r="H1416" t="n">
        <v>2.06</v>
      </c>
      <c r="I1416" t="n">
        <v>17</v>
      </c>
      <c r="J1416" t="n">
        <v>346.81</v>
      </c>
      <c r="K1416" t="n">
        <v>59.89</v>
      </c>
      <c r="L1416" t="n">
        <v>40</v>
      </c>
      <c r="M1416" t="n">
        <v>15</v>
      </c>
      <c r="N1416" t="n">
        <v>111.92</v>
      </c>
      <c r="O1416" t="n">
        <v>43007.05</v>
      </c>
      <c r="P1416" t="n">
        <v>872.78</v>
      </c>
      <c r="Q1416" t="n">
        <v>1367.23</v>
      </c>
      <c r="R1416" t="n">
        <v>121.04</v>
      </c>
      <c r="S1416" t="n">
        <v>104.26</v>
      </c>
      <c r="T1416" t="n">
        <v>7490.32</v>
      </c>
      <c r="U1416" t="n">
        <v>0.86</v>
      </c>
      <c r="V1416" t="n">
        <v>0.9</v>
      </c>
      <c r="W1416" t="n">
        <v>20.67</v>
      </c>
      <c r="X1416" t="n">
        <v>0.45</v>
      </c>
      <c r="Y1416" t="n">
        <v>1</v>
      </c>
      <c r="Z1416" t="n">
        <v>10</v>
      </c>
    </row>
    <row r="1417">
      <c r="A1417" t="n">
        <v>0</v>
      </c>
      <c r="B1417" t="n">
        <v>80</v>
      </c>
      <c r="C1417" t="inlineStr">
        <is>
          <t xml:space="preserve">CONCLUIDO	</t>
        </is>
      </c>
      <c r="D1417" t="n">
        <v>1.056</v>
      </c>
      <c r="E1417" t="n">
        <v>94.7</v>
      </c>
      <c r="F1417" t="n">
        <v>71.66</v>
      </c>
      <c r="G1417" t="n">
        <v>6.69</v>
      </c>
      <c r="H1417" t="n">
        <v>0.11</v>
      </c>
      <c r="I1417" t="n">
        <v>643</v>
      </c>
      <c r="J1417" t="n">
        <v>159.12</v>
      </c>
      <c r="K1417" t="n">
        <v>50.28</v>
      </c>
      <c r="L1417" t="n">
        <v>1</v>
      </c>
      <c r="M1417" t="n">
        <v>641</v>
      </c>
      <c r="N1417" t="n">
        <v>27.84</v>
      </c>
      <c r="O1417" t="n">
        <v>19859.16</v>
      </c>
      <c r="P1417" t="n">
        <v>890.22</v>
      </c>
      <c r="Q1417" t="n">
        <v>1370.19</v>
      </c>
      <c r="R1417" t="n">
        <v>728.61</v>
      </c>
      <c r="S1417" t="n">
        <v>104.26</v>
      </c>
      <c r="T1417" t="n">
        <v>308147.97</v>
      </c>
      <c r="U1417" t="n">
        <v>0.14</v>
      </c>
      <c r="V1417" t="n">
        <v>0.67</v>
      </c>
      <c r="W1417" t="n">
        <v>21.68</v>
      </c>
      <c r="X1417" t="n">
        <v>19.02</v>
      </c>
      <c r="Y1417" t="n">
        <v>1</v>
      </c>
      <c r="Z1417" t="n">
        <v>10</v>
      </c>
    </row>
    <row r="1418">
      <c r="A1418" t="n">
        <v>1</v>
      </c>
      <c r="B1418" t="n">
        <v>80</v>
      </c>
      <c r="C1418" t="inlineStr">
        <is>
          <t xml:space="preserve">CONCLUIDO	</t>
        </is>
      </c>
      <c r="D1418" t="n">
        <v>1.1858</v>
      </c>
      <c r="E1418" t="n">
        <v>84.33</v>
      </c>
      <c r="F1418" t="n">
        <v>66.63</v>
      </c>
      <c r="G1418" t="n">
        <v>8.380000000000001</v>
      </c>
      <c r="H1418" t="n">
        <v>0.14</v>
      </c>
      <c r="I1418" t="n">
        <v>477</v>
      </c>
      <c r="J1418" t="n">
        <v>159.48</v>
      </c>
      <c r="K1418" t="n">
        <v>50.28</v>
      </c>
      <c r="L1418" t="n">
        <v>1.25</v>
      </c>
      <c r="M1418" t="n">
        <v>475</v>
      </c>
      <c r="N1418" t="n">
        <v>27.95</v>
      </c>
      <c r="O1418" t="n">
        <v>19902.91</v>
      </c>
      <c r="P1418" t="n">
        <v>827.16</v>
      </c>
      <c r="Q1418" t="n">
        <v>1369.2</v>
      </c>
      <c r="R1418" t="n">
        <v>563.03</v>
      </c>
      <c r="S1418" t="n">
        <v>104.26</v>
      </c>
      <c r="T1418" t="n">
        <v>226187.07</v>
      </c>
      <c r="U1418" t="n">
        <v>0.19</v>
      </c>
      <c r="V1418" t="n">
        <v>0.72</v>
      </c>
      <c r="W1418" t="n">
        <v>21.45</v>
      </c>
      <c r="X1418" t="n">
        <v>14.01</v>
      </c>
      <c r="Y1418" t="n">
        <v>1</v>
      </c>
      <c r="Z1418" t="n">
        <v>10</v>
      </c>
    </row>
    <row r="1419">
      <c r="A1419" t="n">
        <v>2</v>
      </c>
      <c r="B1419" t="n">
        <v>80</v>
      </c>
      <c r="C1419" t="inlineStr">
        <is>
          <t xml:space="preserve">CONCLUIDO	</t>
        </is>
      </c>
      <c r="D1419" t="n">
        <v>1.2793</v>
      </c>
      <c r="E1419" t="n">
        <v>78.17</v>
      </c>
      <c r="F1419" t="n">
        <v>63.63</v>
      </c>
      <c r="G1419" t="n">
        <v>10.07</v>
      </c>
      <c r="H1419" t="n">
        <v>0.17</v>
      </c>
      <c r="I1419" t="n">
        <v>379</v>
      </c>
      <c r="J1419" t="n">
        <v>159.83</v>
      </c>
      <c r="K1419" t="n">
        <v>50.28</v>
      </c>
      <c r="L1419" t="n">
        <v>1.5</v>
      </c>
      <c r="M1419" t="n">
        <v>377</v>
      </c>
      <c r="N1419" t="n">
        <v>28.05</v>
      </c>
      <c r="O1419" t="n">
        <v>19946.71</v>
      </c>
      <c r="P1419" t="n">
        <v>788.98</v>
      </c>
      <c r="Q1419" t="n">
        <v>1368.7</v>
      </c>
      <c r="R1419" t="n">
        <v>466</v>
      </c>
      <c r="S1419" t="n">
        <v>104.26</v>
      </c>
      <c r="T1419" t="n">
        <v>178162.48</v>
      </c>
      <c r="U1419" t="n">
        <v>0.22</v>
      </c>
      <c r="V1419" t="n">
        <v>0.75</v>
      </c>
      <c r="W1419" t="n">
        <v>21.25</v>
      </c>
      <c r="X1419" t="n">
        <v>11.02</v>
      </c>
      <c r="Y1419" t="n">
        <v>1</v>
      </c>
      <c r="Z1419" t="n">
        <v>10</v>
      </c>
    </row>
    <row r="1420">
      <c r="A1420" t="n">
        <v>3</v>
      </c>
      <c r="B1420" t="n">
        <v>80</v>
      </c>
      <c r="C1420" t="inlineStr">
        <is>
          <t xml:space="preserve">CONCLUIDO	</t>
        </is>
      </c>
      <c r="D1420" t="n">
        <v>1.3476</v>
      </c>
      <c r="E1420" t="n">
        <v>74.2</v>
      </c>
      <c r="F1420" t="n">
        <v>61.73</v>
      </c>
      <c r="G1420" t="n">
        <v>11.76</v>
      </c>
      <c r="H1420" t="n">
        <v>0.19</v>
      </c>
      <c r="I1420" t="n">
        <v>315</v>
      </c>
      <c r="J1420" t="n">
        <v>160.19</v>
      </c>
      <c r="K1420" t="n">
        <v>50.28</v>
      </c>
      <c r="L1420" t="n">
        <v>1.75</v>
      </c>
      <c r="M1420" t="n">
        <v>313</v>
      </c>
      <c r="N1420" t="n">
        <v>28.16</v>
      </c>
      <c r="O1420" t="n">
        <v>19990.53</v>
      </c>
      <c r="P1420" t="n">
        <v>764.41</v>
      </c>
      <c r="Q1420" t="n">
        <v>1368.53</v>
      </c>
      <c r="R1420" t="n">
        <v>404.2</v>
      </c>
      <c r="S1420" t="n">
        <v>104.26</v>
      </c>
      <c r="T1420" t="n">
        <v>147579.59</v>
      </c>
      <c r="U1420" t="n">
        <v>0.26</v>
      </c>
      <c r="V1420" t="n">
        <v>0.78</v>
      </c>
      <c r="W1420" t="n">
        <v>21.15</v>
      </c>
      <c r="X1420" t="n">
        <v>9.119999999999999</v>
      </c>
      <c r="Y1420" t="n">
        <v>1</v>
      </c>
      <c r="Z1420" t="n">
        <v>10</v>
      </c>
    </row>
    <row r="1421">
      <c r="A1421" t="n">
        <v>4</v>
      </c>
      <c r="B1421" t="n">
        <v>80</v>
      </c>
      <c r="C1421" t="inlineStr">
        <is>
          <t xml:space="preserve">CONCLUIDO	</t>
        </is>
      </c>
      <c r="D1421" t="n">
        <v>1.4016</v>
      </c>
      <c r="E1421" t="n">
        <v>71.34999999999999</v>
      </c>
      <c r="F1421" t="n">
        <v>60.35</v>
      </c>
      <c r="G1421" t="n">
        <v>13.46</v>
      </c>
      <c r="H1421" t="n">
        <v>0.22</v>
      </c>
      <c r="I1421" t="n">
        <v>269</v>
      </c>
      <c r="J1421" t="n">
        <v>160.54</v>
      </c>
      <c r="K1421" t="n">
        <v>50.28</v>
      </c>
      <c r="L1421" t="n">
        <v>2</v>
      </c>
      <c r="M1421" t="n">
        <v>267</v>
      </c>
      <c r="N1421" t="n">
        <v>28.26</v>
      </c>
      <c r="O1421" t="n">
        <v>20034.4</v>
      </c>
      <c r="P1421" t="n">
        <v>746.22</v>
      </c>
      <c r="Q1421" t="n">
        <v>1368.7</v>
      </c>
      <c r="R1421" t="n">
        <v>359.88</v>
      </c>
      <c r="S1421" t="n">
        <v>104.26</v>
      </c>
      <c r="T1421" t="n">
        <v>125652.93</v>
      </c>
      <c r="U1421" t="n">
        <v>0.29</v>
      </c>
      <c r="V1421" t="n">
        <v>0.79</v>
      </c>
      <c r="W1421" t="n">
        <v>21.05</v>
      </c>
      <c r="X1421" t="n">
        <v>7.75</v>
      </c>
      <c r="Y1421" t="n">
        <v>1</v>
      </c>
      <c r="Z1421" t="n">
        <v>10</v>
      </c>
    </row>
    <row r="1422">
      <c r="A1422" t="n">
        <v>5</v>
      </c>
      <c r="B1422" t="n">
        <v>80</v>
      </c>
      <c r="C1422" t="inlineStr">
        <is>
          <t xml:space="preserve">CONCLUIDO	</t>
        </is>
      </c>
      <c r="D1422" t="n">
        <v>1.443</v>
      </c>
      <c r="E1422" t="n">
        <v>69.3</v>
      </c>
      <c r="F1422" t="n">
        <v>59.4</v>
      </c>
      <c r="G1422" t="n">
        <v>15.17</v>
      </c>
      <c r="H1422" t="n">
        <v>0.25</v>
      </c>
      <c r="I1422" t="n">
        <v>235</v>
      </c>
      <c r="J1422" t="n">
        <v>160.9</v>
      </c>
      <c r="K1422" t="n">
        <v>50.28</v>
      </c>
      <c r="L1422" t="n">
        <v>2.25</v>
      </c>
      <c r="M1422" t="n">
        <v>233</v>
      </c>
      <c r="N1422" t="n">
        <v>28.37</v>
      </c>
      <c r="O1422" t="n">
        <v>20078.3</v>
      </c>
      <c r="P1422" t="n">
        <v>733.29</v>
      </c>
      <c r="Q1422" t="n">
        <v>1368.1</v>
      </c>
      <c r="R1422" t="n">
        <v>327.76</v>
      </c>
      <c r="S1422" t="n">
        <v>104.26</v>
      </c>
      <c r="T1422" t="n">
        <v>109761.82</v>
      </c>
      <c r="U1422" t="n">
        <v>0.32</v>
      </c>
      <c r="V1422" t="n">
        <v>0.8100000000000001</v>
      </c>
      <c r="W1422" t="n">
        <v>21.05</v>
      </c>
      <c r="X1422" t="n">
        <v>6.81</v>
      </c>
      <c r="Y1422" t="n">
        <v>1</v>
      </c>
      <c r="Z1422" t="n">
        <v>10</v>
      </c>
    </row>
    <row r="1423">
      <c r="A1423" t="n">
        <v>6</v>
      </c>
      <c r="B1423" t="n">
        <v>80</v>
      </c>
      <c r="C1423" t="inlineStr">
        <is>
          <t xml:space="preserve">CONCLUIDO	</t>
        </is>
      </c>
      <c r="D1423" t="n">
        <v>1.4773</v>
      </c>
      <c r="E1423" t="n">
        <v>67.69</v>
      </c>
      <c r="F1423" t="n">
        <v>58.63</v>
      </c>
      <c r="G1423" t="n">
        <v>16.83</v>
      </c>
      <c r="H1423" t="n">
        <v>0.27</v>
      </c>
      <c r="I1423" t="n">
        <v>209</v>
      </c>
      <c r="J1423" t="n">
        <v>161.26</v>
      </c>
      <c r="K1423" t="n">
        <v>50.28</v>
      </c>
      <c r="L1423" t="n">
        <v>2.5</v>
      </c>
      <c r="M1423" t="n">
        <v>207</v>
      </c>
      <c r="N1423" t="n">
        <v>28.48</v>
      </c>
      <c r="O1423" t="n">
        <v>20122.23</v>
      </c>
      <c r="P1423" t="n">
        <v>722.5700000000001</v>
      </c>
      <c r="Q1423" t="n">
        <v>1368</v>
      </c>
      <c r="R1423" t="n">
        <v>302.92</v>
      </c>
      <c r="S1423" t="n">
        <v>104.26</v>
      </c>
      <c r="T1423" t="n">
        <v>97469.09</v>
      </c>
      <c r="U1423" t="n">
        <v>0.34</v>
      </c>
      <c r="V1423" t="n">
        <v>0.82</v>
      </c>
      <c r="W1423" t="n">
        <v>20.99</v>
      </c>
      <c r="X1423" t="n">
        <v>6.04</v>
      </c>
      <c r="Y1423" t="n">
        <v>1</v>
      </c>
      <c r="Z1423" t="n">
        <v>10</v>
      </c>
    </row>
    <row r="1424">
      <c r="A1424" t="n">
        <v>7</v>
      </c>
      <c r="B1424" t="n">
        <v>80</v>
      </c>
      <c r="C1424" t="inlineStr">
        <is>
          <t xml:space="preserve">CONCLUIDO	</t>
        </is>
      </c>
      <c r="D1424" t="n">
        <v>1.5083</v>
      </c>
      <c r="E1424" t="n">
        <v>66.3</v>
      </c>
      <c r="F1424" t="n">
        <v>57.95</v>
      </c>
      <c r="G1424" t="n">
        <v>18.59</v>
      </c>
      <c r="H1424" t="n">
        <v>0.3</v>
      </c>
      <c r="I1424" t="n">
        <v>187</v>
      </c>
      <c r="J1424" t="n">
        <v>161.61</v>
      </c>
      <c r="K1424" t="n">
        <v>50.28</v>
      </c>
      <c r="L1424" t="n">
        <v>2.75</v>
      </c>
      <c r="M1424" t="n">
        <v>185</v>
      </c>
      <c r="N1424" t="n">
        <v>28.58</v>
      </c>
      <c r="O1424" t="n">
        <v>20166.2</v>
      </c>
      <c r="P1424" t="n">
        <v>712.9299999999999</v>
      </c>
      <c r="Q1424" t="n">
        <v>1367.92</v>
      </c>
      <c r="R1424" t="n">
        <v>281.22</v>
      </c>
      <c r="S1424" t="n">
        <v>104.26</v>
      </c>
      <c r="T1424" t="n">
        <v>86733.64</v>
      </c>
      <c r="U1424" t="n">
        <v>0.37</v>
      </c>
      <c r="V1424" t="n">
        <v>0.83</v>
      </c>
      <c r="W1424" t="n">
        <v>20.94</v>
      </c>
      <c r="X1424" t="n">
        <v>5.35</v>
      </c>
      <c r="Y1424" t="n">
        <v>1</v>
      </c>
      <c r="Z1424" t="n">
        <v>10</v>
      </c>
    </row>
    <row r="1425">
      <c r="A1425" t="n">
        <v>8</v>
      </c>
      <c r="B1425" t="n">
        <v>80</v>
      </c>
      <c r="C1425" t="inlineStr">
        <is>
          <t xml:space="preserve">CONCLUIDO	</t>
        </is>
      </c>
      <c r="D1425" t="n">
        <v>1.5316</v>
      </c>
      <c r="E1425" t="n">
        <v>65.29000000000001</v>
      </c>
      <c r="F1425" t="n">
        <v>57.49</v>
      </c>
      <c r="G1425" t="n">
        <v>20.29</v>
      </c>
      <c r="H1425" t="n">
        <v>0.33</v>
      </c>
      <c r="I1425" t="n">
        <v>170</v>
      </c>
      <c r="J1425" t="n">
        <v>161.97</v>
      </c>
      <c r="K1425" t="n">
        <v>50.28</v>
      </c>
      <c r="L1425" t="n">
        <v>3</v>
      </c>
      <c r="M1425" t="n">
        <v>168</v>
      </c>
      <c r="N1425" t="n">
        <v>28.69</v>
      </c>
      <c r="O1425" t="n">
        <v>20210.21</v>
      </c>
      <c r="P1425" t="n">
        <v>706.11</v>
      </c>
      <c r="Q1425" t="n">
        <v>1367.75</v>
      </c>
      <c r="R1425" t="n">
        <v>265.59</v>
      </c>
      <c r="S1425" t="n">
        <v>104.26</v>
      </c>
      <c r="T1425" t="n">
        <v>78999.41</v>
      </c>
      <c r="U1425" t="n">
        <v>0.39</v>
      </c>
      <c r="V1425" t="n">
        <v>0.83</v>
      </c>
      <c r="W1425" t="n">
        <v>20.94</v>
      </c>
      <c r="X1425" t="n">
        <v>4.9</v>
      </c>
      <c r="Y1425" t="n">
        <v>1</v>
      </c>
      <c r="Z1425" t="n">
        <v>10</v>
      </c>
    </row>
    <row r="1426">
      <c r="A1426" t="n">
        <v>9</v>
      </c>
      <c r="B1426" t="n">
        <v>80</v>
      </c>
      <c r="C1426" t="inlineStr">
        <is>
          <t xml:space="preserve">CONCLUIDO	</t>
        </is>
      </c>
      <c r="D1426" t="n">
        <v>1.5527</v>
      </c>
      <c r="E1426" t="n">
        <v>64.40000000000001</v>
      </c>
      <c r="F1426" t="n">
        <v>57.05</v>
      </c>
      <c r="G1426" t="n">
        <v>21.94</v>
      </c>
      <c r="H1426" t="n">
        <v>0.35</v>
      </c>
      <c r="I1426" t="n">
        <v>156</v>
      </c>
      <c r="J1426" t="n">
        <v>162.33</v>
      </c>
      <c r="K1426" t="n">
        <v>50.28</v>
      </c>
      <c r="L1426" t="n">
        <v>3.25</v>
      </c>
      <c r="M1426" t="n">
        <v>154</v>
      </c>
      <c r="N1426" t="n">
        <v>28.8</v>
      </c>
      <c r="O1426" t="n">
        <v>20254.26</v>
      </c>
      <c r="P1426" t="n">
        <v>699.63</v>
      </c>
      <c r="Q1426" t="n">
        <v>1368.07</v>
      </c>
      <c r="R1426" t="n">
        <v>251.71</v>
      </c>
      <c r="S1426" t="n">
        <v>104.26</v>
      </c>
      <c r="T1426" t="n">
        <v>72132.89</v>
      </c>
      <c r="U1426" t="n">
        <v>0.41</v>
      </c>
      <c r="V1426" t="n">
        <v>0.84</v>
      </c>
      <c r="W1426" t="n">
        <v>20.9</v>
      </c>
      <c r="X1426" t="n">
        <v>4.46</v>
      </c>
      <c r="Y1426" t="n">
        <v>1</v>
      </c>
      <c r="Z1426" t="n">
        <v>10</v>
      </c>
    </row>
    <row r="1427">
      <c r="A1427" t="n">
        <v>10</v>
      </c>
      <c r="B1427" t="n">
        <v>80</v>
      </c>
      <c r="C1427" t="inlineStr">
        <is>
          <t xml:space="preserve">CONCLUIDO	</t>
        </is>
      </c>
      <c r="D1427" t="n">
        <v>1.5723</v>
      </c>
      <c r="E1427" t="n">
        <v>63.6</v>
      </c>
      <c r="F1427" t="n">
        <v>56.67</v>
      </c>
      <c r="G1427" t="n">
        <v>23.78</v>
      </c>
      <c r="H1427" t="n">
        <v>0.38</v>
      </c>
      <c r="I1427" t="n">
        <v>143</v>
      </c>
      <c r="J1427" t="n">
        <v>162.68</v>
      </c>
      <c r="K1427" t="n">
        <v>50.28</v>
      </c>
      <c r="L1427" t="n">
        <v>3.5</v>
      </c>
      <c r="M1427" t="n">
        <v>141</v>
      </c>
      <c r="N1427" t="n">
        <v>28.9</v>
      </c>
      <c r="O1427" t="n">
        <v>20298.34</v>
      </c>
      <c r="P1427" t="n">
        <v>693.5700000000001</v>
      </c>
      <c r="Q1427" t="n">
        <v>1367.84</v>
      </c>
      <c r="R1427" t="n">
        <v>239.78</v>
      </c>
      <c r="S1427" t="n">
        <v>104.26</v>
      </c>
      <c r="T1427" t="n">
        <v>66231.39999999999</v>
      </c>
      <c r="U1427" t="n">
        <v>0.43</v>
      </c>
      <c r="V1427" t="n">
        <v>0.85</v>
      </c>
      <c r="W1427" t="n">
        <v>20.87</v>
      </c>
      <c r="X1427" t="n">
        <v>4.08</v>
      </c>
      <c r="Y1427" t="n">
        <v>1</v>
      </c>
      <c r="Z1427" t="n">
        <v>10</v>
      </c>
    </row>
    <row r="1428">
      <c r="A1428" t="n">
        <v>11</v>
      </c>
      <c r="B1428" t="n">
        <v>80</v>
      </c>
      <c r="C1428" t="inlineStr">
        <is>
          <t xml:space="preserve">CONCLUIDO	</t>
        </is>
      </c>
      <c r="D1428" t="n">
        <v>1.5881</v>
      </c>
      <c r="E1428" t="n">
        <v>62.97</v>
      </c>
      <c r="F1428" t="n">
        <v>56.36</v>
      </c>
      <c r="G1428" t="n">
        <v>25.43</v>
      </c>
      <c r="H1428" t="n">
        <v>0.41</v>
      </c>
      <c r="I1428" t="n">
        <v>133</v>
      </c>
      <c r="J1428" t="n">
        <v>163.04</v>
      </c>
      <c r="K1428" t="n">
        <v>50.28</v>
      </c>
      <c r="L1428" t="n">
        <v>3.75</v>
      </c>
      <c r="M1428" t="n">
        <v>131</v>
      </c>
      <c r="N1428" t="n">
        <v>29.01</v>
      </c>
      <c r="O1428" t="n">
        <v>20342.46</v>
      </c>
      <c r="P1428" t="n">
        <v>688.52</v>
      </c>
      <c r="Q1428" t="n">
        <v>1367.76</v>
      </c>
      <c r="R1428" t="n">
        <v>229.39</v>
      </c>
      <c r="S1428" t="n">
        <v>104.26</v>
      </c>
      <c r="T1428" t="n">
        <v>61088.43</v>
      </c>
      <c r="U1428" t="n">
        <v>0.45</v>
      </c>
      <c r="V1428" t="n">
        <v>0.85</v>
      </c>
      <c r="W1428" t="n">
        <v>20.86</v>
      </c>
      <c r="X1428" t="n">
        <v>3.77</v>
      </c>
      <c r="Y1428" t="n">
        <v>1</v>
      </c>
      <c r="Z1428" t="n">
        <v>10</v>
      </c>
    </row>
    <row r="1429">
      <c r="A1429" t="n">
        <v>12</v>
      </c>
      <c r="B1429" t="n">
        <v>80</v>
      </c>
      <c r="C1429" t="inlineStr">
        <is>
          <t xml:space="preserve">CONCLUIDO	</t>
        </is>
      </c>
      <c r="D1429" t="n">
        <v>1.6014</v>
      </c>
      <c r="E1429" t="n">
        <v>62.45</v>
      </c>
      <c r="F1429" t="n">
        <v>56.13</v>
      </c>
      <c r="G1429" t="n">
        <v>27.16</v>
      </c>
      <c r="H1429" t="n">
        <v>0.43</v>
      </c>
      <c r="I1429" t="n">
        <v>124</v>
      </c>
      <c r="J1429" t="n">
        <v>163.4</v>
      </c>
      <c r="K1429" t="n">
        <v>50.28</v>
      </c>
      <c r="L1429" t="n">
        <v>4</v>
      </c>
      <c r="M1429" t="n">
        <v>122</v>
      </c>
      <c r="N1429" t="n">
        <v>29.12</v>
      </c>
      <c r="O1429" t="n">
        <v>20386.62</v>
      </c>
      <c r="P1429" t="n">
        <v>684.64</v>
      </c>
      <c r="Q1429" t="n">
        <v>1367.72</v>
      </c>
      <c r="R1429" t="n">
        <v>222.14</v>
      </c>
      <c r="S1429" t="n">
        <v>104.26</v>
      </c>
      <c r="T1429" t="n">
        <v>57504.77</v>
      </c>
      <c r="U1429" t="n">
        <v>0.47</v>
      </c>
      <c r="V1429" t="n">
        <v>0.85</v>
      </c>
      <c r="W1429" t="n">
        <v>20.84</v>
      </c>
      <c r="X1429" t="n">
        <v>3.54</v>
      </c>
      <c r="Y1429" t="n">
        <v>1</v>
      </c>
      <c r="Z1429" t="n">
        <v>10</v>
      </c>
    </row>
    <row r="1430">
      <c r="A1430" t="n">
        <v>13</v>
      </c>
      <c r="B1430" t="n">
        <v>80</v>
      </c>
      <c r="C1430" t="inlineStr">
        <is>
          <t xml:space="preserve">CONCLUIDO	</t>
        </is>
      </c>
      <c r="D1430" t="n">
        <v>1.615</v>
      </c>
      <c r="E1430" t="n">
        <v>61.92</v>
      </c>
      <c r="F1430" t="n">
        <v>55.86</v>
      </c>
      <c r="G1430" t="n">
        <v>28.89</v>
      </c>
      <c r="H1430" t="n">
        <v>0.46</v>
      </c>
      <c r="I1430" t="n">
        <v>116</v>
      </c>
      <c r="J1430" t="n">
        <v>163.76</v>
      </c>
      <c r="K1430" t="n">
        <v>50.28</v>
      </c>
      <c r="L1430" t="n">
        <v>4.25</v>
      </c>
      <c r="M1430" t="n">
        <v>114</v>
      </c>
      <c r="N1430" t="n">
        <v>29.23</v>
      </c>
      <c r="O1430" t="n">
        <v>20430.81</v>
      </c>
      <c r="P1430" t="n">
        <v>679.98</v>
      </c>
      <c r="Q1430" t="n">
        <v>1367.62</v>
      </c>
      <c r="R1430" t="n">
        <v>213.28</v>
      </c>
      <c r="S1430" t="n">
        <v>104.26</v>
      </c>
      <c r="T1430" t="n">
        <v>53115.61</v>
      </c>
      <c r="U1430" t="n">
        <v>0.49</v>
      </c>
      <c r="V1430" t="n">
        <v>0.86</v>
      </c>
      <c r="W1430" t="n">
        <v>20.83</v>
      </c>
      <c r="X1430" t="n">
        <v>3.27</v>
      </c>
      <c r="Y1430" t="n">
        <v>1</v>
      </c>
      <c r="Z1430" t="n">
        <v>10</v>
      </c>
    </row>
    <row r="1431">
      <c r="A1431" t="n">
        <v>14</v>
      </c>
      <c r="B1431" t="n">
        <v>80</v>
      </c>
      <c r="C1431" t="inlineStr">
        <is>
          <t xml:space="preserve">CONCLUIDO	</t>
        </is>
      </c>
      <c r="D1431" t="n">
        <v>1.6255</v>
      </c>
      <c r="E1431" t="n">
        <v>61.52</v>
      </c>
      <c r="F1431" t="n">
        <v>55.68</v>
      </c>
      <c r="G1431" t="n">
        <v>30.65</v>
      </c>
      <c r="H1431" t="n">
        <v>0.49</v>
      </c>
      <c r="I1431" t="n">
        <v>109</v>
      </c>
      <c r="J1431" t="n">
        <v>164.12</v>
      </c>
      <c r="K1431" t="n">
        <v>50.28</v>
      </c>
      <c r="L1431" t="n">
        <v>4.5</v>
      </c>
      <c r="M1431" t="n">
        <v>107</v>
      </c>
      <c r="N1431" t="n">
        <v>29.34</v>
      </c>
      <c r="O1431" t="n">
        <v>20475.04</v>
      </c>
      <c r="P1431" t="n">
        <v>676.61</v>
      </c>
      <c r="Q1431" t="n">
        <v>1367.69</v>
      </c>
      <c r="R1431" t="n">
        <v>207.6</v>
      </c>
      <c r="S1431" t="n">
        <v>104.26</v>
      </c>
      <c r="T1431" t="n">
        <v>50310.07</v>
      </c>
      <c r="U1431" t="n">
        <v>0.5</v>
      </c>
      <c r="V1431" t="n">
        <v>0.86</v>
      </c>
      <c r="W1431" t="n">
        <v>20.81</v>
      </c>
      <c r="X1431" t="n">
        <v>3.1</v>
      </c>
      <c r="Y1431" t="n">
        <v>1</v>
      </c>
      <c r="Z1431" t="n">
        <v>10</v>
      </c>
    </row>
    <row r="1432">
      <c r="A1432" t="n">
        <v>15</v>
      </c>
      <c r="B1432" t="n">
        <v>80</v>
      </c>
      <c r="C1432" t="inlineStr">
        <is>
          <t xml:space="preserve">CONCLUIDO	</t>
        </is>
      </c>
      <c r="D1432" t="n">
        <v>1.6344</v>
      </c>
      <c r="E1432" t="n">
        <v>61.18</v>
      </c>
      <c r="F1432" t="n">
        <v>55.54</v>
      </c>
      <c r="G1432" t="n">
        <v>32.35</v>
      </c>
      <c r="H1432" t="n">
        <v>0.51</v>
      </c>
      <c r="I1432" t="n">
        <v>103</v>
      </c>
      <c r="J1432" t="n">
        <v>164.48</v>
      </c>
      <c r="K1432" t="n">
        <v>50.28</v>
      </c>
      <c r="L1432" t="n">
        <v>4.75</v>
      </c>
      <c r="M1432" t="n">
        <v>101</v>
      </c>
      <c r="N1432" t="n">
        <v>29.45</v>
      </c>
      <c r="O1432" t="n">
        <v>20519.3</v>
      </c>
      <c r="P1432" t="n">
        <v>673.36</v>
      </c>
      <c r="Q1432" t="n">
        <v>1367.62</v>
      </c>
      <c r="R1432" t="n">
        <v>202.63</v>
      </c>
      <c r="S1432" t="n">
        <v>104.26</v>
      </c>
      <c r="T1432" t="n">
        <v>47854.25</v>
      </c>
      <c r="U1432" t="n">
        <v>0.51</v>
      </c>
      <c r="V1432" t="n">
        <v>0.86</v>
      </c>
      <c r="W1432" t="n">
        <v>20.82</v>
      </c>
      <c r="X1432" t="n">
        <v>2.96</v>
      </c>
      <c r="Y1432" t="n">
        <v>1</v>
      </c>
      <c r="Z1432" t="n">
        <v>10</v>
      </c>
    </row>
    <row r="1433">
      <c r="A1433" t="n">
        <v>16</v>
      </c>
      <c r="B1433" t="n">
        <v>80</v>
      </c>
      <c r="C1433" t="inlineStr">
        <is>
          <t xml:space="preserve">CONCLUIDO	</t>
        </is>
      </c>
      <c r="D1433" t="n">
        <v>1.6448</v>
      </c>
      <c r="E1433" t="n">
        <v>60.8</v>
      </c>
      <c r="F1433" t="n">
        <v>55.35</v>
      </c>
      <c r="G1433" t="n">
        <v>34.23</v>
      </c>
      <c r="H1433" t="n">
        <v>0.54</v>
      </c>
      <c r="I1433" t="n">
        <v>97</v>
      </c>
      <c r="J1433" t="n">
        <v>164.83</v>
      </c>
      <c r="K1433" t="n">
        <v>50.28</v>
      </c>
      <c r="L1433" t="n">
        <v>5</v>
      </c>
      <c r="M1433" t="n">
        <v>95</v>
      </c>
      <c r="N1433" t="n">
        <v>29.55</v>
      </c>
      <c r="O1433" t="n">
        <v>20563.61</v>
      </c>
      <c r="P1433" t="n">
        <v>670.17</v>
      </c>
      <c r="Q1433" t="n">
        <v>1367.54</v>
      </c>
      <c r="R1433" t="n">
        <v>196.19</v>
      </c>
      <c r="S1433" t="n">
        <v>104.26</v>
      </c>
      <c r="T1433" t="n">
        <v>44664.54</v>
      </c>
      <c r="U1433" t="n">
        <v>0.53</v>
      </c>
      <c r="V1433" t="n">
        <v>0.87</v>
      </c>
      <c r="W1433" t="n">
        <v>20.81</v>
      </c>
      <c r="X1433" t="n">
        <v>2.76</v>
      </c>
      <c r="Y1433" t="n">
        <v>1</v>
      </c>
      <c r="Z1433" t="n">
        <v>10</v>
      </c>
    </row>
    <row r="1434">
      <c r="A1434" t="n">
        <v>17</v>
      </c>
      <c r="B1434" t="n">
        <v>80</v>
      </c>
      <c r="C1434" t="inlineStr">
        <is>
          <t xml:space="preserve">CONCLUIDO	</t>
        </is>
      </c>
      <c r="D1434" t="n">
        <v>1.6532</v>
      </c>
      <c r="E1434" t="n">
        <v>60.49</v>
      </c>
      <c r="F1434" t="n">
        <v>55.2</v>
      </c>
      <c r="G1434" t="n">
        <v>36</v>
      </c>
      <c r="H1434" t="n">
        <v>0.5600000000000001</v>
      </c>
      <c r="I1434" t="n">
        <v>92</v>
      </c>
      <c r="J1434" t="n">
        <v>165.19</v>
      </c>
      <c r="K1434" t="n">
        <v>50.28</v>
      </c>
      <c r="L1434" t="n">
        <v>5.25</v>
      </c>
      <c r="M1434" t="n">
        <v>90</v>
      </c>
      <c r="N1434" t="n">
        <v>29.66</v>
      </c>
      <c r="O1434" t="n">
        <v>20607.95</v>
      </c>
      <c r="P1434" t="n">
        <v>666.72</v>
      </c>
      <c r="Q1434" t="n">
        <v>1367.55</v>
      </c>
      <c r="R1434" t="n">
        <v>191.27</v>
      </c>
      <c r="S1434" t="n">
        <v>104.26</v>
      </c>
      <c r="T1434" t="n">
        <v>42231.1</v>
      </c>
      <c r="U1434" t="n">
        <v>0.55</v>
      </c>
      <c r="V1434" t="n">
        <v>0.87</v>
      </c>
      <c r="W1434" t="n">
        <v>20.8</v>
      </c>
      <c r="X1434" t="n">
        <v>2.62</v>
      </c>
      <c r="Y1434" t="n">
        <v>1</v>
      </c>
      <c r="Z1434" t="n">
        <v>10</v>
      </c>
    </row>
    <row r="1435">
      <c r="A1435" t="n">
        <v>18</v>
      </c>
      <c r="B1435" t="n">
        <v>80</v>
      </c>
      <c r="C1435" t="inlineStr">
        <is>
          <t xml:space="preserve">CONCLUIDO	</t>
        </is>
      </c>
      <c r="D1435" t="n">
        <v>1.6601</v>
      </c>
      <c r="E1435" t="n">
        <v>60.24</v>
      </c>
      <c r="F1435" t="n">
        <v>55.08</v>
      </c>
      <c r="G1435" t="n">
        <v>37.55</v>
      </c>
      <c r="H1435" t="n">
        <v>0.59</v>
      </c>
      <c r="I1435" t="n">
        <v>88</v>
      </c>
      <c r="J1435" t="n">
        <v>165.55</v>
      </c>
      <c r="K1435" t="n">
        <v>50.28</v>
      </c>
      <c r="L1435" t="n">
        <v>5.5</v>
      </c>
      <c r="M1435" t="n">
        <v>86</v>
      </c>
      <c r="N1435" t="n">
        <v>29.77</v>
      </c>
      <c r="O1435" t="n">
        <v>20652.33</v>
      </c>
      <c r="P1435" t="n">
        <v>664.36</v>
      </c>
      <c r="Q1435" t="n">
        <v>1367.44</v>
      </c>
      <c r="R1435" t="n">
        <v>187.76</v>
      </c>
      <c r="S1435" t="n">
        <v>104.26</v>
      </c>
      <c r="T1435" t="n">
        <v>40498.4</v>
      </c>
      <c r="U1435" t="n">
        <v>0.5600000000000001</v>
      </c>
      <c r="V1435" t="n">
        <v>0.87</v>
      </c>
      <c r="W1435" t="n">
        <v>20.79</v>
      </c>
      <c r="X1435" t="n">
        <v>2.5</v>
      </c>
      <c r="Y1435" t="n">
        <v>1</v>
      </c>
      <c r="Z1435" t="n">
        <v>10</v>
      </c>
    </row>
    <row r="1436">
      <c r="A1436" t="n">
        <v>19</v>
      </c>
      <c r="B1436" t="n">
        <v>80</v>
      </c>
      <c r="C1436" t="inlineStr">
        <is>
          <t xml:space="preserve">CONCLUIDO	</t>
        </is>
      </c>
      <c r="D1436" t="n">
        <v>1.6667</v>
      </c>
      <c r="E1436" t="n">
        <v>60</v>
      </c>
      <c r="F1436" t="n">
        <v>54.97</v>
      </c>
      <c r="G1436" t="n">
        <v>39.26</v>
      </c>
      <c r="H1436" t="n">
        <v>0.61</v>
      </c>
      <c r="I1436" t="n">
        <v>84</v>
      </c>
      <c r="J1436" t="n">
        <v>165.91</v>
      </c>
      <c r="K1436" t="n">
        <v>50.28</v>
      </c>
      <c r="L1436" t="n">
        <v>5.75</v>
      </c>
      <c r="M1436" t="n">
        <v>82</v>
      </c>
      <c r="N1436" t="n">
        <v>29.88</v>
      </c>
      <c r="O1436" t="n">
        <v>20696.74</v>
      </c>
      <c r="P1436" t="n">
        <v>661.8200000000001</v>
      </c>
      <c r="Q1436" t="n">
        <v>1367.65</v>
      </c>
      <c r="R1436" t="n">
        <v>184.25</v>
      </c>
      <c r="S1436" t="n">
        <v>104.26</v>
      </c>
      <c r="T1436" t="n">
        <v>38760.59</v>
      </c>
      <c r="U1436" t="n">
        <v>0.57</v>
      </c>
      <c r="V1436" t="n">
        <v>0.87</v>
      </c>
      <c r="W1436" t="n">
        <v>20.78</v>
      </c>
      <c r="X1436" t="n">
        <v>2.38</v>
      </c>
      <c r="Y1436" t="n">
        <v>1</v>
      </c>
      <c r="Z1436" t="n">
        <v>10</v>
      </c>
    </row>
    <row r="1437">
      <c r="A1437" t="n">
        <v>20</v>
      </c>
      <c r="B1437" t="n">
        <v>80</v>
      </c>
      <c r="C1437" t="inlineStr">
        <is>
          <t xml:space="preserve">CONCLUIDO	</t>
        </is>
      </c>
      <c r="D1437" t="n">
        <v>1.6734</v>
      </c>
      <c r="E1437" t="n">
        <v>59.76</v>
      </c>
      <c r="F1437" t="n">
        <v>54.85</v>
      </c>
      <c r="G1437" t="n">
        <v>41.14</v>
      </c>
      <c r="H1437" t="n">
        <v>0.64</v>
      </c>
      <c r="I1437" t="n">
        <v>80</v>
      </c>
      <c r="J1437" t="n">
        <v>166.27</v>
      </c>
      <c r="K1437" t="n">
        <v>50.28</v>
      </c>
      <c r="L1437" t="n">
        <v>6</v>
      </c>
      <c r="M1437" t="n">
        <v>78</v>
      </c>
      <c r="N1437" t="n">
        <v>29.99</v>
      </c>
      <c r="O1437" t="n">
        <v>20741.2</v>
      </c>
      <c r="P1437" t="n">
        <v>659.3099999999999</v>
      </c>
      <c r="Q1437" t="n">
        <v>1367.41</v>
      </c>
      <c r="R1437" t="n">
        <v>180.38</v>
      </c>
      <c r="S1437" t="n">
        <v>104.26</v>
      </c>
      <c r="T1437" t="n">
        <v>36846.77</v>
      </c>
      <c r="U1437" t="n">
        <v>0.58</v>
      </c>
      <c r="V1437" t="n">
        <v>0.87</v>
      </c>
      <c r="W1437" t="n">
        <v>20.78</v>
      </c>
      <c r="X1437" t="n">
        <v>2.27</v>
      </c>
      <c r="Y1437" t="n">
        <v>1</v>
      </c>
      <c r="Z1437" t="n">
        <v>10</v>
      </c>
    </row>
    <row r="1438">
      <c r="A1438" t="n">
        <v>21</v>
      </c>
      <c r="B1438" t="n">
        <v>80</v>
      </c>
      <c r="C1438" t="inlineStr">
        <is>
          <t xml:space="preserve">CONCLUIDO	</t>
        </is>
      </c>
      <c r="D1438" t="n">
        <v>1.6786</v>
      </c>
      <c r="E1438" t="n">
        <v>59.58</v>
      </c>
      <c r="F1438" t="n">
        <v>54.77</v>
      </c>
      <c r="G1438" t="n">
        <v>42.68</v>
      </c>
      <c r="H1438" t="n">
        <v>0.66</v>
      </c>
      <c r="I1438" t="n">
        <v>77</v>
      </c>
      <c r="J1438" t="n">
        <v>166.64</v>
      </c>
      <c r="K1438" t="n">
        <v>50.28</v>
      </c>
      <c r="L1438" t="n">
        <v>6.25</v>
      </c>
      <c r="M1438" t="n">
        <v>75</v>
      </c>
      <c r="N1438" t="n">
        <v>30.11</v>
      </c>
      <c r="O1438" t="n">
        <v>20785.69</v>
      </c>
      <c r="P1438" t="n">
        <v>656.58</v>
      </c>
      <c r="Q1438" t="n">
        <v>1367.54</v>
      </c>
      <c r="R1438" t="n">
        <v>177.57</v>
      </c>
      <c r="S1438" t="n">
        <v>104.26</v>
      </c>
      <c r="T1438" t="n">
        <v>35457.64</v>
      </c>
      <c r="U1438" t="n">
        <v>0.59</v>
      </c>
      <c r="V1438" t="n">
        <v>0.88</v>
      </c>
      <c r="W1438" t="n">
        <v>20.77</v>
      </c>
      <c r="X1438" t="n">
        <v>2.19</v>
      </c>
      <c r="Y1438" t="n">
        <v>1</v>
      </c>
      <c r="Z1438" t="n">
        <v>10</v>
      </c>
    </row>
    <row r="1439">
      <c r="A1439" t="n">
        <v>22</v>
      </c>
      <c r="B1439" t="n">
        <v>80</v>
      </c>
      <c r="C1439" t="inlineStr">
        <is>
          <t xml:space="preserve">CONCLUIDO	</t>
        </is>
      </c>
      <c r="D1439" t="n">
        <v>1.6861</v>
      </c>
      <c r="E1439" t="n">
        <v>59.31</v>
      </c>
      <c r="F1439" t="n">
        <v>54.63</v>
      </c>
      <c r="G1439" t="n">
        <v>44.9</v>
      </c>
      <c r="H1439" t="n">
        <v>0.6899999999999999</v>
      </c>
      <c r="I1439" t="n">
        <v>73</v>
      </c>
      <c r="J1439" t="n">
        <v>167</v>
      </c>
      <c r="K1439" t="n">
        <v>50.28</v>
      </c>
      <c r="L1439" t="n">
        <v>6.5</v>
      </c>
      <c r="M1439" t="n">
        <v>71</v>
      </c>
      <c r="N1439" t="n">
        <v>30.22</v>
      </c>
      <c r="O1439" t="n">
        <v>20830.22</v>
      </c>
      <c r="P1439" t="n">
        <v>653.54</v>
      </c>
      <c r="Q1439" t="n">
        <v>1367.49</v>
      </c>
      <c r="R1439" t="n">
        <v>173.29</v>
      </c>
      <c r="S1439" t="n">
        <v>104.26</v>
      </c>
      <c r="T1439" t="n">
        <v>33336.72</v>
      </c>
      <c r="U1439" t="n">
        <v>0.6</v>
      </c>
      <c r="V1439" t="n">
        <v>0.88</v>
      </c>
      <c r="W1439" t="n">
        <v>20.76</v>
      </c>
      <c r="X1439" t="n">
        <v>2.05</v>
      </c>
      <c r="Y1439" t="n">
        <v>1</v>
      </c>
      <c r="Z1439" t="n">
        <v>10</v>
      </c>
    </row>
    <row r="1440">
      <c r="A1440" t="n">
        <v>23</v>
      </c>
      <c r="B1440" t="n">
        <v>80</v>
      </c>
      <c r="C1440" t="inlineStr">
        <is>
          <t xml:space="preserve">CONCLUIDO	</t>
        </is>
      </c>
      <c r="D1440" t="n">
        <v>1.689</v>
      </c>
      <c r="E1440" t="n">
        <v>59.21</v>
      </c>
      <c r="F1440" t="n">
        <v>54.6</v>
      </c>
      <c r="G1440" t="n">
        <v>46.14</v>
      </c>
      <c r="H1440" t="n">
        <v>0.71</v>
      </c>
      <c r="I1440" t="n">
        <v>71</v>
      </c>
      <c r="J1440" t="n">
        <v>167.36</v>
      </c>
      <c r="K1440" t="n">
        <v>50.28</v>
      </c>
      <c r="L1440" t="n">
        <v>6.75</v>
      </c>
      <c r="M1440" t="n">
        <v>69</v>
      </c>
      <c r="N1440" t="n">
        <v>30.33</v>
      </c>
      <c r="O1440" t="n">
        <v>20874.78</v>
      </c>
      <c r="P1440" t="n">
        <v>652.25</v>
      </c>
      <c r="Q1440" t="n">
        <v>1367.4</v>
      </c>
      <c r="R1440" t="n">
        <v>171.84</v>
      </c>
      <c r="S1440" t="n">
        <v>104.26</v>
      </c>
      <c r="T1440" t="n">
        <v>32619.77</v>
      </c>
      <c r="U1440" t="n">
        <v>0.61</v>
      </c>
      <c r="V1440" t="n">
        <v>0.88</v>
      </c>
      <c r="W1440" t="n">
        <v>20.77</v>
      </c>
      <c r="X1440" t="n">
        <v>2.02</v>
      </c>
      <c r="Y1440" t="n">
        <v>1</v>
      </c>
      <c r="Z1440" t="n">
        <v>10</v>
      </c>
    </row>
    <row r="1441">
      <c r="A1441" t="n">
        <v>24</v>
      </c>
      <c r="B1441" t="n">
        <v>80</v>
      </c>
      <c r="C1441" t="inlineStr">
        <is>
          <t xml:space="preserve">CONCLUIDO	</t>
        </is>
      </c>
      <c r="D1441" t="n">
        <v>1.6945</v>
      </c>
      <c r="E1441" t="n">
        <v>59.02</v>
      </c>
      <c r="F1441" t="n">
        <v>54.5</v>
      </c>
      <c r="G1441" t="n">
        <v>48.09</v>
      </c>
      <c r="H1441" t="n">
        <v>0.74</v>
      </c>
      <c r="I1441" t="n">
        <v>68</v>
      </c>
      <c r="J1441" t="n">
        <v>167.72</v>
      </c>
      <c r="K1441" t="n">
        <v>50.28</v>
      </c>
      <c r="L1441" t="n">
        <v>7</v>
      </c>
      <c r="M1441" t="n">
        <v>66</v>
      </c>
      <c r="N1441" t="n">
        <v>30.44</v>
      </c>
      <c r="O1441" t="n">
        <v>20919.39</v>
      </c>
      <c r="P1441" t="n">
        <v>649.73</v>
      </c>
      <c r="Q1441" t="n">
        <v>1367.51</v>
      </c>
      <c r="R1441" t="n">
        <v>168.9</v>
      </c>
      <c r="S1441" t="n">
        <v>104.26</v>
      </c>
      <c r="T1441" t="n">
        <v>31167.05</v>
      </c>
      <c r="U1441" t="n">
        <v>0.62</v>
      </c>
      <c r="V1441" t="n">
        <v>0.88</v>
      </c>
      <c r="W1441" t="n">
        <v>20.76</v>
      </c>
      <c r="X1441" t="n">
        <v>1.92</v>
      </c>
      <c r="Y1441" t="n">
        <v>1</v>
      </c>
      <c r="Z1441" t="n">
        <v>10</v>
      </c>
    </row>
    <row r="1442">
      <c r="A1442" t="n">
        <v>25</v>
      </c>
      <c r="B1442" t="n">
        <v>80</v>
      </c>
      <c r="C1442" t="inlineStr">
        <is>
          <t xml:space="preserve">CONCLUIDO	</t>
        </is>
      </c>
      <c r="D1442" t="n">
        <v>1.6991</v>
      </c>
      <c r="E1442" t="n">
        <v>58.85</v>
      </c>
      <c r="F1442" t="n">
        <v>54.44</v>
      </c>
      <c r="G1442" t="n">
        <v>50.25</v>
      </c>
      <c r="H1442" t="n">
        <v>0.76</v>
      </c>
      <c r="I1442" t="n">
        <v>65</v>
      </c>
      <c r="J1442" t="n">
        <v>168.08</v>
      </c>
      <c r="K1442" t="n">
        <v>50.28</v>
      </c>
      <c r="L1442" t="n">
        <v>7.25</v>
      </c>
      <c r="M1442" t="n">
        <v>63</v>
      </c>
      <c r="N1442" t="n">
        <v>30.55</v>
      </c>
      <c r="O1442" t="n">
        <v>20964.03</v>
      </c>
      <c r="P1442" t="n">
        <v>647.83</v>
      </c>
      <c r="Q1442" t="n">
        <v>1367.42</v>
      </c>
      <c r="R1442" t="n">
        <v>166.63</v>
      </c>
      <c r="S1442" t="n">
        <v>104.26</v>
      </c>
      <c r="T1442" t="n">
        <v>30048.23</v>
      </c>
      <c r="U1442" t="n">
        <v>0.63</v>
      </c>
      <c r="V1442" t="n">
        <v>0.88</v>
      </c>
      <c r="W1442" t="n">
        <v>20.76</v>
      </c>
      <c r="X1442" t="n">
        <v>1.85</v>
      </c>
      <c r="Y1442" t="n">
        <v>1</v>
      </c>
      <c r="Z1442" t="n">
        <v>10</v>
      </c>
    </row>
    <row r="1443">
      <c r="A1443" t="n">
        <v>26</v>
      </c>
      <c r="B1443" t="n">
        <v>80</v>
      </c>
      <c r="C1443" t="inlineStr">
        <is>
          <t xml:space="preserve">CONCLUIDO	</t>
        </is>
      </c>
      <c r="D1443" t="n">
        <v>1.7026</v>
      </c>
      <c r="E1443" t="n">
        <v>58.73</v>
      </c>
      <c r="F1443" t="n">
        <v>54.38</v>
      </c>
      <c r="G1443" t="n">
        <v>51.79</v>
      </c>
      <c r="H1443" t="n">
        <v>0.79</v>
      </c>
      <c r="I1443" t="n">
        <v>63</v>
      </c>
      <c r="J1443" t="n">
        <v>168.44</v>
      </c>
      <c r="K1443" t="n">
        <v>50.28</v>
      </c>
      <c r="L1443" t="n">
        <v>7.5</v>
      </c>
      <c r="M1443" t="n">
        <v>61</v>
      </c>
      <c r="N1443" t="n">
        <v>30.66</v>
      </c>
      <c r="O1443" t="n">
        <v>21008.71</v>
      </c>
      <c r="P1443" t="n">
        <v>645.97</v>
      </c>
      <c r="Q1443" t="n">
        <v>1367.33</v>
      </c>
      <c r="R1443" t="n">
        <v>165.11</v>
      </c>
      <c r="S1443" t="n">
        <v>104.26</v>
      </c>
      <c r="T1443" t="n">
        <v>29296.51</v>
      </c>
      <c r="U1443" t="n">
        <v>0.63</v>
      </c>
      <c r="V1443" t="n">
        <v>0.88</v>
      </c>
      <c r="W1443" t="n">
        <v>20.75</v>
      </c>
      <c r="X1443" t="n">
        <v>1.8</v>
      </c>
      <c r="Y1443" t="n">
        <v>1</v>
      </c>
      <c r="Z1443" t="n">
        <v>10</v>
      </c>
    </row>
    <row r="1444">
      <c r="A1444" t="n">
        <v>27</v>
      </c>
      <c r="B1444" t="n">
        <v>80</v>
      </c>
      <c r="C1444" t="inlineStr">
        <is>
          <t xml:space="preserve">CONCLUIDO	</t>
        </is>
      </c>
      <c r="D1444" t="n">
        <v>1.7076</v>
      </c>
      <c r="E1444" t="n">
        <v>58.56</v>
      </c>
      <c r="F1444" t="n">
        <v>54.27</v>
      </c>
      <c r="G1444" t="n">
        <v>53.38</v>
      </c>
      <c r="H1444" t="n">
        <v>0.8100000000000001</v>
      </c>
      <c r="I1444" t="n">
        <v>61</v>
      </c>
      <c r="J1444" t="n">
        <v>168.81</v>
      </c>
      <c r="K1444" t="n">
        <v>50.28</v>
      </c>
      <c r="L1444" t="n">
        <v>7.75</v>
      </c>
      <c r="M1444" t="n">
        <v>59</v>
      </c>
      <c r="N1444" t="n">
        <v>30.78</v>
      </c>
      <c r="O1444" t="n">
        <v>21053.43</v>
      </c>
      <c r="P1444" t="n">
        <v>643.1900000000001</v>
      </c>
      <c r="Q1444" t="n">
        <v>1367.27</v>
      </c>
      <c r="R1444" t="n">
        <v>161.64</v>
      </c>
      <c r="S1444" t="n">
        <v>104.26</v>
      </c>
      <c r="T1444" t="n">
        <v>27571.84</v>
      </c>
      <c r="U1444" t="n">
        <v>0.65</v>
      </c>
      <c r="V1444" t="n">
        <v>0.88</v>
      </c>
      <c r="W1444" t="n">
        <v>20.74</v>
      </c>
      <c r="X1444" t="n">
        <v>1.69</v>
      </c>
      <c r="Y1444" t="n">
        <v>1</v>
      </c>
      <c r="Z1444" t="n">
        <v>10</v>
      </c>
    </row>
    <row r="1445">
      <c r="A1445" t="n">
        <v>28</v>
      </c>
      <c r="B1445" t="n">
        <v>80</v>
      </c>
      <c r="C1445" t="inlineStr">
        <is>
          <t xml:space="preserve">CONCLUIDO	</t>
        </is>
      </c>
      <c r="D1445" t="n">
        <v>1.711</v>
      </c>
      <c r="E1445" t="n">
        <v>58.44</v>
      </c>
      <c r="F1445" t="n">
        <v>54.22</v>
      </c>
      <c r="G1445" t="n">
        <v>55.14</v>
      </c>
      <c r="H1445" t="n">
        <v>0.84</v>
      </c>
      <c r="I1445" t="n">
        <v>59</v>
      </c>
      <c r="J1445" t="n">
        <v>169.17</v>
      </c>
      <c r="K1445" t="n">
        <v>50.28</v>
      </c>
      <c r="L1445" t="n">
        <v>8</v>
      </c>
      <c r="M1445" t="n">
        <v>57</v>
      </c>
      <c r="N1445" t="n">
        <v>30.89</v>
      </c>
      <c r="O1445" t="n">
        <v>21098.19</v>
      </c>
      <c r="P1445" t="n">
        <v>641.53</v>
      </c>
      <c r="Q1445" t="n">
        <v>1367.42</v>
      </c>
      <c r="R1445" t="n">
        <v>159.83</v>
      </c>
      <c r="S1445" t="n">
        <v>104.26</v>
      </c>
      <c r="T1445" t="n">
        <v>26678.41</v>
      </c>
      <c r="U1445" t="n">
        <v>0.65</v>
      </c>
      <c r="V1445" t="n">
        <v>0.88</v>
      </c>
      <c r="W1445" t="n">
        <v>20.74</v>
      </c>
      <c r="X1445" t="n">
        <v>1.64</v>
      </c>
      <c r="Y1445" t="n">
        <v>1</v>
      </c>
      <c r="Z1445" t="n">
        <v>10</v>
      </c>
    </row>
    <row r="1446">
      <c r="A1446" t="n">
        <v>29</v>
      </c>
      <c r="B1446" t="n">
        <v>80</v>
      </c>
      <c r="C1446" t="inlineStr">
        <is>
          <t xml:space="preserve">CONCLUIDO	</t>
        </is>
      </c>
      <c r="D1446" t="n">
        <v>1.7139</v>
      </c>
      <c r="E1446" t="n">
        <v>58.35</v>
      </c>
      <c r="F1446" t="n">
        <v>54.19</v>
      </c>
      <c r="G1446" t="n">
        <v>57.04</v>
      </c>
      <c r="H1446" t="n">
        <v>0.86</v>
      </c>
      <c r="I1446" t="n">
        <v>57</v>
      </c>
      <c r="J1446" t="n">
        <v>169.53</v>
      </c>
      <c r="K1446" t="n">
        <v>50.28</v>
      </c>
      <c r="L1446" t="n">
        <v>8.25</v>
      </c>
      <c r="M1446" t="n">
        <v>55</v>
      </c>
      <c r="N1446" t="n">
        <v>31</v>
      </c>
      <c r="O1446" t="n">
        <v>21142.98</v>
      </c>
      <c r="P1446" t="n">
        <v>639.63</v>
      </c>
      <c r="Q1446" t="n">
        <v>1367.29</v>
      </c>
      <c r="R1446" t="n">
        <v>159.08</v>
      </c>
      <c r="S1446" t="n">
        <v>104.26</v>
      </c>
      <c r="T1446" t="n">
        <v>26312.89</v>
      </c>
      <c r="U1446" t="n">
        <v>0.66</v>
      </c>
      <c r="V1446" t="n">
        <v>0.88</v>
      </c>
      <c r="W1446" t="n">
        <v>20.73</v>
      </c>
      <c r="X1446" t="n">
        <v>1.61</v>
      </c>
      <c r="Y1446" t="n">
        <v>1</v>
      </c>
      <c r="Z1446" t="n">
        <v>10</v>
      </c>
    </row>
    <row r="1447">
      <c r="A1447" t="n">
        <v>30</v>
      </c>
      <c r="B1447" t="n">
        <v>80</v>
      </c>
      <c r="C1447" t="inlineStr">
        <is>
          <t xml:space="preserve">CONCLUIDO	</t>
        </is>
      </c>
      <c r="D1447" t="n">
        <v>1.7176</v>
      </c>
      <c r="E1447" t="n">
        <v>58.22</v>
      </c>
      <c r="F1447" t="n">
        <v>54.12</v>
      </c>
      <c r="G1447" t="n">
        <v>59.04</v>
      </c>
      <c r="H1447" t="n">
        <v>0.89</v>
      </c>
      <c r="I1447" t="n">
        <v>55</v>
      </c>
      <c r="J1447" t="n">
        <v>169.9</v>
      </c>
      <c r="K1447" t="n">
        <v>50.28</v>
      </c>
      <c r="L1447" t="n">
        <v>8.5</v>
      </c>
      <c r="M1447" t="n">
        <v>53</v>
      </c>
      <c r="N1447" t="n">
        <v>31.12</v>
      </c>
      <c r="O1447" t="n">
        <v>21187.82</v>
      </c>
      <c r="P1447" t="n">
        <v>638.22</v>
      </c>
      <c r="Q1447" t="n">
        <v>1367.32</v>
      </c>
      <c r="R1447" t="n">
        <v>156.81</v>
      </c>
      <c r="S1447" t="n">
        <v>104.26</v>
      </c>
      <c r="T1447" t="n">
        <v>25183.82</v>
      </c>
      <c r="U1447" t="n">
        <v>0.66</v>
      </c>
      <c r="V1447" t="n">
        <v>0.89</v>
      </c>
      <c r="W1447" t="n">
        <v>20.73</v>
      </c>
      <c r="X1447" t="n">
        <v>1.54</v>
      </c>
      <c r="Y1447" t="n">
        <v>1</v>
      </c>
      <c r="Z1447" t="n">
        <v>10</v>
      </c>
    </row>
    <row r="1448">
      <c r="A1448" t="n">
        <v>31</v>
      </c>
      <c r="B1448" t="n">
        <v>80</v>
      </c>
      <c r="C1448" t="inlineStr">
        <is>
          <t xml:space="preserve">CONCLUIDO	</t>
        </is>
      </c>
      <c r="D1448" t="n">
        <v>1.7212</v>
      </c>
      <c r="E1448" t="n">
        <v>58.1</v>
      </c>
      <c r="F1448" t="n">
        <v>54.07</v>
      </c>
      <c r="G1448" t="n">
        <v>61.21</v>
      </c>
      <c r="H1448" t="n">
        <v>0.91</v>
      </c>
      <c r="I1448" t="n">
        <v>53</v>
      </c>
      <c r="J1448" t="n">
        <v>170.26</v>
      </c>
      <c r="K1448" t="n">
        <v>50.28</v>
      </c>
      <c r="L1448" t="n">
        <v>8.75</v>
      </c>
      <c r="M1448" t="n">
        <v>51</v>
      </c>
      <c r="N1448" t="n">
        <v>31.23</v>
      </c>
      <c r="O1448" t="n">
        <v>21232.69</v>
      </c>
      <c r="P1448" t="n">
        <v>635.4</v>
      </c>
      <c r="Q1448" t="n">
        <v>1367.19</v>
      </c>
      <c r="R1448" t="n">
        <v>154.94</v>
      </c>
      <c r="S1448" t="n">
        <v>104.26</v>
      </c>
      <c r="T1448" t="n">
        <v>24262.75</v>
      </c>
      <c r="U1448" t="n">
        <v>0.67</v>
      </c>
      <c r="V1448" t="n">
        <v>0.89</v>
      </c>
      <c r="W1448" t="n">
        <v>20.73</v>
      </c>
      <c r="X1448" t="n">
        <v>1.49</v>
      </c>
      <c r="Y1448" t="n">
        <v>1</v>
      </c>
      <c r="Z1448" t="n">
        <v>10</v>
      </c>
    </row>
    <row r="1449">
      <c r="A1449" t="n">
        <v>32</v>
      </c>
      <c r="B1449" t="n">
        <v>80</v>
      </c>
      <c r="C1449" t="inlineStr">
        <is>
          <t xml:space="preserve">CONCLUIDO	</t>
        </is>
      </c>
      <c r="D1449" t="n">
        <v>1.7227</v>
      </c>
      <c r="E1449" t="n">
        <v>58.05</v>
      </c>
      <c r="F1449" t="n">
        <v>54.05</v>
      </c>
      <c r="G1449" t="n">
        <v>62.36</v>
      </c>
      <c r="H1449" t="n">
        <v>0.9399999999999999</v>
      </c>
      <c r="I1449" t="n">
        <v>52</v>
      </c>
      <c r="J1449" t="n">
        <v>170.62</v>
      </c>
      <c r="K1449" t="n">
        <v>50.28</v>
      </c>
      <c r="L1449" t="n">
        <v>9</v>
      </c>
      <c r="M1449" t="n">
        <v>50</v>
      </c>
      <c r="N1449" t="n">
        <v>31.34</v>
      </c>
      <c r="O1449" t="n">
        <v>21277.6</v>
      </c>
      <c r="P1449" t="n">
        <v>634.55</v>
      </c>
      <c r="Q1449" t="n">
        <v>1367.22</v>
      </c>
      <c r="R1449" t="n">
        <v>154.23</v>
      </c>
      <c r="S1449" t="n">
        <v>104.26</v>
      </c>
      <c r="T1449" t="n">
        <v>23910.71</v>
      </c>
      <c r="U1449" t="n">
        <v>0.68</v>
      </c>
      <c r="V1449" t="n">
        <v>0.89</v>
      </c>
      <c r="W1449" t="n">
        <v>20.73</v>
      </c>
      <c r="X1449" t="n">
        <v>1.47</v>
      </c>
      <c r="Y1449" t="n">
        <v>1</v>
      </c>
      <c r="Z1449" t="n">
        <v>10</v>
      </c>
    </row>
    <row r="1450">
      <c r="A1450" t="n">
        <v>33</v>
      </c>
      <c r="B1450" t="n">
        <v>80</v>
      </c>
      <c r="C1450" t="inlineStr">
        <is>
          <t xml:space="preserve">CONCLUIDO	</t>
        </is>
      </c>
      <c r="D1450" t="n">
        <v>1.7271</v>
      </c>
      <c r="E1450" t="n">
        <v>57.9</v>
      </c>
      <c r="F1450" t="n">
        <v>53.96</v>
      </c>
      <c r="G1450" t="n">
        <v>64.76000000000001</v>
      </c>
      <c r="H1450" t="n">
        <v>0.96</v>
      </c>
      <c r="I1450" t="n">
        <v>50</v>
      </c>
      <c r="J1450" t="n">
        <v>170.99</v>
      </c>
      <c r="K1450" t="n">
        <v>50.28</v>
      </c>
      <c r="L1450" t="n">
        <v>9.25</v>
      </c>
      <c r="M1450" t="n">
        <v>48</v>
      </c>
      <c r="N1450" t="n">
        <v>31.46</v>
      </c>
      <c r="O1450" t="n">
        <v>21322.55</v>
      </c>
      <c r="P1450" t="n">
        <v>632.04</v>
      </c>
      <c r="Q1450" t="n">
        <v>1367.3</v>
      </c>
      <c r="R1450" t="n">
        <v>151.51</v>
      </c>
      <c r="S1450" t="n">
        <v>104.26</v>
      </c>
      <c r="T1450" t="n">
        <v>22559.81</v>
      </c>
      <c r="U1450" t="n">
        <v>0.6899999999999999</v>
      </c>
      <c r="V1450" t="n">
        <v>0.89</v>
      </c>
      <c r="W1450" t="n">
        <v>20.73</v>
      </c>
      <c r="X1450" t="n">
        <v>1.38</v>
      </c>
      <c r="Y1450" t="n">
        <v>1</v>
      </c>
      <c r="Z1450" t="n">
        <v>10</v>
      </c>
    </row>
    <row r="1451">
      <c r="A1451" t="n">
        <v>34</v>
      </c>
      <c r="B1451" t="n">
        <v>80</v>
      </c>
      <c r="C1451" t="inlineStr">
        <is>
          <t xml:space="preserve">CONCLUIDO	</t>
        </is>
      </c>
      <c r="D1451" t="n">
        <v>1.7283</v>
      </c>
      <c r="E1451" t="n">
        <v>57.86</v>
      </c>
      <c r="F1451" t="n">
        <v>53.96</v>
      </c>
      <c r="G1451" t="n">
        <v>66.06999999999999</v>
      </c>
      <c r="H1451" t="n">
        <v>0.98</v>
      </c>
      <c r="I1451" t="n">
        <v>49</v>
      </c>
      <c r="J1451" t="n">
        <v>171.35</v>
      </c>
      <c r="K1451" t="n">
        <v>50.28</v>
      </c>
      <c r="L1451" t="n">
        <v>9.5</v>
      </c>
      <c r="M1451" t="n">
        <v>47</v>
      </c>
      <c r="N1451" t="n">
        <v>31.57</v>
      </c>
      <c r="O1451" t="n">
        <v>21367.54</v>
      </c>
      <c r="P1451" t="n">
        <v>630.77</v>
      </c>
      <c r="Q1451" t="n">
        <v>1367.35</v>
      </c>
      <c r="R1451" t="n">
        <v>151.17</v>
      </c>
      <c r="S1451" t="n">
        <v>104.26</v>
      </c>
      <c r="T1451" t="n">
        <v>22394.41</v>
      </c>
      <c r="U1451" t="n">
        <v>0.6899999999999999</v>
      </c>
      <c r="V1451" t="n">
        <v>0.89</v>
      </c>
      <c r="W1451" t="n">
        <v>20.73</v>
      </c>
      <c r="X1451" t="n">
        <v>1.38</v>
      </c>
      <c r="Y1451" t="n">
        <v>1</v>
      </c>
      <c r="Z1451" t="n">
        <v>10</v>
      </c>
    </row>
    <row r="1452">
      <c r="A1452" t="n">
        <v>35</v>
      </c>
      <c r="B1452" t="n">
        <v>80</v>
      </c>
      <c r="C1452" t="inlineStr">
        <is>
          <t xml:space="preserve">CONCLUIDO	</t>
        </is>
      </c>
      <c r="D1452" t="n">
        <v>1.7302</v>
      </c>
      <c r="E1452" t="n">
        <v>57.8</v>
      </c>
      <c r="F1452" t="n">
        <v>53.92</v>
      </c>
      <c r="G1452" t="n">
        <v>67.41</v>
      </c>
      <c r="H1452" t="n">
        <v>1.01</v>
      </c>
      <c r="I1452" t="n">
        <v>48</v>
      </c>
      <c r="J1452" t="n">
        <v>171.72</v>
      </c>
      <c r="K1452" t="n">
        <v>50.28</v>
      </c>
      <c r="L1452" t="n">
        <v>9.75</v>
      </c>
      <c r="M1452" t="n">
        <v>46</v>
      </c>
      <c r="N1452" t="n">
        <v>31.69</v>
      </c>
      <c r="O1452" t="n">
        <v>21412.57</v>
      </c>
      <c r="P1452" t="n">
        <v>628.84</v>
      </c>
      <c r="Q1452" t="n">
        <v>1367.33</v>
      </c>
      <c r="R1452" t="n">
        <v>150.61</v>
      </c>
      <c r="S1452" t="n">
        <v>104.26</v>
      </c>
      <c r="T1452" t="n">
        <v>22119.97</v>
      </c>
      <c r="U1452" t="n">
        <v>0.6899999999999999</v>
      </c>
      <c r="V1452" t="n">
        <v>0.89</v>
      </c>
      <c r="W1452" t="n">
        <v>20.71</v>
      </c>
      <c r="X1452" t="n">
        <v>1.35</v>
      </c>
      <c r="Y1452" t="n">
        <v>1</v>
      </c>
      <c r="Z1452" t="n">
        <v>10</v>
      </c>
    </row>
    <row r="1453">
      <c r="A1453" t="n">
        <v>36</v>
      </c>
      <c r="B1453" t="n">
        <v>80</v>
      </c>
      <c r="C1453" t="inlineStr">
        <is>
          <t xml:space="preserve">CONCLUIDO	</t>
        </is>
      </c>
      <c r="D1453" t="n">
        <v>1.7338</v>
      </c>
      <c r="E1453" t="n">
        <v>57.68</v>
      </c>
      <c r="F1453" t="n">
        <v>53.87</v>
      </c>
      <c r="G1453" t="n">
        <v>70.27</v>
      </c>
      <c r="H1453" t="n">
        <v>1.03</v>
      </c>
      <c r="I1453" t="n">
        <v>46</v>
      </c>
      <c r="J1453" t="n">
        <v>172.08</v>
      </c>
      <c r="K1453" t="n">
        <v>50.28</v>
      </c>
      <c r="L1453" t="n">
        <v>10</v>
      </c>
      <c r="M1453" t="n">
        <v>44</v>
      </c>
      <c r="N1453" t="n">
        <v>31.8</v>
      </c>
      <c r="O1453" t="n">
        <v>21457.64</v>
      </c>
      <c r="P1453" t="n">
        <v>626.97</v>
      </c>
      <c r="Q1453" t="n">
        <v>1367.39</v>
      </c>
      <c r="R1453" t="n">
        <v>148.8</v>
      </c>
      <c r="S1453" t="n">
        <v>104.26</v>
      </c>
      <c r="T1453" t="n">
        <v>21225.24</v>
      </c>
      <c r="U1453" t="n">
        <v>0.7</v>
      </c>
      <c r="V1453" t="n">
        <v>0.89</v>
      </c>
      <c r="W1453" t="n">
        <v>20.71</v>
      </c>
      <c r="X1453" t="n">
        <v>1.29</v>
      </c>
      <c r="Y1453" t="n">
        <v>1</v>
      </c>
      <c r="Z1453" t="n">
        <v>10</v>
      </c>
    </row>
    <row r="1454">
      <c r="A1454" t="n">
        <v>37</v>
      </c>
      <c r="B1454" t="n">
        <v>80</v>
      </c>
      <c r="C1454" t="inlineStr">
        <is>
          <t xml:space="preserve">CONCLUIDO	</t>
        </is>
      </c>
      <c r="D1454" t="n">
        <v>1.7356</v>
      </c>
      <c r="E1454" t="n">
        <v>57.62</v>
      </c>
      <c r="F1454" t="n">
        <v>53.84</v>
      </c>
      <c r="G1454" t="n">
        <v>71.79000000000001</v>
      </c>
      <c r="H1454" t="n">
        <v>1.05</v>
      </c>
      <c r="I1454" t="n">
        <v>45</v>
      </c>
      <c r="J1454" t="n">
        <v>172.45</v>
      </c>
      <c r="K1454" t="n">
        <v>50.28</v>
      </c>
      <c r="L1454" t="n">
        <v>10.25</v>
      </c>
      <c r="M1454" t="n">
        <v>43</v>
      </c>
      <c r="N1454" t="n">
        <v>31.92</v>
      </c>
      <c r="O1454" t="n">
        <v>21502.75</v>
      </c>
      <c r="P1454" t="n">
        <v>625.76</v>
      </c>
      <c r="Q1454" t="n">
        <v>1367.27</v>
      </c>
      <c r="R1454" t="n">
        <v>147.4</v>
      </c>
      <c r="S1454" t="n">
        <v>104.26</v>
      </c>
      <c r="T1454" t="n">
        <v>20532.95</v>
      </c>
      <c r="U1454" t="n">
        <v>0.71</v>
      </c>
      <c r="V1454" t="n">
        <v>0.89</v>
      </c>
      <c r="W1454" t="n">
        <v>20.72</v>
      </c>
      <c r="X1454" t="n">
        <v>1.26</v>
      </c>
      <c r="Y1454" t="n">
        <v>1</v>
      </c>
      <c r="Z1454" t="n">
        <v>10</v>
      </c>
    </row>
    <row r="1455">
      <c r="A1455" t="n">
        <v>38</v>
      </c>
      <c r="B1455" t="n">
        <v>80</v>
      </c>
      <c r="C1455" t="inlineStr">
        <is>
          <t xml:space="preserve">CONCLUIDO	</t>
        </is>
      </c>
      <c r="D1455" t="n">
        <v>1.737</v>
      </c>
      <c r="E1455" t="n">
        <v>57.57</v>
      </c>
      <c r="F1455" t="n">
        <v>53.83</v>
      </c>
      <c r="G1455" t="n">
        <v>73.40000000000001</v>
      </c>
      <c r="H1455" t="n">
        <v>1.08</v>
      </c>
      <c r="I1455" t="n">
        <v>44</v>
      </c>
      <c r="J1455" t="n">
        <v>172.82</v>
      </c>
      <c r="K1455" t="n">
        <v>50.28</v>
      </c>
      <c r="L1455" t="n">
        <v>10.5</v>
      </c>
      <c r="M1455" t="n">
        <v>42</v>
      </c>
      <c r="N1455" t="n">
        <v>32.04</v>
      </c>
      <c r="O1455" t="n">
        <v>21547.89</v>
      </c>
      <c r="P1455" t="n">
        <v>624.15</v>
      </c>
      <c r="Q1455" t="n">
        <v>1367.23</v>
      </c>
      <c r="R1455" t="n">
        <v>147.52</v>
      </c>
      <c r="S1455" t="n">
        <v>104.26</v>
      </c>
      <c r="T1455" t="n">
        <v>20594.96</v>
      </c>
      <c r="U1455" t="n">
        <v>0.71</v>
      </c>
      <c r="V1455" t="n">
        <v>0.89</v>
      </c>
      <c r="W1455" t="n">
        <v>20.71</v>
      </c>
      <c r="X1455" t="n">
        <v>1.25</v>
      </c>
      <c r="Y1455" t="n">
        <v>1</v>
      </c>
      <c r="Z1455" t="n">
        <v>10</v>
      </c>
    </row>
    <row r="1456">
      <c r="A1456" t="n">
        <v>39</v>
      </c>
      <c r="B1456" t="n">
        <v>80</v>
      </c>
      <c r="C1456" t="inlineStr">
        <is>
          <t xml:space="preserve">CONCLUIDO	</t>
        </is>
      </c>
      <c r="D1456" t="n">
        <v>1.7398</v>
      </c>
      <c r="E1456" t="n">
        <v>57.48</v>
      </c>
      <c r="F1456" t="n">
        <v>53.77</v>
      </c>
      <c r="G1456" t="n">
        <v>75.03</v>
      </c>
      <c r="H1456" t="n">
        <v>1.1</v>
      </c>
      <c r="I1456" t="n">
        <v>43</v>
      </c>
      <c r="J1456" t="n">
        <v>173.18</v>
      </c>
      <c r="K1456" t="n">
        <v>50.28</v>
      </c>
      <c r="L1456" t="n">
        <v>10.75</v>
      </c>
      <c r="M1456" t="n">
        <v>41</v>
      </c>
      <c r="N1456" t="n">
        <v>32.15</v>
      </c>
      <c r="O1456" t="n">
        <v>21593.08</v>
      </c>
      <c r="P1456" t="n">
        <v>622.08</v>
      </c>
      <c r="Q1456" t="n">
        <v>1367.32</v>
      </c>
      <c r="R1456" t="n">
        <v>144.91</v>
      </c>
      <c r="S1456" t="n">
        <v>104.26</v>
      </c>
      <c r="T1456" t="n">
        <v>19295.89</v>
      </c>
      <c r="U1456" t="n">
        <v>0.72</v>
      </c>
      <c r="V1456" t="n">
        <v>0.89</v>
      </c>
      <c r="W1456" t="n">
        <v>20.72</v>
      </c>
      <c r="X1456" t="n">
        <v>1.19</v>
      </c>
      <c r="Y1456" t="n">
        <v>1</v>
      </c>
      <c r="Z1456" t="n">
        <v>10</v>
      </c>
    </row>
    <row r="1457">
      <c r="A1457" t="n">
        <v>40</v>
      </c>
      <c r="B1457" t="n">
        <v>80</v>
      </c>
      <c r="C1457" t="inlineStr">
        <is>
          <t xml:space="preserve">CONCLUIDO	</t>
        </is>
      </c>
      <c r="D1457" t="n">
        <v>1.7414</v>
      </c>
      <c r="E1457" t="n">
        <v>57.43</v>
      </c>
      <c r="F1457" t="n">
        <v>53.75</v>
      </c>
      <c r="G1457" t="n">
        <v>76.78</v>
      </c>
      <c r="H1457" t="n">
        <v>1.12</v>
      </c>
      <c r="I1457" t="n">
        <v>42</v>
      </c>
      <c r="J1457" t="n">
        <v>173.55</v>
      </c>
      <c r="K1457" t="n">
        <v>50.28</v>
      </c>
      <c r="L1457" t="n">
        <v>11</v>
      </c>
      <c r="M1457" t="n">
        <v>40</v>
      </c>
      <c r="N1457" t="n">
        <v>32.27</v>
      </c>
      <c r="O1457" t="n">
        <v>21638.31</v>
      </c>
      <c r="P1457" t="n">
        <v>620.63</v>
      </c>
      <c r="Q1457" t="n">
        <v>1367.24</v>
      </c>
      <c r="R1457" t="n">
        <v>144.67</v>
      </c>
      <c r="S1457" t="n">
        <v>104.26</v>
      </c>
      <c r="T1457" t="n">
        <v>19180.55</v>
      </c>
      <c r="U1457" t="n">
        <v>0.72</v>
      </c>
      <c r="V1457" t="n">
        <v>0.89</v>
      </c>
      <c r="W1457" t="n">
        <v>20.71</v>
      </c>
      <c r="X1457" t="n">
        <v>1.17</v>
      </c>
      <c r="Y1457" t="n">
        <v>1</v>
      </c>
      <c r="Z1457" t="n">
        <v>10</v>
      </c>
    </row>
    <row r="1458">
      <c r="A1458" t="n">
        <v>41</v>
      </c>
      <c r="B1458" t="n">
        <v>80</v>
      </c>
      <c r="C1458" t="inlineStr">
        <is>
          <t xml:space="preserve">CONCLUIDO	</t>
        </is>
      </c>
      <c r="D1458" t="n">
        <v>1.7436</v>
      </c>
      <c r="E1458" t="n">
        <v>57.35</v>
      </c>
      <c r="F1458" t="n">
        <v>53.71</v>
      </c>
      <c r="G1458" t="n">
        <v>78.59999999999999</v>
      </c>
      <c r="H1458" t="n">
        <v>1.15</v>
      </c>
      <c r="I1458" t="n">
        <v>41</v>
      </c>
      <c r="J1458" t="n">
        <v>173.92</v>
      </c>
      <c r="K1458" t="n">
        <v>50.28</v>
      </c>
      <c r="L1458" t="n">
        <v>11.25</v>
      </c>
      <c r="M1458" t="n">
        <v>39</v>
      </c>
      <c r="N1458" t="n">
        <v>32.39</v>
      </c>
      <c r="O1458" t="n">
        <v>21683.57</v>
      </c>
      <c r="P1458" t="n">
        <v>618.79</v>
      </c>
      <c r="Q1458" t="n">
        <v>1367.32</v>
      </c>
      <c r="R1458" t="n">
        <v>143.38</v>
      </c>
      <c r="S1458" t="n">
        <v>104.26</v>
      </c>
      <c r="T1458" t="n">
        <v>18540.63</v>
      </c>
      <c r="U1458" t="n">
        <v>0.73</v>
      </c>
      <c r="V1458" t="n">
        <v>0.89</v>
      </c>
      <c r="W1458" t="n">
        <v>20.71</v>
      </c>
      <c r="X1458" t="n">
        <v>1.13</v>
      </c>
      <c r="Y1458" t="n">
        <v>1</v>
      </c>
      <c r="Z1458" t="n">
        <v>10</v>
      </c>
    </row>
    <row r="1459">
      <c r="A1459" t="n">
        <v>42</v>
      </c>
      <c r="B1459" t="n">
        <v>80</v>
      </c>
      <c r="C1459" t="inlineStr">
        <is>
          <t xml:space="preserve">CONCLUIDO	</t>
        </is>
      </c>
      <c r="D1459" t="n">
        <v>1.7448</v>
      </c>
      <c r="E1459" t="n">
        <v>57.31</v>
      </c>
      <c r="F1459" t="n">
        <v>53.7</v>
      </c>
      <c r="G1459" t="n">
        <v>80.55</v>
      </c>
      <c r="H1459" t="n">
        <v>1.17</v>
      </c>
      <c r="I1459" t="n">
        <v>40</v>
      </c>
      <c r="J1459" t="n">
        <v>174.28</v>
      </c>
      <c r="K1459" t="n">
        <v>50.28</v>
      </c>
      <c r="L1459" t="n">
        <v>11.5</v>
      </c>
      <c r="M1459" t="n">
        <v>38</v>
      </c>
      <c r="N1459" t="n">
        <v>32.5</v>
      </c>
      <c r="O1459" t="n">
        <v>21728.87</v>
      </c>
      <c r="P1459" t="n">
        <v>617.95</v>
      </c>
      <c r="Q1459" t="n">
        <v>1367.28</v>
      </c>
      <c r="R1459" t="n">
        <v>143.12</v>
      </c>
      <c r="S1459" t="n">
        <v>104.26</v>
      </c>
      <c r="T1459" t="n">
        <v>18416.29</v>
      </c>
      <c r="U1459" t="n">
        <v>0.73</v>
      </c>
      <c r="V1459" t="n">
        <v>0.89</v>
      </c>
      <c r="W1459" t="n">
        <v>20.71</v>
      </c>
      <c r="X1459" t="n">
        <v>1.12</v>
      </c>
      <c r="Y1459" t="n">
        <v>1</v>
      </c>
      <c r="Z1459" t="n">
        <v>10</v>
      </c>
    </row>
    <row r="1460">
      <c r="A1460" t="n">
        <v>43</v>
      </c>
      <c r="B1460" t="n">
        <v>80</v>
      </c>
      <c r="C1460" t="inlineStr">
        <is>
          <t xml:space="preserve">CONCLUIDO	</t>
        </is>
      </c>
      <c r="D1460" t="n">
        <v>1.7462</v>
      </c>
      <c r="E1460" t="n">
        <v>57.27</v>
      </c>
      <c r="F1460" t="n">
        <v>53.69</v>
      </c>
      <c r="G1460" t="n">
        <v>82.59</v>
      </c>
      <c r="H1460" t="n">
        <v>1.19</v>
      </c>
      <c r="I1460" t="n">
        <v>39</v>
      </c>
      <c r="J1460" t="n">
        <v>174.65</v>
      </c>
      <c r="K1460" t="n">
        <v>50.28</v>
      </c>
      <c r="L1460" t="n">
        <v>11.75</v>
      </c>
      <c r="M1460" t="n">
        <v>37</v>
      </c>
      <c r="N1460" t="n">
        <v>32.62</v>
      </c>
      <c r="O1460" t="n">
        <v>21774.22</v>
      </c>
      <c r="P1460" t="n">
        <v>615.88</v>
      </c>
      <c r="Q1460" t="n">
        <v>1367.33</v>
      </c>
      <c r="R1460" t="n">
        <v>142.31</v>
      </c>
      <c r="S1460" t="n">
        <v>104.26</v>
      </c>
      <c r="T1460" t="n">
        <v>18016.45</v>
      </c>
      <c r="U1460" t="n">
        <v>0.73</v>
      </c>
      <c r="V1460" t="n">
        <v>0.89</v>
      </c>
      <c r="W1460" t="n">
        <v>20.72</v>
      </c>
      <c r="X1460" t="n">
        <v>1.11</v>
      </c>
      <c r="Y1460" t="n">
        <v>1</v>
      </c>
      <c r="Z1460" t="n">
        <v>10</v>
      </c>
    </row>
    <row r="1461">
      <c r="A1461" t="n">
        <v>44</v>
      </c>
      <c r="B1461" t="n">
        <v>80</v>
      </c>
      <c r="C1461" t="inlineStr">
        <is>
          <t xml:space="preserve">CONCLUIDO	</t>
        </is>
      </c>
      <c r="D1461" t="n">
        <v>1.7493</v>
      </c>
      <c r="E1461" t="n">
        <v>57.17</v>
      </c>
      <c r="F1461" t="n">
        <v>53.62</v>
      </c>
      <c r="G1461" t="n">
        <v>84.66</v>
      </c>
      <c r="H1461" t="n">
        <v>1.22</v>
      </c>
      <c r="I1461" t="n">
        <v>38</v>
      </c>
      <c r="J1461" t="n">
        <v>175.02</v>
      </c>
      <c r="K1461" t="n">
        <v>50.28</v>
      </c>
      <c r="L1461" t="n">
        <v>12</v>
      </c>
      <c r="M1461" t="n">
        <v>36</v>
      </c>
      <c r="N1461" t="n">
        <v>32.74</v>
      </c>
      <c r="O1461" t="n">
        <v>21819.6</v>
      </c>
      <c r="P1461" t="n">
        <v>613.45</v>
      </c>
      <c r="Q1461" t="n">
        <v>1367.25</v>
      </c>
      <c r="R1461" t="n">
        <v>140.34</v>
      </c>
      <c r="S1461" t="n">
        <v>104.26</v>
      </c>
      <c r="T1461" t="n">
        <v>17035.04</v>
      </c>
      <c r="U1461" t="n">
        <v>0.74</v>
      </c>
      <c r="V1461" t="n">
        <v>0.89</v>
      </c>
      <c r="W1461" t="n">
        <v>20.7</v>
      </c>
      <c r="X1461" t="n">
        <v>1.04</v>
      </c>
      <c r="Y1461" t="n">
        <v>1</v>
      </c>
      <c r="Z1461" t="n">
        <v>10</v>
      </c>
    </row>
    <row r="1462">
      <c r="A1462" t="n">
        <v>45</v>
      </c>
      <c r="B1462" t="n">
        <v>80</v>
      </c>
      <c r="C1462" t="inlineStr">
        <is>
          <t xml:space="preserve">CONCLUIDO	</t>
        </is>
      </c>
      <c r="D1462" t="n">
        <v>1.7509</v>
      </c>
      <c r="E1462" t="n">
        <v>57.12</v>
      </c>
      <c r="F1462" t="n">
        <v>53.6</v>
      </c>
      <c r="G1462" t="n">
        <v>86.92</v>
      </c>
      <c r="H1462" t="n">
        <v>1.24</v>
      </c>
      <c r="I1462" t="n">
        <v>37</v>
      </c>
      <c r="J1462" t="n">
        <v>175.39</v>
      </c>
      <c r="K1462" t="n">
        <v>50.28</v>
      </c>
      <c r="L1462" t="n">
        <v>12.25</v>
      </c>
      <c r="M1462" t="n">
        <v>35</v>
      </c>
      <c r="N1462" t="n">
        <v>32.86</v>
      </c>
      <c r="O1462" t="n">
        <v>21865.03</v>
      </c>
      <c r="P1462" t="n">
        <v>612.17</v>
      </c>
      <c r="Q1462" t="n">
        <v>1367.3</v>
      </c>
      <c r="R1462" t="n">
        <v>139.67</v>
      </c>
      <c r="S1462" t="n">
        <v>104.26</v>
      </c>
      <c r="T1462" t="n">
        <v>16708.06</v>
      </c>
      <c r="U1462" t="n">
        <v>0.75</v>
      </c>
      <c r="V1462" t="n">
        <v>0.89</v>
      </c>
      <c r="W1462" t="n">
        <v>20.7</v>
      </c>
      <c r="X1462" t="n">
        <v>1.02</v>
      </c>
      <c r="Y1462" t="n">
        <v>1</v>
      </c>
      <c r="Z1462" t="n">
        <v>10</v>
      </c>
    </row>
    <row r="1463">
      <c r="A1463" t="n">
        <v>46</v>
      </c>
      <c r="B1463" t="n">
        <v>80</v>
      </c>
      <c r="C1463" t="inlineStr">
        <is>
          <t xml:space="preserve">CONCLUIDO	</t>
        </is>
      </c>
      <c r="D1463" t="n">
        <v>1.7526</v>
      </c>
      <c r="E1463" t="n">
        <v>57.06</v>
      </c>
      <c r="F1463" t="n">
        <v>53.57</v>
      </c>
      <c r="G1463" t="n">
        <v>89.29000000000001</v>
      </c>
      <c r="H1463" t="n">
        <v>1.26</v>
      </c>
      <c r="I1463" t="n">
        <v>36</v>
      </c>
      <c r="J1463" t="n">
        <v>175.76</v>
      </c>
      <c r="K1463" t="n">
        <v>50.28</v>
      </c>
      <c r="L1463" t="n">
        <v>12.5</v>
      </c>
      <c r="M1463" t="n">
        <v>34</v>
      </c>
      <c r="N1463" t="n">
        <v>32.98</v>
      </c>
      <c r="O1463" t="n">
        <v>21910.49</v>
      </c>
      <c r="P1463" t="n">
        <v>609.89</v>
      </c>
      <c r="Q1463" t="n">
        <v>1367.19</v>
      </c>
      <c r="R1463" t="n">
        <v>138.79</v>
      </c>
      <c r="S1463" t="n">
        <v>104.26</v>
      </c>
      <c r="T1463" t="n">
        <v>16269.79</v>
      </c>
      <c r="U1463" t="n">
        <v>0.75</v>
      </c>
      <c r="V1463" t="n">
        <v>0.89</v>
      </c>
      <c r="W1463" t="n">
        <v>20.7</v>
      </c>
      <c r="X1463" t="n">
        <v>0.99</v>
      </c>
      <c r="Y1463" t="n">
        <v>1</v>
      </c>
      <c r="Z1463" t="n">
        <v>10</v>
      </c>
    </row>
    <row r="1464">
      <c r="A1464" t="n">
        <v>47</v>
      </c>
      <c r="B1464" t="n">
        <v>80</v>
      </c>
      <c r="C1464" t="inlineStr">
        <is>
          <t xml:space="preserve">CONCLUIDO	</t>
        </is>
      </c>
      <c r="D1464" t="n">
        <v>1.7519</v>
      </c>
      <c r="E1464" t="n">
        <v>57.08</v>
      </c>
      <c r="F1464" t="n">
        <v>53.6</v>
      </c>
      <c r="G1464" t="n">
        <v>89.33</v>
      </c>
      <c r="H1464" t="n">
        <v>1.28</v>
      </c>
      <c r="I1464" t="n">
        <v>36</v>
      </c>
      <c r="J1464" t="n">
        <v>176.12</v>
      </c>
      <c r="K1464" t="n">
        <v>50.28</v>
      </c>
      <c r="L1464" t="n">
        <v>12.75</v>
      </c>
      <c r="M1464" t="n">
        <v>34</v>
      </c>
      <c r="N1464" t="n">
        <v>33.09</v>
      </c>
      <c r="O1464" t="n">
        <v>21956</v>
      </c>
      <c r="P1464" t="n">
        <v>609</v>
      </c>
      <c r="Q1464" t="n">
        <v>1367.23</v>
      </c>
      <c r="R1464" t="n">
        <v>139.33</v>
      </c>
      <c r="S1464" t="n">
        <v>104.26</v>
      </c>
      <c r="T1464" t="n">
        <v>16543.27</v>
      </c>
      <c r="U1464" t="n">
        <v>0.75</v>
      </c>
      <c r="V1464" t="n">
        <v>0.89</v>
      </c>
      <c r="W1464" t="n">
        <v>20.71</v>
      </c>
      <c r="X1464" t="n">
        <v>1.02</v>
      </c>
      <c r="Y1464" t="n">
        <v>1</v>
      </c>
      <c r="Z1464" t="n">
        <v>10</v>
      </c>
    </row>
    <row r="1465">
      <c r="A1465" t="n">
        <v>48</v>
      </c>
      <c r="B1465" t="n">
        <v>80</v>
      </c>
      <c r="C1465" t="inlineStr">
        <is>
          <t xml:space="preserve">CONCLUIDO	</t>
        </is>
      </c>
      <c r="D1465" t="n">
        <v>1.7533</v>
      </c>
      <c r="E1465" t="n">
        <v>57.04</v>
      </c>
      <c r="F1465" t="n">
        <v>53.58</v>
      </c>
      <c r="G1465" t="n">
        <v>91.86</v>
      </c>
      <c r="H1465" t="n">
        <v>1.31</v>
      </c>
      <c r="I1465" t="n">
        <v>35</v>
      </c>
      <c r="J1465" t="n">
        <v>176.49</v>
      </c>
      <c r="K1465" t="n">
        <v>50.28</v>
      </c>
      <c r="L1465" t="n">
        <v>13</v>
      </c>
      <c r="M1465" t="n">
        <v>33</v>
      </c>
      <c r="N1465" t="n">
        <v>33.21</v>
      </c>
      <c r="O1465" t="n">
        <v>22001.54</v>
      </c>
      <c r="P1465" t="n">
        <v>608.13</v>
      </c>
      <c r="Q1465" t="n">
        <v>1367.21</v>
      </c>
      <c r="R1465" t="n">
        <v>139.45</v>
      </c>
      <c r="S1465" t="n">
        <v>104.26</v>
      </c>
      <c r="T1465" t="n">
        <v>16606.6</v>
      </c>
      <c r="U1465" t="n">
        <v>0.75</v>
      </c>
      <c r="V1465" t="n">
        <v>0.89</v>
      </c>
      <c r="W1465" t="n">
        <v>20.7</v>
      </c>
      <c r="X1465" t="n">
        <v>1.01</v>
      </c>
      <c r="Y1465" t="n">
        <v>1</v>
      </c>
      <c r="Z1465" t="n">
        <v>10</v>
      </c>
    </row>
    <row r="1466">
      <c r="A1466" t="n">
        <v>49</v>
      </c>
      <c r="B1466" t="n">
        <v>80</v>
      </c>
      <c r="C1466" t="inlineStr">
        <is>
          <t xml:space="preserve">CONCLUIDO	</t>
        </is>
      </c>
      <c r="D1466" t="n">
        <v>1.7564</v>
      </c>
      <c r="E1466" t="n">
        <v>56.94</v>
      </c>
      <c r="F1466" t="n">
        <v>53.52</v>
      </c>
      <c r="G1466" t="n">
        <v>94.44</v>
      </c>
      <c r="H1466" t="n">
        <v>1.33</v>
      </c>
      <c r="I1466" t="n">
        <v>34</v>
      </c>
      <c r="J1466" t="n">
        <v>176.86</v>
      </c>
      <c r="K1466" t="n">
        <v>50.28</v>
      </c>
      <c r="L1466" t="n">
        <v>13.25</v>
      </c>
      <c r="M1466" t="n">
        <v>32</v>
      </c>
      <c r="N1466" t="n">
        <v>33.33</v>
      </c>
      <c r="O1466" t="n">
        <v>22047.13</v>
      </c>
      <c r="P1466" t="n">
        <v>605</v>
      </c>
      <c r="Q1466" t="n">
        <v>1367.27</v>
      </c>
      <c r="R1466" t="n">
        <v>136.8</v>
      </c>
      <c r="S1466" t="n">
        <v>104.26</v>
      </c>
      <c r="T1466" t="n">
        <v>15288.1</v>
      </c>
      <c r="U1466" t="n">
        <v>0.76</v>
      </c>
      <c r="V1466" t="n">
        <v>0.9</v>
      </c>
      <c r="W1466" t="n">
        <v>20.7</v>
      </c>
      <c r="X1466" t="n">
        <v>0.9399999999999999</v>
      </c>
      <c r="Y1466" t="n">
        <v>1</v>
      </c>
      <c r="Z1466" t="n">
        <v>10</v>
      </c>
    </row>
    <row r="1467">
      <c r="A1467" t="n">
        <v>50</v>
      </c>
      <c r="B1467" t="n">
        <v>80</v>
      </c>
      <c r="C1467" t="inlineStr">
        <is>
          <t xml:space="preserve">CONCLUIDO	</t>
        </is>
      </c>
      <c r="D1467" t="n">
        <v>1.7556</v>
      </c>
      <c r="E1467" t="n">
        <v>56.96</v>
      </c>
      <c r="F1467" t="n">
        <v>53.54</v>
      </c>
      <c r="G1467" t="n">
        <v>94.48999999999999</v>
      </c>
      <c r="H1467" t="n">
        <v>1.35</v>
      </c>
      <c r="I1467" t="n">
        <v>34</v>
      </c>
      <c r="J1467" t="n">
        <v>177.23</v>
      </c>
      <c r="K1467" t="n">
        <v>50.28</v>
      </c>
      <c r="L1467" t="n">
        <v>13.5</v>
      </c>
      <c r="M1467" t="n">
        <v>32</v>
      </c>
      <c r="N1467" t="n">
        <v>33.45</v>
      </c>
      <c r="O1467" t="n">
        <v>22092.76</v>
      </c>
      <c r="P1467" t="n">
        <v>604.64</v>
      </c>
      <c r="Q1467" t="n">
        <v>1367.3</v>
      </c>
      <c r="R1467" t="n">
        <v>137.99</v>
      </c>
      <c r="S1467" t="n">
        <v>104.26</v>
      </c>
      <c r="T1467" t="n">
        <v>15882.78</v>
      </c>
      <c r="U1467" t="n">
        <v>0.76</v>
      </c>
      <c r="V1467" t="n">
        <v>0.9</v>
      </c>
      <c r="W1467" t="n">
        <v>20.7</v>
      </c>
      <c r="X1467" t="n">
        <v>0.96</v>
      </c>
      <c r="Y1467" t="n">
        <v>1</v>
      </c>
      <c r="Z1467" t="n">
        <v>10</v>
      </c>
    </row>
    <row r="1468">
      <c r="A1468" t="n">
        <v>51</v>
      </c>
      <c r="B1468" t="n">
        <v>80</v>
      </c>
      <c r="C1468" t="inlineStr">
        <is>
          <t xml:space="preserve">CONCLUIDO	</t>
        </is>
      </c>
      <c r="D1468" t="n">
        <v>1.7586</v>
      </c>
      <c r="E1468" t="n">
        <v>56.86</v>
      </c>
      <c r="F1468" t="n">
        <v>53.48</v>
      </c>
      <c r="G1468" t="n">
        <v>97.23</v>
      </c>
      <c r="H1468" t="n">
        <v>1.37</v>
      </c>
      <c r="I1468" t="n">
        <v>33</v>
      </c>
      <c r="J1468" t="n">
        <v>177.6</v>
      </c>
      <c r="K1468" t="n">
        <v>50.28</v>
      </c>
      <c r="L1468" t="n">
        <v>13.75</v>
      </c>
      <c r="M1468" t="n">
        <v>31</v>
      </c>
      <c r="N1468" t="n">
        <v>33.57</v>
      </c>
      <c r="O1468" t="n">
        <v>22138.42</v>
      </c>
      <c r="P1468" t="n">
        <v>602.85</v>
      </c>
      <c r="Q1468" t="n">
        <v>1367.3</v>
      </c>
      <c r="R1468" t="n">
        <v>135.58</v>
      </c>
      <c r="S1468" t="n">
        <v>104.26</v>
      </c>
      <c r="T1468" t="n">
        <v>14680.97</v>
      </c>
      <c r="U1468" t="n">
        <v>0.77</v>
      </c>
      <c r="V1468" t="n">
        <v>0.9</v>
      </c>
      <c r="W1468" t="n">
        <v>20.7</v>
      </c>
      <c r="X1468" t="n">
        <v>0.9</v>
      </c>
      <c r="Y1468" t="n">
        <v>1</v>
      </c>
      <c r="Z1468" t="n">
        <v>10</v>
      </c>
    </row>
    <row r="1469">
      <c r="A1469" t="n">
        <v>52</v>
      </c>
      <c r="B1469" t="n">
        <v>80</v>
      </c>
      <c r="C1469" t="inlineStr">
        <is>
          <t xml:space="preserve">CONCLUIDO	</t>
        </is>
      </c>
      <c r="D1469" t="n">
        <v>1.7599</v>
      </c>
      <c r="E1469" t="n">
        <v>56.82</v>
      </c>
      <c r="F1469" t="n">
        <v>53.46</v>
      </c>
      <c r="G1469" t="n">
        <v>100.25</v>
      </c>
      <c r="H1469" t="n">
        <v>1.4</v>
      </c>
      <c r="I1469" t="n">
        <v>32</v>
      </c>
      <c r="J1469" t="n">
        <v>177.97</v>
      </c>
      <c r="K1469" t="n">
        <v>50.28</v>
      </c>
      <c r="L1469" t="n">
        <v>14</v>
      </c>
      <c r="M1469" t="n">
        <v>30</v>
      </c>
      <c r="N1469" t="n">
        <v>33.69</v>
      </c>
      <c r="O1469" t="n">
        <v>22184.13</v>
      </c>
      <c r="P1469" t="n">
        <v>601.27</v>
      </c>
      <c r="Q1469" t="n">
        <v>1367.24</v>
      </c>
      <c r="R1469" t="n">
        <v>135.5</v>
      </c>
      <c r="S1469" t="n">
        <v>104.26</v>
      </c>
      <c r="T1469" t="n">
        <v>14647.37</v>
      </c>
      <c r="U1469" t="n">
        <v>0.77</v>
      </c>
      <c r="V1469" t="n">
        <v>0.9</v>
      </c>
      <c r="W1469" t="n">
        <v>20.69</v>
      </c>
      <c r="X1469" t="n">
        <v>0.89</v>
      </c>
      <c r="Y1469" t="n">
        <v>1</v>
      </c>
      <c r="Z1469" t="n">
        <v>10</v>
      </c>
    </row>
    <row r="1470">
      <c r="A1470" t="n">
        <v>53</v>
      </c>
      <c r="B1470" t="n">
        <v>80</v>
      </c>
      <c r="C1470" t="inlineStr">
        <is>
          <t xml:space="preserve">CONCLUIDO	</t>
        </is>
      </c>
      <c r="D1470" t="n">
        <v>1.7596</v>
      </c>
      <c r="E1470" t="n">
        <v>56.83</v>
      </c>
      <c r="F1470" t="n">
        <v>53.48</v>
      </c>
      <c r="G1470" t="n">
        <v>100.27</v>
      </c>
      <c r="H1470" t="n">
        <v>1.42</v>
      </c>
      <c r="I1470" t="n">
        <v>32</v>
      </c>
      <c r="J1470" t="n">
        <v>178.34</v>
      </c>
      <c r="K1470" t="n">
        <v>50.28</v>
      </c>
      <c r="L1470" t="n">
        <v>14.25</v>
      </c>
      <c r="M1470" t="n">
        <v>30</v>
      </c>
      <c r="N1470" t="n">
        <v>33.82</v>
      </c>
      <c r="O1470" t="n">
        <v>22229.88</v>
      </c>
      <c r="P1470" t="n">
        <v>599.0700000000001</v>
      </c>
      <c r="Q1470" t="n">
        <v>1367.2</v>
      </c>
      <c r="R1470" t="n">
        <v>135.54</v>
      </c>
      <c r="S1470" t="n">
        <v>104.26</v>
      </c>
      <c r="T1470" t="n">
        <v>14667.46</v>
      </c>
      <c r="U1470" t="n">
        <v>0.77</v>
      </c>
      <c r="V1470" t="n">
        <v>0.9</v>
      </c>
      <c r="W1470" t="n">
        <v>20.7</v>
      </c>
      <c r="X1470" t="n">
        <v>0.9</v>
      </c>
      <c r="Y1470" t="n">
        <v>1</v>
      </c>
      <c r="Z1470" t="n">
        <v>10</v>
      </c>
    </row>
    <row r="1471">
      <c r="A1471" t="n">
        <v>54</v>
      </c>
      <c r="B1471" t="n">
        <v>80</v>
      </c>
      <c r="C1471" t="inlineStr">
        <is>
          <t xml:space="preserve">CONCLUIDO	</t>
        </is>
      </c>
      <c r="D1471" t="n">
        <v>1.7619</v>
      </c>
      <c r="E1471" t="n">
        <v>56.76</v>
      </c>
      <c r="F1471" t="n">
        <v>53.43</v>
      </c>
      <c r="G1471" t="n">
        <v>103.42</v>
      </c>
      <c r="H1471" t="n">
        <v>1.44</v>
      </c>
      <c r="I1471" t="n">
        <v>31</v>
      </c>
      <c r="J1471" t="n">
        <v>178.72</v>
      </c>
      <c r="K1471" t="n">
        <v>50.28</v>
      </c>
      <c r="L1471" t="n">
        <v>14.5</v>
      </c>
      <c r="M1471" t="n">
        <v>29</v>
      </c>
      <c r="N1471" t="n">
        <v>33.94</v>
      </c>
      <c r="O1471" t="n">
        <v>22275.67</v>
      </c>
      <c r="P1471" t="n">
        <v>598.55</v>
      </c>
      <c r="Q1471" t="n">
        <v>1367.17</v>
      </c>
      <c r="R1471" t="n">
        <v>134.25</v>
      </c>
      <c r="S1471" t="n">
        <v>104.26</v>
      </c>
      <c r="T1471" t="n">
        <v>14024.75</v>
      </c>
      <c r="U1471" t="n">
        <v>0.78</v>
      </c>
      <c r="V1471" t="n">
        <v>0.9</v>
      </c>
      <c r="W1471" t="n">
        <v>20.7</v>
      </c>
      <c r="X1471" t="n">
        <v>0.86</v>
      </c>
      <c r="Y1471" t="n">
        <v>1</v>
      </c>
      <c r="Z1471" t="n">
        <v>10</v>
      </c>
    </row>
    <row r="1472">
      <c r="A1472" t="n">
        <v>55</v>
      </c>
      <c r="B1472" t="n">
        <v>80</v>
      </c>
      <c r="C1472" t="inlineStr">
        <is>
          <t xml:space="preserve">CONCLUIDO	</t>
        </is>
      </c>
      <c r="D1472" t="n">
        <v>1.7639</v>
      </c>
      <c r="E1472" t="n">
        <v>56.69</v>
      </c>
      <c r="F1472" t="n">
        <v>53.4</v>
      </c>
      <c r="G1472" t="n">
        <v>106.8</v>
      </c>
      <c r="H1472" t="n">
        <v>1.46</v>
      </c>
      <c r="I1472" t="n">
        <v>30</v>
      </c>
      <c r="J1472" t="n">
        <v>179.09</v>
      </c>
      <c r="K1472" t="n">
        <v>50.28</v>
      </c>
      <c r="L1472" t="n">
        <v>14.75</v>
      </c>
      <c r="M1472" t="n">
        <v>28</v>
      </c>
      <c r="N1472" t="n">
        <v>34.06</v>
      </c>
      <c r="O1472" t="n">
        <v>22321.5</v>
      </c>
      <c r="P1472" t="n">
        <v>595.61</v>
      </c>
      <c r="Q1472" t="n">
        <v>1367.25</v>
      </c>
      <c r="R1472" t="n">
        <v>133.2</v>
      </c>
      <c r="S1472" t="n">
        <v>104.26</v>
      </c>
      <c r="T1472" t="n">
        <v>13505.87</v>
      </c>
      <c r="U1472" t="n">
        <v>0.78</v>
      </c>
      <c r="V1472" t="n">
        <v>0.9</v>
      </c>
      <c r="W1472" t="n">
        <v>20.69</v>
      </c>
      <c r="X1472" t="n">
        <v>0.82</v>
      </c>
      <c r="Y1472" t="n">
        <v>1</v>
      </c>
      <c r="Z1472" t="n">
        <v>10</v>
      </c>
    </row>
    <row r="1473">
      <c r="A1473" t="n">
        <v>56</v>
      </c>
      <c r="B1473" t="n">
        <v>80</v>
      </c>
      <c r="C1473" t="inlineStr">
        <is>
          <t xml:space="preserve">CONCLUIDO	</t>
        </is>
      </c>
      <c r="D1473" t="n">
        <v>1.7637</v>
      </c>
      <c r="E1473" t="n">
        <v>56.7</v>
      </c>
      <c r="F1473" t="n">
        <v>53.41</v>
      </c>
      <c r="G1473" t="n">
        <v>106.82</v>
      </c>
      <c r="H1473" t="n">
        <v>1.48</v>
      </c>
      <c r="I1473" t="n">
        <v>30</v>
      </c>
      <c r="J1473" t="n">
        <v>179.46</v>
      </c>
      <c r="K1473" t="n">
        <v>50.28</v>
      </c>
      <c r="L1473" t="n">
        <v>15</v>
      </c>
      <c r="M1473" t="n">
        <v>28</v>
      </c>
      <c r="N1473" t="n">
        <v>34.18</v>
      </c>
      <c r="O1473" t="n">
        <v>22367.38</v>
      </c>
      <c r="P1473" t="n">
        <v>595</v>
      </c>
      <c r="Q1473" t="n">
        <v>1367.21</v>
      </c>
      <c r="R1473" t="n">
        <v>133.56</v>
      </c>
      <c r="S1473" t="n">
        <v>104.26</v>
      </c>
      <c r="T1473" t="n">
        <v>13688.25</v>
      </c>
      <c r="U1473" t="n">
        <v>0.78</v>
      </c>
      <c r="V1473" t="n">
        <v>0.9</v>
      </c>
      <c r="W1473" t="n">
        <v>20.69</v>
      </c>
      <c r="X1473" t="n">
        <v>0.83</v>
      </c>
      <c r="Y1473" t="n">
        <v>1</v>
      </c>
      <c r="Z1473" t="n">
        <v>10</v>
      </c>
    </row>
    <row r="1474">
      <c r="A1474" t="n">
        <v>57</v>
      </c>
      <c r="B1474" t="n">
        <v>80</v>
      </c>
      <c r="C1474" t="inlineStr">
        <is>
          <t xml:space="preserve">CONCLUIDO	</t>
        </is>
      </c>
      <c r="D1474" t="n">
        <v>1.7654</v>
      </c>
      <c r="E1474" t="n">
        <v>56.64</v>
      </c>
      <c r="F1474" t="n">
        <v>53.38</v>
      </c>
      <c r="G1474" t="n">
        <v>110.45</v>
      </c>
      <c r="H1474" t="n">
        <v>1.5</v>
      </c>
      <c r="I1474" t="n">
        <v>29</v>
      </c>
      <c r="J1474" t="n">
        <v>179.83</v>
      </c>
      <c r="K1474" t="n">
        <v>50.28</v>
      </c>
      <c r="L1474" t="n">
        <v>15.25</v>
      </c>
      <c r="M1474" t="n">
        <v>27</v>
      </c>
      <c r="N1474" t="n">
        <v>34.3</v>
      </c>
      <c r="O1474" t="n">
        <v>22413.29</v>
      </c>
      <c r="P1474" t="n">
        <v>593.49</v>
      </c>
      <c r="Q1474" t="n">
        <v>1367.28</v>
      </c>
      <c r="R1474" t="n">
        <v>132.7</v>
      </c>
      <c r="S1474" t="n">
        <v>104.26</v>
      </c>
      <c r="T1474" t="n">
        <v>13262.59</v>
      </c>
      <c r="U1474" t="n">
        <v>0.79</v>
      </c>
      <c r="V1474" t="n">
        <v>0.9</v>
      </c>
      <c r="W1474" t="n">
        <v>20.69</v>
      </c>
      <c r="X1474" t="n">
        <v>0.8100000000000001</v>
      </c>
      <c r="Y1474" t="n">
        <v>1</v>
      </c>
      <c r="Z1474" t="n">
        <v>10</v>
      </c>
    </row>
    <row r="1475">
      <c r="A1475" t="n">
        <v>58</v>
      </c>
      <c r="B1475" t="n">
        <v>80</v>
      </c>
      <c r="C1475" t="inlineStr">
        <is>
          <t xml:space="preserve">CONCLUIDO	</t>
        </is>
      </c>
      <c r="D1475" t="n">
        <v>1.7656</v>
      </c>
      <c r="E1475" t="n">
        <v>56.64</v>
      </c>
      <c r="F1475" t="n">
        <v>53.38</v>
      </c>
      <c r="G1475" t="n">
        <v>110.44</v>
      </c>
      <c r="H1475" t="n">
        <v>1.53</v>
      </c>
      <c r="I1475" t="n">
        <v>29</v>
      </c>
      <c r="J1475" t="n">
        <v>180.2</v>
      </c>
      <c r="K1475" t="n">
        <v>50.28</v>
      </c>
      <c r="L1475" t="n">
        <v>15.5</v>
      </c>
      <c r="M1475" t="n">
        <v>27</v>
      </c>
      <c r="N1475" t="n">
        <v>34.43</v>
      </c>
      <c r="O1475" t="n">
        <v>22459.24</v>
      </c>
      <c r="P1475" t="n">
        <v>592.8</v>
      </c>
      <c r="Q1475" t="n">
        <v>1367.32</v>
      </c>
      <c r="R1475" t="n">
        <v>132.73</v>
      </c>
      <c r="S1475" t="n">
        <v>104.26</v>
      </c>
      <c r="T1475" t="n">
        <v>13277.92</v>
      </c>
      <c r="U1475" t="n">
        <v>0.79</v>
      </c>
      <c r="V1475" t="n">
        <v>0.9</v>
      </c>
      <c r="W1475" t="n">
        <v>20.69</v>
      </c>
      <c r="X1475" t="n">
        <v>0.8</v>
      </c>
      <c r="Y1475" t="n">
        <v>1</v>
      </c>
      <c r="Z1475" t="n">
        <v>10</v>
      </c>
    </row>
    <row r="1476">
      <c r="A1476" t="n">
        <v>59</v>
      </c>
      <c r="B1476" t="n">
        <v>80</v>
      </c>
      <c r="C1476" t="inlineStr">
        <is>
          <t xml:space="preserve">CONCLUIDO	</t>
        </is>
      </c>
      <c r="D1476" t="n">
        <v>1.7673</v>
      </c>
      <c r="E1476" t="n">
        <v>56.58</v>
      </c>
      <c r="F1476" t="n">
        <v>53.36</v>
      </c>
      <c r="G1476" t="n">
        <v>114.34</v>
      </c>
      <c r="H1476" t="n">
        <v>1.55</v>
      </c>
      <c r="I1476" t="n">
        <v>28</v>
      </c>
      <c r="J1476" t="n">
        <v>180.58</v>
      </c>
      <c r="K1476" t="n">
        <v>50.28</v>
      </c>
      <c r="L1476" t="n">
        <v>15.75</v>
      </c>
      <c r="M1476" t="n">
        <v>26</v>
      </c>
      <c r="N1476" t="n">
        <v>34.55</v>
      </c>
      <c r="O1476" t="n">
        <v>22505.24</v>
      </c>
      <c r="P1476" t="n">
        <v>590.36</v>
      </c>
      <c r="Q1476" t="n">
        <v>1367.27</v>
      </c>
      <c r="R1476" t="n">
        <v>131.85</v>
      </c>
      <c r="S1476" t="n">
        <v>104.26</v>
      </c>
      <c r="T1476" t="n">
        <v>12843.08</v>
      </c>
      <c r="U1476" t="n">
        <v>0.79</v>
      </c>
      <c r="V1476" t="n">
        <v>0.9</v>
      </c>
      <c r="W1476" t="n">
        <v>20.69</v>
      </c>
      <c r="X1476" t="n">
        <v>0.78</v>
      </c>
      <c r="Y1476" t="n">
        <v>1</v>
      </c>
      <c r="Z1476" t="n">
        <v>10</v>
      </c>
    </row>
    <row r="1477">
      <c r="A1477" t="n">
        <v>60</v>
      </c>
      <c r="B1477" t="n">
        <v>80</v>
      </c>
      <c r="C1477" t="inlineStr">
        <is>
          <t xml:space="preserve">CONCLUIDO	</t>
        </is>
      </c>
      <c r="D1477" t="n">
        <v>1.7679</v>
      </c>
      <c r="E1477" t="n">
        <v>56.56</v>
      </c>
      <c r="F1477" t="n">
        <v>53.34</v>
      </c>
      <c r="G1477" t="n">
        <v>114.29</v>
      </c>
      <c r="H1477" t="n">
        <v>1.57</v>
      </c>
      <c r="I1477" t="n">
        <v>28</v>
      </c>
      <c r="J1477" t="n">
        <v>180.95</v>
      </c>
      <c r="K1477" t="n">
        <v>50.28</v>
      </c>
      <c r="L1477" t="n">
        <v>16</v>
      </c>
      <c r="M1477" t="n">
        <v>26</v>
      </c>
      <c r="N1477" t="n">
        <v>34.67</v>
      </c>
      <c r="O1477" t="n">
        <v>22551.28</v>
      </c>
      <c r="P1477" t="n">
        <v>588.6799999999999</v>
      </c>
      <c r="Q1477" t="n">
        <v>1367.28</v>
      </c>
      <c r="R1477" t="n">
        <v>131.13</v>
      </c>
      <c r="S1477" t="n">
        <v>104.26</v>
      </c>
      <c r="T1477" t="n">
        <v>12483.54</v>
      </c>
      <c r="U1477" t="n">
        <v>0.8</v>
      </c>
      <c r="V1477" t="n">
        <v>0.9</v>
      </c>
      <c r="W1477" t="n">
        <v>20.69</v>
      </c>
      <c r="X1477" t="n">
        <v>0.76</v>
      </c>
      <c r="Y1477" t="n">
        <v>1</v>
      </c>
      <c r="Z1477" t="n">
        <v>10</v>
      </c>
    </row>
    <row r="1478">
      <c r="A1478" t="n">
        <v>61</v>
      </c>
      <c r="B1478" t="n">
        <v>80</v>
      </c>
      <c r="C1478" t="inlineStr">
        <is>
          <t xml:space="preserve">CONCLUIDO	</t>
        </is>
      </c>
      <c r="D1478" t="n">
        <v>1.7694</v>
      </c>
      <c r="E1478" t="n">
        <v>56.52</v>
      </c>
      <c r="F1478" t="n">
        <v>53.32</v>
      </c>
      <c r="G1478" t="n">
        <v>118.49</v>
      </c>
      <c r="H1478" t="n">
        <v>1.59</v>
      </c>
      <c r="I1478" t="n">
        <v>27</v>
      </c>
      <c r="J1478" t="n">
        <v>181.32</v>
      </c>
      <c r="K1478" t="n">
        <v>50.28</v>
      </c>
      <c r="L1478" t="n">
        <v>16.25</v>
      </c>
      <c r="M1478" t="n">
        <v>25</v>
      </c>
      <c r="N1478" t="n">
        <v>34.79</v>
      </c>
      <c r="O1478" t="n">
        <v>22597.36</v>
      </c>
      <c r="P1478" t="n">
        <v>587.1900000000001</v>
      </c>
      <c r="Q1478" t="n">
        <v>1367.29</v>
      </c>
      <c r="R1478" t="n">
        <v>130.95</v>
      </c>
      <c r="S1478" t="n">
        <v>104.26</v>
      </c>
      <c r="T1478" t="n">
        <v>12395.15</v>
      </c>
      <c r="U1478" t="n">
        <v>0.8</v>
      </c>
      <c r="V1478" t="n">
        <v>0.9</v>
      </c>
      <c r="W1478" t="n">
        <v>20.68</v>
      </c>
      <c r="X1478" t="n">
        <v>0.74</v>
      </c>
      <c r="Y1478" t="n">
        <v>1</v>
      </c>
      <c r="Z1478" t="n">
        <v>10</v>
      </c>
    </row>
    <row r="1479">
      <c r="A1479" t="n">
        <v>62</v>
      </c>
      <c r="B1479" t="n">
        <v>80</v>
      </c>
      <c r="C1479" t="inlineStr">
        <is>
          <t xml:space="preserve">CONCLUIDO	</t>
        </is>
      </c>
      <c r="D1479" t="n">
        <v>1.7696</v>
      </c>
      <c r="E1479" t="n">
        <v>56.51</v>
      </c>
      <c r="F1479" t="n">
        <v>53.32</v>
      </c>
      <c r="G1479" t="n">
        <v>118.48</v>
      </c>
      <c r="H1479" t="n">
        <v>1.61</v>
      </c>
      <c r="I1479" t="n">
        <v>27</v>
      </c>
      <c r="J1479" t="n">
        <v>181.7</v>
      </c>
      <c r="K1479" t="n">
        <v>50.28</v>
      </c>
      <c r="L1479" t="n">
        <v>16.5</v>
      </c>
      <c r="M1479" t="n">
        <v>25</v>
      </c>
      <c r="N1479" t="n">
        <v>34.92</v>
      </c>
      <c r="O1479" t="n">
        <v>22643.61</v>
      </c>
      <c r="P1479" t="n">
        <v>584.47</v>
      </c>
      <c r="Q1479" t="n">
        <v>1367.23</v>
      </c>
      <c r="R1479" t="n">
        <v>130.61</v>
      </c>
      <c r="S1479" t="n">
        <v>104.26</v>
      </c>
      <c r="T1479" t="n">
        <v>12223.9</v>
      </c>
      <c r="U1479" t="n">
        <v>0.8</v>
      </c>
      <c r="V1479" t="n">
        <v>0.9</v>
      </c>
      <c r="W1479" t="n">
        <v>20.69</v>
      </c>
      <c r="X1479" t="n">
        <v>0.74</v>
      </c>
      <c r="Y1479" t="n">
        <v>1</v>
      </c>
      <c r="Z1479" t="n">
        <v>10</v>
      </c>
    </row>
    <row r="1480">
      <c r="A1480" t="n">
        <v>63</v>
      </c>
      <c r="B1480" t="n">
        <v>80</v>
      </c>
      <c r="C1480" t="inlineStr">
        <is>
          <t xml:space="preserve">CONCLUIDO	</t>
        </is>
      </c>
      <c r="D1480" t="n">
        <v>1.7715</v>
      </c>
      <c r="E1480" t="n">
        <v>56.45</v>
      </c>
      <c r="F1480" t="n">
        <v>53.29</v>
      </c>
      <c r="G1480" t="n">
        <v>122.97</v>
      </c>
      <c r="H1480" t="n">
        <v>1.63</v>
      </c>
      <c r="I1480" t="n">
        <v>26</v>
      </c>
      <c r="J1480" t="n">
        <v>182.07</v>
      </c>
      <c r="K1480" t="n">
        <v>50.28</v>
      </c>
      <c r="L1480" t="n">
        <v>16.75</v>
      </c>
      <c r="M1480" t="n">
        <v>24</v>
      </c>
      <c r="N1480" t="n">
        <v>35.04</v>
      </c>
      <c r="O1480" t="n">
        <v>22689.77</v>
      </c>
      <c r="P1480" t="n">
        <v>582.66</v>
      </c>
      <c r="Q1480" t="n">
        <v>1367.33</v>
      </c>
      <c r="R1480" t="n">
        <v>129.56</v>
      </c>
      <c r="S1480" t="n">
        <v>104.26</v>
      </c>
      <c r="T1480" t="n">
        <v>11707.92</v>
      </c>
      <c r="U1480" t="n">
        <v>0.8</v>
      </c>
      <c r="V1480" t="n">
        <v>0.9</v>
      </c>
      <c r="W1480" t="n">
        <v>20.68</v>
      </c>
      <c r="X1480" t="n">
        <v>0.71</v>
      </c>
      <c r="Y1480" t="n">
        <v>1</v>
      </c>
      <c r="Z1480" t="n">
        <v>10</v>
      </c>
    </row>
    <row r="1481">
      <c r="A1481" t="n">
        <v>64</v>
      </c>
      <c r="B1481" t="n">
        <v>80</v>
      </c>
      <c r="C1481" t="inlineStr">
        <is>
          <t xml:space="preserve">CONCLUIDO	</t>
        </is>
      </c>
      <c r="D1481" t="n">
        <v>1.7714</v>
      </c>
      <c r="E1481" t="n">
        <v>56.45</v>
      </c>
      <c r="F1481" t="n">
        <v>53.29</v>
      </c>
      <c r="G1481" t="n">
        <v>122.98</v>
      </c>
      <c r="H1481" t="n">
        <v>1.65</v>
      </c>
      <c r="I1481" t="n">
        <v>26</v>
      </c>
      <c r="J1481" t="n">
        <v>182.45</v>
      </c>
      <c r="K1481" t="n">
        <v>50.28</v>
      </c>
      <c r="L1481" t="n">
        <v>17</v>
      </c>
      <c r="M1481" t="n">
        <v>24</v>
      </c>
      <c r="N1481" t="n">
        <v>35.17</v>
      </c>
      <c r="O1481" t="n">
        <v>22735.98</v>
      </c>
      <c r="P1481" t="n">
        <v>582.73</v>
      </c>
      <c r="Q1481" t="n">
        <v>1367.17</v>
      </c>
      <c r="R1481" t="n">
        <v>129.7</v>
      </c>
      <c r="S1481" t="n">
        <v>104.26</v>
      </c>
      <c r="T1481" t="n">
        <v>11778.47</v>
      </c>
      <c r="U1481" t="n">
        <v>0.8</v>
      </c>
      <c r="V1481" t="n">
        <v>0.9</v>
      </c>
      <c r="W1481" t="n">
        <v>20.69</v>
      </c>
      <c r="X1481" t="n">
        <v>0.71</v>
      </c>
      <c r="Y1481" t="n">
        <v>1</v>
      </c>
      <c r="Z1481" t="n">
        <v>10</v>
      </c>
    </row>
    <row r="1482">
      <c r="A1482" t="n">
        <v>65</v>
      </c>
      <c r="B1482" t="n">
        <v>80</v>
      </c>
      <c r="C1482" t="inlineStr">
        <is>
          <t xml:space="preserve">CONCLUIDO	</t>
        </is>
      </c>
      <c r="D1482" t="n">
        <v>1.7734</v>
      </c>
      <c r="E1482" t="n">
        <v>56.39</v>
      </c>
      <c r="F1482" t="n">
        <v>53.26</v>
      </c>
      <c r="G1482" t="n">
        <v>127.82</v>
      </c>
      <c r="H1482" t="n">
        <v>1.67</v>
      </c>
      <c r="I1482" t="n">
        <v>25</v>
      </c>
      <c r="J1482" t="n">
        <v>182.82</v>
      </c>
      <c r="K1482" t="n">
        <v>50.28</v>
      </c>
      <c r="L1482" t="n">
        <v>17.25</v>
      </c>
      <c r="M1482" t="n">
        <v>23</v>
      </c>
      <c r="N1482" t="n">
        <v>35.29</v>
      </c>
      <c r="O1482" t="n">
        <v>22782.23</v>
      </c>
      <c r="P1482" t="n">
        <v>578.74</v>
      </c>
      <c r="Q1482" t="n">
        <v>1367.14</v>
      </c>
      <c r="R1482" t="n">
        <v>128.95</v>
      </c>
      <c r="S1482" t="n">
        <v>104.26</v>
      </c>
      <c r="T1482" t="n">
        <v>11407.64</v>
      </c>
      <c r="U1482" t="n">
        <v>0.8100000000000001</v>
      </c>
      <c r="V1482" t="n">
        <v>0.9</v>
      </c>
      <c r="W1482" t="n">
        <v>20.68</v>
      </c>
      <c r="X1482" t="n">
        <v>0.68</v>
      </c>
      <c r="Y1482" t="n">
        <v>1</v>
      </c>
      <c r="Z1482" t="n">
        <v>10</v>
      </c>
    </row>
    <row r="1483">
      <c r="A1483" t="n">
        <v>66</v>
      </c>
      <c r="B1483" t="n">
        <v>80</v>
      </c>
      <c r="C1483" t="inlineStr">
        <is>
          <t xml:space="preserve">CONCLUIDO	</t>
        </is>
      </c>
      <c r="D1483" t="n">
        <v>1.7732</v>
      </c>
      <c r="E1483" t="n">
        <v>56.39</v>
      </c>
      <c r="F1483" t="n">
        <v>53.26</v>
      </c>
      <c r="G1483" t="n">
        <v>127.83</v>
      </c>
      <c r="H1483" t="n">
        <v>1.69</v>
      </c>
      <c r="I1483" t="n">
        <v>25</v>
      </c>
      <c r="J1483" t="n">
        <v>183.2</v>
      </c>
      <c r="K1483" t="n">
        <v>50.28</v>
      </c>
      <c r="L1483" t="n">
        <v>17.5</v>
      </c>
      <c r="M1483" t="n">
        <v>23</v>
      </c>
      <c r="N1483" t="n">
        <v>35.42</v>
      </c>
      <c r="O1483" t="n">
        <v>22828.53</v>
      </c>
      <c r="P1483" t="n">
        <v>579.4400000000001</v>
      </c>
      <c r="Q1483" t="n">
        <v>1367.19</v>
      </c>
      <c r="R1483" t="n">
        <v>128.83</v>
      </c>
      <c r="S1483" t="n">
        <v>104.26</v>
      </c>
      <c r="T1483" t="n">
        <v>11347.85</v>
      </c>
      <c r="U1483" t="n">
        <v>0.8100000000000001</v>
      </c>
      <c r="V1483" t="n">
        <v>0.9</v>
      </c>
      <c r="W1483" t="n">
        <v>20.69</v>
      </c>
      <c r="X1483" t="n">
        <v>0.6899999999999999</v>
      </c>
      <c r="Y1483" t="n">
        <v>1</v>
      </c>
      <c r="Z1483" t="n">
        <v>10</v>
      </c>
    </row>
    <row r="1484">
      <c r="A1484" t="n">
        <v>67</v>
      </c>
      <c r="B1484" t="n">
        <v>80</v>
      </c>
      <c r="C1484" t="inlineStr">
        <is>
          <t xml:space="preserve">CONCLUIDO	</t>
        </is>
      </c>
      <c r="D1484" t="n">
        <v>1.7733</v>
      </c>
      <c r="E1484" t="n">
        <v>56.39</v>
      </c>
      <c r="F1484" t="n">
        <v>53.26</v>
      </c>
      <c r="G1484" t="n">
        <v>127.83</v>
      </c>
      <c r="H1484" t="n">
        <v>1.72</v>
      </c>
      <c r="I1484" t="n">
        <v>25</v>
      </c>
      <c r="J1484" t="n">
        <v>183.57</v>
      </c>
      <c r="K1484" t="n">
        <v>50.28</v>
      </c>
      <c r="L1484" t="n">
        <v>17.75</v>
      </c>
      <c r="M1484" t="n">
        <v>23</v>
      </c>
      <c r="N1484" t="n">
        <v>35.54</v>
      </c>
      <c r="O1484" t="n">
        <v>22874.86</v>
      </c>
      <c r="P1484" t="n">
        <v>576.73</v>
      </c>
      <c r="Q1484" t="n">
        <v>1367.19</v>
      </c>
      <c r="R1484" t="n">
        <v>128.89</v>
      </c>
      <c r="S1484" t="n">
        <v>104.26</v>
      </c>
      <c r="T1484" t="n">
        <v>11375.32</v>
      </c>
      <c r="U1484" t="n">
        <v>0.8100000000000001</v>
      </c>
      <c r="V1484" t="n">
        <v>0.9</v>
      </c>
      <c r="W1484" t="n">
        <v>20.68</v>
      </c>
      <c r="X1484" t="n">
        <v>0.6899999999999999</v>
      </c>
      <c r="Y1484" t="n">
        <v>1</v>
      </c>
      <c r="Z1484" t="n">
        <v>10</v>
      </c>
    </row>
    <row r="1485">
      <c r="A1485" t="n">
        <v>68</v>
      </c>
      <c r="B1485" t="n">
        <v>80</v>
      </c>
      <c r="C1485" t="inlineStr">
        <is>
          <t xml:space="preserve">CONCLUIDO	</t>
        </is>
      </c>
      <c r="D1485" t="n">
        <v>1.7756</v>
      </c>
      <c r="E1485" t="n">
        <v>56.32</v>
      </c>
      <c r="F1485" t="n">
        <v>53.22</v>
      </c>
      <c r="G1485" t="n">
        <v>133.05</v>
      </c>
      <c r="H1485" t="n">
        <v>1.74</v>
      </c>
      <c r="I1485" t="n">
        <v>24</v>
      </c>
      <c r="J1485" t="n">
        <v>183.95</v>
      </c>
      <c r="K1485" t="n">
        <v>50.28</v>
      </c>
      <c r="L1485" t="n">
        <v>18</v>
      </c>
      <c r="M1485" t="n">
        <v>22</v>
      </c>
      <c r="N1485" t="n">
        <v>35.67</v>
      </c>
      <c r="O1485" t="n">
        <v>22921.24</v>
      </c>
      <c r="P1485" t="n">
        <v>575.15</v>
      </c>
      <c r="Q1485" t="n">
        <v>1367.25</v>
      </c>
      <c r="R1485" t="n">
        <v>127.46</v>
      </c>
      <c r="S1485" t="n">
        <v>104.26</v>
      </c>
      <c r="T1485" t="n">
        <v>10664.55</v>
      </c>
      <c r="U1485" t="n">
        <v>0.82</v>
      </c>
      <c r="V1485" t="n">
        <v>0.9</v>
      </c>
      <c r="W1485" t="n">
        <v>20.68</v>
      </c>
      <c r="X1485" t="n">
        <v>0.64</v>
      </c>
      <c r="Y1485" t="n">
        <v>1</v>
      </c>
      <c r="Z1485" t="n">
        <v>10</v>
      </c>
    </row>
    <row r="1486">
      <c r="A1486" t="n">
        <v>69</v>
      </c>
      <c r="B1486" t="n">
        <v>80</v>
      </c>
      <c r="C1486" t="inlineStr">
        <is>
          <t xml:space="preserve">CONCLUIDO	</t>
        </is>
      </c>
      <c r="D1486" t="n">
        <v>1.7748</v>
      </c>
      <c r="E1486" t="n">
        <v>56.35</v>
      </c>
      <c r="F1486" t="n">
        <v>53.25</v>
      </c>
      <c r="G1486" t="n">
        <v>133.12</v>
      </c>
      <c r="H1486" t="n">
        <v>1.76</v>
      </c>
      <c r="I1486" t="n">
        <v>24</v>
      </c>
      <c r="J1486" t="n">
        <v>184.33</v>
      </c>
      <c r="K1486" t="n">
        <v>50.28</v>
      </c>
      <c r="L1486" t="n">
        <v>18.25</v>
      </c>
      <c r="M1486" t="n">
        <v>22</v>
      </c>
      <c r="N1486" t="n">
        <v>35.8</v>
      </c>
      <c r="O1486" t="n">
        <v>22967.66</v>
      </c>
      <c r="P1486" t="n">
        <v>575.01</v>
      </c>
      <c r="Q1486" t="n">
        <v>1367.28</v>
      </c>
      <c r="R1486" t="n">
        <v>128.22</v>
      </c>
      <c r="S1486" t="n">
        <v>104.26</v>
      </c>
      <c r="T1486" t="n">
        <v>11048.13</v>
      </c>
      <c r="U1486" t="n">
        <v>0.8100000000000001</v>
      </c>
      <c r="V1486" t="n">
        <v>0.9</v>
      </c>
      <c r="W1486" t="n">
        <v>20.69</v>
      </c>
      <c r="X1486" t="n">
        <v>0.67</v>
      </c>
      <c r="Y1486" t="n">
        <v>1</v>
      </c>
      <c r="Z1486" t="n">
        <v>10</v>
      </c>
    </row>
    <row r="1487">
      <c r="A1487" t="n">
        <v>70</v>
      </c>
      <c r="B1487" t="n">
        <v>80</v>
      </c>
      <c r="C1487" t="inlineStr">
        <is>
          <t xml:space="preserve">CONCLUIDO	</t>
        </is>
      </c>
      <c r="D1487" t="n">
        <v>1.7751</v>
      </c>
      <c r="E1487" t="n">
        <v>56.33</v>
      </c>
      <c r="F1487" t="n">
        <v>53.24</v>
      </c>
      <c r="G1487" t="n">
        <v>133.09</v>
      </c>
      <c r="H1487" t="n">
        <v>1.78</v>
      </c>
      <c r="I1487" t="n">
        <v>24</v>
      </c>
      <c r="J1487" t="n">
        <v>184.7</v>
      </c>
      <c r="K1487" t="n">
        <v>50.28</v>
      </c>
      <c r="L1487" t="n">
        <v>18.5</v>
      </c>
      <c r="M1487" t="n">
        <v>22</v>
      </c>
      <c r="N1487" t="n">
        <v>35.92</v>
      </c>
      <c r="O1487" t="n">
        <v>23014.13</v>
      </c>
      <c r="P1487" t="n">
        <v>573.0599999999999</v>
      </c>
      <c r="Q1487" t="n">
        <v>1367.2</v>
      </c>
      <c r="R1487" t="n">
        <v>128.07</v>
      </c>
      <c r="S1487" t="n">
        <v>104.26</v>
      </c>
      <c r="T1487" t="n">
        <v>10968.92</v>
      </c>
      <c r="U1487" t="n">
        <v>0.8100000000000001</v>
      </c>
      <c r="V1487" t="n">
        <v>0.9</v>
      </c>
      <c r="W1487" t="n">
        <v>20.68</v>
      </c>
      <c r="X1487" t="n">
        <v>0.66</v>
      </c>
      <c r="Y1487" t="n">
        <v>1</v>
      </c>
      <c r="Z1487" t="n">
        <v>10</v>
      </c>
    </row>
    <row r="1488">
      <c r="A1488" t="n">
        <v>71</v>
      </c>
      <c r="B1488" t="n">
        <v>80</v>
      </c>
      <c r="C1488" t="inlineStr">
        <is>
          <t xml:space="preserve">CONCLUIDO	</t>
        </is>
      </c>
      <c r="D1488" t="n">
        <v>1.7774</v>
      </c>
      <c r="E1488" t="n">
        <v>56.26</v>
      </c>
      <c r="F1488" t="n">
        <v>53.2</v>
      </c>
      <c r="G1488" t="n">
        <v>138.78</v>
      </c>
      <c r="H1488" t="n">
        <v>1.8</v>
      </c>
      <c r="I1488" t="n">
        <v>23</v>
      </c>
      <c r="J1488" t="n">
        <v>185.08</v>
      </c>
      <c r="K1488" t="n">
        <v>50.28</v>
      </c>
      <c r="L1488" t="n">
        <v>18.75</v>
      </c>
      <c r="M1488" t="n">
        <v>21</v>
      </c>
      <c r="N1488" t="n">
        <v>36.05</v>
      </c>
      <c r="O1488" t="n">
        <v>23060.64</v>
      </c>
      <c r="P1488" t="n">
        <v>572.54</v>
      </c>
      <c r="Q1488" t="n">
        <v>1367.26</v>
      </c>
      <c r="R1488" t="n">
        <v>126.79</v>
      </c>
      <c r="S1488" t="n">
        <v>104.26</v>
      </c>
      <c r="T1488" t="n">
        <v>10334.67</v>
      </c>
      <c r="U1488" t="n">
        <v>0.82</v>
      </c>
      <c r="V1488" t="n">
        <v>0.9</v>
      </c>
      <c r="W1488" t="n">
        <v>20.68</v>
      </c>
      <c r="X1488" t="n">
        <v>0.62</v>
      </c>
      <c r="Y1488" t="n">
        <v>1</v>
      </c>
      <c r="Z1488" t="n">
        <v>10</v>
      </c>
    </row>
    <row r="1489">
      <c r="A1489" t="n">
        <v>72</v>
      </c>
      <c r="B1489" t="n">
        <v>80</v>
      </c>
      <c r="C1489" t="inlineStr">
        <is>
          <t xml:space="preserve">CONCLUIDO	</t>
        </is>
      </c>
      <c r="D1489" t="n">
        <v>1.7771</v>
      </c>
      <c r="E1489" t="n">
        <v>56.27</v>
      </c>
      <c r="F1489" t="n">
        <v>53.2</v>
      </c>
      <c r="G1489" t="n">
        <v>138.8</v>
      </c>
      <c r="H1489" t="n">
        <v>1.82</v>
      </c>
      <c r="I1489" t="n">
        <v>23</v>
      </c>
      <c r="J1489" t="n">
        <v>185.46</v>
      </c>
      <c r="K1489" t="n">
        <v>50.28</v>
      </c>
      <c r="L1489" t="n">
        <v>19</v>
      </c>
      <c r="M1489" t="n">
        <v>21</v>
      </c>
      <c r="N1489" t="n">
        <v>36.18</v>
      </c>
      <c r="O1489" t="n">
        <v>23107.19</v>
      </c>
      <c r="P1489" t="n">
        <v>570.39</v>
      </c>
      <c r="Q1489" t="n">
        <v>1367.26</v>
      </c>
      <c r="R1489" t="n">
        <v>126.92</v>
      </c>
      <c r="S1489" t="n">
        <v>104.26</v>
      </c>
      <c r="T1489" t="n">
        <v>10399.66</v>
      </c>
      <c r="U1489" t="n">
        <v>0.82</v>
      </c>
      <c r="V1489" t="n">
        <v>0.9</v>
      </c>
      <c r="W1489" t="n">
        <v>20.68</v>
      </c>
      <c r="X1489" t="n">
        <v>0.63</v>
      </c>
      <c r="Y1489" t="n">
        <v>1</v>
      </c>
      <c r="Z1489" t="n">
        <v>10</v>
      </c>
    </row>
    <row r="1490">
      <c r="A1490" t="n">
        <v>73</v>
      </c>
      <c r="B1490" t="n">
        <v>80</v>
      </c>
      <c r="C1490" t="inlineStr">
        <is>
          <t xml:space="preserve">CONCLUIDO	</t>
        </is>
      </c>
      <c r="D1490" t="n">
        <v>1.7761</v>
      </c>
      <c r="E1490" t="n">
        <v>56.3</v>
      </c>
      <c r="F1490" t="n">
        <v>53.24</v>
      </c>
      <c r="G1490" t="n">
        <v>138.88</v>
      </c>
      <c r="H1490" t="n">
        <v>1.84</v>
      </c>
      <c r="I1490" t="n">
        <v>23</v>
      </c>
      <c r="J1490" t="n">
        <v>185.84</v>
      </c>
      <c r="K1490" t="n">
        <v>50.28</v>
      </c>
      <c r="L1490" t="n">
        <v>19.25</v>
      </c>
      <c r="M1490" t="n">
        <v>21</v>
      </c>
      <c r="N1490" t="n">
        <v>36.31</v>
      </c>
      <c r="O1490" t="n">
        <v>23153.78</v>
      </c>
      <c r="P1490" t="n">
        <v>568.08</v>
      </c>
      <c r="Q1490" t="n">
        <v>1367.31</v>
      </c>
      <c r="R1490" t="n">
        <v>128.14</v>
      </c>
      <c r="S1490" t="n">
        <v>104.26</v>
      </c>
      <c r="T1490" t="n">
        <v>11008.92</v>
      </c>
      <c r="U1490" t="n">
        <v>0.8100000000000001</v>
      </c>
      <c r="V1490" t="n">
        <v>0.9</v>
      </c>
      <c r="W1490" t="n">
        <v>20.68</v>
      </c>
      <c r="X1490" t="n">
        <v>0.66</v>
      </c>
      <c r="Y1490" t="n">
        <v>1</v>
      </c>
      <c r="Z1490" t="n">
        <v>10</v>
      </c>
    </row>
    <row r="1491">
      <c r="A1491" t="n">
        <v>74</v>
      </c>
      <c r="B1491" t="n">
        <v>80</v>
      </c>
      <c r="C1491" t="inlineStr">
        <is>
          <t xml:space="preserve">CONCLUIDO	</t>
        </is>
      </c>
      <c r="D1491" t="n">
        <v>1.7796</v>
      </c>
      <c r="E1491" t="n">
        <v>56.19</v>
      </c>
      <c r="F1491" t="n">
        <v>53.16</v>
      </c>
      <c r="G1491" t="n">
        <v>144.98</v>
      </c>
      <c r="H1491" t="n">
        <v>1.86</v>
      </c>
      <c r="I1491" t="n">
        <v>22</v>
      </c>
      <c r="J1491" t="n">
        <v>186.21</v>
      </c>
      <c r="K1491" t="n">
        <v>50.28</v>
      </c>
      <c r="L1491" t="n">
        <v>19.5</v>
      </c>
      <c r="M1491" t="n">
        <v>20</v>
      </c>
      <c r="N1491" t="n">
        <v>36.43</v>
      </c>
      <c r="O1491" t="n">
        <v>23200.42</v>
      </c>
      <c r="P1491" t="n">
        <v>566.74</v>
      </c>
      <c r="Q1491" t="n">
        <v>1367.3</v>
      </c>
      <c r="R1491" t="n">
        <v>125.31</v>
      </c>
      <c r="S1491" t="n">
        <v>104.26</v>
      </c>
      <c r="T1491" t="n">
        <v>9600.75</v>
      </c>
      <c r="U1491" t="n">
        <v>0.83</v>
      </c>
      <c r="V1491" t="n">
        <v>0.9</v>
      </c>
      <c r="W1491" t="n">
        <v>20.68</v>
      </c>
      <c r="X1491" t="n">
        <v>0.58</v>
      </c>
      <c r="Y1491" t="n">
        <v>1</v>
      </c>
      <c r="Z1491" t="n">
        <v>10</v>
      </c>
    </row>
    <row r="1492">
      <c r="A1492" t="n">
        <v>75</v>
      </c>
      <c r="B1492" t="n">
        <v>80</v>
      </c>
      <c r="C1492" t="inlineStr">
        <is>
          <t xml:space="preserve">CONCLUIDO	</t>
        </is>
      </c>
      <c r="D1492" t="n">
        <v>1.779</v>
      </c>
      <c r="E1492" t="n">
        <v>56.21</v>
      </c>
      <c r="F1492" t="n">
        <v>53.18</v>
      </c>
      <c r="G1492" t="n">
        <v>145.03</v>
      </c>
      <c r="H1492" t="n">
        <v>1.88</v>
      </c>
      <c r="I1492" t="n">
        <v>22</v>
      </c>
      <c r="J1492" t="n">
        <v>186.59</v>
      </c>
      <c r="K1492" t="n">
        <v>50.28</v>
      </c>
      <c r="L1492" t="n">
        <v>19.75</v>
      </c>
      <c r="M1492" t="n">
        <v>20</v>
      </c>
      <c r="N1492" t="n">
        <v>36.56</v>
      </c>
      <c r="O1492" t="n">
        <v>23247.1</v>
      </c>
      <c r="P1492" t="n">
        <v>565.75</v>
      </c>
      <c r="Q1492" t="n">
        <v>1367.24</v>
      </c>
      <c r="R1492" t="n">
        <v>125.86</v>
      </c>
      <c r="S1492" t="n">
        <v>104.26</v>
      </c>
      <c r="T1492" t="n">
        <v>9878.17</v>
      </c>
      <c r="U1492" t="n">
        <v>0.83</v>
      </c>
      <c r="V1492" t="n">
        <v>0.9</v>
      </c>
      <c r="W1492" t="n">
        <v>20.69</v>
      </c>
      <c r="X1492" t="n">
        <v>0.6</v>
      </c>
      <c r="Y1492" t="n">
        <v>1</v>
      </c>
      <c r="Z1492" t="n">
        <v>10</v>
      </c>
    </row>
    <row r="1493">
      <c r="A1493" t="n">
        <v>76</v>
      </c>
      <c r="B1493" t="n">
        <v>80</v>
      </c>
      <c r="C1493" t="inlineStr">
        <is>
          <t xml:space="preserve">CONCLUIDO	</t>
        </is>
      </c>
      <c r="D1493" t="n">
        <v>1.779</v>
      </c>
      <c r="E1493" t="n">
        <v>56.21</v>
      </c>
      <c r="F1493" t="n">
        <v>53.18</v>
      </c>
      <c r="G1493" t="n">
        <v>145.03</v>
      </c>
      <c r="H1493" t="n">
        <v>1.9</v>
      </c>
      <c r="I1493" t="n">
        <v>22</v>
      </c>
      <c r="J1493" t="n">
        <v>186.97</v>
      </c>
      <c r="K1493" t="n">
        <v>50.28</v>
      </c>
      <c r="L1493" t="n">
        <v>20</v>
      </c>
      <c r="M1493" t="n">
        <v>20</v>
      </c>
      <c r="N1493" t="n">
        <v>36.69</v>
      </c>
      <c r="O1493" t="n">
        <v>23293.82</v>
      </c>
      <c r="P1493" t="n">
        <v>563.16</v>
      </c>
      <c r="Q1493" t="n">
        <v>1367.17</v>
      </c>
      <c r="R1493" t="n">
        <v>126.22</v>
      </c>
      <c r="S1493" t="n">
        <v>104.26</v>
      </c>
      <c r="T1493" t="n">
        <v>10057.29</v>
      </c>
      <c r="U1493" t="n">
        <v>0.83</v>
      </c>
      <c r="V1493" t="n">
        <v>0.9</v>
      </c>
      <c r="W1493" t="n">
        <v>20.67</v>
      </c>
      <c r="X1493" t="n">
        <v>0.6</v>
      </c>
      <c r="Y1493" t="n">
        <v>1</v>
      </c>
      <c r="Z1493" t="n">
        <v>10</v>
      </c>
    </row>
    <row r="1494">
      <c r="A1494" t="n">
        <v>77</v>
      </c>
      <c r="B1494" t="n">
        <v>80</v>
      </c>
      <c r="C1494" t="inlineStr">
        <is>
          <t xml:space="preserve">CONCLUIDO	</t>
        </is>
      </c>
      <c r="D1494" t="n">
        <v>1.7813</v>
      </c>
      <c r="E1494" t="n">
        <v>56.14</v>
      </c>
      <c r="F1494" t="n">
        <v>53.14</v>
      </c>
      <c r="G1494" t="n">
        <v>151.82</v>
      </c>
      <c r="H1494" t="n">
        <v>1.92</v>
      </c>
      <c r="I1494" t="n">
        <v>21</v>
      </c>
      <c r="J1494" t="n">
        <v>187.35</v>
      </c>
      <c r="K1494" t="n">
        <v>50.28</v>
      </c>
      <c r="L1494" t="n">
        <v>20.25</v>
      </c>
      <c r="M1494" t="n">
        <v>19</v>
      </c>
      <c r="N1494" t="n">
        <v>36.82</v>
      </c>
      <c r="O1494" t="n">
        <v>23340.59</v>
      </c>
      <c r="P1494" t="n">
        <v>560.71</v>
      </c>
      <c r="Q1494" t="n">
        <v>1367.25</v>
      </c>
      <c r="R1494" t="n">
        <v>124.64</v>
      </c>
      <c r="S1494" t="n">
        <v>104.26</v>
      </c>
      <c r="T1494" t="n">
        <v>9269.74</v>
      </c>
      <c r="U1494" t="n">
        <v>0.84</v>
      </c>
      <c r="V1494" t="n">
        <v>0.9</v>
      </c>
      <c r="W1494" t="n">
        <v>20.68</v>
      </c>
      <c r="X1494" t="n">
        <v>0.5600000000000001</v>
      </c>
      <c r="Y1494" t="n">
        <v>1</v>
      </c>
      <c r="Z1494" t="n">
        <v>10</v>
      </c>
    </row>
    <row r="1495">
      <c r="A1495" t="n">
        <v>78</v>
      </c>
      <c r="B1495" t="n">
        <v>80</v>
      </c>
      <c r="C1495" t="inlineStr">
        <is>
          <t xml:space="preserve">CONCLUIDO	</t>
        </is>
      </c>
      <c r="D1495" t="n">
        <v>1.7814</v>
      </c>
      <c r="E1495" t="n">
        <v>56.14</v>
      </c>
      <c r="F1495" t="n">
        <v>53.14</v>
      </c>
      <c r="G1495" t="n">
        <v>151.82</v>
      </c>
      <c r="H1495" t="n">
        <v>1.94</v>
      </c>
      <c r="I1495" t="n">
        <v>21</v>
      </c>
      <c r="J1495" t="n">
        <v>187.73</v>
      </c>
      <c r="K1495" t="n">
        <v>50.28</v>
      </c>
      <c r="L1495" t="n">
        <v>20.5</v>
      </c>
      <c r="M1495" t="n">
        <v>19</v>
      </c>
      <c r="N1495" t="n">
        <v>36.95</v>
      </c>
      <c r="O1495" t="n">
        <v>23387.4</v>
      </c>
      <c r="P1495" t="n">
        <v>560.79</v>
      </c>
      <c r="Q1495" t="n">
        <v>1367.24</v>
      </c>
      <c r="R1495" t="n">
        <v>124.64</v>
      </c>
      <c r="S1495" t="n">
        <v>104.26</v>
      </c>
      <c r="T1495" t="n">
        <v>9269.85</v>
      </c>
      <c r="U1495" t="n">
        <v>0.84</v>
      </c>
      <c r="V1495" t="n">
        <v>0.9</v>
      </c>
      <c r="W1495" t="n">
        <v>20.68</v>
      </c>
      <c r="X1495" t="n">
        <v>0.5600000000000001</v>
      </c>
      <c r="Y1495" t="n">
        <v>1</v>
      </c>
      <c r="Z1495" t="n">
        <v>10</v>
      </c>
    </row>
    <row r="1496">
      <c r="A1496" t="n">
        <v>79</v>
      </c>
      <c r="B1496" t="n">
        <v>80</v>
      </c>
      <c r="C1496" t="inlineStr">
        <is>
          <t xml:space="preserve">CONCLUIDO	</t>
        </is>
      </c>
      <c r="D1496" t="n">
        <v>1.7811</v>
      </c>
      <c r="E1496" t="n">
        <v>56.14</v>
      </c>
      <c r="F1496" t="n">
        <v>53.14</v>
      </c>
      <c r="G1496" t="n">
        <v>151.84</v>
      </c>
      <c r="H1496" t="n">
        <v>1.96</v>
      </c>
      <c r="I1496" t="n">
        <v>21</v>
      </c>
      <c r="J1496" t="n">
        <v>188.11</v>
      </c>
      <c r="K1496" t="n">
        <v>50.28</v>
      </c>
      <c r="L1496" t="n">
        <v>20.75</v>
      </c>
      <c r="M1496" t="n">
        <v>19</v>
      </c>
      <c r="N1496" t="n">
        <v>37.08</v>
      </c>
      <c r="O1496" t="n">
        <v>23434.26</v>
      </c>
      <c r="P1496" t="n">
        <v>557.9</v>
      </c>
      <c r="Q1496" t="n">
        <v>1367.17</v>
      </c>
      <c r="R1496" t="n">
        <v>124.97</v>
      </c>
      <c r="S1496" t="n">
        <v>104.26</v>
      </c>
      <c r="T1496" t="n">
        <v>9437.09</v>
      </c>
      <c r="U1496" t="n">
        <v>0.83</v>
      </c>
      <c r="V1496" t="n">
        <v>0.9</v>
      </c>
      <c r="W1496" t="n">
        <v>20.68</v>
      </c>
      <c r="X1496" t="n">
        <v>0.57</v>
      </c>
      <c r="Y1496" t="n">
        <v>1</v>
      </c>
      <c r="Z1496" t="n">
        <v>10</v>
      </c>
    </row>
    <row r="1497">
      <c r="A1497" t="n">
        <v>80</v>
      </c>
      <c r="B1497" t="n">
        <v>80</v>
      </c>
      <c r="C1497" t="inlineStr">
        <is>
          <t xml:space="preserve">CONCLUIDO	</t>
        </is>
      </c>
      <c r="D1497" t="n">
        <v>1.7833</v>
      </c>
      <c r="E1497" t="n">
        <v>56.08</v>
      </c>
      <c r="F1497" t="n">
        <v>53.11</v>
      </c>
      <c r="G1497" t="n">
        <v>159.32</v>
      </c>
      <c r="H1497" t="n">
        <v>1.98</v>
      </c>
      <c r="I1497" t="n">
        <v>20</v>
      </c>
      <c r="J1497" t="n">
        <v>188.49</v>
      </c>
      <c r="K1497" t="n">
        <v>50.28</v>
      </c>
      <c r="L1497" t="n">
        <v>21</v>
      </c>
      <c r="M1497" t="n">
        <v>17</v>
      </c>
      <c r="N1497" t="n">
        <v>37.21</v>
      </c>
      <c r="O1497" t="n">
        <v>23481.16</v>
      </c>
      <c r="P1497" t="n">
        <v>555.6900000000001</v>
      </c>
      <c r="Q1497" t="n">
        <v>1367.24</v>
      </c>
      <c r="R1497" t="n">
        <v>123.66</v>
      </c>
      <c r="S1497" t="n">
        <v>104.26</v>
      </c>
      <c r="T1497" t="n">
        <v>8788.200000000001</v>
      </c>
      <c r="U1497" t="n">
        <v>0.84</v>
      </c>
      <c r="V1497" t="n">
        <v>0.9</v>
      </c>
      <c r="W1497" t="n">
        <v>20.68</v>
      </c>
      <c r="X1497" t="n">
        <v>0.53</v>
      </c>
      <c r="Y1497" t="n">
        <v>1</v>
      </c>
      <c r="Z1497" t="n">
        <v>10</v>
      </c>
    </row>
    <row r="1498">
      <c r="A1498" t="n">
        <v>81</v>
      </c>
      <c r="B1498" t="n">
        <v>80</v>
      </c>
      <c r="C1498" t="inlineStr">
        <is>
          <t xml:space="preserve">CONCLUIDO	</t>
        </is>
      </c>
      <c r="D1498" t="n">
        <v>1.7833</v>
      </c>
      <c r="E1498" t="n">
        <v>56.08</v>
      </c>
      <c r="F1498" t="n">
        <v>53.11</v>
      </c>
      <c r="G1498" t="n">
        <v>159.32</v>
      </c>
      <c r="H1498" t="n">
        <v>2</v>
      </c>
      <c r="I1498" t="n">
        <v>20</v>
      </c>
      <c r="J1498" t="n">
        <v>188.87</v>
      </c>
      <c r="K1498" t="n">
        <v>50.28</v>
      </c>
      <c r="L1498" t="n">
        <v>21.25</v>
      </c>
      <c r="M1498" t="n">
        <v>18</v>
      </c>
      <c r="N1498" t="n">
        <v>37.34</v>
      </c>
      <c r="O1498" t="n">
        <v>23528.1</v>
      </c>
      <c r="P1498" t="n">
        <v>557.1799999999999</v>
      </c>
      <c r="Q1498" t="n">
        <v>1367.16</v>
      </c>
      <c r="R1498" t="n">
        <v>123.83</v>
      </c>
      <c r="S1498" t="n">
        <v>104.26</v>
      </c>
      <c r="T1498" t="n">
        <v>8870.4</v>
      </c>
      <c r="U1498" t="n">
        <v>0.84</v>
      </c>
      <c r="V1498" t="n">
        <v>0.9</v>
      </c>
      <c r="W1498" t="n">
        <v>20.67</v>
      </c>
      <c r="X1498" t="n">
        <v>0.53</v>
      </c>
      <c r="Y1498" t="n">
        <v>1</v>
      </c>
      <c r="Z1498" t="n">
        <v>10</v>
      </c>
    </row>
    <row r="1499">
      <c r="A1499" t="n">
        <v>82</v>
      </c>
      <c r="B1499" t="n">
        <v>80</v>
      </c>
      <c r="C1499" t="inlineStr">
        <is>
          <t xml:space="preserve">CONCLUIDO	</t>
        </is>
      </c>
      <c r="D1499" t="n">
        <v>1.7828</v>
      </c>
      <c r="E1499" t="n">
        <v>56.09</v>
      </c>
      <c r="F1499" t="n">
        <v>53.12</v>
      </c>
      <c r="G1499" t="n">
        <v>159.36</v>
      </c>
      <c r="H1499" t="n">
        <v>2.02</v>
      </c>
      <c r="I1499" t="n">
        <v>20</v>
      </c>
      <c r="J1499" t="n">
        <v>189.25</v>
      </c>
      <c r="K1499" t="n">
        <v>50.28</v>
      </c>
      <c r="L1499" t="n">
        <v>21.5</v>
      </c>
      <c r="M1499" t="n">
        <v>17</v>
      </c>
      <c r="N1499" t="n">
        <v>37.47</v>
      </c>
      <c r="O1499" t="n">
        <v>23575.09</v>
      </c>
      <c r="P1499" t="n">
        <v>556.36</v>
      </c>
      <c r="Q1499" t="n">
        <v>1367.21</v>
      </c>
      <c r="R1499" t="n">
        <v>124.07</v>
      </c>
      <c r="S1499" t="n">
        <v>104.26</v>
      </c>
      <c r="T1499" t="n">
        <v>8989.290000000001</v>
      </c>
      <c r="U1499" t="n">
        <v>0.84</v>
      </c>
      <c r="V1499" t="n">
        <v>0.9</v>
      </c>
      <c r="W1499" t="n">
        <v>20.68</v>
      </c>
      <c r="X1499" t="n">
        <v>0.55</v>
      </c>
      <c r="Y1499" t="n">
        <v>1</v>
      </c>
      <c r="Z1499" t="n">
        <v>10</v>
      </c>
    </row>
    <row r="1500">
      <c r="A1500" t="n">
        <v>83</v>
      </c>
      <c r="B1500" t="n">
        <v>80</v>
      </c>
      <c r="C1500" t="inlineStr">
        <is>
          <t xml:space="preserve">CONCLUIDO	</t>
        </is>
      </c>
      <c r="D1500" t="n">
        <v>1.7827</v>
      </c>
      <c r="E1500" t="n">
        <v>56.1</v>
      </c>
      <c r="F1500" t="n">
        <v>53.13</v>
      </c>
      <c r="G1500" t="n">
        <v>159.38</v>
      </c>
      <c r="H1500" t="n">
        <v>2.04</v>
      </c>
      <c r="I1500" t="n">
        <v>20</v>
      </c>
      <c r="J1500" t="n">
        <v>189.63</v>
      </c>
      <c r="K1500" t="n">
        <v>50.28</v>
      </c>
      <c r="L1500" t="n">
        <v>21.75</v>
      </c>
      <c r="M1500" t="n">
        <v>16</v>
      </c>
      <c r="N1500" t="n">
        <v>37.6</v>
      </c>
      <c r="O1500" t="n">
        <v>23622.13</v>
      </c>
      <c r="P1500" t="n">
        <v>551.38</v>
      </c>
      <c r="Q1500" t="n">
        <v>1367.19</v>
      </c>
      <c r="R1500" t="n">
        <v>124.24</v>
      </c>
      <c r="S1500" t="n">
        <v>104.26</v>
      </c>
      <c r="T1500" t="n">
        <v>9074.85</v>
      </c>
      <c r="U1500" t="n">
        <v>0.84</v>
      </c>
      <c r="V1500" t="n">
        <v>0.9</v>
      </c>
      <c r="W1500" t="n">
        <v>20.68</v>
      </c>
      <c r="X1500" t="n">
        <v>0.55</v>
      </c>
      <c r="Y1500" t="n">
        <v>1</v>
      </c>
      <c r="Z1500" t="n">
        <v>10</v>
      </c>
    </row>
    <row r="1501">
      <c r="A1501" t="n">
        <v>84</v>
      </c>
      <c r="B1501" t="n">
        <v>80</v>
      </c>
      <c r="C1501" t="inlineStr">
        <is>
          <t xml:space="preserve">CONCLUIDO	</t>
        </is>
      </c>
      <c r="D1501" t="n">
        <v>1.7849</v>
      </c>
      <c r="E1501" t="n">
        <v>56.03</v>
      </c>
      <c r="F1501" t="n">
        <v>53.09</v>
      </c>
      <c r="G1501" t="n">
        <v>167.65</v>
      </c>
      <c r="H1501" t="n">
        <v>2.05</v>
      </c>
      <c r="I1501" t="n">
        <v>19</v>
      </c>
      <c r="J1501" t="n">
        <v>190.01</v>
      </c>
      <c r="K1501" t="n">
        <v>50.28</v>
      </c>
      <c r="L1501" t="n">
        <v>22</v>
      </c>
      <c r="M1501" t="n">
        <v>15</v>
      </c>
      <c r="N1501" t="n">
        <v>37.74</v>
      </c>
      <c r="O1501" t="n">
        <v>23669.2</v>
      </c>
      <c r="P1501" t="n">
        <v>549.87</v>
      </c>
      <c r="Q1501" t="n">
        <v>1367.22</v>
      </c>
      <c r="R1501" t="n">
        <v>123.11</v>
      </c>
      <c r="S1501" t="n">
        <v>104.26</v>
      </c>
      <c r="T1501" t="n">
        <v>8516.879999999999</v>
      </c>
      <c r="U1501" t="n">
        <v>0.85</v>
      </c>
      <c r="V1501" t="n">
        <v>0.9</v>
      </c>
      <c r="W1501" t="n">
        <v>20.68</v>
      </c>
      <c r="X1501" t="n">
        <v>0.51</v>
      </c>
      <c r="Y1501" t="n">
        <v>1</v>
      </c>
      <c r="Z1501" t="n">
        <v>10</v>
      </c>
    </row>
    <row r="1502">
      <c r="A1502" t="n">
        <v>85</v>
      </c>
      <c r="B1502" t="n">
        <v>80</v>
      </c>
      <c r="C1502" t="inlineStr">
        <is>
          <t xml:space="preserve">CONCLUIDO	</t>
        </is>
      </c>
      <c r="D1502" t="n">
        <v>1.7845</v>
      </c>
      <c r="E1502" t="n">
        <v>56.04</v>
      </c>
      <c r="F1502" t="n">
        <v>53.1</v>
      </c>
      <c r="G1502" t="n">
        <v>167.69</v>
      </c>
      <c r="H1502" t="n">
        <v>2.07</v>
      </c>
      <c r="I1502" t="n">
        <v>19</v>
      </c>
      <c r="J1502" t="n">
        <v>190.4</v>
      </c>
      <c r="K1502" t="n">
        <v>50.28</v>
      </c>
      <c r="L1502" t="n">
        <v>22.25</v>
      </c>
      <c r="M1502" t="n">
        <v>12</v>
      </c>
      <c r="N1502" t="n">
        <v>37.87</v>
      </c>
      <c r="O1502" t="n">
        <v>23716.33</v>
      </c>
      <c r="P1502" t="n">
        <v>549.74</v>
      </c>
      <c r="Q1502" t="n">
        <v>1367.19</v>
      </c>
      <c r="R1502" t="n">
        <v>123.47</v>
      </c>
      <c r="S1502" t="n">
        <v>104.26</v>
      </c>
      <c r="T1502" t="n">
        <v>8697.450000000001</v>
      </c>
      <c r="U1502" t="n">
        <v>0.84</v>
      </c>
      <c r="V1502" t="n">
        <v>0.9</v>
      </c>
      <c r="W1502" t="n">
        <v>20.68</v>
      </c>
      <c r="X1502" t="n">
        <v>0.52</v>
      </c>
      <c r="Y1502" t="n">
        <v>1</v>
      </c>
      <c r="Z1502" t="n">
        <v>10</v>
      </c>
    </row>
    <row r="1503">
      <c r="A1503" t="n">
        <v>86</v>
      </c>
      <c r="B1503" t="n">
        <v>80</v>
      </c>
      <c r="C1503" t="inlineStr">
        <is>
          <t xml:space="preserve">CONCLUIDO	</t>
        </is>
      </c>
      <c r="D1503" t="n">
        <v>1.7848</v>
      </c>
      <c r="E1503" t="n">
        <v>56.03</v>
      </c>
      <c r="F1503" t="n">
        <v>53.09</v>
      </c>
      <c r="G1503" t="n">
        <v>167.66</v>
      </c>
      <c r="H1503" t="n">
        <v>2.09</v>
      </c>
      <c r="I1503" t="n">
        <v>19</v>
      </c>
      <c r="J1503" t="n">
        <v>190.78</v>
      </c>
      <c r="K1503" t="n">
        <v>50.28</v>
      </c>
      <c r="L1503" t="n">
        <v>22.5</v>
      </c>
      <c r="M1503" t="n">
        <v>13</v>
      </c>
      <c r="N1503" t="n">
        <v>38</v>
      </c>
      <c r="O1503" t="n">
        <v>23763.49</v>
      </c>
      <c r="P1503" t="n">
        <v>548.95</v>
      </c>
      <c r="Q1503" t="n">
        <v>1367.15</v>
      </c>
      <c r="R1503" t="n">
        <v>123</v>
      </c>
      <c r="S1503" t="n">
        <v>104.26</v>
      </c>
      <c r="T1503" t="n">
        <v>8459.200000000001</v>
      </c>
      <c r="U1503" t="n">
        <v>0.85</v>
      </c>
      <c r="V1503" t="n">
        <v>0.9</v>
      </c>
      <c r="W1503" t="n">
        <v>20.68</v>
      </c>
      <c r="X1503" t="n">
        <v>0.52</v>
      </c>
      <c r="Y1503" t="n">
        <v>1</v>
      </c>
      <c r="Z1503" t="n">
        <v>10</v>
      </c>
    </row>
    <row r="1504">
      <c r="A1504" t="n">
        <v>87</v>
      </c>
      <c r="B1504" t="n">
        <v>80</v>
      </c>
      <c r="C1504" t="inlineStr">
        <is>
          <t xml:space="preserve">CONCLUIDO	</t>
        </is>
      </c>
      <c r="D1504" t="n">
        <v>1.7843</v>
      </c>
      <c r="E1504" t="n">
        <v>56.05</v>
      </c>
      <c r="F1504" t="n">
        <v>53.11</v>
      </c>
      <c r="G1504" t="n">
        <v>167.71</v>
      </c>
      <c r="H1504" t="n">
        <v>2.11</v>
      </c>
      <c r="I1504" t="n">
        <v>19</v>
      </c>
      <c r="J1504" t="n">
        <v>191.16</v>
      </c>
      <c r="K1504" t="n">
        <v>50.28</v>
      </c>
      <c r="L1504" t="n">
        <v>22.75</v>
      </c>
      <c r="M1504" t="n">
        <v>7</v>
      </c>
      <c r="N1504" t="n">
        <v>38.13</v>
      </c>
      <c r="O1504" t="n">
        <v>23810.71</v>
      </c>
      <c r="P1504" t="n">
        <v>548.17</v>
      </c>
      <c r="Q1504" t="n">
        <v>1367.27</v>
      </c>
      <c r="R1504" t="n">
        <v>123.36</v>
      </c>
      <c r="S1504" t="n">
        <v>104.26</v>
      </c>
      <c r="T1504" t="n">
        <v>8639.26</v>
      </c>
      <c r="U1504" t="n">
        <v>0.85</v>
      </c>
      <c r="V1504" t="n">
        <v>0.9</v>
      </c>
      <c r="W1504" t="n">
        <v>20.69</v>
      </c>
      <c r="X1504" t="n">
        <v>0.53</v>
      </c>
      <c r="Y1504" t="n">
        <v>1</v>
      </c>
      <c r="Z1504" t="n">
        <v>10</v>
      </c>
    </row>
    <row r="1505">
      <c r="A1505" t="n">
        <v>88</v>
      </c>
      <c r="B1505" t="n">
        <v>80</v>
      </c>
      <c r="C1505" t="inlineStr">
        <is>
          <t xml:space="preserve">CONCLUIDO	</t>
        </is>
      </c>
      <c r="D1505" t="n">
        <v>1.7842</v>
      </c>
      <c r="E1505" t="n">
        <v>56.05</v>
      </c>
      <c r="F1505" t="n">
        <v>53.11</v>
      </c>
      <c r="G1505" t="n">
        <v>167.72</v>
      </c>
      <c r="H1505" t="n">
        <v>2.13</v>
      </c>
      <c r="I1505" t="n">
        <v>19</v>
      </c>
      <c r="J1505" t="n">
        <v>191.55</v>
      </c>
      <c r="K1505" t="n">
        <v>50.28</v>
      </c>
      <c r="L1505" t="n">
        <v>23</v>
      </c>
      <c r="M1505" t="n">
        <v>6</v>
      </c>
      <c r="N1505" t="n">
        <v>38.27</v>
      </c>
      <c r="O1505" t="n">
        <v>23857.96</v>
      </c>
      <c r="P1505" t="n">
        <v>548.34</v>
      </c>
      <c r="Q1505" t="n">
        <v>1367.34</v>
      </c>
      <c r="R1505" t="n">
        <v>123.27</v>
      </c>
      <c r="S1505" t="n">
        <v>104.26</v>
      </c>
      <c r="T1505" t="n">
        <v>8593.74</v>
      </c>
      <c r="U1505" t="n">
        <v>0.85</v>
      </c>
      <c r="V1505" t="n">
        <v>0.9</v>
      </c>
      <c r="W1505" t="n">
        <v>20.69</v>
      </c>
      <c r="X1505" t="n">
        <v>0.53</v>
      </c>
      <c r="Y1505" t="n">
        <v>1</v>
      </c>
      <c r="Z1505" t="n">
        <v>10</v>
      </c>
    </row>
    <row r="1506">
      <c r="A1506" t="n">
        <v>89</v>
      </c>
      <c r="B1506" t="n">
        <v>80</v>
      </c>
      <c r="C1506" t="inlineStr">
        <is>
          <t xml:space="preserve">CONCLUIDO	</t>
        </is>
      </c>
      <c r="D1506" t="n">
        <v>1.7842</v>
      </c>
      <c r="E1506" t="n">
        <v>56.05</v>
      </c>
      <c r="F1506" t="n">
        <v>53.11</v>
      </c>
      <c r="G1506" t="n">
        <v>167.72</v>
      </c>
      <c r="H1506" t="n">
        <v>2.15</v>
      </c>
      <c r="I1506" t="n">
        <v>19</v>
      </c>
      <c r="J1506" t="n">
        <v>191.93</v>
      </c>
      <c r="K1506" t="n">
        <v>50.28</v>
      </c>
      <c r="L1506" t="n">
        <v>23.25</v>
      </c>
      <c r="M1506" t="n">
        <v>5</v>
      </c>
      <c r="N1506" t="n">
        <v>38.4</v>
      </c>
      <c r="O1506" t="n">
        <v>23905.27</v>
      </c>
      <c r="P1506" t="n">
        <v>548.25</v>
      </c>
      <c r="Q1506" t="n">
        <v>1367.3</v>
      </c>
      <c r="R1506" t="n">
        <v>123.38</v>
      </c>
      <c r="S1506" t="n">
        <v>104.26</v>
      </c>
      <c r="T1506" t="n">
        <v>8652.48</v>
      </c>
      <c r="U1506" t="n">
        <v>0.85</v>
      </c>
      <c r="V1506" t="n">
        <v>0.9</v>
      </c>
      <c r="W1506" t="n">
        <v>20.69</v>
      </c>
      <c r="X1506" t="n">
        <v>0.53</v>
      </c>
      <c r="Y1506" t="n">
        <v>1</v>
      </c>
      <c r="Z1506" t="n">
        <v>10</v>
      </c>
    </row>
    <row r="1507">
      <c r="A1507" t="n">
        <v>90</v>
      </c>
      <c r="B1507" t="n">
        <v>80</v>
      </c>
      <c r="C1507" t="inlineStr">
        <is>
          <t xml:space="preserve">CONCLUIDO	</t>
        </is>
      </c>
      <c r="D1507" t="n">
        <v>1.7842</v>
      </c>
      <c r="E1507" t="n">
        <v>56.05</v>
      </c>
      <c r="F1507" t="n">
        <v>53.11</v>
      </c>
      <c r="G1507" t="n">
        <v>167.72</v>
      </c>
      <c r="H1507" t="n">
        <v>2.17</v>
      </c>
      <c r="I1507" t="n">
        <v>19</v>
      </c>
      <c r="J1507" t="n">
        <v>192.31</v>
      </c>
      <c r="K1507" t="n">
        <v>50.28</v>
      </c>
      <c r="L1507" t="n">
        <v>23.5</v>
      </c>
      <c r="M1507" t="n">
        <v>3</v>
      </c>
      <c r="N1507" t="n">
        <v>38.53</v>
      </c>
      <c r="O1507" t="n">
        <v>23952.62</v>
      </c>
      <c r="P1507" t="n">
        <v>548.01</v>
      </c>
      <c r="Q1507" t="n">
        <v>1367.3</v>
      </c>
      <c r="R1507" t="n">
        <v>123.28</v>
      </c>
      <c r="S1507" t="n">
        <v>104.26</v>
      </c>
      <c r="T1507" t="n">
        <v>8601.549999999999</v>
      </c>
      <c r="U1507" t="n">
        <v>0.85</v>
      </c>
      <c r="V1507" t="n">
        <v>0.9</v>
      </c>
      <c r="W1507" t="n">
        <v>20.69</v>
      </c>
      <c r="X1507" t="n">
        <v>0.53</v>
      </c>
      <c r="Y1507" t="n">
        <v>1</v>
      </c>
      <c r="Z1507" t="n">
        <v>10</v>
      </c>
    </row>
    <row r="1508">
      <c r="A1508" t="n">
        <v>91</v>
      </c>
      <c r="B1508" t="n">
        <v>80</v>
      </c>
      <c r="C1508" t="inlineStr">
        <is>
          <t xml:space="preserve">CONCLUIDO	</t>
        </is>
      </c>
      <c r="D1508" t="n">
        <v>1.7839</v>
      </c>
      <c r="E1508" t="n">
        <v>56.06</v>
      </c>
      <c r="F1508" t="n">
        <v>53.12</v>
      </c>
      <c r="G1508" t="n">
        <v>167.75</v>
      </c>
      <c r="H1508" t="n">
        <v>2.19</v>
      </c>
      <c r="I1508" t="n">
        <v>19</v>
      </c>
      <c r="J1508" t="n">
        <v>192.7</v>
      </c>
      <c r="K1508" t="n">
        <v>50.28</v>
      </c>
      <c r="L1508" t="n">
        <v>23.75</v>
      </c>
      <c r="M1508" t="n">
        <v>0</v>
      </c>
      <c r="N1508" t="n">
        <v>38.67</v>
      </c>
      <c r="O1508" t="n">
        <v>24000.01</v>
      </c>
      <c r="P1508" t="n">
        <v>548.73</v>
      </c>
      <c r="Q1508" t="n">
        <v>1367.34</v>
      </c>
      <c r="R1508" t="n">
        <v>123.4</v>
      </c>
      <c r="S1508" t="n">
        <v>104.26</v>
      </c>
      <c r="T1508" t="n">
        <v>8659.450000000001</v>
      </c>
      <c r="U1508" t="n">
        <v>0.84</v>
      </c>
      <c r="V1508" t="n">
        <v>0.9</v>
      </c>
      <c r="W1508" t="n">
        <v>20.7</v>
      </c>
      <c r="X1508" t="n">
        <v>0.54</v>
      </c>
      <c r="Y1508" t="n">
        <v>1</v>
      </c>
      <c r="Z1508" t="n">
        <v>10</v>
      </c>
    </row>
    <row r="1509">
      <c r="A1509" t="n">
        <v>0</v>
      </c>
      <c r="B1509" t="n">
        <v>115</v>
      </c>
      <c r="C1509" t="inlineStr">
        <is>
          <t xml:space="preserve">CONCLUIDO	</t>
        </is>
      </c>
      <c r="D1509" t="n">
        <v>0.8295</v>
      </c>
      <c r="E1509" t="n">
        <v>120.55</v>
      </c>
      <c r="F1509" t="n">
        <v>79.18000000000001</v>
      </c>
      <c r="G1509" t="n">
        <v>5.39</v>
      </c>
      <c r="H1509" t="n">
        <v>0.08</v>
      </c>
      <c r="I1509" t="n">
        <v>882</v>
      </c>
      <c r="J1509" t="n">
        <v>222.93</v>
      </c>
      <c r="K1509" t="n">
        <v>56.94</v>
      </c>
      <c r="L1509" t="n">
        <v>1</v>
      </c>
      <c r="M1509" t="n">
        <v>880</v>
      </c>
      <c r="N1509" t="n">
        <v>49.99</v>
      </c>
      <c r="O1509" t="n">
        <v>27728.69</v>
      </c>
      <c r="P1509" t="n">
        <v>1218.43</v>
      </c>
      <c r="Q1509" t="n">
        <v>1371.24</v>
      </c>
      <c r="R1509" t="n">
        <v>974.35</v>
      </c>
      <c r="S1509" t="n">
        <v>104.26</v>
      </c>
      <c r="T1509" t="n">
        <v>429821.55</v>
      </c>
      <c r="U1509" t="n">
        <v>0.11</v>
      </c>
      <c r="V1509" t="n">
        <v>0.61</v>
      </c>
      <c r="W1509" t="n">
        <v>22.08</v>
      </c>
      <c r="X1509" t="n">
        <v>26.53</v>
      </c>
      <c r="Y1509" t="n">
        <v>1</v>
      </c>
      <c r="Z1509" t="n">
        <v>10</v>
      </c>
    </row>
    <row r="1510">
      <c r="A1510" t="n">
        <v>1</v>
      </c>
      <c r="B1510" t="n">
        <v>115</v>
      </c>
      <c r="C1510" t="inlineStr">
        <is>
          <t xml:space="preserve">CONCLUIDO	</t>
        </is>
      </c>
      <c r="D1510" t="n">
        <v>0.9807</v>
      </c>
      <c r="E1510" t="n">
        <v>101.96</v>
      </c>
      <c r="F1510" t="n">
        <v>71.43000000000001</v>
      </c>
      <c r="G1510" t="n">
        <v>6.75</v>
      </c>
      <c r="H1510" t="n">
        <v>0.1</v>
      </c>
      <c r="I1510" t="n">
        <v>635</v>
      </c>
      <c r="J1510" t="n">
        <v>223.35</v>
      </c>
      <c r="K1510" t="n">
        <v>56.94</v>
      </c>
      <c r="L1510" t="n">
        <v>1.25</v>
      </c>
      <c r="M1510" t="n">
        <v>633</v>
      </c>
      <c r="N1510" t="n">
        <v>50.15</v>
      </c>
      <c r="O1510" t="n">
        <v>27780.03</v>
      </c>
      <c r="P1510" t="n">
        <v>1099.46</v>
      </c>
      <c r="Q1510" t="n">
        <v>1370.05</v>
      </c>
      <c r="R1510" t="n">
        <v>720.59</v>
      </c>
      <c r="S1510" t="n">
        <v>104.26</v>
      </c>
      <c r="T1510" t="n">
        <v>304175.6</v>
      </c>
      <c r="U1510" t="n">
        <v>0.14</v>
      </c>
      <c r="V1510" t="n">
        <v>0.67</v>
      </c>
      <c r="W1510" t="n">
        <v>21.68</v>
      </c>
      <c r="X1510" t="n">
        <v>18.8</v>
      </c>
      <c r="Y1510" t="n">
        <v>1</v>
      </c>
      <c r="Z1510" t="n">
        <v>10</v>
      </c>
    </row>
    <row r="1511">
      <c r="A1511" t="n">
        <v>2</v>
      </c>
      <c r="B1511" t="n">
        <v>115</v>
      </c>
      <c r="C1511" t="inlineStr">
        <is>
          <t xml:space="preserve">CONCLUIDO	</t>
        </is>
      </c>
      <c r="D1511" t="n">
        <v>1.0895</v>
      </c>
      <c r="E1511" t="n">
        <v>91.78</v>
      </c>
      <c r="F1511" t="n">
        <v>67.27</v>
      </c>
      <c r="G1511" t="n">
        <v>8.1</v>
      </c>
      <c r="H1511" t="n">
        <v>0.12</v>
      </c>
      <c r="I1511" t="n">
        <v>498</v>
      </c>
      <c r="J1511" t="n">
        <v>223.76</v>
      </c>
      <c r="K1511" t="n">
        <v>56.94</v>
      </c>
      <c r="L1511" t="n">
        <v>1.5</v>
      </c>
      <c r="M1511" t="n">
        <v>496</v>
      </c>
      <c r="N1511" t="n">
        <v>50.32</v>
      </c>
      <c r="O1511" t="n">
        <v>27831.42</v>
      </c>
      <c r="P1511" t="n">
        <v>1035.17</v>
      </c>
      <c r="Q1511" t="n">
        <v>1369.23</v>
      </c>
      <c r="R1511" t="n">
        <v>584.5700000000001</v>
      </c>
      <c r="S1511" t="n">
        <v>104.26</v>
      </c>
      <c r="T1511" t="n">
        <v>236852.95</v>
      </c>
      <c r="U1511" t="n">
        <v>0.18</v>
      </c>
      <c r="V1511" t="n">
        <v>0.71</v>
      </c>
      <c r="W1511" t="n">
        <v>21.46</v>
      </c>
      <c r="X1511" t="n">
        <v>14.65</v>
      </c>
      <c r="Y1511" t="n">
        <v>1</v>
      </c>
      <c r="Z1511" t="n">
        <v>10</v>
      </c>
    </row>
    <row r="1512">
      <c r="A1512" t="n">
        <v>3</v>
      </c>
      <c r="B1512" t="n">
        <v>115</v>
      </c>
      <c r="C1512" t="inlineStr">
        <is>
          <t xml:space="preserve">CONCLUIDO	</t>
        </is>
      </c>
      <c r="D1512" t="n">
        <v>1.1745</v>
      </c>
      <c r="E1512" t="n">
        <v>85.14</v>
      </c>
      <c r="F1512" t="n">
        <v>64.53</v>
      </c>
      <c r="G1512" t="n">
        <v>9.470000000000001</v>
      </c>
      <c r="H1512" t="n">
        <v>0.14</v>
      </c>
      <c r="I1512" t="n">
        <v>409</v>
      </c>
      <c r="J1512" t="n">
        <v>224.18</v>
      </c>
      <c r="K1512" t="n">
        <v>56.94</v>
      </c>
      <c r="L1512" t="n">
        <v>1.75</v>
      </c>
      <c r="M1512" t="n">
        <v>407</v>
      </c>
      <c r="N1512" t="n">
        <v>50.49</v>
      </c>
      <c r="O1512" t="n">
        <v>27882.87</v>
      </c>
      <c r="P1512" t="n">
        <v>992.79</v>
      </c>
      <c r="Q1512" t="n">
        <v>1368.98</v>
      </c>
      <c r="R1512" t="n">
        <v>495.35</v>
      </c>
      <c r="S1512" t="n">
        <v>104.26</v>
      </c>
      <c r="T1512" t="n">
        <v>192686.83</v>
      </c>
      <c r="U1512" t="n">
        <v>0.21</v>
      </c>
      <c r="V1512" t="n">
        <v>0.74</v>
      </c>
      <c r="W1512" t="n">
        <v>21.31</v>
      </c>
      <c r="X1512" t="n">
        <v>11.92</v>
      </c>
      <c r="Y1512" t="n">
        <v>1</v>
      </c>
      <c r="Z1512" t="n">
        <v>10</v>
      </c>
    </row>
    <row r="1513">
      <c r="A1513" t="n">
        <v>4</v>
      </c>
      <c r="B1513" t="n">
        <v>115</v>
      </c>
      <c r="C1513" t="inlineStr">
        <is>
          <t xml:space="preserve">CONCLUIDO	</t>
        </is>
      </c>
      <c r="D1513" t="n">
        <v>1.24</v>
      </c>
      <c r="E1513" t="n">
        <v>80.64</v>
      </c>
      <c r="F1513" t="n">
        <v>62.71</v>
      </c>
      <c r="G1513" t="n">
        <v>10.81</v>
      </c>
      <c r="H1513" t="n">
        <v>0.16</v>
      </c>
      <c r="I1513" t="n">
        <v>348</v>
      </c>
      <c r="J1513" t="n">
        <v>224.6</v>
      </c>
      <c r="K1513" t="n">
        <v>56.94</v>
      </c>
      <c r="L1513" t="n">
        <v>2</v>
      </c>
      <c r="M1513" t="n">
        <v>346</v>
      </c>
      <c r="N1513" t="n">
        <v>50.65</v>
      </c>
      <c r="O1513" t="n">
        <v>27934.37</v>
      </c>
      <c r="P1513" t="n">
        <v>964.3200000000001</v>
      </c>
      <c r="Q1513" t="n">
        <v>1368.59</v>
      </c>
      <c r="R1513" t="n">
        <v>435.64</v>
      </c>
      <c r="S1513" t="n">
        <v>104.26</v>
      </c>
      <c r="T1513" t="n">
        <v>163138.09</v>
      </c>
      <c r="U1513" t="n">
        <v>0.24</v>
      </c>
      <c r="V1513" t="n">
        <v>0.76</v>
      </c>
      <c r="W1513" t="n">
        <v>21.21</v>
      </c>
      <c r="X1513" t="n">
        <v>10.1</v>
      </c>
      <c r="Y1513" t="n">
        <v>1</v>
      </c>
      <c r="Z1513" t="n">
        <v>10</v>
      </c>
    </row>
    <row r="1514">
      <c r="A1514" t="n">
        <v>5</v>
      </c>
      <c r="B1514" t="n">
        <v>115</v>
      </c>
      <c r="C1514" t="inlineStr">
        <is>
          <t xml:space="preserve">CONCLUIDO	</t>
        </is>
      </c>
      <c r="D1514" t="n">
        <v>1.2941</v>
      </c>
      <c r="E1514" t="n">
        <v>77.28</v>
      </c>
      <c r="F1514" t="n">
        <v>61.36</v>
      </c>
      <c r="G1514" t="n">
        <v>12.19</v>
      </c>
      <c r="H1514" t="n">
        <v>0.18</v>
      </c>
      <c r="I1514" t="n">
        <v>302</v>
      </c>
      <c r="J1514" t="n">
        <v>225.01</v>
      </c>
      <c r="K1514" t="n">
        <v>56.94</v>
      </c>
      <c r="L1514" t="n">
        <v>2.25</v>
      </c>
      <c r="M1514" t="n">
        <v>300</v>
      </c>
      <c r="N1514" t="n">
        <v>50.82</v>
      </c>
      <c r="O1514" t="n">
        <v>27985.94</v>
      </c>
      <c r="P1514" t="n">
        <v>943.01</v>
      </c>
      <c r="Q1514" t="n">
        <v>1368.69</v>
      </c>
      <c r="R1514" t="n">
        <v>391.59</v>
      </c>
      <c r="S1514" t="n">
        <v>104.26</v>
      </c>
      <c r="T1514" t="n">
        <v>141339.1</v>
      </c>
      <c r="U1514" t="n">
        <v>0.27</v>
      </c>
      <c r="V1514" t="n">
        <v>0.78</v>
      </c>
      <c r="W1514" t="n">
        <v>21.14</v>
      </c>
      <c r="X1514" t="n">
        <v>8.75</v>
      </c>
      <c r="Y1514" t="n">
        <v>1</v>
      </c>
      <c r="Z1514" t="n">
        <v>10</v>
      </c>
    </row>
    <row r="1515">
      <c r="A1515" t="n">
        <v>6</v>
      </c>
      <c r="B1515" t="n">
        <v>115</v>
      </c>
      <c r="C1515" t="inlineStr">
        <is>
          <t xml:space="preserve">CONCLUIDO	</t>
        </is>
      </c>
      <c r="D1515" t="n">
        <v>1.3388</v>
      </c>
      <c r="E1515" t="n">
        <v>74.69</v>
      </c>
      <c r="F1515" t="n">
        <v>60.31</v>
      </c>
      <c r="G1515" t="n">
        <v>13.55</v>
      </c>
      <c r="H1515" t="n">
        <v>0.2</v>
      </c>
      <c r="I1515" t="n">
        <v>267</v>
      </c>
      <c r="J1515" t="n">
        <v>225.43</v>
      </c>
      <c r="K1515" t="n">
        <v>56.94</v>
      </c>
      <c r="L1515" t="n">
        <v>2.5</v>
      </c>
      <c r="M1515" t="n">
        <v>265</v>
      </c>
      <c r="N1515" t="n">
        <v>50.99</v>
      </c>
      <c r="O1515" t="n">
        <v>28037.57</v>
      </c>
      <c r="P1515" t="n">
        <v>926.4</v>
      </c>
      <c r="Q1515" t="n">
        <v>1368.44</v>
      </c>
      <c r="R1515" t="n">
        <v>358.2</v>
      </c>
      <c r="S1515" t="n">
        <v>104.26</v>
      </c>
      <c r="T1515" t="n">
        <v>124821.12</v>
      </c>
      <c r="U1515" t="n">
        <v>0.29</v>
      </c>
      <c r="V1515" t="n">
        <v>0.8</v>
      </c>
      <c r="W1515" t="n">
        <v>21.07</v>
      </c>
      <c r="X1515" t="n">
        <v>7.71</v>
      </c>
      <c r="Y1515" t="n">
        <v>1</v>
      </c>
      <c r="Z1515" t="n">
        <v>10</v>
      </c>
    </row>
    <row r="1516">
      <c r="A1516" t="n">
        <v>7</v>
      </c>
      <c r="B1516" t="n">
        <v>115</v>
      </c>
      <c r="C1516" t="inlineStr">
        <is>
          <t xml:space="preserve">CONCLUIDO	</t>
        </is>
      </c>
      <c r="D1516" t="n">
        <v>1.3748</v>
      </c>
      <c r="E1516" t="n">
        <v>72.73999999999999</v>
      </c>
      <c r="F1516" t="n">
        <v>59.54</v>
      </c>
      <c r="G1516" t="n">
        <v>14.89</v>
      </c>
      <c r="H1516" t="n">
        <v>0.22</v>
      </c>
      <c r="I1516" t="n">
        <v>240</v>
      </c>
      <c r="J1516" t="n">
        <v>225.85</v>
      </c>
      <c r="K1516" t="n">
        <v>56.94</v>
      </c>
      <c r="L1516" t="n">
        <v>2.75</v>
      </c>
      <c r="M1516" t="n">
        <v>238</v>
      </c>
      <c r="N1516" t="n">
        <v>51.16</v>
      </c>
      <c r="O1516" t="n">
        <v>28089.25</v>
      </c>
      <c r="P1516" t="n">
        <v>913.95</v>
      </c>
      <c r="Q1516" t="n">
        <v>1368.26</v>
      </c>
      <c r="R1516" t="n">
        <v>331.74</v>
      </c>
      <c r="S1516" t="n">
        <v>104.26</v>
      </c>
      <c r="T1516" t="n">
        <v>111727.97</v>
      </c>
      <c r="U1516" t="n">
        <v>0.31</v>
      </c>
      <c r="V1516" t="n">
        <v>0.8100000000000001</v>
      </c>
      <c r="W1516" t="n">
        <v>21.06</v>
      </c>
      <c r="X1516" t="n">
        <v>6.94</v>
      </c>
      <c r="Y1516" t="n">
        <v>1</v>
      </c>
      <c r="Z1516" t="n">
        <v>10</v>
      </c>
    </row>
    <row r="1517">
      <c r="A1517" t="n">
        <v>8</v>
      </c>
      <c r="B1517" t="n">
        <v>115</v>
      </c>
      <c r="C1517" t="inlineStr">
        <is>
          <t xml:space="preserve">CONCLUIDO	</t>
        </is>
      </c>
      <c r="D1517" t="n">
        <v>1.4079</v>
      </c>
      <c r="E1517" t="n">
        <v>71.03</v>
      </c>
      <c r="F1517" t="n">
        <v>58.84</v>
      </c>
      <c r="G1517" t="n">
        <v>16.27</v>
      </c>
      <c r="H1517" t="n">
        <v>0.24</v>
      </c>
      <c r="I1517" t="n">
        <v>217</v>
      </c>
      <c r="J1517" t="n">
        <v>226.27</v>
      </c>
      <c r="K1517" t="n">
        <v>56.94</v>
      </c>
      <c r="L1517" t="n">
        <v>3</v>
      </c>
      <c r="M1517" t="n">
        <v>215</v>
      </c>
      <c r="N1517" t="n">
        <v>51.33</v>
      </c>
      <c r="O1517" t="n">
        <v>28140.99</v>
      </c>
      <c r="P1517" t="n">
        <v>902.58</v>
      </c>
      <c r="Q1517" t="n">
        <v>1368.15</v>
      </c>
      <c r="R1517" t="n">
        <v>309.7</v>
      </c>
      <c r="S1517" t="n">
        <v>104.26</v>
      </c>
      <c r="T1517" t="n">
        <v>100821.62</v>
      </c>
      <c r="U1517" t="n">
        <v>0.34</v>
      </c>
      <c r="V1517" t="n">
        <v>0.8100000000000001</v>
      </c>
      <c r="W1517" t="n">
        <v>21.01</v>
      </c>
      <c r="X1517" t="n">
        <v>6.25</v>
      </c>
      <c r="Y1517" t="n">
        <v>1</v>
      </c>
      <c r="Z1517" t="n">
        <v>10</v>
      </c>
    </row>
    <row r="1518">
      <c r="A1518" t="n">
        <v>9</v>
      </c>
      <c r="B1518" t="n">
        <v>115</v>
      </c>
      <c r="C1518" t="inlineStr">
        <is>
          <t xml:space="preserve">CONCLUIDO	</t>
        </is>
      </c>
      <c r="D1518" t="n">
        <v>1.4342</v>
      </c>
      <c r="E1518" t="n">
        <v>69.72</v>
      </c>
      <c r="F1518" t="n">
        <v>58.33</v>
      </c>
      <c r="G1518" t="n">
        <v>17.59</v>
      </c>
      <c r="H1518" t="n">
        <v>0.25</v>
      </c>
      <c r="I1518" t="n">
        <v>199</v>
      </c>
      <c r="J1518" t="n">
        <v>226.69</v>
      </c>
      <c r="K1518" t="n">
        <v>56.94</v>
      </c>
      <c r="L1518" t="n">
        <v>3.25</v>
      </c>
      <c r="M1518" t="n">
        <v>197</v>
      </c>
      <c r="N1518" t="n">
        <v>51.5</v>
      </c>
      <c r="O1518" t="n">
        <v>28192.8</v>
      </c>
      <c r="P1518" t="n">
        <v>894.01</v>
      </c>
      <c r="Q1518" t="n">
        <v>1367.91</v>
      </c>
      <c r="R1518" t="n">
        <v>293.22</v>
      </c>
      <c r="S1518" t="n">
        <v>104.26</v>
      </c>
      <c r="T1518" t="n">
        <v>92672.3</v>
      </c>
      <c r="U1518" t="n">
        <v>0.36</v>
      </c>
      <c r="V1518" t="n">
        <v>0.82</v>
      </c>
      <c r="W1518" t="n">
        <v>20.97</v>
      </c>
      <c r="X1518" t="n">
        <v>5.74</v>
      </c>
      <c r="Y1518" t="n">
        <v>1</v>
      </c>
      <c r="Z1518" t="n">
        <v>10</v>
      </c>
    </row>
    <row r="1519">
      <c r="A1519" t="n">
        <v>10</v>
      </c>
      <c r="B1519" t="n">
        <v>115</v>
      </c>
      <c r="C1519" t="inlineStr">
        <is>
          <t xml:space="preserve">CONCLUIDO	</t>
        </is>
      </c>
      <c r="D1519" t="n">
        <v>1.4594</v>
      </c>
      <c r="E1519" t="n">
        <v>68.52</v>
      </c>
      <c r="F1519" t="n">
        <v>57.83</v>
      </c>
      <c r="G1519" t="n">
        <v>18.96</v>
      </c>
      <c r="H1519" t="n">
        <v>0.27</v>
      </c>
      <c r="I1519" t="n">
        <v>183</v>
      </c>
      <c r="J1519" t="n">
        <v>227.11</v>
      </c>
      <c r="K1519" t="n">
        <v>56.94</v>
      </c>
      <c r="L1519" t="n">
        <v>3.5</v>
      </c>
      <c r="M1519" t="n">
        <v>181</v>
      </c>
      <c r="N1519" t="n">
        <v>51.67</v>
      </c>
      <c r="O1519" t="n">
        <v>28244.66</v>
      </c>
      <c r="P1519" t="n">
        <v>885.86</v>
      </c>
      <c r="Q1519" t="n">
        <v>1367.85</v>
      </c>
      <c r="R1519" t="n">
        <v>277.81</v>
      </c>
      <c r="S1519" t="n">
        <v>104.26</v>
      </c>
      <c r="T1519" t="n">
        <v>85045.92999999999</v>
      </c>
      <c r="U1519" t="n">
        <v>0.38</v>
      </c>
      <c r="V1519" t="n">
        <v>0.83</v>
      </c>
      <c r="W1519" t="n">
        <v>20.92</v>
      </c>
      <c r="X1519" t="n">
        <v>5.24</v>
      </c>
      <c r="Y1519" t="n">
        <v>1</v>
      </c>
      <c r="Z1519" t="n">
        <v>10</v>
      </c>
    </row>
    <row r="1520">
      <c r="A1520" t="n">
        <v>11</v>
      </c>
      <c r="B1520" t="n">
        <v>115</v>
      </c>
      <c r="C1520" t="inlineStr">
        <is>
          <t xml:space="preserve">CONCLUIDO	</t>
        </is>
      </c>
      <c r="D1520" t="n">
        <v>1.4793</v>
      </c>
      <c r="E1520" t="n">
        <v>67.59999999999999</v>
      </c>
      <c r="F1520" t="n">
        <v>57.48</v>
      </c>
      <c r="G1520" t="n">
        <v>20.29</v>
      </c>
      <c r="H1520" t="n">
        <v>0.29</v>
      </c>
      <c r="I1520" t="n">
        <v>170</v>
      </c>
      <c r="J1520" t="n">
        <v>227.53</v>
      </c>
      <c r="K1520" t="n">
        <v>56.94</v>
      </c>
      <c r="L1520" t="n">
        <v>3.75</v>
      </c>
      <c r="M1520" t="n">
        <v>168</v>
      </c>
      <c r="N1520" t="n">
        <v>51.84</v>
      </c>
      <c r="O1520" t="n">
        <v>28296.58</v>
      </c>
      <c r="P1520" t="n">
        <v>879.8</v>
      </c>
      <c r="Q1520" t="n">
        <v>1367.71</v>
      </c>
      <c r="R1520" t="n">
        <v>265.79</v>
      </c>
      <c r="S1520" t="n">
        <v>104.26</v>
      </c>
      <c r="T1520" t="n">
        <v>79101.64999999999</v>
      </c>
      <c r="U1520" t="n">
        <v>0.39</v>
      </c>
      <c r="V1520" t="n">
        <v>0.83</v>
      </c>
      <c r="W1520" t="n">
        <v>20.92</v>
      </c>
      <c r="X1520" t="n">
        <v>4.89</v>
      </c>
      <c r="Y1520" t="n">
        <v>1</v>
      </c>
      <c r="Z1520" t="n">
        <v>10</v>
      </c>
    </row>
    <row r="1521">
      <c r="A1521" t="n">
        <v>12</v>
      </c>
      <c r="B1521" t="n">
        <v>115</v>
      </c>
      <c r="C1521" t="inlineStr">
        <is>
          <t xml:space="preserve">CONCLUIDO	</t>
        </is>
      </c>
      <c r="D1521" t="n">
        <v>1.4994</v>
      </c>
      <c r="E1521" t="n">
        <v>66.7</v>
      </c>
      <c r="F1521" t="n">
        <v>57.1</v>
      </c>
      <c r="G1521" t="n">
        <v>21.68</v>
      </c>
      <c r="H1521" t="n">
        <v>0.31</v>
      </c>
      <c r="I1521" t="n">
        <v>158</v>
      </c>
      <c r="J1521" t="n">
        <v>227.95</v>
      </c>
      <c r="K1521" t="n">
        <v>56.94</v>
      </c>
      <c r="L1521" t="n">
        <v>4</v>
      </c>
      <c r="M1521" t="n">
        <v>156</v>
      </c>
      <c r="N1521" t="n">
        <v>52.01</v>
      </c>
      <c r="O1521" t="n">
        <v>28348.56</v>
      </c>
      <c r="P1521" t="n">
        <v>873.42</v>
      </c>
      <c r="Q1521" t="n">
        <v>1367.84</v>
      </c>
      <c r="R1521" t="n">
        <v>253.68</v>
      </c>
      <c r="S1521" t="n">
        <v>104.26</v>
      </c>
      <c r="T1521" t="n">
        <v>73106.96000000001</v>
      </c>
      <c r="U1521" t="n">
        <v>0.41</v>
      </c>
      <c r="V1521" t="n">
        <v>0.84</v>
      </c>
      <c r="W1521" t="n">
        <v>20.89</v>
      </c>
      <c r="X1521" t="n">
        <v>4.51</v>
      </c>
      <c r="Y1521" t="n">
        <v>1</v>
      </c>
      <c r="Z1521" t="n">
        <v>10</v>
      </c>
    </row>
    <row r="1522">
      <c r="A1522" t="n">
        <v>13</v>
      </c>
      <c r="B1522" t="n">
        <v>115</v>
      </c>
      <c r="C1522" t="inlineStr">
        <is>
          <t xml:space="preserve">CONCLUIDO	</t>
        </is>
      </c>
      <c r="D1522" t="n">
        <v>1.5156</v>
      </c>
      <c r="E1522" t="n">
        <v>65.98</v>
      </c>
      <c r="F1522" t="n">
        <v>56.82</v>
      </c>
      <c r="G1522" t="n">
        <v>23.04</v>
      </c>
      <c r="H1522" t="n">
        <v>0.33</v>
      </c>
      <c r="I1522" t="n">
        <v>148</v>
      </c>
      <c r="J1522" t="n">
        <v>228.38</v>
      </c>
      <c r="K1522" t="n">
        <v>56.94</v>
      </c>
      <c r="L1522" t="n">
        <v>4.25</v>
      </c>
      <c r="M1522" t="n">
        <v>146</v>
      </c>
      <c r="N1522" t="n">
        <v>52.18</v>
      </c>
      <c r="O1522" t="n">
        <v>28400.61</v>
      </c>
      <c r="P1522" t="n">
        <v>868.51</v>
      </c>
      <c r="Q1522" t="n">
        <v>1367.85</v>
      </c>
      <c r="R1522" t="n">
        <v>244</v>
      </c>
      <c r="S1522" t="n">
        <v>104.26</v>
      </c>
      <c r="T1522" t="n">
        <v>68316.98</v>
      </c>
      <c r="U1522" t="n">
        <v>0.43</v>
      </c>
      <c r="V1522" t="n">
        <v>0.84</v>
      </c>
      <c r="W1522" t="n">
        <v>20.89</v>
      </c>
      <c r="X1522" t="n">
        <v>4.23</v>
      </c>
      <c r="Y1522" t="n">
        <v>1</v>
      </c>
      <c r="Z1522" t="n">
        <v>10</v>
      </c>
    </row>
    <row r="1523">
      <c r="A1523" t="n">
        <v>14</v>
      </c>
      <c r="B1523" t="n">
        <v>115</v>
      </c>
      <c r="C1523" t="inlineStr">
        <is>
          <t xml:space="preserve">CONCLUIDO	</t>
        </is>
      </c>
      <c r="D1523" t="n">
        <v>1.5306</v>
      </c>
      <c r="E1523" t="n">
        <v>65.33</v>
      </c>
      <c r="F1523" t="n">
        <v>56.57</v>
      </c>
      <c r="G1523" t="n">
        <v>24.42</v>
      </c>
      <c r="H1523" t="n">
        <v>0.35</v>
      </c>
      <c r="I1523" t="n">
        <v>139</v>
      </c>
      <c r="J1523" t="n">
        <v>228.8</v>
      </c>
      <c r="K1523" t="n">
        <v>56.94</v>
      </c>
      <c r="L1523" t="n">
        <v>4.5</v>
      </c>
      <c r="M1523" t="n">
        <v>137</v>
      </c>
      <c r="N1523" t="n">
        <v>52.36</v>
      </c>
      <c r="O1523" t="n">
        <v>28452.71</v>
      </c>
      <c r="P1523" t="n">
        <v>864.1</v>
      </c>
      <c r="Q1523" t="n">
        <v>1367.76</v>
      </c>
      <c r="R1523" t="n">
        <v>236.01</v>
      </c>
      <c r="S1523" t="n">
        <v>104.26</v>
      </c>
      <c r="T1523" t="n">
        <v>64367.23</v>
      </c>
      <c r="U1523" t="n">
        <v>0.44</v>
      </c>
      <c r="V1523" t="n">
        <v>0.85</v>
      </c>
      <c r="W1523" t="n">
        <v>20.88</v>
      </c>
      <c r="X1523" t="n">
        <v>3.99</v>
      </c>
      <c r="Y1523" t="n">
        <v>1</v>
      </c>
      <c r="Z1523" t="n">
        <v>10</v>
      </c>
    </row>
    <row r="1524">
      <c r="A1524" t="n">
        <v>15</v>
      </c>
      <c r="B1524" t="n">
        <v>115</v>
      </c>
      <c r="C1524" t="inlineStr">
        <is>
          <t xml:space="preserve">CONCLUIDO	</t>
        </is>
      </c>
      <c r="D1524" t="n">
        <v>1.5446</v>
      </c>
      <c r="E1524" t="n">
        <v>64.73999999999999</v>
      </c>
      <c r="F1524" t="n">
        <v>56.33</v>
      </c>
      <c r="G1524" t="n">
        <v>25.8</v>
      </c>
      <c r="H1524" t="n">
        <v>0.37</v>
      </c>
      <c r="I1524" t="n">
        <v>131</v>
      </c>
      <c r="J1524" t="n">
        <v>229.22</v>
      </c>
      <c r="K1524" t="n">
        <v>56.94</v>
      </c>
      <c r="L1524" t="n">
        <v>4.75</v>
      </c>
      <c r="M1524" t="n">
        <v>129</v>
      </c>
      <c r="N1524" t="n">
        <v>52.53</v>
      </c>
      <c r="O1524" t="n">
        <v>28504.87</v>
      </c>
      <c r="P1524" t="n">
        <v>859.85</v>
      </c>
      <c r="Q1524" t="n">
        <v>1367.66</v>
      </c>
      <c r="R1524" t="n">
        <v>227.85</v>
      </c>
      <c r="S1524" t="n">
        <v>104.26</v>
      </c>
      <c r="T1524" t="n">
        <v>60324.47</v>
      </c>
      <c r="U1524" t="n">
        <v>0.46</v>
      </c>
      <c r="V1524" t="n">
        <v>0.85</v>
      </c>
      <c r="W1524" t="n">
        <v>20.87</v>
      </c>
      <c r="X1524" t="n">
        <v>3.75</v>
      </c>
      <c r="Y1524" t="n">
        <v>1</v>
      </c>
      <c r="Z1524" t="n">
        <v>10</v>
      </c>
    </row>
    <row r="1525">
      <c r="A1525" t="n">
        <v>16</v>
      </c>
      <c r="B1525" t="n">
        <v>115</v>
      </c>
      <c r="C1525" t="inlineStr">
        <is>
          <t xml:space="preserve">CONCLUIDO	</t>
        </is>
      </c>
      <c r="D1525" t="n">
        <v>1.5563</v>
      </c>
      <c r="E1525" t="n">
        <v>64.25</v>
      </c>
      <c r="F1525" t="n">
        <v>56.15</v>
      </c>
      <c r="G1525" t="n">
        <v>27.17</v>
      </c>
      <c r="H1525" t="n">
        <v>0.39</v>
      </c>
      <c r="I1525" t="n">
        <v>124</v>
      </c>
      <c r="J1525" t="n">
        <v>229.65</v>
      </c>
      <c r="K1525" t="n">
        <v>56.94</v>
      </c>
      <c r="L1525" t="n">
        <v>5</v>
      </c>
      <c r="M1525" t="n">
        <v>122</v>
      </c>
      <c r="N1525" t="n">
        <v>52.7</v>
      </c>
      <c r="O1525" t="n">
        <v>28557.1</v>
      </c>
      <c r="P1525" t="n">
        <v>856.4299999999999</v>
      </c>
      <c r="Q1525" t="n">
        <v>1367.61</v>
      </c>
      <c r="R1525" t="n">
        <v>221.92</v>
      </c>
      <c r="S1525" t="n">
        <v>104.26</v>
      </c>
      <c r="T1525" t="n">
        <v>57393.81</v>
      </c>
      <c r="U1525" t="n">
        <v>0.47</v>
      </c>
      <c r="V1525" t="n">
        <v>0.85</v>
      </c>
      <c r="W1525" t="n">
        <v>20.87</v>
      </c>
      <c r="X1525" t="n">
        <v>3.57</v>
      </c>
      <c r="Y1525" t="n">
        <v>1</v>
      </c>
      <c r="Z1525" t="n">
        <v>10</v>
      </c>
    </row>
    <row r="1526">
      <c r="A1526" t="n">
        <v>17</v>
      </c>
      <c r="B1526" t="n">
        <v>115</v>
      </c>
      <c r="C1526" t="inlineStr">
        <is>
          <t xml:space="preserve">CONCLUIDO	</t>
        </is>
      </c>
      <c r="D1526" t="n">
        <v>1.5682</v>
      </c>
      <c r="E1526" t="n">
        <v>63.77</v>
      </c>
      <c r="F1526" t="n">
        <v>55.93</v>
      </c>
      <c r="G1526" t="n">
        <v>28.44</v>
      </c>
      <c r="H1526" t="n">
        <v>0.41</v>
      </c>
      <c r="I1526" t="n">
        <v>118</v>
      </c>
      <c r="J1526" t="n">
        <v>230.07</v>
      </c>
      <c r="K1526" t="n">
        <v>56.94</v>
      </c>
      <c r="L1526" t="n">
        <v>5.25</v>
      </c>
      <c r="M1526" t="n">
        <v>116</v>
      </c>
      <c r="N1526" t="n">
        <v>52.88</v>
      </c>
      <c r="O1526" t="n">
        <v>28609.38</v>
      </c>
      <c r="P1526" t="n">
        <v>852.34</v>
      </c>
      <c r="Q1526" t="n">
        <v>1367.54</v>
      </c>
      <c r="R1526" t="n">
        <v>215.73</v>
      </c>
      <c r="S1526" t="n">
        <v>104.26</v>
      </c>
      <c r="T1526" t="n">
        <v>54328.98</v>
      </c>
      <c r="U1526" t="n">
        <v>0.48</v>
      </c>
      <c r="V1526" t="n">
        <v>0.86</v>
      </c>
      <c r="W1526" t="n">
        <v>20.82</v>
      </c>
      <c r="X1526" t="n">
        <v>3.34</v>
      </c>
      <c r="Y1526" t="n">
        <v>1</v>
      </c>
      <c r="Z1526" t="n">
        <v>10</v>
      </c>
    </row>
    <row r="1527">
      <c r="A1527" t="n">
        <v>18</v>
      </c>
      <c r="B1527" t="n">
        <v>115</v>
      </c>
      <c r="C1527" t="inlineStr">
        <is>
          <t xml:space="preserve">CONCLUIDO	</t>
        </is>
      </c>
      <c r="D1527" t="n">
        <v>1.5785</v>
      </c>
      <c r="E1527" t="n">
        <v>63.35</v>
      </c>
      <c r="F1527" t="n">
        <v>55.77</v>
      </c>
      <c r="G1527" t="n">
        <v>29.88</v>
      </c>
      <c r="H1527" t="n">
        <v>0.42</v>
      </c>
      <c r="I1527" t="n">
        <v>112</v>
      </c>
      <c r="J1527" t="n">
        <v>230.49</v>
      </c>
      <c r="K1527" t="n">
        <v>56.94</v>
      </c>
      <c r="L1527" t="n">
        <v>5.5</v>
      </c>
      <c r="M1527" t="n">
        <v>110</v>
      </c>
      <c r="N1527" t="n">
        <v>53.05</v>
      </c>
      <c r="O1527" t="n">
        <v>28661.73</v>
      </c>
      <c r="P1527" t="n">
        <v>849.4299999999999</v>
      </c>
      <c r="Q1527" t="n">
        <v>1367.65</v>
      </c>
      <c r="R1527" t="n">
        <v>210.19</v>
      </c>
      <c r="S1527" t="n">
        <v>104.26</v>
      </c>
      <c r="T1527" t="n">
        <v>51592.36</v>
      </c>
      <c r="U1527" t="n">
        <v>0.5</v>
      </c>
      <c r="V1527" t="n">
        <v>0.86</v>
      </c>
      <c r="W1527" t="n">
        <v>20.83</v>
      </c>
      <c r="X1527" t="n">
        <v>3.19</v>
      </c>
      <c r="Y1527" t="n">
        <v>1</v>
      </c>
      <c r="Z1527" t="n">
        <v>10</v>
      </c>
    </row>
    <row r="1528">
      <c r="A1528" t="n">
        <v>19</v>
      </c>
      <c r="B1528" t="n">
        <v>115</v>
      </c>
      <c r="C1528" t="inlineStr">
        <is>
          <t xml:space="preserve">CONCLUIDO	</t>
        </is>
      </c>
      <c r="D1528" t="n">
        <v>1.5876</v>
      </c>
      <c r="E1528" t="n">
        <v>62.99</v>
      </c>
      <c r="F1528" t="n">
        <v>55.63</v>
      </c>
      <c r="G1528" t="n">
        <v>31.2</v>
      </c>
      <c r="H1528" t="n">
        <v>0.44</v>
      </c>
      <c r="I1528" t="n">
        <v>107</v>
      </c>
      <c r="J1528" t="n">
        <v>230.92</v>
      </c>
      <c r="K1528" t="n">
        <v>56.94</v>
      </c>
      <c r="L1528" t="n">
        <v>5.75</v>
      </c>
      <c r="M1528" t="n">
        <v>105</v>
      </c>
      <c r="N1528" t="n">
        <v>53.23</v>
      </c>
      <c r="O1528" t="n">
        <v>28714.14</v>
      </c>
      <c r="P1528" t="n">
        <v>846.52</v>
      </c>
      <c r="Q1528" t="n">
        <v>1367.59</v>
      </c>
      <c r="R1528" t="n">
        <v>205.47</v>
      </c>
      <c r="S1528" t="n">
        <v>104.26</v>
      </c>
      <c r="T1528" t="n">
        <v>49256.46</v>
      </c>
      <c r="U1528" t="n">
        <v>0.51</v>
      </c>
      <c r="V1528" t="n">
        <v>0.86</v>
      </c>
      <c r="W1528" t="n">
        <v>20.82</v>
      </c>
      <c r="X1528" t="n">
        <v>3.04</v>
      </c>
      <c r="Y1528" t="n">
        <v>1</v>
      </c>
      <c r="Z1528" t="n">
        <v>10</v>
      </c>
    </row>
    <row r="1529">
      <c r="A1529" t="n">
        <v>20</v>
      </c>
      <c r="B1529" t="n">
        <v>115</v>
      </c>
      <c r="C1529" t="inlineStr">
        <is>
          <t xml:space="preserve">CONCLUIDO	</t>
        </is>
      </c>
      <c r="D1529" t="n">
        <v>1.5973</v>
      </c>
      <c r="E1529" t="n">
        <v>62.61</v>
      </c>
      <c r="F1529" t="n">
        <v>55.47</v>
      </c>
      <c r="G1529" t="n">
        <v>32.63</v>
      </c>
      <c r="H1529" t="n">
        <v>0.46</v>
      </c>
      <c r="I1529" t="n">
        <v>102</v>
      </c>
      <c r="J1529" t="n">
        <v>231.34</v>
      </c>
      <c r="K1529" t="n">
        <v>56.94</v>
      </c>
      <c r="L1529" t="n">
        <v>6</v>
      </c>
      <c r="M1529" t="n">
        <v>100</v>
      </c>
      <c r="N1529" t="n">
        <v>53.4</v>
      </c>
      <c r="O1529" t="n">
        <v>28766.61</v>
      </c>
      <c r="P1529" t="n">
        <v>843.29</v>
      </c>
      <c r="Q1529" t="n">
        <v>1367.53</v>
      </c>
      <c r="R1529" t="n">
        <v>200.77</v>
      </c>
      <c r="S1529" t="n">
        <v>104.26</v>
      </c>
      <c r="T1529" t="n">
        <v>46929.55</v>
      </c>
      <c r="U1529" t="n">
        <v>0.52</v>
      </c>
      <c r="V1529" t="n">
        <v>0.86</v>
      </c>
      <c r="W1529" t="n">
        <v>20.8</v>
      </c>
      <c r="X1529" t="n">
        <v>2.89</v>
      </c>
      <c r="Y1529" t="n">
        <v>1</v>
      </c>
      <c r="Z1529" t="n">
        <v>10</v>
      </c>
    </row>
    <row r="1530">
      <c r="A1530" t="n">
        <v>21</v>
      </c>
      <c r="B1530" t="n">
        <v>115</v>
      </c>
      <c r="C1530" t="inlineStr">
        <is>
          <t xml:space="preserve">CONCLUIDO	</t>
        </is>
      </c>
      <c r="D1530" t="n">
        <v>1.6039</v>
      </c>
      <c r="E1530" t="n">
        <v>62.35</v>
      </c>
      <c r="F1530" t="n">
        <v>55.39</v>
      </c>
      <c r="G1530" t="n">
        <v>33.91</v>
      </c>
      <c r="H1530" t="n">
        <v>0.48</v>
      </c>
      <c r="I1530" t="n">
        <v>98</v>
      </c>
      <c r="J1530" t="n">
        <v>231.77</v>
      </c>
      <c r="K1530" t="n">
        <v>56.94</v>
      </c>
      <c r="L1530" t="n">
        <v>6.25</v>
      </c>
      <c r="M1530" t="n">
        <v>96</v>
      </c>
      <c r="N1530" t="n">
        <v>53.58</v>
      </c>
      <c r="O1530" t="n">
        <v>28819.14</v>
      </c>
      <c r="P1530" t="n">
        <v>841.45</v>
      </c>
      <c r="Q1530" t="n">
        <v>1367.62</v>
      </c>
      <c r="R1530" t="n">
        <v>197.7</v>
      </c>
      <c r="S1530" t="n">
        <v>104.26</v>
      </c>
      <c r="T1530" t="n">
        <v>45417.77</v>
      </c>
      <c r="U1530" t="n">
        <v>0.53</v>
      </c>
      <c r="V1530" t="n">
        <v>0.87</v>
      </c>
      <c r="W1530" t="n">
        <v>20.8</v>
      </c>
      <c r="X1530" t="n">
        <v>2.8</v>
      </c>
      <c r="Y1530" t="n">
        <v>1</v>
      </c>
      <c r="Z1530" t="n">
        <v>10</v>
      </c>
    </row>
    <row r="1531">
      <c r="A1531" t="n">
        <v>22</v>
      </c>
      <c r="B1531" t="n">
        <v>115</v>
      </c>
      <c r="C1531" t="inlineStr">
        <is>
          <t xml:space="preserve">CONCLUIDO	</t>
        </is>
      </c>
      <c r="D1531" t="n">
        <v>1.6112</v>
      </c>
      <c r="E1531" t="n">
        <v>62.07</v>
      </c>
      <c r="F1531" t="n">
        <v>55.28</v>
      </c>
      <c r="G1531" t="n">
        <v>35.28</v>
      </c>
      <c r="H1531" t="n">
        <v>0.5</v>
      </c>
      <c r="I1531" t="n">
        <v>94</v>
      </c>
      <c r="J1531" t="n">
        <v>232.2</v>
      </c>
      <c r="K1531" t="n">
        <v>56.94</v>
      </c>
      <c r="L1531" t="n">
        <v>6.5</v>
      </c>
      <c r="M1531" t="n">
        <v>92</v>
      </c>
      <c r="N1531" t="n">
        <v>53.75</v>
      </c>
      <c r="O1531" t="n">
        <v>28871.74</v>
      </c>
      <c r="P1531" t="n">
        <v>839.27</v>
      </c>
      <c r="Q1531" t="n">
        <v>1367.54</v>
      </c>
      <c r="R1531" t="n">
        <v>193.99</v>
      </c>
      <c r="S1531" t="n">
        <v>104.26</v>
      </c>
      <c r="T1531" t="n">
        <v>43582.89</v>
      </c>
      <c r="U1531" t="n">
        <v>0.54</v>
      </c>
      <c r="V1531" t="n">
        <v>0.87</v>
      </c>
      <c r="W1531" t="n">
        <v>20.8</v>
      </c>
      <c r="X1531" t="n">
        <v>2.7</v>
      </c>
      <c r="Y1531" t="n">
        <v>1</v>
      </c>
      <c r="Z1531" t="n">
        <v>10</v>
      </c>
    </row>
    <row r="1532">
      <c r="A1532" t="n">
        <v>23</v>
      </c>
      <c r="B1532" t="n">
        <v>115</v>
      </c>
      <c r="C1532" t="inlineStr">
        <is>
          <t xml:space="preserve">CONCLUIDO	</t>
        </is>
      </c>
      <c r="D1532" t="n">
        <v>1.6201</v>
      </c>
      <c r="E1532" t="n">
        <v>61.73</v>
      </c>
      <c r="F1532" t="n">
        <v>55.12</v>
      </c>
      <c r="G1532" t="n">
        <v>36.74</v>
      </c>
      <c r="H1532" t="n">
        <v>0.52</v>
      </c>
      <c r="I1532" t="n">
        <v>90</v>
      </c>
      <c r="J1532" t="n">
        <v>232.62</v>
      </c>
      <c r="K1532" t="n">
        <v>56.94</v>
      </c>
      <c r="L1532" t="n">
        <v>6.75</v>
      </c>
      <c r="M1532" t="n">
        <v>88</v>
      </c>
      <c r="N1532" t="n">
        <v>53.93</v>
      </c>
      <c r="O1532" t="n">
        <v>28924.39</v>
      </c>
      <c r="P1532" t="n">
        <v>836.02</v>
      </c>
      <c r="Q1532" t="n">
        <v>1367.44</v>
      </c>
      <c r="R1532" t="n">
        <v>189.02</v>
      </c>
      <c r="S1532" t="n">
        <v>104.26</v>
      </c>
      <c r="T1532" t="n">
        <v>41114.5</v>
      </c>
      <c r="U1532" t="n">
        <v>0.55</v>
      </c>
      <c r="V1532" t="n">
        <v>0.87</v>
      </c>
      <c r="W1532" t="n">
        <v>20.78</v>
      </c>
      <c r="X1532" t="n">
        <v>2.53</v>
      </c>
      <c r="Y1532" t="n">
        <v>1</v>
      </c>
      <c r="Z1532" t="n">
        <v>10</v>
      </c>
    </row>
    <row r="1533">
      <c r="A1533" t="n">
        <v>24</v>
      </c>
      <c r="B1533" t="n">
        <v>115</v>
      </c>
      <c r="C1533" t="inlineStr">
        <is>
          <t xml:space="preserve">CONCLUIDO	</t>
        </is>
      </c>
      <c r="D1533" t="n">
        <v>1.6255</v>
      </c>
      <c r="E1533" t="n">
        <v>61.52</v>
      </c>
      <c r="F1533" t="n">
        <v>55.04</v>
      </c>
      <c r="G1533" t="n">
        <v>37.96</v>
      </c>
      <c r="H1533" t="n">
        <v>0.53</v>
      </c>
      <c r="I1533" t="n">
        <v>87</v>
      </c>
      <c r="J1533" t="n">
        <v>233.05</v>
      </c>
      <c r="K1533" t="n">
        <v>56.94</v>
      </c>
      <c r="L1533" t="n">
        <v>7</v>
      </c>
      <c r="M1533" t="n">
        <v>85</v>
      </c>
      <c r="N1533" t="n">
        <v>54.11</v>
      </c>
      <c r="O1533" t="n">
        <v>28977.11</v>
      </c>
      <c r="P1533" t="n">
        <v>834.23</v>
      </c>
      <c r="Q1533" t="n">
        <v>1367.71</v>
      </c>
      <c r="R1533" t="n">
        <v>186.42</v>
      </c>
      <c r="S1533" t="n">
        <v>104.26</v>
      </c>
      <c r="T1533" t="n">
        <v>39831.74</v>
      </c>
      <c r="U1533" t="n">
        <v>0.5600000000000001</v>
      </c>
      <c r="V1533" t="n">
        <v>0.87</v>
      </c>
      <c r="W1533" t="n">
        <v>20.78</v>
      </c>
      <c r="X1533" t="n">
        <v>2.45</v>
      </c>
      <c r="Y1533" t="n">
        <v>1</v>
      </c>
      <c r="Z1533" t="n">
        <v>10</v>
      </c>
    </row>
    <row r="1534">
      <c r="A1534" t="n">
        <v>25</v>
      </c>
      <c r="B1534" t="n">
        <v>115</v>
      </c>
      <c r="C1534" t="inlineStr">
        <is>
          <t xml:space="preserve">CONCLUIDO	</t>
        </is>
      </c>
      <c r="D1534" t="n">
        <v>1.6307</v>
      </c>
      <c r="E1534" t="n">
        <v>61.32</v>
      </c>
      <c r="F1534" t="n">
        <v>54.97</v>
      </c>
      <c r="G1534" t="n">
        <v>39.27</v>
      </c>
      <c r="H1534" t="n">
        <v>0.55</v>
      </c>
      <c r="I1534" t="n">
        <v>84</v>
      </c>
      <c r="J1534" t="n">
        <v>233.48</v>
      </c>
      <c r="K1534" t="n">
        <v>56.94</v>
      </c>
      <c r="L1534" t="n">
        <v>7.25</v>
      </c>
      <c r="M1534" t="n">
        <v>82</v>
      </c>
      <c r="N1534" t="n">
        <v>54.29</v>
      </c>
      <c r="O1534" t="n">
        <v>29029.89</v>
      </c>
      <c r="P1534" t="n">
        <v>832.72</v>
      </c>
      <c r="Q1534" t="n">
        <v>1367.39</v>
      </c>
      <c r="R1534" t="n">
        <v>184.31</v>
      </c>
      <c r="S1534" t="n">
        <v>104.26</v>
      </c>
      <c r="T1534" t="n">
        <v>38792.25</v>
      </c>
      <c r="U1534" t="n">
        <v>0.57</v>
      </c>
      <c r="V1534" t="n">
        <v>0.87</v>
      </c>
      <c r="W1534" t="n">
        <v>20.78</v>
      </c>
      <c r="X1534" t="n">
        <v>2.39</v>
      </c>
      <c r="Y1534" t="n">
        <v>1</v>
      </c>
      <c r="Z1534" t="n">
        <v>10</v>
      </c>
    </row>
    <row r="1535">
      <c r="A1535" t="n">
        <v>26</v>
      </c>
      <c r="B1535" t="n">
        <v>115</v>
      </c>
      <c r="C1535" t="inlineStr">
        <is>
          <t xml:space="preserve">CONCLUIDO	</t>
        </is>
      </c>
      <c r="D1535" t="n">
        <v>1.6371</v>
      </c>
      <c r="E1535" t="n">
        <v>61.08</v>
      </c>
      <c r="F1535" t="n">
        <v>54.87</v>
      </c>
      <c r="G1535" t="n">
        <v>40.64</v>
      </c>
      <c r="H1535" t="n">
        <v>0.57</v>
      </c>
      <c r="I1535" t="n">
        <v>81</v>
      </c>
      <c r="J1535" t="n">
        <v>233.91</v>
      </c>
      <c r="K1535" t="n">
        <v>56.94</v>
      </c>
      <c r="L1535" t="n">
        <v>7.5</v>
      </c>
      <c r="M1535" t="n">
        <v>79</v>
      </c>
      <c r="N1535" t="n">
        <v>54.46</v>
      </c>
      <c r="O1535" t="n">
        <v>29082.74</v>
      </c>
      <c r="P1535" t="n">
        <v>830.26</v>
      </c>
      <c r="Q1535" t="n">
        <v>1367.55</v>
      </c>
      <c r="R1535" t="n">
        <v>180.65</v>
      </c>
      <c r="S1535" t="n">
        <v>104.26</v>
      </c>
      <c r="T1535" t="n">
        <v>36975.25</v>
      </c>
      <c r="U1535" t="n">
        <v>0.58</v>
      </c>
      <c r="V1535" t="n">
        <v>0.87</v>
      </c>
      <c r="W1535" t="n">
        <v>20.78</v>
      </c>
      <c r="X1535" t="n">
        <v>2.29</v>
      </c>
      <c r="Y1535" t="n">
        <v>1</v>
      </c>
      <c r="Z1535" t="n">
        <v>10</v>
      </c>
    </row>
    <row r="1536">
      <c r="A1536" t="n">
        <v>27</v>
      </c>
      <c r="B1536" t="n">
        <v>115</v>
      </c>
      <c r="C1536" t="inlineStr">
        <is>
          <t xml:space="preserve">CONCLUIDO	</t>
        </is>
      </c>
      <c r="D1536" t="n">
        <v>1.6427</v>
      </c>
      <c r="E1536" t="n">
        <v>60.88</v>
      </c>
      <c r="F1536" t="n">
        <v>54.79</v>
      </c>
      <c r="G1536" t="n">
        <v>42.15</v>
      </c>
      <c r="H1536" t="n">
        <v>0.59</v>
      </c>
      <c r="I1536" t="n">
        <v>78</v>
      </c>
      <c r="J1536" t="n">
        <v>234.34</v>
      </c>
      <c r="K1536" t="n">
        <v>56.94</v>
      </c>
      <c r="L1536" t="n">
        <v>7.75</v>
      </c>
      <c r="M1536" t="n">
        <v>76</v>
      </c>
      <c r="N1536" t="n">
        <v>54.64</v>
      </c>
      <c r="O1536" t="n">
        <v>29135.65</v>
      </c>
      <c r="P1536" t="n">
        <v>828.73</v>
      </c>
      <c r="Q1536" t="n">
        <v>1367.31</v>
      </c>
      <c r="R1536" t="n">
        <v>177.98</v>
      </c>
      <c r="S1536" t="n">
        <v>104.26</v>
      </c>
      <c r="T1536" t="n">
        <v>35654.89</v>
      </c>
      <c r="U1536" t="n">
        <v>0.59</v>
      </c>
      <c r="V1536" t="n">
        <v>0.87</v>
      </c>
      <c r="W1536" t="n">
        <v>20.78</v>
      </c>
      <c r="X1536" t="n">
        <v>2.21</v>
      </c>
      <c r="Y1536" t="n">
        <v>1</v>
      </c>
      <c r="Z1536" t="n">
        <v>10</v>
      </c>
    </row>
    <row r="1537">
      <c r="A1537" t="n">
        <v>28</v>
      </c>
      <c r="B1537" t="n">
        <v>115</v>
      </c>
      <c r="C1537" t="inlineStr">
        <is>
          <t xml:space="preserve">CONCLUIDO	</t>
        </is>
      </c>
      <c r="D1537" t="n">
        <v>1.6486</v>
      </c>
      <c r="E1537" t="n">
        <v>60.66</v>
      </c>
      <c r="F1537" t="n">
        <v>54.71</v>
      </c>
      <c r="G1537" t="n">
        <v>43.76</v>
      </c>
      <c r="H1537" t="n">
        <v>0.61</v>
      </c>
      <c r="I1537" t="n">
        <v>75</v>
      </c>
      <c r="J1537" t="n">
        <v>234.77</v>
      </c>
      <c r="K1537" t="n">
        <v>56.94</v>
      </c>
      <c r="L1537" t="n">
        <v>8</v>
      </c>
      <c r="M1537" t="n">
        <v>73</v>
      </c>
      <c r="N1537" t="n">
        <v>54.82</v>
      </c>
      <c r="O1537" t="n">
        <v>29188.62</v>
      </c>
      <c r="P1537" t="n">
        <v>826.3</v>
      </c>
      <c r="Q1537" t="n">
        <v>1367.62</v>
      </c>
      <c r="R1537" t="n">
        <v>175.3</v>
      </c>
      <c r="S1537" t="n">
        <v>104.26</v>
      </c>
      <c r="T1537" t="n">
        <v>34329.17</v>
      </c>
      <c r="U1537" t="n">
        <v>0.59</v>
      </c>
      <c r="V1537" t="n">
        <v>0.88</v>
      </c>
      <c r="W1537" t="n">
        <v>20.77</v>
      </c>
      <c r="X1537" t="n">
        <v>2.12</v>
      </c>
      <c r="Y1537" t="n">
        <v>1</v>
      </c>
      <c r="Z1537" t="n">
        <v>10</v>
      </c>
    </row>
    <row r="1538">
      <c r="A1538" t="n">
        <v>29</v>
      </c>
      <c r="B1538" t="n">
        <v>115</v>
      </c>
      <c r="C1538" t="inlineStr">
        <is>
          <t xml:space="preserve">CONCLUIDO	</t>
        </is>
      </c>
      <c r="D1538" t="n">
        <v>1.6526</v>
      </c>
      <c r="E1538" t="n">
        <v>60.51</v>
      </c>
      <c r="F1538" t="n">
        <v>54.64</v>
      </c>
      <c r="G1538" t="n">
        <v>44.91</v>
      </c>
      <c r="H1538" t="n">
        <v>0.62</v>
      </c>
      <c r="I1538" t="n">
        <v>73</v>
      </c>
      <c r="J1538" t="n">
        <v>235.2</v>
      </c>
      <c r="K1538" t="n">
        <v>56.94</v>
      </c>
      <c r="L1538" t="n">
        <v>8.25</v>
      </c>
      <c r="M1538" t="n">
        <v>71</v>
      </c>
      <c r="N1538" t="n">
        <v>55</v>
      </c>
      <c r="O1538" t="n">
        <v>29241.66</v>
      </c>
      <c r="P1538" t="n">
        <v>825.1799999999999</v>
      </c>
      <c r="Q1538" t="n">
        <v>1367.45</v>
      </c>
      <c r="R1538" t="n">
        <v>173.39</v>
      </c>
      <c r="S1538" t="n">
        <v>104.26</v>
      </c>
      <c r="T1538" t="n">
        <v>33387.93</v>
      </c>
      <c r="U1538" t="n">
        <v>0.6</v>
      </c>
      <c r="V1538" t="n">
        <v>0.88</v>
      </c>
      <c r="W1538" t="n">
        <v>20.77</v>
      </c>
      <c r="X1538" t="n">
        <v>2.06</v>
      </c>
      <c r="Y1538" t="n">
        <v>1</v>
      </c>
      <c r="Z1538" t="n">
        <v>10</v>
      </c>
    </row>
    <row r="1539">
      <c r="A1539" t="n">
        <v>30</v>
      </c>
      <c r="B1539" t="n">
        <v>115</v>
      </c>
      <c r="C1539" t="inlineStr">
        <is>
          <t xml:space="preserve">CONCLUIDO	</t>
        </is>
      </c>
      <c r="D1539" t="n">
        <v>1.657</v>
      </c>
      <c r="E1539" t="n">
        <v>60.35</v>
      </c>
      <c r="F1539" t="n">
        <v>54.57</v>
      </c>
      <c r="G1539" t="n">
        <v>46.12</v>
      </c>
      <c r="H1539" t="n">
        <v>0.64</v>
      </c>
      <c r="I1539" t="n">
        <v>71</v>
      </c>
      <c r="J1539" t="n">
        <v>235.63</v>
      </c>
      <c r="K1539" t="n">
        <v>56.94</v>
      </c>
      <c r="L1539" t="n">
        <v>8.5</v>
      </c>
      <c r="M1539" t="n">
        <v>69</v>
      </c>
      <c r="N1539" t="n">
        <v>55.18</v>
      </c>
      <c r="O1539" t="n">
        <v>29294.76</v>
      </c>
      <c r="P1539" t="n">
        <v>823.3099999999999</v>
      </c>
      <c r="Q1539" t="n">
        <v>1367.4</v>
      </c>
      <c r="R1539" t="n">
        <v>171.48</v>
      </c>
      <c r="S1539" t="n">
        <v>104.26</v>
      </c>
      <c r="T1539" t="n">
        <v>32440.42</v>
      </c>
      <c r="U1539" t="n">
        <v>0.61</v>
      </c>
      <c r="V1539" t="n">
        <v>0.88</v>
      </c>
      <c r="W1539" t="n">
        <v>20.75</v>
      </c>
      <c r="X1539" t="n">
        <v>1.99</v>
      </c>
      <c r="Y1539" t="n">
        <v>1</v>
      </c>
      <c r="Z1539" t="n">
        <v>10</v>
      </c>
    </row>
    <row r="1540">
      <c r="A1540" t="n">
        <v>31</v>
      </c>
      <c r="B1540" t="n">
        <v>115</v>
      </c>
      <c r="C1540" t="inlineStr">
        <is>
          <t xml:space="preserve">CONCLUIDO	</t>
        </is>
      </c>
      <c r="D1540" t="n">
        <v>1.6599</v>
      </c>
      <c r="E1540" t="n">
        <v>60.24</v>
      </c>
      <c r="F1540" t="n">
        <v>54.55</v>
      </c>
      <c r="G1540" t="n">
        <v>47.44</v>
      </c>
      <c r="H1540" t="n">
        <v>0.66</v>
      </c>
      <c r="I1540" t="n">
        <v>69</v>
      </c>
      <c r="J1540" t="n">
        <v>236.06</v>
      </c>
      <c r="K1540" t="n">
        <v>56.94</v>
      </c>
      <c r="L1540" t="n">
        <v>8.75</v>
      </c>
      <c r="M1540" t="n">
        <v>67</v>
      </c>
      <c r="N1540" t="n">
        <v>55.36</v>
      </c>
      <c r="O1540" t="n">
        <v>29347.92</v>
      </c>
      <c r="P1540" t="n">
        <v>822.35</v>
      </c>
      <c r="Q1540" t="n">
        <v>1367.37</v>
      </c>
      <c r="R1540" t="n">
        <v>170.66</v>
      </c>
      <c r="S1540" t="n">
        <v>104.26</v>
      </c>
      <c r="T1540" t="n">
        <v>32042.73</v>
      </c>
      <c r="U1540" t="n">
        <v>0.61</v>
      </c>
      <c r="V1540" t="n">
        <v>0.88</v>
      </c>
      <c r="W1540" t="n">
        <v>20.76</v>
      </c>
      <c r="X1540" t="n">
        <v>1.97</v>
      </c>
      <c r="Y1540" t="n">
        <v>1</v>
      </c>
      <c r="Z1540" t="n">
        <v>10</v>
      </c>
    </row>
    <row r="1541">
      <c r="A1541" t="n">
        <v>32</v>
      </c>
      <c r="B1541" t="n">
        <v>115</v>
      </c>
      <c r="C1541" t="inlineStr">
        <is>
          <t xml:space="preserve">CONCLUIDO	</t>
        </is>
      </c>
      <c r="D1541" t="n">
        <v>1.6642</v>
      </c>
      <c r="E1541" t="n">
        <v>60.09</v>
      </c>
      <c r="F1541" t="n">
        <v>54.49</v>
      </c>
      <c r="G1541" t="n">
        <v>48.79</v>
      </c>
      <c r="H1541" t="n">
        <v>0.68</v>
      </c>
      <c r="I1541" t="n">
        <v>67</v>
      </c>
      <c r="J1541" t="n">
        <v>236.49</v>
      </c>
      <c r="K1541" t="n">
        <v>56.94</v>
      </c>
      <c r="L1541" t="n">
        <v>9</v>
      </c>
      <c r="M1541" t="n">
        <v>65</v>
      </c>
      <c r="N1541" t="n">
        <v>55.55</v>
      </c>
      <c r="O1541" t="n">
        <v>29401.15</v>
      </c>
      <c r="P1541" t="n">
        <v>820.46</v>
      </c>
      <c r="Q1541" t="n">
        <v>1367.5</v>
      </c>
      <c r="R1541" t="n">
        <v>168.57</v>
      </c>
      <c r="S1541" t="n">
        <v>104.26</v>
      </c>
      <c r="T1541" t="n">
        <v>31005.66</v>
      </c>
      <c r="U1541" t="n">
        <v>0.62</v>
      </c>
      <c r="V1541" t="n">
        <v>0.88</v>
      </c>
      <c r="W1541" t="n">
        <v>20.75</v>
      </c>
      <c r="X1541" t="n">
        <v>1.9</v>
      </c>
      <c r="Y1541" t="n">
        <v>1</v>
      </c>
      <c r="Z1541" t="n">
        <v>10</v>
      </c>
    </row>
    <row r="1542">
      <c r="A1542" t="n">
        <v>33</v>
      </c>
      <c r="B1542" t="n">
        <v>115</v>
      </c>
      <c r="C1542" t="inlineStr">
        <is>
          <t xml:space="preserve">CONCLUIDO	</t>
        </is>
      </c>
      <c r="D1542" t="n">
        <v>1.6687</v>
      </c>
      <c r="E1542" t="n">
        <v>59.93</v>
      </c>
      <c r="F1542" t="n">
        <v>54.41</v>
      </c>
      <c r="G1542" t="n">
        <v>50.23</v>
      </c>
      <c r="H1542" t="n">
        <v>0.6899999999999999</v>
      </c>
      <c r="I1542" t="n">
        <v>65</v>
      </c>
      <c r="J1542" t="n">
        <v>236.92</v>
      </c>
      <c r="K1542" t="n">
        <v>56.94</v>
      </c>
      <c r="L1542" t="n">
        <v>9.25</v>
      </c>
      <c r="M1542" t="n">
        <v>63</v>
      </c>
      <c r="N1542" t="n">
        <v>55.73</v>
      </c>
      <c r="O1542" t="n">
        <v>29454.44</v>
      </c>
      <c r="P1542" t="n">
        <v>818.86</v>
      </c>
      <c r="Q1542" t="n">
        <v>1367.44</v>
      </c>
      <c r="R1542" t="n">
        <v>165.98</v>
      </c>
      <c r="S1542" t="n">
        <v>104.26</v>
      </c>
      <c r="T1542" t="n">
        <v>29720.12</v>
      </c>
      <c r="U1542" t="n">
        <v>0.63</v>
      </c>
      <c r="V1542" t="n">
        <v>0.88</v>
      </c>
      <c r="W1542" t="n">
        <v>20.75</v>
      </c>
      <c r="X1542" t="n">
        <v>1.83</v>
      </c>
      <c r="Y1542" t="n">
        <v>1</v>
      </c>
      <c r="Z1542" t="n">
        <v>10</v>
      </c>
    </row>
    <row r="1543">
      <c r="A1543" t="n">
        <v>34</v>
      </c>
      <c r="B1543" t="n">
        <v>115</v>
      </c>
      <c r="C1543" t="inlineStr">
        <is>
          <t xml:space="preserve">CONCLUIDO	</t>
        </is>
      </c>
      <c r="D1543" t="n">
        <v>1.6722</v>
      </c>
      <c r="E1543" t="n">
        <v>59.8</v>
      </c>
      <c r="F1543" t="n">
        <v>54.38</v>
      </c>
      <c r="G1543" t="n">
        <v>51.79</v>
      </c>
      <c r="H1543" t="n">
        <v>0.71</v>
      </c>
      <c r="I1543" t="n">
        <v>63</v>
      </c>
      <c r="J1543" t="n">
        <v>237.35</v>
      </c>
      <c r="K1543" t="n">
        <v>56.94</v>
      </c>
      <c r="L1543" t="n">
        <v>9.5</v>
      </c>
      <c r="M1543" t="n">
        <v>61</v>
      </c>
      <c r="N1543" t="n">
        <v>55.91</v>
      </c>
      <c r="O1543" t="n">
        <v>29507.8</v>
      </c>
      <c r="P1543" t="n">
        <v>817.74</v>
      </c>
      <c r="Q1543" t="n">
        <v>1367.47</v>
      </c>
      <c r="R1543" t="n">
        <v>165.21</v>
      </c>
      <c r="S1543" t="n">
        <v>104.26</v>
      </c>
      <c r="T1543" t="n">
        <v>29346.26</v>
      </c>
      <c r="U1543" t="n">
        <v>0.63</v>
      </c>
      <c r="V1543" t="n">
        <v>0.88</v>
      </c>
      <c r="W1543" t="n">
        <v>20.74</v>
      </c>
      <c r="X1543" t="n">
        <v>1.8</v>
      </c>
      <c r="Y1543" t="n">
        <v>1</v>
      </c>
      <c r="Z1543" t="n">
        <v>10</v>
      </c>
    </row>
    <row r="1544">
      <c r="A1544" t="n">
        <v>35</v>
      </c>
      <c r="B1544" t="n">
        <v>115</v>
      </c>
      <c r="C1544" t="inlineStr">
        <is>
          <t xml:space="preserve">CONCLUIDO	</t>
        </is>
      </c>
      <c r="D1544" t="n">
        <v>1.6769</v>
      </c>
      <c r="E1544" t="n">
        <v>59.63</v>
      </c>
      <c r="F1544" t="n">
        <v>54.3</v>
      </c>
      <c r="G1544" t="n">
        <v>53.4</v>
      </c>
      <c r="H1544" t="n">
        <v>0.73</v>
      </c>
      <c r="I1544" t="n">
        <v>61</v>
      </c>
      <c r="J1544" t="n">
        <v>237.79</v>
      </c>
      <c r="K1544" t="n">
        <v>56.94</v>
      </c>
      <c r="L1544" t="n">
        <v>9.75</v>
      </c>
      <c r="M1544" t="n">
        <v>59</v>
      </c>
      <c r="N1544" t="n">
        <v>56.09</v>
      </c>
      <c r="O1544" t="n">
        <v>29561.22</v>
      </c>
      <c r="P1544" t="n">
        <v>816.02</v>
      </c>
      <c r="Q1544" t="n">
        <v>1367.55</v>
      </c>
      <c r="R1544" t="n">
        <v>162.18</v>
      </c>
      <c r="S1544" t="n">
        <v>104.26</v>
      </c>
      <c r="T1544" t="n">
        <v>27839.44</v>
      </c>
      <c r="U1544" t="n">
        <v>0.64</v>
      </c>
      <c r="V1544" t="n">
        <v>0.88</v>
      </c>
      <c r="W1544" t="n">
        <v>20.75</v>
      </c>
      <c r="X1544" t="n">
        <v>1.71</v>
      </c>
      <c r="Y1544" t="n">
        <v>1</v>
      </c>
      <c r="Z1544" t="n">
        <v>10</v>
      </c>
    </row>
    <row r="1545">
      <c r="A1545" t="n">
        <v>36</v>
      </c>
      <c r="B1545" t="n">
        <v>115</v>
      </c>
      <c r="C1545" t="inlineStr">
        <is>
          <t xml:space="preserve">CONCLUIDO	</t>
        </is>
      </c>
      <c r="D1545" t="n">
        <v>1.6787</v>
      </c>
      <c r="E1545" t="n">
        <v>59.57</v>
      </c>
      <c r="F1545" t="n">
        <v>54.28</v>
      </c>
      <c r="G1545" t="n">
        <v>54.28</v>
      </c>
      <c r="H1545" t="n">
        <v>0.75</v>
      </c>
      <c r="I1545" t="n">
        <v>60</v>
      </c>
      <c r="J1545" t="n">
        <v>238.22</v>
      </c>
      <c r="K1545" t="n">
        <v>56.94</v>
      </c>
      <c r="L1545" t="n">
        <v>10</v>
      </c>
      <c r="M1545" t="n">
        <v>58</v>
      </c>
      <c r="N1545" t="n">
        <v>56.28</v>
      </c>
      <c r="O1545" t="n">
        <v>29614.71</v>
      </c>
      <c r="P1545" t="n">
        <v>814.6799999999999</v>
      </c>
      <c r="Q1545" t="n">
        <v>1367.54</v>
      </c>
      <c r="R1545" t="n">
        <v>161.48</v>
      </c>
      <c r="S1545" t="n">
        <v>104.26</v>
      </c>
      <c r="T1545" t="n">
        <v>27495.31</v>
      </c>
      <c r="U1545" t="n">
        <v>0.65</v>
      </c>
      <c r="V1545" t="n">
        <v>0.88</v>
      </c>
      <c r="W1545" t="n">
        <v>20.75</v>
      </c>
      <c r="X1545" t="n">
        <v>1.7</v>
      </c>
      <c r="Y1545" t="n">
        <v>1</v>
      </c>
      <c r="Z1545" t="n">
        <v>10</v>
      </c>
    </row>
    <row r="1546">
      <c r="A1546" t="n">
        <v>37</v>
      </c>
      <c r="B1546" t="n">
        <v>115</v>
      </c>
      <c r="C1546" t="inlineStr">
        <is>
          <t xml:space="preserve">CONCLUIDO	</t>
        </is>
      </c>
      <c r="D1546" t="n">
        <v>1.6834</v>
      </c>
      <c r="E1546" t="n">
        <v>59.4</v>
      </c>
      <c r="F1546" t="n">
        <v>54.2</v>
      </c>
      <c r="G1546" t="n">
        <v>56.07</v>
      </c>
      <c r="H1546" t="n">
        <v>0.76</v>
      </c>
      <c r="I1546" t="n">
        <v>58</v>
      </c>
      <c r="J1546" t="n">
        <v>238.66</v>
      </c>
      <c r="K1546" t="n">
        <v>56.94</v>
      </c>
      <c r="L1546" t="n">
        <v>10.25</v>
      </c>
      <c r="M1546" t="n">
        <v>56</v>
      </c>
      <c r="N1546" t="n">
        <v>56.46</v>
      </c>
      <c r="O1546" t="n">
        <v>29668.27</v>
      </c>
      <c r="P1546" t="n">
        <v>813.25</v>
      </c>
      <c r="Q1546" t="n">
        <v>1367.34</v>
      </c>
      <c r="R1546" t="n">
        <v>159.34</v>
      </c>
      <c r="S1546" t="n">
        <v>104.26</v>
      </c>
      <c r="T1546" t="n">
        <v>26435.24</v>
      </c>
      <c r="U1546" t="n">
        <v>0.65</v>
      </c>
      <c r="V1546" t="n">
        <v>0.88</v>
      </c>
      <c r="W1546" t="n">
        <v>20.73</v>
      </c>
      <c r="X1546" t="n">
        <v>1.62</v>
      </c>
      <c r="Y1546" t="n">
        <v>1</v>
      </c>
      <c r="Z1546" t="n">
        <v>10</v>
      </c>
    </row>
    <row r="1547">
      <c r="A1547" t="n">
        <v>38</v>
      </c>
      <c r="B1547" t="n">
        <v>115</v>
      </c>
      <c r="C1547" t="inlineStr">
        <is>
          <t xml:space="preserve">CONCLUIDO	</t>
        </is>
      </c>
      <c r="D1547" t="n">
        <v>1.6843</v>
      </c>
      <c r="E1547" t="n">
        <v>59.37</v>
      </c>
      <c r="F1547" t="n">
        <v>54.21</v>
      </c>
      <c r="G1547" t="n">
        <v>57.06</v>
      </c>
      <c r="H1547" t="n">
        <v>0.78</v>
      </c>
      <c r="I1547" t="n">
        <v>57</v>
      </c>
      <c r="J1547" t="n">
        <v>239.09</v>
      </c>
      <c r="K1547" t="n">
        <v>56.94</v>
      </c>
      <c r="L1547" t="n">
        <v>10.5</v>
      </c>
      <c r="M1547" t="n">
        <v>55</v>
      </c>
      <c r="N1547" t="n">
        <v>56.65</v>
      </c>
      <c r="O1547" t="n">
        <v>29721.89</v>
      </c>
      <c r="P1547" t="n">
        <v>812.34</v>
      </c>
      <c r="Q1547" t="n">
        <v>1367.4</v>
      </c>
      <c r="R1547" t="n">
        <v>159.34</v>
      </c>
      <c r="S1547" t="n">
        <v>104.26</v>
      </c>
      <c r="T1547" t="n">
        <v>26438.88</v>
      </c>
      <c r="U1547" t="n">
        <v>0.65</v>
      </c>
      <c r="V1547" t="n">
        <v>0.88</v>
      </c>
      <c r="W1547" t="n">
        <v>20.74</v>
      </c>
      <c r="X1547" t="n">
        <v>1.63</v>
      </c>
      <c r="Y1547" t="n">
        <v>1</v>
      </c>
      <c r="Z1547" t="n">
        <v>10</v>
      </c>
    </row>
    <row r="1548">
      <c r="A1548" t="n">
        <v>39</v>
      </c>
      <c r="B1548" t="n">
        <v>115</v>
      </c>
      <c r="C1548" t="inlineStr">
        <is>
          <t xml:space="preserve">CONCLUIDO	</t>
        </is>
      </c>
      <c r="D1548" t="n">
        <v>1.6889</v>
      </c>
      <c r="E1548" t="n">
        <v>59.21</v>
      </c>
      <c r="F1548" t="n">
        <v>54.14</v>
      </c>
      <c r="G1548" t="n">
        <v>59.06</v>
      </c>
      <c r="H1548" t="n">
        <v>0.8</v>
      </c>
      <c r="I1548" t="n">
        <v>55</v>
      </c>
      <c r="J1548" t="n">
        <v>239.53</v>
      </c>
      <c r="K1548" t="n">
        <v>56.94</v>
      </c>
      <c r="L1548" t="n">
        <v>10.75</v>
      </c>
      <c r="M1548" t="n">
        <v>53</v>
      </c>
      <c r="N1548" t="n">
        <v>56.83</v>
      </c>
      <c r="O1548" t="n">
        <v>29775.57</v>
      </c>
      <c r="P1548" t="n">
        <v>810.78</v>
      </c>
      <c r="Q1548" t="n">
        <v>1367.45</v>
      </c>
      <c r="R1548" t="n">
        <v>157.06</v>
      </c>
      <c r="S1548" t="n">
        <v>104.26</v>
      </c>
      <c r="T1548" t="n">
        <v>25309.66</v>
      </c>
      <c r="U1548" t="n">
        <v>0.66</v>
      </c>
      <c r="V1548" t="n">
        <v>0.89</v>
      </c>
      <c r="W1548" t="n">
        <v>20.74</v>
      </c>
      <c r="X1548" t="n">
        <v>1.56</v>
      </c>
      <c r="Y1548" t="n">
        <v>1</v>
      </c>
      <c r="Z1548" t="n">
        <v>10</v>
      </c>
    </row>
    <row r="1549">
      <c r="A1549" t="n">
        <v>40</v>
      </c>
      <c r="B1549" t="n">
        <v>115</v>
      </c>
      <c r="C1549" t="inlineStr">
        <is>
          <t xml:space="preserve">CONCLUIDO	</t>
        </is>
      </c>
      <c r="D1549" t="n">
        <v>1.6913</v>
      </c>
      <c r="E1549" t="n">
        <v>59.13</v>
      </c>
      <c r="F1549" t="n">
        <v>54.09</v>
      </c>
      <c r="G1549" t="n">
        <v>60.11</v>
      </c>
      <c r="H1549" t="n">
        <v>0.82</v>
      </c>
      <c r="I1549" t="n">
        <v>54</v>
      </c>
      <c r="J1549" t="n">
        <v>239.96</v>
      </c>
      <c r="K1549" t="n">
        <v>56.94</v>
      </c>
      <c r="L1549" t="n">
        <v>11</v>
      </c>
      <c r="M1549" t="n">
        <v>52</v>
      </c>
      <c r="N1549" t="n">
        <v>57.02</v>
      </c>
      <c r="O1549" t="n">
        <v>29829.32</v>
      </c>
      <c r="P1549" t="n">
        <v>809.83</v>
      </c>
      <c r="Q1549" t="n">
        <v>1367.36</v>
      </c>
      <c r="R1549" t="n">
        <v>155.69</v>
      </c>
      <c r="S1549" t="n">
        <v>104.26</v>
      </c>
      <c r="T1549" t="n">
        <v>24629.28</v>
      </c>
      <c r="U1549" t="n">
        <v>0.67</v>
      </c>
      <c r="V1549" t="n">
        <v>0.89</v>
      </c>
      <c r="W1549" t="n">
        <v>20.73</v>
      </c>
      <c r="X1549" t="n">
        <v>1.52</v>
      </c>
      <c r="Y1549" t="n">
        <v>1</v>
      </c>
      <c r="Z1549" t="n">
        <v>10</v>
      </c>
    </row>
    <row r="1550">
      <c r="A1550" t="n">
        <v>41</v>
      </c>
      <c r="B1550" t="n">
        <v>115</v>
      </c>
      <c r="C1550" t="inlineStr">
        <is>
          <t xml:space="preserve">CONCLUIDO	</t>
        </is>
      </c>
      <c r="D1550" t="n">
        <v>1.6935</v>
      </c>
      <c r="E1550" t="n">
        <v>59.05</v>
      </c>
      <c r="F1550" t="n">
        <v>54.06</v>
      </c>
      <c r="G1550" t="n">
        <v>61.2</v>
      </c>
      <c r="H1550" t="n">
        <v>0.83</v>
      </c>
      <c r="I1550" t="n">
        <v>53</v>
      </c>
      <c r="J1550" t="n">
        <v>240.4</v>
      </c>
      <c r="K1550" t="n">
        <v>56.94</v>
      </c>
      <c r="L1550" t="n">
        <v>11.25</v>
      </c>
      <c r="M1550" t="n">
        <v>51</v>
      </c>
      <c r="N1550" t="n">
        <v>57.21</v>
      </c>
      <c r="O1550" t="n">
        <v>29883.27</v>
      </c>
      <c r="P1550" t="n">
        <v>808.42</v>
      </c>
      <c r="Q1550" t="n">
        <v>1367.43</v>
      </c>
      <c r="R1550" t="n">
        <v>154.87</v>
      </c>
      <c r="S1550" t="n">
        <v>104.26</v>
      </c>
      <c r="T1550" t="n">
        <v>24227.78</v>
      </c>
      <c r="U1550" t="n">
        <v>0.67</v>
      </c>
      <c r="V1550" t="n">
        <v>0.89</v>
      </c>
      <c r="W1550" t="n">
        <v>20.73</v>
      </c>
      <c r="X1550" t="n">
        <v>1.48</v>
      </c>
      <c r="Y1550" t="n">
        <v>1</v>
      </c>
      <c r="Z1550" t="n">
        <v>10</v>
      </c>
    </row>
    <row r="1551">
      <c r="A1551" t="n">
        <v>42</v>
      </c>
      <c r="B1551" t="n">
        <v>115</v>
      </c>
      <c r="C1551" t="inlineStr">
        <is>
          <t xml:space="preserve">CONCLUIDO	</t>
        </is>
      </c>
      <c r="D1551" t="n">
        <v>1.6958</v>
      </c>
      <c r="E1551" t="n">
        <v>58.97</v>
      </c>
      <c r="F1551" t="n">
        <v>54.03</v>
      </c>
      <c r="G1551" t="n">
        <v>62.34</v>
      </c>
      <c r="H1551" t="n">
        <v>0.85</v>
      </c>
      <c r="I1551" t="n">
        <v>52</v>
      </c>
      <c r="J1551" t="n">
        <v>240.84</v>
      </c>
      <c r="K1551" t="n">
        <v>56.94</v>
      </c>
      <c r="L1551" t="n">
        <v>11.5</v>
      </c>
      <c r="M1551" t="n">
        <v>50</v>
      </c>
      <c r="N1551" t="n">
        <v>57.39</v>
      </c>
      <c r="O1551" t="n">
        <v>29937.16</v>
      </c>
      <c r="P1551" t="n">
        <v>807.14</v>
      </c>
      <c r="Q1551" t="n">
        <v>1367.4</v>
      </c>
      <c r="R1551" t="n">
        <v>153.91</v>
      </c>
      <c r="S1551" t="n">
        <v>104.26</v>
      </c>
      <c r="T1551" t="n">
        <v>23752.37</v>
      </c>
      <c r="U1551" t="n">
        <v>0.68</v>
      </c>
      <c r="V1551" t="n">
        <v>0.89</v>
      </c>
      <c r="W1551" t="n">
        <v>20.72</v>
      </c>
      <c r="X1551" t="n">
        <v>1.45</v>
      </c>
      <c r="Y1551" t="n">
        <v>1</v>
      </c>
      <c r="Z1551" t="n">
        <v>10</v>
      </c>
    </row>
    <row r="1552">
      <c r="A1552" t="n">
        <v>43</v>
      </c>
      <c r="B1552" t="n">
        <v>115</v>
      </c>
      <c r="C1552" t="inlineStr">
        <is>
          <t xml:space="preserve">CONCLUIDO	</t>
        </is>
      </c>
      <c r="D1552" t="n">
        <v>1.6976</v>
      </c>
      <c r="E1552" t="n">
        <v>58.91</v>
      </c>
      <c r="F1552" t="n">
        <v>54.01</v>
      </c>
      <c r="G1552" t="n">
        <v>63.54</v>
      </c>
      <c r="H1552" t="n">
        <v>0.87</v>
      </c>
      <c r="I1552" t="n">
        <v>51</v>
      </c>
      <c r="J1552" t="n">
        <v>241.27</v>
      </c>
      <c r="K1552" t="n">
        <v>56.94</v>
      </c>
      <c r="L1552" t="n">
        <v>11.75</v>
      </c>
      <c r="M1552" t="n">
        <v>49</v>
      </c>
      <c r="N1552" t="n">
        <v>57.58</v>
      </c>
      <c r="O1552" t="n">
        <v>29991.11</v>
      </c>
      <c r="P1552" t="n">
        <v>806.29</v>
      </c>
      <c r="Q1552" t="n">
        <v>1367.34</v>
      </c>
      <c r="R1552" t="n">
        <v>153.14</v>
      </c>
      <c r="S1552" t="n">
        <v>104.26</v>
      </c>
      <c r="T1552" t="n">
        <v>23373.28</v>
      </c>
      <c r="U1552" t="n">
        <v>0.68</v>
      </c>
      <c r="V1552" t="n">
        <v>0.89</v>
      </c>
      <c r="W1552" t="n">
        <v>20.72</v>
      </c>
      <c r="X1552" t="n">
        <v>1.43</v>
      </c>
      <c r="Y1552" t="n">
        <v>1</v>
      </c>
      <c r="Z1552" t="n">
        <v>10</v>
      </c>
    </row>
    <row r="1553">
      <c r="A1553" t="n">
        <v>44</v>
      </c>
      <c r="B1553" t="n">
        <v>115</v>
      </c>
      <c r="C1553" t="inlineStr">
        <is>
          <t xml:space="preserve">CONCLUIDO	</t>
        </is>
      </c>
      <c r="D1553" t="n">
        <v>1.6985</v>
      </c>
      <c r="E1553" t="n">
        <v>58.88</v>
      </c>
      <c r="F1553" t="n">
        <v>54.02</v>
      </c>
      <c r="G1553" t="n">
        <v>64.83</v>
      </c>
      <c r="H1553" t="n">
        <v>0.88</v>
      </c>
      <c r="I1553" t="n">
        <v>50</v>
      </c>
      <c r="J1553" t="n">
        <v>241.71</v>
      </c>
      <c r="K1553" t="n">
        <v>56.94</v>
      </c>
      <c r="L1553" t="n">
        <v>12</v>
      </c>
      <c r="M1553" t="n">
        <v>48</v>
      </c>
      <c r="N1553" t="n">
        <v>57.77</v>
      </c>
      <c r="O1553" t="n">
        <v>30045.13</v>
      </c>
      <c r="P1553" t="n">
        <v>805.83</v>
      </c>
      <c r="Q1553" t="n">
        <v>1367.41</v>
      </c>
      <c r="R1553" t="n">
        <v>153.26</v>
      </c>
      <c r="S1553" t="n">
        <v>104.26</v>
      </c>
      <c r="T1553" t="n">
        <v>23436.14</v>
      </c>
      <c r="U1553" t="n">
        <v>0.68</v>
      </c>
      <c r="V1553" t="n">
        <v>0.89</v>
      </c>
      <c r="W1553" t="n">
        <v>20.73</v>
      </c>
      <c r="X1553" t="n">
        <v>1.44</v>
      </c>
      <c r="Y1553" t="n">
        <v>1</v>
      </c>
      <c r="Z1553" t="n">
        <v>10</v>
      </c>
    </row>
    <row r="1554">
      <c r="A1554" t="n">
        <v>45</v>
      </c>
      <c r="B1554" t="n">
        <v>115</v>
      </c>
      <c r="C1554" t="inlineStr">
        <is>
          <t xml:space="preserve">CONCLUIDO	</t>
        </is>
      </c>
      <c r="D1554" t="n">
        <v>1.7038</v>
      </c>
      <c r="E1554" t="n">
        <v>58.69</v>
      </c>
      <c r="F1554" t="n">
        <v>53.92</v>
      </c>
      <c r="G1554" t="n">
        <v>67.40000000000001</v>
      </c>
      <c r="H1554" t="n">
        <v>0.9</v>
      </c>
      <c r="I1554" t="n">
        <v>48</v>
      </c>
      <c r="J1554" t="n">
        <v>242.15</v>
      </c>
      <c r="K1554" t="n">
        <v>56.94</v>
      </c>
      <c r="L1554" t="n">
        <v>12.25</v>
      </c>
      <c r="M1554" t="n">
        <v>46</v>
      </c>
      <c r="N1554" t="n">
        <v>57.96</v>
      </c>
      <c r="O1554" t="n">
        <v>30099.23</v>
      </c>
      <c r="P1554" t="n">
        <v>803.8200000000001</v>
      </c>
      <c r="Q1554" t="n">
        <v>1367.38</v>
      </c>
      <c r="R1554" t="n">
        <v>150.18</v>
      </c>
      <c r="S1554" t="n">
        <v>104.26</v>
      </c>
      <c r="T1554" t="n">
        <v>21906.94</v>
      </c>
      <c r="U1554" t="n">
        <v>0.6899999999999999</v>
      </c>
      <c r="V1554" t="n">
        <v>0.89</v>
      </c>
      <c r="W1554" t="n">
        <v>20.72</v>
      </c>
      <c r="X1554" t="n">
        <v>1.34</v>
      </c>
      <c r="Y1554" t="n">
        <v>1</v>
      </c>
      <c r="Z1554" t="n">
        <v>10</v>
      </c>
    </row>
    <row r="1555">
      <c r="A1555" t="n">
        <v>46</v>
      </c>
      <c r="B1555" t="n">
        <v>115</v>
      </c>
      <c r="C1555" t="inlineStr">
        <is>
          <t xml:space="preserve">CONCLUIDO	</t>
        </is>
      </c>
      <c r="D1555" t="n">
        <v>1.7059</v>
      </c>
      <c r="E1555" t="n">
        <v>58.62</v>
      </c>
      <c r="F1555" t="n">
        <v>53.9</v>
      </c>
      <c r="G1555" t="n">
        <v>68.81</v>
      </c>
      <c r="H1555" t="n">
        <v>0.92</v>
      </c>
      <c r="I1555" t="n">
        <v>47</v>
      </c>
      <c r="J1555" t="n">
        <v>242.59</v>
      </c>
      <c r="K1555" t="n">
        <v>56.94</v>
      </c>
      <c r="L1555" t="n">
        <v>12.5</v>
      </c>
      <c r="M1555" t="n">
        <v>45</v>
      </c>
      <c r="N1555" t="n">
        <v>58.15</v>
      </c>
      <c r="O1555" t="n">
        <v>30153.38</v>
      </c>
      <c r="P1555" t="n">
        <v>802.53</v>
      </c>
      <c r="Q1555" t="n">
        <v>1367.26</v>
      </c>
      <c r="R1555" t="n">
        <v>149.73</v>
      </c>
      <c r="S1555" t="n">
        <v>104.26</v>
      </c>
      <c r="T1555" t="n">
        <v>21685.99</v>
      </c>
      <c r="U1555" t="n">
        <v>0.7</v>
      </c>
      <c r="V1555" t="n">
        <v>0.89</v>
      </c>
      <c r="W1555" t="n">
        <v>20.71</v>
      </c>
      <c r="X1555" t="n">
        <v>1.32</v>
      </c>
      <c r="Y1555" t="n">
        <v>1</v>
      </c>
      <c r="Z1555" t="n">
        <v>10</v>
      </c>
    </row>
    <row r="1556">
      <c r="A1556" t="n">
        <v>47</v>
      </c>
      <c r="B1556" t="n">
        <v>115</v>
      </c>
      <c r="C1556" t="inlineStr">
        <is>
          <t xml:space="preserve">CONCLUIDO	</t>
        </is>
      </c>
      <c r="D1556" t="n">
        <v>1.7078</v>
      </c>
      <c r="E1556" t="n">
        <v>58.55</v>
      </c>
      <c r="F1556" t="n">
        <v>53.87</v>
      </c>
      <c r="G1556" t="n">
        <v>70.27</v>
      </c>
      <c r="H1556" t="n">
        <v>0.93</v>
      </c>
      <c r="I1556" t="n">
        <v>46</v>
      </c>
      <c r="J1556" t="n">
        <v>243.03</v>
      </c>
      <c r="K1556" t="n">
        <v>56.94</v>
      </c>
      <c r="L1556" t="n">
        <v>12.75</v>
      </c>
      <c r="M1556" t="n">
        <v>44</v>
      </c>
      <c r="N1556" t="n">
        <v>58.34</v>
      </c>
      <c r="O1556" t="n">
        <v>30207.61</v>
      </c>
      <c r="P1556" t="n">
        <v>801.45</v>
      </c>
      <c r="Q1556" t="n">
        <v>1367.39</v>
      </c>
      <c r="R1556" t="n">
        <v>148.38</v>
      </c>
      <c r="S1556" t="n">
        <v>104.26</v>
      </c>
      <c r="T1556" t="n">
        <v>21018.33</v>
      </c>
      <c r="U1556" t="n">
        <v>0.7</v>
      </c>
      <c r="V1556" t="n">
        <v>0.89</v>
      </c>
      <c r="W1556" t="n">
        <v>20.73</v>
      </c>
      <c r="X1556" t="n">
        <v>1.29</v>
      </c>
      <c r="Y1556" t="n">
        <v>1</v>
      </c>
      <c r="Z1556" t="n">
        <v>10</v>
      </c>
    </row>
    <row r="1557">
      <c r="A1557" t="n">
        <v>48</v>
      </c>
      <c r="B1557" t="n">
        <v>115</v>
      </c>
      <c r="C1557" t="inlineStr">
        <is>
          <t xml:space="preserve">CONCLUIDO	</t>
        </is>
      </c>
      <c r="D1557" t="n">
        <v>1.7086</v>
      </c>
      <c r="E1557" t="n">
        <v>58.53</v>
      </c>
      <c r="F1557" t="n">
        <v>53.85</v>
      </c>
      <c r="G1557" t="n">
        <v>70.23999999999999</v>
      </c>
      <c r="H1557" t="n">
        <v>0.95</v>
      </c>
      <c r="I1557" t="n">
        <v>46</v>
      </c>
      <c r="J1557" t="n">
        <v>243.47</v>
      </c>
      <c r="K1557" t="n">
        <v>56.94</v>
      </c>
      <c r="L1557" t="n">
        <v>13</v>
      </c>
      <c r="M1557" t="n">
        <v>44</v>
      </c>
      <c r="N1557" t="n">
        <v>58.53</v>
      </c>
      <c r="O1557" t="n">
        <v>30261.91</v>
      </c>
      <c r="P1557" t="n">
        <v>800.59</v>
      </c>
      <c r="Q1557" t="n">
        <v>1367.27</v>
      </c>
      <c r="R1557" t="n">
        <v>147.88</v>
      </c>
      <c r="S1557" t="n">
        <v>104.26</v>
      </c>
      <c r="T1557" t="n">
        <v>20766.4</v>
      </c>
      <c r="U1557" t="n">
        <v>0.71</v>
      </c>
      <c r="V1557" t="n">
        <v>0.89</v>
      </c>
      <c r="W1557" t="n">
        <v>20.72</v>
      </c>
      <c r="X1557" t="n">
        <v>1.27</v>
      </c>
      <c r="Y1557" t="n">
        <v>1</v>
      </c>
      <c r="Z1557" t="n">
        <v>10</v>
      </c>
    </row>
    <row r="1558">
      <c r="A1558" t="n">
        <v>49</v>
      </c>
      <c r="B1558" t="n">
        <v>115</v>
      </c>
      <c r="C1558" t="inlineStr">
        <is>
          <t xml:space="preserve">CONCLUIDO	</t>
        </is>
      </c>
      <c r="D1558" t="n">
        <v>1.7105</v>
      </c>
      <c r="E1558" t="n">
        <v>58.46</v>
      </c>
      <c r="F1558" t="n">
        <v>53.83</v>
      </c>
      <c r="G1558" t="n">
        <v>71.77</v>
      </c>
      <c r="H1558" t="n">
        <v>0.97</v>
      </c>
      <c r="I1558" t="n">
        <v>45</v>
      </c>
      <c r="J1558" t="n">
        <v>243.91</v>
      </c>
      <c r="K1558" t="n">
        <v>56.94</v>
      </c>
      <c r="L1558" t="n">
        <v>13.25</v>
      </c>
      <c r="M1558" t="n">
        <v>43</v>
      </c>
      <c r="N1558" t="n">
        <v>58.72</v>
      </c>
      <c r="O1558" t="n">
        <v>30316.27</v>
      </c>
      <c r="P1558" t="n">
        <v>799.51</v>
      </c>
      <c r="Q1558" t="n">
        <v>1367.34</v>
      </c>
      <c r="R1558" t="n">
        <v>147.01</v>
      </c>
      <c r="S1558" t="n">
        <v>104.26</v>
      </c>
      <c r="T1558" t="n">
        <v>20338.72</v>
      </c>
      <c r="U1558" t="n">
        <v>0.71</v>
      </c>
      <c r="V1558" t="n">
        <v>0.89</v>
      </c>
      <c r="W1558" t="n">
        <v>20.72</v>
      </c>
      <c r="X1558" t="n">
        <v>1.25</v>
      </c>
      <c r="Y1558" t="n">
        <v>1</v>
      </c>
      <c r="Z1558" t="n">
        <v>10</v>
      </c>
    </row>
    <row r="1559">
      <c r="A1559" t="n">
        <v>50</v>
      </c>
      <c r="B1559" t="n">
        <v>115</v>
      </c>
      <c r="C1559" t="inlineStr">
        <is>
          <t xml:space="preserve">CONCLUIDO	</t>
        </is>
      </c>
      <c r="D1559" t="n">
        <v>1.7116</v>
      </c>
      <c r="E1559" t="n">
        <v>58.42</v>
      </c>
      <c r="F1559" t="n">
        <v>53.83</v>
      </c>
      <c r="G1559" t="n">
        <v>73.41</v>
      </c>
      <c r="H1559" t="n">
        <v>0.98</v>
      </c>
      <c r="I1559" t="n">
        <v>44</v>
      </c>
      <c r="J1559" t="n">
        <v>244.35</v>
      </c>
      <c r="K1559" t="n">
        <v>56.94</v>
      </c>
      <c r="L1559" t="n">
        <v>13.5</v>
      </c>
      <c r="M1559" t="n">
        <v>42</v>
      </c>
      <c r="N1559" t="n">
        <v>58.91</v>
      </c>
      <c r="O1559" t="n">
        <v>30370.7</v>
      </c>
      <c r="P1559" t="n">
        <v>799.42</v>
      </c>
      <c r="Q1559" t="n">
        <v>1367.37</v>
      </c>
      <c r="R1559" t="n">
        <v>147.63</v>
      </c>
      <c r="S1559" t="n">
        <v>104.26</v>
      </c>
      <c r="T1559" t="n">
        <v>20649.05</v>
      </c>
      <c r="U1559" t="n">
        <v>0.71</v>
      </c>
      <c r="V1559" t="n">
        <v>0.89</v>
      </c>
      <c r="W1559" t="n">
        <v>20.71</v>
      </c>
      <c r="X1559" t="n">
        <v>1.25</v>
      </c>
      <c r="Y1559" t="n">
        <v>1</v>
      </c>
      <c r="Z1559" t="n">
        <v>10</v>
      </c>
    </row>
    <row r="1560">
      <c r="A1560" t="n">
        <v>51</v>
      </c>
      <c r="B1560" t="n">
        <v>115</v>
      </c>
      <c r="C1560" t="inlineStr">
        <is>
          <t xml:space="preserve">CONCLUIDO	</t>
        </is>
      </c>
      <c r="D1560" t="n">
        <v>1.715</v>
      </c>
      <c r="E1560" t="n">
        <v>58.31</v>
      </c>
      <c r="F1560" t="n">
        <v>53.76</v>
      </c>
      <c r="G1560" t="n">
        <v>75.02</v>
      </c>
      <c r="H1560" t="n">
        <v>1</v>
      </c>
      <c r="I1560" t="n">
        <v>43</v>
      </c>
      <c r="J1560" t="n">
        <v>244.79</v>
      </c>
      <c r="K1560" t="n">
        <v>56.94</v>
      </c>
      <c r="L1560" t="n">
        <v>13.75</v>
      </c>
      <c r="M1560" t="n">
        <v>41</v>
      </c>
      <c r="N1560" t="n">
        <v>59.1</v>
      </c>
      <c r="O1560" t="n">
        <v>30425.2</v>
      </c>
      <c r="P1560" t="n">
        <v>797.91</v>
      </c>
      <c r="Q1560" t="n">
        <v>1367.37</v>
      </c>
      <c r="R1560" t="n">
        <v>144.82</v>
      </c>
      <c r="S1560" t="n">
        <v>104.26</v>
      </c>
      <c r="T1560" t="n">
        <v>19252.31</v>
      </c>
      <c r="U1560" t="n">
        <v>0.72</v>
      </c>
      <c r="V1560" t="n">
        <v>0.89</v>
      </c>
      <c r="W1560" t="n">
        <v>20.72</v>
      </c>
      <c r="X1560" t="n">
        <v>1.18</v>
      </c>
      <c r="Y1560" t="n">
        <v>1</v>
      </c>
      <c r="Z1560" t="n">
        <v>10</v>
      </c>
    </row>
    <row r="1561">
      <c r="A1561" t="n">
        <v>52</v>
      </c>
      <c r="B1561" t="n">
        <v>115</v>
      </c>
      <c r="C1561" t="inlineStr">
        <is>
          <t xml:space="preserve">CONCLUIDO	</t>
        </is>
      </c>
      <c r="D1561" t="n">
        <v>1.7169</v>
      </c>
      <c r="E1561" t="n">
        <v>58.24</v>
      </c>
      <c r="F1561" t="n">
        <v>53.74</v>
      </c>
      <c r="G1561" t="n">
        <v>76.77</v>
      </c>
      <c r="H1561" t="n">
        <v>1.02</v>
      </c>
      <c r="I1561" t="n">
        <v>42</v>
      </c>
      <c r="J1561" t="n">
        <v>245.23</v>
      </c>
      <c r="K1561" t="n">
        <v>56.94</v>
      </c>
      <c r="L1561" t="n">
        <v>14</v>
      </c>
      <c r="M1561" t="n">
        <v>40</v>
      </c>
      <c r="N1561" t="n">
        <v>59.29</v>
      </c>
      <c r="O1561" t="n">
        <v>30479.78</v>
      </c>
      <c r="P1561" t="n">
        <v>796.72</v>
      </c>
      <c r="Q1561" t="n">
        <v>1367.23</v>
      </c>
      <c r="R1561" t="n">
        <v>144.39</v>
      </c>
      <c r="S1561" t="n">
        <v>104.26</v>
      </c>
      <c r="T1561" t="n">
        <v>19040.09</v>
      </c>
      <c r="U1561" t="n">
        <v>0.72</v>
      </c>
      <c r="V1561" t="n">
        <v>0.89</v>
      </c>
      <c r="W1561" t="n">
        <v>20.71</v>
      </c>
      <c r="X1561" t="n">
        <v>1.16</v>
      </c>
      <c r="Y1561" t="n">
        <v>1</v>
      </c>
      <c r="Z1561" t="n">
        <v>10</v>
      </c>
    </row>
    <row r="1562">
      <c r="A1562" t="n">
        <v>53</v>
      </c>
      <c r="B1562" t="n">
        <v>115</v>
      </c>
      <c r="C1562" t="inlineStr">
        <is>
          <t xml:space="preserve">CONCLUIDO	</t>
        </is>
      </c>
      <c r="D1562" t="n">
        <v>1.7187</v>
      </c>
      <c r="E1562" t="n">
        <v>58.18</v>
      </c>
      <c r="F1562" t="n">
        <v>53.72</v>
      </c>
      <c r="G1562" t="n">
        <v>78.62</v>
      </c>
      <c r="H1562" t="n">
        <v>1.03</v>
      </c>
      <c r="I1562" t="n">
        <v>41</v>
      </c>
      <c r="J1562" t="n">
        <v>245.68</v>
      </c>
      <c r="K1562" t="n">
        <v>56.94</v>
      </c>
      <c r="L1562" t="n">
        <v>14.25</v>
      </c>
      <c r="M1562" t="n">
        <v>39</v>
      </c>
      <c r="N1562" t="n">
        <v>59.48</v>
      </c>
      <c r="O1562" t="n">
        <v>30534.42</v>
      </c>
      <c r="P1562" t="n">
        <v>795.46</v>
      </c>
      <c r="Q1562" t="n">
        <v>1367.28</v>
      </c>
      <c r="R1562" t="n">
        <v>143.72</v>
      </c>
      <c r="S1562" t="n">
        <v>104.26</v>
      </c>
      <c r="T1562" t="n">
        <v>18709.93</v>
      </c>
      <c r="U1562" t="n">
        <v>0.73</v>
      </c>
      <c r="V1562" t="n">
        <v>0.89</v>
      </c>
      <c r="W1562" t="n">
        <v>20.71</v>
      </c>
      <c r="X1562" t="n">
        <v>1.14</v>
      </c>
      <c r="Y1562" t="n">
        <v>1</v>
      </c>
      <c r="Z1562" t="n">
        <v>10</v>
      </c>
    </row>
    <row r="1563">
      <c r="A1563" t="n">
        <v>54</v>
      </c>
      <c r="B1563" t="n">
        <v>115</v>
      </c>
      <c r="C1563" t="inlineStr">
        <is>
          <t xml:space="preserve">CONCLUIDO	</t>
        </is>
      </c>
      <c r="D1563" t="n">
        <v>1.719</v>
      </c>
      <c r="E1563" t="n">
        <v>58.17</v>
      </c>
      <c r="F1563" t="n">
        <v>53.71</v>
      </c>
      <c r="G1563" t="n">
        <v>78.59999999999999</v>
      </c>
      <c r="H1563" t="n">
        <v>1.05</v>
      </c>
      <c r="I1563" t="n">
        <v>41</v>
      </c>
      <c r="J1563" t="n">
        <v>246.12</v>
      </c>
      <c r="K1563" t="n">
        <v>56.94</v>
      </c>
      <c r="L1563" t="n">
        <v>14.5</v>
      </c>
      <c r="M1563" t="n">
        <v>39</v>
      </c>
      <c r="N1563" t="n">
        <v>59.68</v>
      </c>
      <c r="O1563" t="n">
        <v>30589.13</v>
      </c>
      <c r="P1563" t="n">
        <v>794.97</v>
      </c>
      <c r="Q1563" t="n">
        <v>1367.36</v>
      </c>
      <c r="R1563" t="n">
        <v>143.5</v>
      </c>
      <c r="S1563" t="n">
        <v>104.26</v>
      </c>
      <c r="T1563" t="n">
        <v>18601.16</v>
      </c>
      <c r="U1563" t="n">
        <v>0.73</v>
      </c>
      <c r="V1563" t="n">
        <v>0.89</v>
      </c>
      <c r="W1563" t="n">
        <v>20.7</v>
      </c>
      <c r="X1563" t="n">
        <v>1.13</v>
      </c>
      <c r="Y1563" t="n">
        <v>1</v>
      </c>
      <c r="Z1563" t="n">
        <v>10</v>
      </c>
    </row>
    <row r="1564">
      <c r="A1564" t="n">
        <v>55</v>
      </c>
      <c r="B1564" t="n">
        <v>115</v>
      </c>
      <c r="C1564" t="inlineStr">
        <is>
          <t xml:space="preserve">CONCLUIDO	</t>
        </is>
      </c>
      <c r="D1564" t="n">
        <v>1.7209</v>
      </c>
      <c r="E1564" t="n">
        <v>58.11</v>
      </c>
      <c r="F1564" t="n">
        <v>53.69</v>
      </c>
      <c r="G1564" t="n">
        <v>80.54000000000001</v>
      </c>
      <c r="H1564" t="n">
        <v>1.06</v>
      </c>
      <c r="I1564" t="n">
        <v>40</v>
      </c>
      <c r="J1564" t="n">
        <v>246.57</v>
      </c>
      <c r="K1564" t="n">
        <v>56.94</v>
      </c>
      <c r="L1564" t="n">
        <v>14.75</v>
      </c>
      <c r="M1564" t="n">
        <v>38</v>
      </c>
      <c r="N1564" t="n">
        <v>59.87</v>
      </c>
      <c r="O1564" t="n">
        <v>30643.91</v>
      </c>
      <c r="P1564" t="n">
        <v>794.88</v>
      </c>
      <c r="Q1564" t="n">
        <v>1367.24</v>
      </c>
      <c r="R1564" t="n">
        <v>142.94</v>
      </c>
      <c r="S1564" t="n">
        <v>104.26</v>
      </c>
      <c r="T1564" t="n">
        <v>18326.56</v>
      </c>
      <c r="U1564" t="n">
        <v>0.73</v>
      </c>
      <c r="V1564" t="n">
        <v>0.89</v>
      </c>
      <c r="W1564" t="n">
        <v>20.7</v>
      </c>
      <c r="X1564" t="n">
        <v>1.11</v>
      </c>
      <c r="Y1564" t="n">
        <v>1</v>
      </c>
      <c r="Z1564" t="n">
        <v>10</v>
      </c>
    </row>
    <row r="1565">
      <c r="A1565" t="n">
        <v>56</v>
      </c>
      <c r="B1565" t="n">
        <v>115</v>
      </c>
      <c r="C1565" t="inlineStr">
        <is>
          <t xml:space="preserve">CONCLUIDO	</t>
        </is>
      </c>
      <c r="D1565" t="n">
        <v>1.7236</v>
      </c>
      <c r="E1565" t="n">
        <v>58.02</v>
      </c>
      <c r="F1565" t="n">
        <v>53.64</v>
      </c>
      <c r="G1565" t="n">
        <v>82.53</v>
      </c>
      <c r="H1565" t="n">
        <v>1.08</v>
      </c>
      <c r="I1565" t="n">
        <v>39</v>
      </c>
      <c r="J1565" t="n">
        <v>247.01</v>
      </c>
      <c r="K1565" t="n">
        <v>56.94</v>
      </c>
      <c r="L1565" t="n">
        <v>15</v>
      </c>
      <c r="M1565" t="n">
        <v>37</v>
      </c>
      <c r="N1565" t="n">
        <v>60.07</v>
      </c>
      <c r="O1565" t="n">
        <v>30698.76</v>
      </c>
      <c r="P1565" t="n">
        <v>793.03</v>
      </c>
      <c r="Q1565" t="n">
        <v>1367.22</v>
      </c>
      <c r="R1565" t="n">
        <v>141.18</v>
      </c>
      <c r="S1565" t="n">
        <v>104.26</v>
      </c>
      <c r="T1565" t="n">
        <v>17452.29</v>
      </c>
      <c r="U1565" t="n">
        <v>0.74</v>
      </c>
      <c r="V1565" t="n">
        <v>0.89</v>
      </c>
      <c r="W1565" t="n">
        <v>20.71</v>
      </c>
      <c r="X1565" t="n">
        <v>1.07</v>
      </c>
      <c r="Y1565" t="n">
        <v>1</v>
      </c>
      <c r="Z1565" t="n">
        <v>10</v>
      </c>
    </row>
    <row r="1566">
      <c r="A1566" t="n">
        <v>57</v>
      </c>
      <c r="B1566" t="n">
        <v>115</v>
      </c>
      <c r="C1566" t="inlineStr">
        <is>
          <t xml:space="preserve">CONCLUIDO	</t>
        </is>
      </c>
      <c r="D1566" t="n">
        <v>1.7226</v>
      </c>
      <c r="E1566" t="n">
        <v>58.05</v>
      </c>
      <c r="F1566" t="n">
        <v>53.68</v>
      </c>
      <c r="G1566" t="n">
        <v>82.58</v>
      </c>
      <c r="H1566" t="n">
        <v>1.1</v>
      </c>
      <c r="I1566" t="n">
        <v>39</v>
      </c>
      <c r="J1566" t="n">
        <v>247.46</v>
      </c>
      <c r="K1566" t="n">
        <v>56.94</v>
      </c>
      <c r="L1566" t="n">
        <v>15.25</v>
      </c>
      <c r="M1566" t="n">
        <v>37</v>
      </c>
      <c r="N1566" t="n">
        <v>60.26</v>
      </c>
      <c r="O1566" t="n">
        <v>30753.68</v>
      </c>
      <c r="P1566" t="n">
        <v>792.9</v>
      </c>
      <c r="Q1566" t="n">
        <v>1367.31</v>
      </c>
      <c r="R1566" t="n">
        <v>142.31</v>
      </c>
      <c r="S1566" t="n">
        <v>104.26</v>
      </c>
      <c r="T1566" t="n">
        <v>18014.94</v>
      </c>
      <c r="U1566" t="n">
        <v>0.73</v>
      </c>
      <c r="V1566" t="n">
        <v>0.89</v>
      </c>
      <c r="W1566" t="n">
        <v>20.71</v>
      </c>
      <c r="X1566" t="n">
        <v>1.1</v>
      </c>
      <c r="Y1566" t="n">
        <v>1</v>
      </c>
      <c r="Z1566" t="n">
        <v>10</v>
      </c>
    </row>
    <row r="1567">
      <c r="A1567" t="n">
        <v>58</v>
      </c>
      <c r="B1567" t="n">
        <v>115</v>
      </c>
      <c r="C1567" t="inlineStr">
        <is>
          <t xml:space="preserve">CONCLUIDO	</t>
        </is>
      </c>
      <c r="D1567" t="n">
        <v>1.7256</v>
      </c>
      <c r="E1567" t="n">
        <v>57.95</v>
      </c>
      <c r="F1567" t="n">
        <v>53.62</v>
      </c>
      <c r="G1567" t="n">
        <v>84.66</v>
      </c>
      <c r="H1567" t="n">
        <v>1.11</v>
      </c>
      <c r="I1567" t="n">
        <v>38</v>
      </c>
      <c r="J1567" t="n">
        <v>247.9</v>
      </c>
      <c r="K1567" t="n">
        <v>56.94</v>
      </c>
      <c r="L1567" t="n">
        <v>15.5</v>
      </c>
      <c r="M1567" t="n">
        <v>36</v>
      </c>
      <c r="N1567" t="n">
        <v>60.46</v>
      </c>
      <c r="O1567" t="n">
        <v>30808.68</v>
      </c>
      <c r="P1567" t="n">
        <v>791.47</v>
      </c>
      <c r="Q1567" t="n">
        <v>1367.24</v>
      </c>
      <c r="R1567" t="n">
        <v>140.43</v>
      </c>
      <c r="S1567" t="n">
        <v>104.26</v>
      </c>
      <c r="T1567" t="n">
        <v>17081.41</v>
      </c>
      <c r="U1567" t="n">
        <v>0.74</v>
      </c>
      <c r="V1567" t="n">
        <v>0.89</v>
      </c>
      <c r="W1567" t="n">
        <v>20.71</v>
      </c>
      <c r="X1567" t="n">
        <v>1.04</v>
      </c>
      <c r="Y1567" t="n">
        <v>1</v>
      </c>
      <c r="Z1567" t="n">
        <v>10</v>
      </c>
    </row>
    <row r="1568">
      <c r="A1568" t="n">
        <v>59</v>
      </c>
      <c r="B1568" t="n">
        <v>115</v>
      </c>
      <c r="C1568" t="inlineStr">
        <is>
          <t xml:space="preserve">CONCLUIDO	</t>
        </is>
      </c>
      <c r="D1568" t="n">
        <v>1.7277</v>
      </c>
      <c r="E1568" t="n">
        <v>57.88</v>
      </c>
      <c r="F1568" t="n">
        <v>53.6</v>
      </c>
      <c r="G1568" t="n">
        <v>86.91</v>
      </c>
      <c r="H1568" t="n">
        <v>1.13</v>
      </c>
      <c r="I1568" t="n">
        <v>37</v>
      </c>
      <c r="J1568" t="n">
        <v>248.35</v>
      </c>
      <c r="K1568" t="n">
        <v>56.94</v>
      </c>
      <c r="L1568" t="n">
        <v>15.75</v>
      </c>
      <c r="M1568" t="n">
        <v>35</v>
      </c>
      <c r="N1568" t="n">
        <v>60.66</v>
      </c>
      <c r="O1568" t="n">
        <v>30863.74</v>
      </c>
      <c r="P1568" t="n">
        <v>789.9</v>
      </c>
      <c r="Q1568" t="n">
        <v>1367.25</v>
      </c>
      <c r="R1568" t="n">
        <v>139.37</v>
      </c>
      <c r="S1568" t="n">
        <v>104.26</v>
      </c>
      <c r="T1568" t="n">
        <v>16557.18</v>
      </c>
      <c r="U1568" t="n">
        <v>0.75</v>
      </c>
      <c r="V1568" t="n">
        <v>0.89</v>
      </c>
      <c r="W1568" t="n">
        <v>20.71</v>
      </c>
      <c r="X1568" t="n">
        <v>1.02</v>
      </c>
      <c r="Y1568" t="n">
        <v>1</v>
      </c>
      <c r="Z1568" t="n">
        <v>10</v>
      </c>
    </row>
    <row r="1569">
      <c r="A1569" t="n">
        <v>60</v>
      </c>
      <c r="B1569" t="n">
        <v>115</v>
      </c>
      <c r="C1569" t="inlineStr">
        <is>
          <t xml:space="preserve">CONCLUIDO	</t>
        </is>
      </c>
      <c r="D1569" t="n">
        <v>1.727</v>
      </c>
      <c r="E1569" t="n">
        <v>57.9</v>
      </c>
      <c r="F1569" t="n">
        <v>53.62</v>
      </c>
      <c r="G1569" t="n">
        <v>86.95</v>
      </c>
      <c r="H1569" t="n">
        <v>1.14</v>
      </c>
      <c r="I1569" t="n">
        <v>37</v>
      </c>
      <c r="J1569" t="n">
        <v>248.79</v>
      </c>
      <c r="K1569" t="n">
        <v>56.94</v>
      </c>
      <c r="L1569" t="n">
        <v>16</v>
      </c>
      <c r="M1569" t="n">
        <v>35</v>
      </c>
      <c r="N1569" t="n">
        <v>60.85</v>
      </c>
      <c r="O1569" t="n">
        <v>30918.88</v>
      </c>
      <c r="P1569" t="n">
        <v>790.01</v>
      </c>
      <c r="Q1569" t="n">
        <v>1367.35</v>
      </c>
      <c r="R1569" t="n">
        <v>140.51</v>
      </c>
      <c r="S1569" t="n">
        <v>104.26</v>
      </c>
      <c r="T1569" t="n">
        <v>17128.25</v>
      </c>
      <c r="U1569" t="n">
        <v>0.74</v>
      </c>
      <c r="V1569" t="n">
        <v>0.89</v>
      </c>
      <c r="W1569" t="n">
        <v>20.7</v>
      </c>
      <c r="X1569" t="n">
        <v>1.04</v>
      </c>
      <c r="Y1569" t="n">
        <v>1</v>
      </c>
      <c r="Z1569" t="n">
        <v>10</v>
      </c>
    </row>
    <row r="1570">
      <c r="A1570" t="n">
        <v>61</v>
      </c>
      <c r="B1570" t="n">
        <v>115</v>
      </c>
      <c r="C1570" t="inlineStr">
        <is>
          <t xml:space="preserve">CONCLUIDO	</t>
        </is>
      </c>
      <c r="D1570" t="n">
        <v>1.7296</v>
      </c>
      <c r="E1570" t="n">
        <v>57.82</v>
      </c>
      <c r="F1570" t="n">
        <v>53.58</v>
      </c>
      <c r="G1570" t="n">
        <v>89.29000000000001</v>
      </c>
      <c r="H1570" t="n">
        <v>1.16</v>
      </c>
      <c r="I1570" t="n">
        <v>36</v>
      </c>
      <c r="J1570" t="n">
        <v>249.24</v>
      </c>
      <c r="K1570" t="n">
        <v>56.94</v>
      </c>
      <c r="L1570" t="n">
        <v>16.25</v>
      </c>
      <c r="M1570" t="n">
        <v>34</v>
      </c>
      <c r="N1570" t="n">
        <v>61.05</v>
      </c>
      <c r="O1570" t="n">
        <v>30974.09</v>
      </c>
      <c r="P1570" t="n">
        <v>788.99</v>
      </c>
      <c r="Q1570" t="n">
        <v>1367.24</v>
      </c>
      <c r="R1570" t="n">
        <v>139.09</v>
      </c>
      <c r="S1570" t="n">
        <v>104.26</v>
      </c>
      <c r="T1570" t="n">
        <v>16419.07</v>
      </c>
      <c r="U1570" t="n">
        <v>0.75</v>
      </c>
      <c r="V1570" t="n">
        <v>0.89</v>
      </c>
      <c r="W1570" t="n">
        <v>20.7</v>
      </c>
      <c r="X1570" t="n">
        <v>1</v>
      </c>
      <c r="Y1570" t="n">
        <v>1</v>
      </c>
      <c r="Z1570" t="n">
        <v>10</v>
      </c>
    </row>
    <row r="1571">
      <c r="A1571" t="n">
        <v>62</v>
      </c>
      <c r="B1571" t="n">
        <v>115</v>
      </c>
      <c r="C1571" t="inlineStr">
        <is>
          <t xml:space="preserve">CONCLUIDO	</t>
        </is>
      </c>
      <c r="D1571" t="n">
        <v>1.7293</v>
      </c>
      <c r="E1571" t="n">
        <v>57.83</v>
      </c>
      <c r="F1571" t="n">
        <v>53.59</v>
      </c>
      <c r="G1571" t="n">
        <v>89.31</v>
      </c>
      <c r="H1571" t="n">
        <v>1.18</v>
      </c>
      <c r="I1571" t="n">
        <v>36</v>
      </c>
      <c r="J1571" t="n">
        <v>249.69</v>
      </c>
      <c r="K1571" t="n">
        <v>56.94</v>
      </c>
      <c r="L1571" t="n">
        <v>16.5</v>
      </c>
      <c r="M1571" t="n">
        <v>34</v>
      </c>
      <c r="N1571" t="n">
        <v>61.25</v>
      </c>
      <c r="O1571" t="n">
        <v>31029.37</v>
      </c>
      <c r="P1571" t="n">
        <v>787.87</v>
      </c>
      <c r="Q1571" t="n">
        <v>1367.4</v>
      </c>
      <c r="R1571" t="n">
        <v>139.45</v>
      </c>
      <c r="S1571" t="n">
        <v>104.26</v>
      </c>
      <c r="T1571" t="n">
        <v>16602.38</v>
      </c>
      <c r="U1571" t="n">
        <v>0.75</v>
      </c>
      <c r="V1571" t="n">
        <v>0.89</v>
      </c>
      <c r="W1571" t="n">
        <v>20.7</v>
      </c>
      <c r="X1571" t="n">
        <v>1.01</v>
      </c>
      <c r="Y1571" t="n">
        <v>1</v>
      </c>
      <c r="Z1571" t="n">
        <v>10</v>
      </c>
    </row>
    <row r="1572">
      <c r="A1572" t="n">
        <v>63</v>
      </c>
      <c r="B1572" t="n">
        <v>115</v>
      </c>
      <c r="C1572" t="inlineStr">
        <is>
          <t xml:space="preserve">CONCLUIDO	</t>
        </is>
      </c>
      <c r="D1572" t="n">
        <v>1.7311</v>
      </c>
      <c r="E1572" t="n">
        <v>57.77</v>
      </c>
      <c r="F1572" t="n">
        <v>53.57</v>
      </c>
      <c r="G1572" t="n">
        <v>91.83</v>
      </c>
      <c r="H1572" t="n">
        <v>1.19</v>
      </c>
      <c r="I1572" t="n">
        <v>35</v>
      </c>
      <c r="J1572" t="n">
        <v>250.14</v>
      </c>
      <c r="K1572" t="n">
        <v>56.94</v>
      </c>
      <c r="L1572" t="n">
        <v>16.75</v>
      </c>
      <c r="M1572" t="n">
        <v>33</v>
      </c>
      <c r="N1572" t="n">
        <v>61.45</v>
      </c>
      <c r="O1572" t="n">
        <v>31084.72</v>
      </c>
      <c r="P1572" t="n">
        <v>787.17</v>
      </c>
      <c r="Q1572" t="n">
        <v>1367.22</v>
      </c>
      <c r="R1572" t="n">
        <v>138.8</v>
      </c>
      <c r="S1572" t="n">
        <v>104.26</v>
      </c>
      <c r="T1572" t="n">
        <v>16280.58</v>
      </c>
      <c r="U1572" t="n">
        <v>0.75</v>
      </c>
      <c r="V1572" t="n">
        <v>0.89</v>
      </c>
      <c r="W1572" t="n">
        <v>20.7</v>
      </c>
      <c r="X1572" t="n">
        <v>0.99</v>
      </c>
      <c r="Y1572" t="n">
        <v>1</v>
      </c>
      <c r="Z1572" t="n">
        <v>10</v>
      </c>
    </row>
    <row r="1573">
      <c r="A1573" t="n">
        <v>64</v>
      </c>
      <c r="B1573" t="n">
        <v>115</v>
      </c>
      <c r="C1573" t="inlineStr">
        <is>
          <t xml:space="preserve">CONCLUIDO	</t>
        </is>
      </c>
      <c r="D1573" t="n">
        <v>1.7308</v>
      </c>
      <c r="E1573" t="n">
        <v>57.78</v>
      </c>
      <c r="F1573" t="n">
        <v>53.58</v>
      </c>
      <c r="G1573" t="n">
        <v>91.84999999999999</v>
      </c>
      <c r="H1573" t="n">
        <v>1.21</v>
      </c>
      <c r="I1573" t="n">
        <v>35</v>
      </c>
      <c r="J1573" t="n">
        <v>250.59</v>
      </c>
      <c r="K1573" t="n">
        <v>56.94</v>
      </c>
      <c r="L1573" t="n">
        <v>17</v>
      </c>
      <c r="M1573" t="n">
        <v>33</v>
      </c>
      <c r="N1573" t="n">
        <v>61.65</v>
      </c>
      <c r="O1573" t="n">
        <v>31140.15</v>
      </c>
      <c r="P1573" t="n">
        <v>786.35</v>
      </c>
      <c r="Q1573" t="n">
        <v>1367.38</v>
      </c>
      <c r="R1573" t="n">
        <v>139.01</v>
      </c>
      <c r="S1573" t="n">
        <v>104.26</v>
      </c>
      <c r="T1573" t="n">
        <v>16387.59</v>
      </c>
      <c r="U1573" t="n">
        <v>0.75</v>
      </c>
      <c r="V1573" t="n">
        <v>0.89</v>
      </c>
      <c r="W1573" t="n">
        <v>20.7</v>
      </c>
      <c r="X1573" t="n">
        <v>1</v>
      </c>
      <c r="Y1573" t="n">
        <v>1</v>
      </c>
      <c r="Z1573" t="n">
        <v>10</v>
      </c>
    </row>
    <row r="1574">
      <c r="A1574" t="n">
        <v>65</v>
      </c>
      <c r="B1574" t="n">
        <v>115</v>
      </c>
      <c r="C1574" t="inlineStr">
        <is>
          <t xml:space="preserve">CONCLUIDO	</t>
        </is>
      </c>
      <c r="D1574" t="n">
        <v>1.7337</v>
      </c>
      <c r="E1574" t="n">
        <v>57.68</v>
      </c>
      <c r="F1574" t="n">
        <v>53.53</v>
      </c>
      <c r="G1574" t="n">
        <v>94.45999999999999</v>
      </c>
      <c r="H1574" t="n">
        <v>1.22</v>
      </c>
      <c r="I1574" t="n">
        <v>34</v>
      </c>
      <c r="J1574" t="n">
        <v>251.04</v>
      </c>
      <c r="K1574" t="n">
        <v>56.94</v>
      </c>
      <c r="L1574" t="n">
        <v>17.25</v>
      </c>
      <c r="M1574" t="n">
        <v>32</v>
      </c>
      <c r="N1574" t="n">
        <v>61.85</v>
      </c>
      <c r="O1574" t="n">
        <v>31195.65</v>
      </c>
      <c r="P1574" t="n">
        <v>785.1</v>
      </c>
      <c r="Q1574" t="n">
        <v>1367.27</v>
      </c>
      <c r="R1574" t="n">
        <v>137.27</v>
      </c>
      <c r="S1574" t="n">
        <v>104.26</v>
      </c>
      <c r="T1574" t="n">
        <v>15523.23</v>
      </c>
      <c r="U1574" t="n">
        <v>0.76</v>
      </c>
      <c r="V1574" t="n">
        <v>0.9</v>
      </c>
      <c r="W1574" t="n">
        <v>20.7</v>
      </c>
      <c r="X1574" t="n">
        <v>0.95</v>
      </c>
      <c r="Y1574" t="n">
        <v>1</v>
      </c>
      <c r="Z1574" t="n">
        <v>10</v>
      </c>
    </row>
    <row r="1575">
      <c r="A1575" t="n">
        <v>66</v>
      </c>
      <c r="B1575" t="n">
        <v>115</v>
      </c>
      <c r="C1575" t="inlineStr">
        <is>
          <t xml:space="preserve">CONCLUIDO	</t>
        </is>
      </c>
      <c r="D1575" t="n">
        <v>1.7337</v>
      </c>
      <c r="E1575" t="n">
        <v>57.68</v>
      </c>
      <c r="F1575" t="n">
        <v>53.53</v>
      </c>
      <c r="G1575" t="n">
        <v>94.45999999999999</v>
      </c>
      <c r="H1575" t="n">
        <v>1.24</v>
      </c>
      <c r="I1575" t="n">
        <v>34</v>
      </c>
      <c r="J1575" t="n">
        <v>251.49</v>
      </c>
      <c r="K1575" t="n">
        <v>56.94</v>
      </c>
      <c r="L1575" t="n">
        <v>17.5</v>
      </c>
      <c r="M1575" t="n">
        <v>32</v>
      </c>
      <c r="N1575" t="n">
        <v>62.05</v>
      </c>
      <c r="O1575" t="n">
        <v>31251.22</v>
      </c>
      <c r="P1575" t="n">
        <v>784.85</v>
      </c>
      <c r="Q1575" t="n">
        <v>1367.35</v>
      </c>
      <c r="R1575" t="n">
        <v>137.74</v>
      </c>
      <c r="S1575" t="n">
        <v>104.26</v>
      </c>
      <c r="T1575" t="n">
        <v>15757.09</v>
      </c>
      <c r="U1575" t="n">
        <v>0.76</v>
      </c>
      <c r="V1575" t="n">
        <v>0.9</v>
      </c>
      <c r="W1575" t="n">
        <v>20.69</v>
      </c>
      <c r="X1575" t="n">
        <v>0.95</v>
      </c>
      <c r="Y1575" t="n">
        <v>1</v>
      </c>
      <c r="Z1575" t="n">
        <v>10</v>
      </c>
    </row>
    <row r="1576">
      <c r="A1576" t="n">
        <v>67</v>
      </c>
      <c r="B1576" t="n">
        <v>115</v>
      </c>
      <c r="C1576" t="inlineStr">
        <is>
          <t xml:space="preserve">CONCLUIDO	</t>
        </is>
      </c>
      <c r="D1576" t="n">
        <v>1.7361</v>
      </c>
      <c r="E1576" t="n">
        <v>57.6</v>
      </c>
      <c r="F1576" t="n">
        <v>53.49</v>
      </c>
      <c r="G1576" t="n">
        <v>97.25</v>
      </c>
      <c r="H1576" t="n">
        <v>1.25</v>
      </c>
      <c r="I1576" t="n">
        <v>33</v>
      </c>
      <c r="J1576" t="n">
        <v>251.94</v>
      </c>
      <c r="K1576" t="n">
        <v>56.94</v>
      </c>
      <c r="L1576" t="n">
        <v>17.75</v>
      </c>
      <c r="M1576" t="n">
        <v>31</v>
      </c>
      <c r="N1576" t="n">
        <v>62.25</v>
      </c>
      <c r="O1576" t="n">
        <v>31306.86</v>
      </c>
      <c r="P1576" t="n">
        <v>784.3200000000001</v>
      </c>
      <c r="Q1576" t="n">
        <v>1367.25</v>
      </c>
      <c r="R1576" t="n">
        <v>136.09</v>
      </c>
      <c r="S1576" t="n">
        <v>104.26</v>
      </c>
      <c r="T1576" t="n">
        <v>14935.48</v>
      </c>
      <c r="U1576" t="n">
        <v>0.77</v>
      </c>
      <c r="V1576" t="n">
        <v>0.9</v>
      </c>
      <c r="W1576" t="n">
        <v>20.7</v>
      </c>
      <c r="X1576" t="n">
        <v>0.91</v>
      </c>
      <c r="Y1576" t="n">
        <v>1</v>
      </c>
      <c r="Z1576" t="n">
        <v>10</v>
      </c>
    </row>
    <row r="1577">
      <c r="A1577" t="n">
        <v>68</v>
      </c>
      <c r="B1577" t="n">
        <v>115</v>
      </c>
      <c r="C1577" t="inlineStr">
        <is>
          <t xml:space="preserve">CONCLUIDO	</t>
        </is>
      </c>
      <c r="D1577" t="n">
        <v>1.7364</v>
      </c>
      <c r="E1577" t="n">
        <v>57.59</v>
      </c>
      <c r="F1577" t="n">
        <v>53.48</v>
      </c>
      <c r="G1577" t="n">
        <v>97.23999999999999</v>
      </c>
      <c r="H1577" t="n">
        <v>1.27</v>
      </c>
      <c r="I1577" t="n">
        <v>33</v>
      </c>
      <c r="J1577" t="n">
        <v>252.39</v>
      </c>
      <c r="K1577" t="n">
        <v>56.94</v>
      </c>
      <c r="L1577" t="n">
        <v>18</v>
      </c>
      <c r="M1577" t="n">
        <v>31</v>
      </c>
      <c r="N1577" t="n">
        <v>62.45</v>
      </c>
      <c r="O1577" t="n">
        <v>31362.58</v>
      </c>
      <c r="P1577" t="n">
        <v>783.0700000000001</v>
      </c>
      <c r="Q1577" t="n">
        <v>1367.3</v>
      </c>
      <c r="R1577" t="n">
        <v>135.94</v>
      </c>
      <c r="S1577" t="n">
        <v>104.26</v>
      </c>
      <c r="T1577" t="n">
        <v>14861.81</v>
      </c>
      <c r="U1577" t="n">
        <v>0.77</v>
      </c>
      <c r="V1577" t="n">
        <v>0.9</v>
      </c>
      <c r="W1577" t="n">
        <v>20.7</v>
      </c>
      <c r="X1577" t="n">
        <v>0.91</v>
      </c>
      <c r="Y1577" t="n">
        <v>1</v>
      </c>
      <c r="Z1577" t="n">
        <v>10</v>
      </c>
    </row>
    <row r="1578">
      <c r="A1578" t="n">
        <v>69</v>
      </c>
      <c r="B1578" t="n">
        <v>115</v>
      </c>
      <c r="C1578" t="inlineStr">
        <is>
          <t xml:space="preserve">CONCLUIDO	</t>
        </is>
      </c>
      <c r="D1578" t="n">
        <v>1.7383</v>
      </c>
      <c r="E1578" t="n">
        <v>57.53</v>
      </c>
      <c r="F1578" t="n">
        <v>53.46</v>
      </c>
      <c r="G1578" t="n">
        <v>100.24</v>
      </c>
      <c r="H1578" t="n">
        <v>1.28</v>
      </c>
      <c r="I1578" t="n">
        <v>32</v>
      </c>
      <c r="J1578" t="n">
        <v>252.84</v>
      </c>
      <c r="K1578" t="n">
        <v>56.94</v>
      </c>
      <c r="L1578" t="n">
        <v>18.25</v>
      </c>
      <c r="M1578" t="n">
        <v>30</v>
      </c>
      <c r="N1578" t="n">
        <v>62.65</v>
      </c>
      <c r="O1578" t="n">
        <v>31418.38</v>
      </c>
      <c r="P1578" t="n">
        <v>782.33</v>
      </c>
      <c r="Q1578" t="n">
        <v>1367.33</v>
      </c>
      <c r="R1578" t="n">
        <v>135.24</v>
      </c>
      <c r="S1578" t="n">
        <v>104.26</v>
      </c>
      <c r="T1578" t="n">
        <v>14518.47</v>
      </c>
      <c r="U1578" t="n">
        <v>0.77</v>
      </c>
      <c r="V1578" t="n">
        <v>0.9</v>
      </c>
      <c r="W1578" t="n">
        <v>20.7</v>
      </c>
      <c r="X1578" t="n">
        <v>0.89</v>
      </c>
      <c r="Y1578" t="n">
        <v>1</v>
      </c>
      <c r="Z1578" t="n">
        <v>10</v>
      </c>
    </row>
    <row r="1579">
      <c r="A1579" t="n">
        <v>70</v>
      </c>
      <c r="B1579" t="n">
        <v>115</v>
      </c>
      <c r="C1579" t="inlineStr">
        <is>
          <t xml:space="preserve">CONCLUIDO	</t>
        </is>
      </c>
      <c r="D1579" t="n">
        <v>1.738</v>
      </c>
      <c r="E1579" t="n">
        <v>57.54</v>
      </c>
      <c r="F1579" t="n">
        <v>53.47</v>
      </c>
      <c r="G1579" t="n">
        <v>100.26</v>
      </c>
      <c r="H1579" t="n">
        <v>1.3</v>
      </c>
      <c r="I1579" t="n">
        <v>32</v>
      </c>
      <c r="J1579" t="n">
        <v>253.3</v>
      </c>
      <c r="K1579" t="n">
        <v>56.94</v>
      </c>
      <c r="L1579" t="n">
        <v>18.5</v>
      </c>
      <c r="M1579" t="n">
        <v>30</v>
      </c>
      <c r="N1579" t="n">
        <v>62.86</v>
      </c>
      <c r="O1579" t="n">
        <v>31474.25</v>
      </c>
      <c r="P1579" t="n">
        <v>781.27</v>
      </c>
      <c r="Q1579" t="n">
        <v>1367.28</v>
      </c>
      <c r="R1579" t="n">
        <v>135.34</v>
      </c>
      <c r="S1579" t="n">
        <v>104.26</v>
      </c>
      <c r="T1579" t="n">
        <v>14566.91</v>
      </c>
      <c r="U1579" t="n">
        <v>0.77</v>
      </c>
      <c r="V1579" t="n">
        <v>0.9</v>
      </c>
      <c r="W1579" t="n">
        <v>20.71</v>
      </c>
      <c r="X1579" t="n">
        <v>0.9</v>
      </c>
      <c r="Y1579" t="n">
        <v>1</v>
      </c>
      <c r="Z1579" t="n">
        <v>10</v>
      </c>
    </row>
    <row r="1580">
      <c r="A1580" t="n">
        <v>71</v>
      </c>
      <c r="B1580" t="n">
        <v>115</v>
      </c>
      <c r="C1580" t="inlineStr">
        <is>
          <t xml:space="preserve">CONCLUIDO	</t>
        </is>
      </c>
      <c r="D1580" t="n">
        <v>1.7403</v>
      </c>
      <c r="E1580" t="n">
        <v>57.46</v>
      </c>
      <c r="F1580" t="n">
        <v>53.44</v>
      </c>
      <c r="G1580" t="n">
        <v>103.43</v>
      </c>
      <c r="H1580" t="n">
        <v>1.31</v>
      </c>
      <c r="I1580" t="n">
        <v>31</v>
      </c>
      <c r="J1580" t="n">
        <v>253.75</v>
      </c>
      <c r="K1580" t="n">
        <v>56.94</v>
      </c>
      <c r="L1580" t="n">
        <v>18.75</v>
      </c>
      <c r="M1580" t="n">
        <v>29</v>
      </c>
      <c r="N1580" t="n">
        <v>63.06</v>
      </c>
      <c r="O1580" t="n">
        <v>31530.19</v>
      </c>
      <c r="P1580" t="n">
        <v>781.01</v>
      </c>
      <c r="Q1580" t="n">
        <v>1367.35</v>
      </c>
      <c r="R1580" t="n">
        <v>134.54</v>
      </c>
      <c r="S1580" t="n">
        <v>104.26</v>
      </c>
      <c r="T1580" t="n">
        <v>14172.2</v>
      </c>
      <c r="U1580" t="n">
        <v>0.77</v>
      </c>
      <c r="V1580" t="n">
        <v>0.9</v>
      </c>
      <c r="W1580" t="n">
        <v>20.69</v>
      </c>
      <c r="X1580" t="n">
        <v>0.86</v>
      </c>
      <c r="Y1580" t="n">
        <v>1</v>
      </c>
      <c r="Z1580" t="n">
        <v>10</v>
      </c>
    </row>
    <row r="1581">
      <c r="A1581" t="n">
        <v>72</v>
      </c>
      <c r="B1581" t="n">
        <v>115</v>
      </c>
      <c r="C1581" t="inlineStr">
        <is>
          <t xml:space="preserve">CONCLUIDO	</t>
        </is>
      </c>
      <c r="D1581" t="n">
        <v>1.7401</v>
      </c>
      <c r="E1581" t="n">
        <v>57.47</v>
      </c>
      <c r="F1581" t="n">
        <v>53.45</v>
      </c>
      <c r="G1581" t="n">
        <v>103.44</v>
      </c>
      <c r="H1581" t="n">
        <v>1.33</v>
      </c>
      <c r="I1581" t="n">
        <v>31</v>
      </c>
      <c r="J1581" t="n">
        <v>254.21</v>
      </c>
      <c r="K1581" t="n">
        <v>56.94</v>
      </c>
      <c r="L1581" t="n">
        <v>19</v>
      </c>
      <c r="M1581" t="n">
        <v>29</v>
      </c>
      <c r="N1581" t="n">
        <v>63.26</v>
      </c>
      <c r="O1581" t="n">
        <v>31586.21</v>
      </c>
      <c r="P1581" t="n">
        <v>780.71</v>
      </c>
      <c r="Q1581" t="n">
        <v>1367.3</v>
      </c>
      <c r="R1581" t="n">
        <v>134.64</v>
      </c>
      <c r="S1581" t="n">
        <v>104.26</v>
      </c>
      <c r="T1581" t="n">
        <v>14222.22</v>
      </c>
      <c r="U1581" t="n">
        <v>0.77</v>
      </c>
      <c r="V1581" t="n">
        <v>0.9</v>
      </c>
      <c r="W1581" t="n">
        <v>20.7</v>
      </c>
      <c r="X1581" t="n">
        <v>0.87</v>
      </c>
      <c r="Y1581" t="n">
        <v>1</v>
      </c>
      <c r="Z1581" t="n">
        <v>10</v>
      </c>
    </row>
    <row r="1582">
      <c r="A1582" t="n">
        <v>73</v>
      </c>
      <c r="B1582" t="n">
        <v>115</v>
      </c>
      <c r="C1582" t="inlineStr">
        <is>
          <t xml:space="preserve">CONCLUIDO	</t>
        </is>
      </c>
      <c r="D1582" t="n">
        <v>1.7426</v>
      </c>
      <c r="E1582" t="n">
        <v>57.39</v>
      </c>
      <c r="F1582" t="n">
        <v>53.41</v>
      </c>
      <c r="G1582" t="n">
        <v>106.82</v>
      </c>
      <c r="H1582" t="n">
        <v>1.34</v>
      </c>
      <c r="I1582" t="n">
        <v>30</v>
      </c>
      <c r="J1582" t="n">
        <v>254.66</v>
      </c>
      <c r="K1582" t="n">
        <v>56.94</v>
      </c>
      <c r="L1582" t="n">
        <v>19.25</v>
      </c>
      <c r="M1582" t="n">
        <v>28</v>
      </c>
      <c r="N1582" t="n">
        <v>63.47</v>
      </c>
      <c r="O1582" t="n">
        <v>31642.3</v>
      </c>
      <c r="P1582" t="n">
        <v>778.02</v>
      </c>
      <c r="Q1582" t="n">
        <v>1367.27</v>
      </c>
      <c r="R1582" t="n">
        <v>133.41</v>
      </c>
      <c r="S1582" t="n">
        <v>104.26</v>
      </c>
      <c r="T1582" t="n">
        <v>13609.36</v>
      </c>
      <c r="U1582" t="n">
        <v>0.78</v>
      </c>
      <c r="V1582" t="n">
        <v>0.9</v>
      </c>
      <c r="W1582" t="n">
        <v>20.7</v>
      </c>
      <c r="X1582" t="n">
        <v>0.83</v>
      </c>
      <c r="Y1582" t="n">
        <v>1</v>
      </c>
      <c r="Z1582" t="n">
        <v>10</v>
      </c>
    </row>
    <row r="1583">
      <c r="A1583" t="n">
        <v>74</v>
      </c>
      <c r="B1583" t="n">
        <v>115</v>
      </c>
      <c r="C1583" t="inlineStr">
        <is>
          <t xml:space="preserve">CONCLUIDO	</t>
        </is>
      </c>
      <c r="D1583" t="n">
        <v>1.743</v>
      </c>
      <c r="E1583" t="n">
        <v>57.37</v>
      </c>
      <c r="F1583" t="n">
        <v>53.4</v>
      </c>
      <c r="G1583" t="n">
        <v>106.79</v>
      </c>
      <c r="H1583" t="n">
        <v>1.36</v>
      </c>
      <c r="I1583" t="n">
        <v>30</v>
      </c>
      <c r="J1583" t="n">
        <v>255.12</v>
      </c>
      <c r="K1583" t="n">
        <v>56.94</v>
      </c>
      <c r="L1583" t="n">
        <v>19.5</v>
      </c>
      <c r="M1583" t="n">
        <v>28</v>
      </c>
      <c r="N1583" t="n">
        <v>63.67</v>
      </c>
      <c r="O1583" t="n">
        <v>31698.47</v>
      </c>
      <c r="P1583" t="n">
        <v>778.36</v>
      </c>
      <c r="Q1583" t="n">
        <v>1367.26</v>
      </c>
      <c r="R1583" t="n">
        <v>132.89</v>
      </c>
      <c r="S1583" t="n">
        <v>104.26</v>
      </c>
      <c r="T1583" t="n">
        <v>13352.38</v>
      </c>
      <c r="U1583" t="n">
        <v>0.78</v>
      </c>
      <c r="V1583" t="n">
        <v>0.9</v>
      </c>
      <c r="W1583" t="n">
        <v>20.7</v>
      </c>
      <c r="X1583" t="n">
        <v>0.82</v>
      </c>
      <c r="Y1583" t="n">
        <v>1</v>
      </c>
      <c r="Z1583" t="n">
        <v>10</v>
      </c>
    </row>
    <row r="1584">
      <c r="A1584" t="n">
        <v>75</v>
      </c>
      <c r="B1584" t="n">
        <v>115</v>
      </c>
      <c r="C1584" t="inlineStr">
        <is>
          <t xml:space="preserve">CONCLUIDO	</t>
        </is>
      </c>
      <c r="D1584" t="n">
        <v>1.7424</v>
      </c>
      <c r="E1584" t="n">
        <v>57.39</v>
      </c>
      <c r="F1584" t="n">
        <v>53.41</v>
      </c>
      <c r="G1584" t="n">
        <v>106.83</v>
      </c>
      <c r="H1584" t="n">
        <v>1.37</v>
      </c>
      <c r="I1584" t="n">
        <v>30</v>
      </c>
      <c r="J1584" t="n">
        <v>255.57</v>
      </c>
      <c r="K1584" t="n">
        <v>56.94</v>
      </c>
      <c r="L1584" t="n">
        <v>19.75</v>
      </c>
      <c r="M1584" t="n">
        <v>28</v>
      </c>
      <c r="N1584" t="n">
        <v>63.88</v>
      </c>
      <c r="O1584" t="n">
        <v>31754.72</v>
      </c>
      <c r="P1584" t="n">
        <v>777.52</v>
      </c>
      <c r="Q1584" t="n">
        <v>1367.3</v>
      </c>
      <c r="R1584" t="n">
        <v>133.74</v>
      </c>
      <c r="S1584" t="n">
        <v>104.26</v>
      </c>
      <c r="T1584" t="n">
        <v>13776.25</v>
      </c>
      <c r="U1584" t="n">
        <v>0.78</v>
      </c>
      <c r="V1584" t="n">
        <v>0.9</v>
      </c>
      <c r="W1584" t="n">
        <v>20.69</v>
      </c>
      <c r="X1584" t="n">
        <v>0.84</v>
      </c>
      <c r="Y1584" t="n">
        <v>1</v>
      </c>
      <c r="Z1584" t="n">
        <v>10</v>
      </c>
    </row>
    <row r="1585">
      <c r="A1585" t="n">
        <v>76</v>
      </c>
      <c r="B1585" t="n">
        <v>115</v>
      </c>
      <c r="C1585" t="inlineStr">
        <is>
          <t xml:space="preserve">CONCLUIDO	</t>
        </is>
      </c>
      <c r="D1585" t="n">
        <v>1.7453</v>
      </c>
      <c r="E1585" t="n">
        <v>57.3</v>
      </c>
      <c r="F1585" t="n">
        <v>53.36</v>
      </c>
      <c r="G1585" t="n">
        <v>110.41</v>
      </c>
      <c r="H1585" t="n">
        <v>1.39</v>
      </c>
      <c r="I1585" t="n">
        <v>29</v>
      </c>
      <c r="J1585" t="n">
        <v>256.03</v>
      </c>
      <c r="K1585" t="n">
        <v>56.94</v>
      </c>
      <c r="L1585" t="n">
        <v>20</v>
      </c>
      <c r="M1585" t="n">
        <v>27</v>
      </c>
      <c r="N1585" t="n">
        <v>64.09</v>
      </c>
      <c r="O1585" t="n">
        <v>31811.04</v>
      </c>
      <c r="P1585" t="n">
        <v>776.6900000000001</v>
      </c>
      <c r="Q1585" t="n">
        <v>1367.2</v>
      </c>
      <c r="R1585" t="n">
        <v>132.32</v>
      </c>
      <c r="S1585" t="n">
        <v>104.26</v>
      </c>
      <c r="T1585" t="n">
        <v>13072.9</v>
      </c>
      <c r="U1585" t="n">
        <v>0.79</v>
      </c>
      <c r="V1585" t="n">
        <v>0.9</v>
      </c>
      <c r="W1585" t="n">
        <v>20.68</v>
      </c>
      <c r="X1585" t="n">
        <v>0.79</v>
      </c>
      <c r="Y1585" t="n">
        <v>1</v>
      </c>
      <c r="Z1585" t="n">
        <v>10</v>
      </c>
    </row>
    <row r="1586">
      <c r="A1586" t="n">
        <v>77</v>
      </c>
      <c r="B1586" t="n">
        <v>115</v>
      </c>
      <c r="C1586" t="inlineStr">
        <is>
          <t xml:space="preserve">CONCLUIDO	</t>
        </is>
      </c>
      <c r="D1586" t="n">
        <v>1.7449</v>
      </c>
      <c r="E1586" t="n">
        <v>57.31</v>
      </c>
      <c r="F1586" t="n">
        <v>53.37</v>
      </c>
      <c r="G1586" t="n">
        <v>110.43</v>
      </c>
      <c r="H1586" t="n">
        <v>1.4</v>
      </c>
      <c r="I1586" t="n">
        <v>29</v>
      </c>
      <c r="J1586" t="n">
        <v>256.49</v>
      </c>
      <c r="K1586" t="n">
        <v>56.94</v>
      </c>
      <c r="L1586" t="n">
        <v>20.25</v>
      </c>
      <c r="M1586" t="n">
        <v>27</v>
      </c>
      <c r="N1586" t="n">
        <v>64.29000000000001</v>
      </c>
      <c r="O1586" t="n">
        <v>31867.44</v>
      </c>
      <c r="P1586" t="n">
        <v>776.5599999999999</v>
      </c>
      <c r="Q1586" t="n">
        <v>1367.15</v>
      </c>
      <c r="R1586" t="n">
        <v>132.72</v>
      </c>
      <c r="S1586" t="n">
        <v>104.26</v>
      </c>
      <c r="T1586" t="n">
        <v>13269.97</v>
      </c>
      <c r="U1586" t="n">
        <v>0.79</v>
      </c>
      <c r="V1586" t="n">
        <v>0.9</v>
      </c>
      <c r="W1586" t="n">
        <v>20.69</v>
      </c>
      <c r="X1586" t="n">
        <v>0.8</v>
      </c>
      <c r="Y1586" t="n">
        <v>1</v>
      </c>
      <c r="Z1586" t="n">
        <v>10</v>
      </c>
    </row>
    <row r="1587">
      <c r="A1587" t="n">
        <v>78</v>
      </c>
      <c r="B1587" t="n">
        <v>115</v>
      </c>
      <c r="C1587" t="inlineStr">
        <is>
          <t xml:space="preserve">CONCLUIDO	</t>
        </is>
      </c>
      <c r="D1587" t="n">
        <v>1.7444</v>
      </c>
      <c r="E1587" t="n">
        <v>57.32</v>
      </c>
      <c r="F1587" t="n">
        <v>53.39</v>
      </c>
      <c r="G1587" t="n">
        <v>110.46</v>
      </c>
      <c r="H1587" t="n">
        <v>1.42</v>
      </c>
      <c r="I1587" t="n">
        <v>29</v>
      </c>
      <c r="J1587" t="n">
        <v>256.94</v>
      </c>
      <c r="K1587" t="n">
        <v>56.94</v>
      </c>
      <c r="L1587" t="n">
        <v>20.5</v>
      </c>
      <c r="M1587" t="n">
        <v>27</v>
      </c>
      <c r="N1587" t="n">
        <v>64.5</v>
      </c>
      <c r="O1587" t="n">
        <v>31924.04</v>
      </c>
      <c r="P1587" t="n">
        <v>775.51</v>
      </c>
      <c r="Q1587" t="n">
        <v>1367.19</v>
      </c>
      <c r="R1587" t="n">
        <v>132.93</v>
      </c>
      <c r="S1587" t="n">
        <v>104.26</v>
      </c>
      <c r="T1587" t="n">
        <v>13373.79</v>
      </c>
      <c r="U1587" t="n">
        <v>0.78</v>
      </c>
      <c r="V1587" t="n">
        <v>0.9</v>
      </c>
      <c r="W1587" t="n">
        <v>20.7</v>
      </c>
      <c r="X1587" t="n">
        <v>0.82</v>
      </c>
      <c r="Y1587" t="n">
        <v>1</v>
      </c>
      <c r="Z1587" t="n">
        <v>10</v>
      </c>
    </row>
    <row r="1588">
      <c r="A1588" t="n">
        <v>79</v>
      </c>
      <c r="B1588" t="n">
        <v>115</v>
      </c>
      <c r="C1588" t="inlineStr">
        <is>
          <t xml:space="preserve">CONCLUIDO	</t>
        </is>
      </c>
      <c r="D1588" t="n">
        <v>1.747</v>
      </c>
      <c r="E1588" t="n">
        <v>57.24</v>
      </c>
      <c r="F1588" t="n">
        <v>53.35</v>
      </c>
      <c r="G1588" t="n">
        <v>114.32</v>
      </c>
      <c r="H1588" t="n">
        <v>1.43</v>
      </c>
      <c r="I1588" t="n">
        <v>28</v>
      </c>
      <c r="J1588" t="n">
        <v>257.4</v>
      </c>
      <c r="K1588" t="n">
        <v>56.94</v>
      </c>
      <c r="L1588" t="n">
        <v>20.75</v>
      </c>
      <c r="M1588" t="n">
        <v>26</v>
      </c>
      <c r="N1588" t="n">
        <v>64.70999999999999</v>
      </c>
      <c r="O1588" t="n">
        <v>31980.59</v>
      </c>
      <c r="P1588" t="n">
        <v>774.5700000000001</v>
      </c>
      <c r="Q1588" t="n">
        <v>1367.27</v>
      </c>
      <c r="R1588" t="n">
        <v>131.63</v>
      </c>
      <c r="S1588" t="n">
        <v>104.26</v>
      </c>
      <c r="T1588" t="n">
        <v>12731.37</v>
      </c>
      <c r="U1588" t="n">
        <v>0.79</v>
      </c>
      <c r="V1588" t="n">
        <v>0.9</v>
      </c>
      <c r="W1588" t="n">
        <v>20.69</v>
      </c>
      <c r="X1588" t="n">
        <v>0.77</v>
      </c>
      <c r="Y1588" t="n">
        <v>1</v>
      </c>
      <c r="Z1588" t="n">
        <v>10</v>
      </c>
    </row>
    <row r="1589">
      <c r="A1589" t="n">
        <v>80</v>
      </c>
      <c r="B1589" t="n">
        <v>115</v>
      </c>
      <c r="C1589" t="inlineStr">
        <is>
          <t xml:space="preserve">CONCLUIDO	</t>
        </is>
      </c>
      <c r="D1589" t="n">
        <v>1.7473</v>
      </c>
      <c r="E1589" t="n">
        <v>57.23</v>
      </c>
      <c r="F1589" t="n">
        <v>53.34</v>
      </c>
      <c r="G1589" t="n">
        <v>114.3</v>
      </c>
      <c r="H1589" t="n">
        <v>1.45</v>
      </c>
      <c r="I1589" t="n">
        <v>28</v>
      </c>
      <c r="J1589" t="n">
        <v>257.86</v>
      </c>
      <c r="K1589" t="n">
        <v>56.94</v>
      </c>
      <c r="L1589" t="n">
        <v>21</v>
      </c>
      <c r="M1589" t="n">
        <v>26</v>
      </c>
      <c r="N1589" t="n">
        <v>64.92</v>
      </c>
      <c r="O1589" t="n">
        <v>32037.22</v>
      </c>
      <c r="P1589" t="n">
        <v>774.03</v>
      </c>
      <c r="Q1589" t="n">
        <v>1367.21</v>
      </c>
      <c r="R1589" t="n">
        <v>131.26</v>
      </c>
      <c r="S1589" t="n">
        <v>104.26</v>
      </c>
      <c r="T1589" t="n">
        <v>12544.16</v>
      </c>
      <c r="U1589" t="n">
        <v>0.79</v>
      </c>
      <c r="V1589" t="n">
        <v>0.9</v>
      </c>
      <c r="W1589" t="n">
        <v>20.69</v>
      </c>
      <c r="X1589" t="n">
        <v>0.76</v>
      </c>
      <c r="Y1589" t="n">
        <v>1</v>
      </c>
      <c r="Z1589" t="n">
        <v>10</v>
      </c>
    </row>
    <row r="1590">
      <c r="A1590" t="n">
        <v>81</v>
      </c>
      <c r="B1590" t="n">
        <v>115</v>
      </c>
      <c r="C1590" t="inlineStr">
        <is>
          <t xml:space="preserve">CONCLUIDO	</t>
        </is>
      </c>
      <c r="D1590" t="n">
        <v>1.7467</v>
      </c>
      <c r="E1590" t="n">
        <v>57.25</v>
      </c>
      <c r="F1590" t="n">
        <v>53.36</v>
      </c>
      <c r="G1590" t="n">
        <v>114.34</v>
      </c>
      <c r="H1590" t="n">
        <v>1.46</v>
      </c>
      <c r="I1590" t="n">
        <v>28</v>
      </c>
      <c r="J1590" t="n">
        <v>258.32</v>
      </c>
      <c r="K1590" t="n">
        <v>56.94</v>
      </c>
      <c r="L1590" t="n">
        <v>21.25</v>
      </c>
      <c r="M1590" t="n">
        <v>26</v>
      </c>
      <c r="N1590" t="n">
        <v>65.13</v>
      </c>
      <c r="O1590" t="n">
        <v>32093.94</v>
      </c>
      <c r="P1590" t="n">
        <v>773.33</v>
      </c>
      <c r="Q1590" t="n">
        <v>1367.21</v>
      </c>
      <c r="R1590" t="n">
        <v>131.95</v>
      </c>
      <c r="S1590" t="n">
        <v>104.26</v>
      </c>
      <c r="T1590" t="n">
        <v>12891.87</v>
      </c>
      <c r="U1590" t="n">
        <v>0.79</v>
      </c>
      <c r="V1590" t="n">
        <v>0.9</v>
      </c>
      <c r="W1590" t="n">
        <v>20.69</v>
      </c>
      <c r="X1590" t="n">
        <v>0.78</v>
      </c>
      <c r="Y1590" t="n">
        <v>1</v>
      </c>
      <c r="Z1590" t="n">
        <v>10</v>
      </c>
    </row>
    <row r="1591">
      <c r="A1591" t="n">
        <v>82</v>
      </c>
      <c r="B1591" t="n">
        <v>115</v>
      </c>
      <c r="C1591" t="inlineStr">
        <is>
          <t xml:space="preserve">CONCLUIDO	</t>
        </is>
      </c>
      <c r="D1591" t="n">
        <v>1.7497</v>
      </c>
      <c r="E1591" t="n">
        <v>57.15</v>
      </c>
      <c r="F1591" t="n">
        <v>53.31</v>
      </c>
      <c r="G1591" t="n">
        <v>118.46</v>
      </c>
      <c r="H1591" t="n">
        <v>1.48</v>
      </c>
      <c r="I1591" t="n">
        <v>27</v>
      </c>
      <c r="J1591" t="n">
        <v>258.78</v>
      </c>
      <c r="K1591" t="n">
        <v>56.94</v>
      </c>
      <c r="L1591" t="n">
        <v>21.5</v>
      </c>
      <c r="M1591" t="n">
        <v>25</v>
      </c>
      <c r="N1591" t="n">
        <v>65.34</v>
      </c>
      <c r="O1591" t="n">
        <v>32150.72</v>
      </c>
      <c r="P1591" t="n">
        <v>772.01</v>
      </c>
      <c r="Q1591" t="n">
        <v>1367.17</v>
      </c>
      <c r="R1591" t="n">
        <v>130.45</v>
      </c>
      <c r="S1591" t="n">
        <v>104.26</v>
      </c>
      <c r="T1591" t="n">
        <v>12144.37</v>
      </c>
      <c r="U1591" t="n">
        <v>0.8</v>
      </c>
      <c r="V1591" t="n">
        <v>0.9</v>
      </c>
      <c r="W1591" t="n">
        <v>20.68</v>
      </c>
      <c r="X1591" t="n">
        <v>0.73</v>
      </c>
      <c r="Y1591" t="n">
        <v>1</v>
      </c>
      <c r="Z1591" t="n">
        <v>10</v>
      </c>
    </row>
    <row r="1592">
      <c r="A1592" t="n">
        <v>83</v>
      </c>
      <c r="B1592" t="n">
        <v>115</v>
      </c>
      <c r="C1592" t="inlineStr">
        <is>
          <t xml:space="preserve">CONCLUIDO	</t>
        </is>
      </c>
      <c r="D1592" t="n">
        <v>1.7491</v>
      </c>
      <c r="E1592" t="n">
        <v>57.17</v>
      </c>
      <c r="F1592" t="n">
        <v>53.33</v>
      </c>
      <c r="G1592" t="n">
        <v>118.5</v>
      </c>
      <c r="H1592" t="n">
        <v>1.49</v>
      </c>
      <c r="I1592" t="n">
        <v>27</v>
      </c>
      <c r="J1592" t="n">
        <v>259.24</v>
      </c>
      <c r="K1592" t="n">
        <v>56.94</v>
      </c>
      <c r="L1592" t="n">
        <v>21.75</v>
      </c>
      <c r="M1592" t="n">
        <v>25</v>
      </c>
      <c r="N1592" t="n">
        <v>65.55</v>
      </c>
      <c r="O1592" t="n">
        <v>32207.59</v>
      </c>
      <c r="P1592" t="n">
        <v>770.78</v>
      </c>
      <c r="Q1592" t="n">
        <v>1367.28</v>
      </c>
      <c r="R1592" t="n">
        <v>130.86</v>
      </c>
      <c r="S1592" t="n">
        <v>104.26</v>
      </c>
      <c r="T1592" t="n">
        <v>12352.81</v>
      </c>
      <c r="U1592" t="n">
        <v>0.8</v>
      </c>
      <c r="V1592" t="n">
        <v>0.9</v>
      </c>
      <c r="W1592" t="n">
        <v>20.69</v>
      </c>
      <c r="X1592" t="n">
        <v>0.75</v>
      </c>
      <c r="Y1592" t="n">
        <v>1</v>
      </c>
      <c r="Z1592" t="n">
        <v>10</v>
      </c>
    </row>
    <row r="1593">
      <c r="A1593" t="n">
        <v>84</v>
      </c>
      <c r="B1593" t="n">
        <v>115</v>
      </c>
      <c r="C1593" t="inlineStr">
        <is>
          <t xml:space="preserve">CONCLUIDO	</t>
        </is>
      </c>
      <c r="D1593" t="n">
        <v>1.7517</v>
      </c>
      <c r="E1593" t="n">
        <v>57.09</v>
      </c>
      <c r="F1593" t="n">
        <v>53.28</v>
      </c>
      <c r="G1593" t="n">
        <v>122.96</v>
      </c>
      <c r="H1593" t="n">
        <v>1.51</v>
      </c>
      <c r="I1593" t="n">
        <v>26</v>
      </c>
      <c r="J1593" t="n">
        <v>259.71</v>
      </c>
      <c r="K1593" t="n">
        <v>56.94</v>
      </c>
      <c r="L1593" t="n">
        <v>22</v>
      </c>
      <c r="M1593" t="n">
        <v>24</v>
      </c>
      <c r="N1593" t="n">
        <v>65.76000000000001</v>
      </c>
      <c r="O1593" t="n">
        <v>32264.54</v>
      </c>
      <c r="P1593" t="n">
        <v>768.61</v>
      </c>
      <c r="Q1593" t="n">
        <v>1367.26</v>
      </c>
      <c r="R1593" t="n">
        <v>129.59</v>
      </c>
      <c r="S1593" t="n">
        <v>104.26</v>
      </c>
      <c r="T1593" t="n">
        <v>11720.08</v>
      </c>
      <c r="U1593" t="n">
        <v>0.8</v>
      </c>
      <c r="V1593" t="n">
        <v>0.9</v>
      </c>
      <c r="W1593" t="n">
        <v>20.68</v>
      </c>
      <c r="X1593" t="n">
        <v>0.71</v>
      </c>
      <c r="Y1593" t="n">
        <v>1</v>
      </c>
      <c r="Z1593" t="n">
        <v>10</v>
      </c>
    </row>
    <row r="1594">
      <c r="A1594" t="n">
        <v>85</v>
      </c>
      <c r="B1594" t="n">
        <v>115</v>
      </c>
      <c r="C1594" t="inlineStr">
        <is>
          <t xml:space="preserve">CONCLUIDO	</t>
        </is>
      </c>
      <c r="D1594" t="n">
        <v>1.7518</v>
      </c>
      <c r="E1594" t="n">
        <v>57.08</v>
      </c>
      <c r="F1594" t="n">
        <v>53.28</v>
      </c>
      <c r="G1594" t="n">
        <v>122.96</v>
      </c>
      <c r="H1594" t="n">
        <v>1.52</v>
      </c>
      <c r="I1594" t="n">
        <v>26</v>
      </c>
      <c r="J1594" t="n">
        <v>260.17</v>
      </c>
      <c r="K1594" t="n">
        <v>56.94</v>
      </c>
      <c r="L1594" t="n">
        <v>22.25</v>
      </c>
      <c r="M1594" t="n">
        <v>24</v>
      </c>
      <c r="N1594" t="n">
        <v>65.98</v>
      </c>
      <c r="O1594" t="n">
        <v>32321.56</v>
      </c>
      <c r="P1594" t="n">
        <v>769.65</v>
      </c>
      <c r="Q1594" t="n">
        <v>1367.25</v>
      </c>
      <c r="R1594" t="n">
        <v>129.6</v>
      </c>
      <c r="S1594" t="n">
        <v>104.26</v>
      </c>
      <c r="T1594" t="n">
        <v>11728.59</v>
      </c>
      <c r="U1594" t="n">
        <v>0.8</v>
      </c>
      <c r="V1594" t="n">
        <v>0.9</v>
      </c>
      <c r="W1594" t="n">
        <v>20.68</v>
      </c>
      <c r="X1594" t="n">
        <v>0.71</v>
      </c>
      <c r="Y1594" t="n">
        <v>1</v>
      </c>
      <c r="Z1594" t="n">
        <v>10</v>
      </c>
    </row>
    <row r="1595">
      <c r="A1595" t="n">
        <v>86</v>
      </c>
      <c r="B1595" t="n">
        <v>115</v>
      </c>
      <c r="C1595" t="inlineStr">
        <is>
          <t xml:space="preserve">CONCLUIDO	</t>
        </is>
      </c>
      <c r="D1595" t="n">
        <v>1.7517</v>
      </c>
      <c r="E1595" t="n">
        <v>57.09</v>
      </c>
      <c r="F1595" t="n">
        <v>53.28</v>
      </c>
      <c r="G1595" t="n">
        <v>122.96</v>
      </c>
      <c r="H1595" t="n">
        <v>1.54</v>
      </c>
      <c r="I1595" t="n">
        <v>26</v>
      </c>
      <c r="J1595" t="n">
        <v>260.63</v>
      </c>
      <c r="K1595" t="n">
        <v>56.94</v>
      </c>
      <c r="L1595" t="n">
        <v>22.5</v>
      </c>
      <c r="M1595" t="n">
        <v>24</v>
      </c>
      <c r="N1595" t="n">
        <v>66.19</v>
      </c>
      <c r="O1595" t="n">
        <v>32378.67</v>
      </c>
      <c r="P1595" t="n">
        <v>769.77</v>
      </c>
      <c r="Q1595" t="n">
        <v>1367.2</v>
      </c>
      <c r="R1595" t="n">
        <v>129.67</v>
      </c>
      <c r="S1595" t="n">
        <v>104.26</v>
      </c>
      <c r="T1595" t="n">
        <v>11759.52</v>
      </c>
      <c r="U1595" t="n">
        <v>0.8</v>
      </c>
      <c r="V1595" t="n">
        <v>0.9</v>
      </c>
      <c r="W1595" t="n">
        <v>20.68</v>
      </c>
      <c r="X1595" t="n">
        <v>0.71</v>
      </c>
      <c r="Y1595" t="n">
        <v>1</v>
      </c>
      <c r="Z1595" t="n">
        <v>10</v>
      </c>
    </row>
    <row r="1596">
      <c r="A1596" t="n">
        <v>87</v>
      </c>
      <c r="B1596" t="n">
        <v>115</v>
      </c>
      <c r="C1596" t="inlineStr">
        <is>
          <t xml:space="preserve">CONCLUIDO	</t>
        </is>
      </c>
      <c r="D1596" t="n">
        <v>1.7513</v>
      </c>
      <c r="E1596" t="n">
        <v>57.1</v>
      </c>
      <c r="F1596" t="n">
        <v>53.3</v>
      </c>
      <c r="G1596" t="n">
        <v>123</v>
      </c>
      <c r="H1596" t="n">
        <v>1.55</v>
      </c>
      <c r="I1596" t="n">
        <v>26</v>
      </c>
      <c r="J1596" t="n">
        <v>261.09</v>
      </c>
      <c r="K1596" t="n">
        <v>56.94</v>
      </c>
      <c r="L1596" t="n">
        <v>22.75</v>
      </c>
      <c r="M1596" t="n">
        <v>24</v>
      </c>
      <c r="N1596" t="n">
        <v>66.40000000000001</v>
      </c>
      <c r="O1596" t="n">
        <v>32435.86</v>
      </c>
      <c r="P1596" t="n">
        <v>768.45</v>
      </c>
      <c r="Q1596" t="n">
        <v>1367.18</v>
      </c>
      <c r="R1596" t="n">
        <v>130.19</v>
      </c>
      <c r="S1596" t="n">
        <v>104.26</v>
      </c>
      <c r="T1596" t="n">
        <v>12022.55</v>
      </c>
      <c r="U1596" t="n">
        <v>0.8</v>
      </c>
      <c r="V1596" t="n">
        <v>0.9</v>
      </c>
      <c r="W1596" t="n">
        <v>20.68</v>
      </c>
      <c r="X1596" t="n">
        <v>0.72</v>
      </c>
      <c r="Y1596" t="n">
        <v>1</v>
      </c>
      <c r="Z1596" t="n">
        <v>10</v>
      </c>
    </row>
    <row r="1597">
      <c r="A1597" t="n">
        <v>88</v>
      </c>
      <c r="B1597" t="n">
        <v>115</v>
      </c>
      <c r="C1597" t="inlineStr">
        <is>
          <t xml:space="preserve">CONCLUIDO	</t>
        </is>
      </c>
      <c r="D1597" t="n">
        <v>1.7538</v>
      </c>
      <c r="E1597" t="n">
        <v>57.02</v>
      </c>
      <c r="F1597" t="n">
        <v>53.26</v>
      </c>
      <c r="G1597" t="n">
        <v>127.82</v>
      </c>
      <c r="H1597" t="n">
        <v>1.56</v>
      </c>
      <c r="I1597" t="n">
        <v>25</v>
      </c>
      <c r="J1597" t="n">
        <v>261.56</v>
      </c>
      <c r="K1597" t="n">
        <v>56.94</v>
      </c>
      <c r="L1597" t="n">
        <v>23</v>
      </c>
      <c r="M1597" t="n">
        <v>23</v>
      </c>
      <c r="N1597" t="n">
        <v>66.62</v>
      </c>
      <c r="O1597" t="n">
        <v>32493.12</v>
      </c>
      <c r="P1597" t="n">
        <v>767.16</v>
      </c>
      <c r="Q1597" t="n">
        <v>1367.2</v>
      </c>
      <c r="R1597" t="n">
        <v>128.89</v>
      </c>
      <c r="S1597" t="n">
        <v>104.26</v>
      </c>
      <c r="T1597" t="n">
        <v>11373.84</v>
      </c>
      <c r="U1597" t="n">
        <v>0.8100000000000001</v>
      </c>
      <c r="V1597" t="n">
        <v>0.9</v>
      </c>
      <c r="W1597" t="n">
        <v>20.68</v>
      </c>
      <c r="X1597" t="n">
        <v>0.68</v>
      </c>
      <c r="Y1597" t="n">
        <v>1</v>
      </c>
      <c r="Z1597" t="n">
        <v>10</v>
      </c>
    </row>
    <row r="1598">
      <c r="A1598" t="n">
        <v>89</v>
      </c>
      <c r="B1598" t="n">
        <v>115</v>
      </c>
      <c r="C1598" t="inlineStr">
        <is>
          <t xml:space="preserve">CONCLUIDO	</t>
        </is>
      </c>
      <c r="D1598" t="n">
        <v>1.7538</v>
      </c>
      <c r="E1598" t="n">
        <v>57.02</v>
      </c>
      <c r="F1598" t="n">
        <v>53.26</v>
      </c>
      <c r="G1598" t="n">
        <v>127.83</v>
      </c>
      <c r="H1598" t="n">
        <v>1.58</v>
      </c>
      <c r="I1598" t="n">
        <v>25</v>
      </c>
      <c r="J1598" t="n">
        <v>262.02</v>
      </c>
      <c r="K1598" t="n">
        <v>56.94</v>
      </c>
      <c r="L1598" t="n">
        <v>23.25</v>
      </c>
      <c r="M1598" t="n">
        <v>23</v>
      </c>
      <c r="N1598" t="n">
        <v>66.83</v>
      </c>
      <c r="O1598" t="n">
        <v>32550.47</v>
      </c>
      <c r="P1598" t="n">
        <v>767.67</v>
      </c>
      <c r="Q1598" t="n">
        <v>1367.21</v>
      </c>
      <c r="R1598" t="n">
        <v>128.91</v>
      </c>
      <c r="S1598" t="n">
        <v>104.26</v>
      </c>
      <c r="T1598" t="n">
        <v>11385.01</v>
      </c>
      <c r="U1598" t="n">
        <v>0.8100000000000001</v>
      </c>
      <c r="V1598" t="n">
        <v>0.9</v>
      </c>
      <c r="W1598" t="n">
        <v>20.68</v>
      </c>
      <c r="X1598" t="n">
        <v>0.6899999999999999</v>
      </c>
      <c r="Y1598" t="n">
        <v>1</v>
      </c>
      <c r="Z1598" t="n">
        <v>10</v>
      </c>
    </row>
    <row r="1599">
      <c r="A1599" t="n">
        <v>90</v>
      </c>
      <c r="B1599" t="n">
        <v>115</v>
      </c>
      <c r="C1599" t="inlineStr">
        <is>
          <t xml:space="preserve">CONCLUIDO	</t>
        </is>
      </c>
      <c r="D1599" t="n">
        <v>1.7539</v>
      </c>
      <c r="E1599" t="n">
        <v>57.01</v>
      </c>
      <c r="F1599" t="n">
        <v>53.26</v>
      </c>
      <c r="G1599" t="n">
        <v>127.82</v>
      </c>
      <c r="H1599" t="n">
        <v>1.59</v>
      </c>
      <c r="I1599" t="n">
        <v>25</v>
      </c>
      <c r="J1599" t="n">
        <v>262.49</v>
      </c>
      <c r="K1599" t="n">
        <v>56.94</v>
      </c>
      <c r="L1599" t="n">
        <v>23.5</v>
      </c>
      <c r="M1599" t="n">
        <v>23</v>
      </c>
      <c r="N1599" t="n">
        <v>67.05</v>
      </c>
      <c r="O1599" t="n">
        <v>32607.89</v>
      </c>
      <c r="P1599" t="n">
        <v>765.98</v>
      </c>
      <c r="Q1599" t="n">
        <v>1367.24</v>
      </c>
      <c r="R1599" t="n">
        <v>128.68</v>
      </c>
      <c r="S1599" t="n">
        <v>104.26</v>
      </c>
      <c r="T1599" t="n">
        <v>11270.31</v>
      </c>
      <c r="U1599" t="n">
        <v>0.8100000000000001</v>
      </c>
      <c r="V1599" t="n">
        <v>0.9</v>
      </c>
      <c r="W1599" t="n">
        <v>20.68</v>
      </c>
      <c r="X1599" t="n">
        <v>0.68</v>
      </c>
      <c r="Y1599" t="n">
        <v>1</v>
      </c>
      <c r="Z1599" t="n">
        <v>10</v>
      </c>
    </row>
    <row r="1600">
      <c r="A1600" t="n">
        <v>91</v>
      </c>
      <c r="B1600" t="n">
        <v>115</v>
      </c>
      <c r="C1600" t="inlineStr">
        <is>
          <t xml:space="preserve">CONCLUIDO	</t>
        </is>
      </c>
      <c r="D1600" t="n">
        <v>1.7559</v>
      </c>
      <c r="E1600" t="n">
        <v>56.95</v>
      </c>
      <c r="F1600" t="n">
        <v>53.24</v>
      </c>
      <c r="G1600" t="n">
        <v>133.09</v>
      </c>
      <c r="H1600" t="n">
        <v>1.61</v>
      </c>
      <c r="I1600" t="n">
        <v>24</v>
      </c>
      <c r="J1600" t="n">
        <v>262.96</v>
      </c>
      <c r="K1600" t="n">
        <v>56.94</v>
      </c>
      <c r="L1600" t="n">
        <v>23.75</v>
      </c>
      <c r="M1600" t="n">
        <v>22</v>
      </c>
      <c r="N1600" t="n">
        <v>67.26000000000001</v>
      </c>
      <c r="O1600" t="n">
        <v>32665.4</v>
      </c>
      <c r="P1600" t="n">
        <v>763.5599999999999</v>
      </c>
      <c r="Q1600" t="n">
        <v>1367.25</v>
      </c>
      <c r="R1600" t="n">
        <v>127.87</v>
      </c>
      <c r="S1600" t="n">
        <v>104.26</v>
      </c>
      <c r="T1600" t="n">
        <v>10871.78</v>
      </c>
      <c r="U1600" t="n">
        <v>0.82</v>
      </c>
      <c r="V1600" t="n">
        <v>0.9</v>
      </c>
      <c r="W1600" t="n">
        <v>20.69</v>
      </c>
      <c r="X1600" t="n">
        <v>0.66</v>
      </c>
      <c r="Y1600" t="n">
        <v>1</v>
      </c>
      <c r="Z1600" t="n">
        <v>10</v>
      </c>
    </row>
    <row r="1601">
      <c r="A1601" t="n">
        <v>92</v>
      </c>
      <c r="B1601" t="n">
        <v>115</v>
      </c>
      <c r="C1601" t="inlineStr">
        <is>
          <t xml:space="preserve">CONCLUIDO	</t>
        </is>
      </c>
      <c r="D1601" t="n">
        <v>1.7564</v>
      </c>
      <c r="E1601" t="n">
        <v>56.93</v>
      </c>
      <c r="F1601" t="n">
        <v>53.22</v>
      </c>
      <c r="G1601" t="n">
        <v>133.05</v>
      </c>
      <c r="H1601" t="n">
        <v>1.62</v>
      </c>
      <c r="I1601" t="n">
        <v>24</v>
      </c>
      <c r="J1601" t="n">
        <v>263.42</v>
      </c>
      <c r="K1601" t="n">
        <v>56.94</v>
      </c>
      <c r="L1601" t="n">
        <v>24</v>
      </c>
      <c r="M1601" t="n">
        <v>22</v>
      </c>
      <c r="N1601" t="n">
        <v>67.48</v>
      </c>
      <c r="O1601" t="n">
        <v>32722.99</v>
      </c>
      <c r="P1601" t="n">
        <v>764.59</v>
      </c>
      <c r="Q1601" t="n">
        <v>1367.26</v>
      </c>
      <c r="R1601" t="n">
        <v>127.28</v>
      </c>
      <c r="S1601" t="n">
        <v>104.26</v>
      </c>
      <c r="T1601" t="n">
        <v>10578.59</v>
      </c>
      <c r="U1601" t="n">
        <v>0.82</v>
      </c>
      <c r="V1601" t="n">
        <v>0.9</v>
      </c>
      <c r="W1601" t="n">
        <v>20.69</v>
      </c>
      <c r="X1601" t="n">
        <v>0.64</v>
      </c>
      <c r="Y1601" t="n">
        <v>1</v>
      </c>
      <c r="Z1601" t="n">
        <v>10</v>
      </c>
    </row>
    <row r="1602">
      <c r="A1602" t="n">
        <v>93</v>
      </c>
      <c r="B1602" t="n">
        <v>115</v>
      </c>
      <c r="C1602" t="inlineStr">
        <is>
          <t xml:space="preserve">CONCLUIDO	</t>
        </is>
      </c>
      <c r="D1602" t="n">
        <v>1.756</v>
      </c>
      <c r="E1602" t="n">
        <v>56.95</v>
      </c>
      <c r="F1602" t="n">
        <v>53.23</v>
      </c>
      <c r="G1602" t="n">
        <v>133.09</v>
      </c>
      <c r="H1602" t="n">
        <v>1.64</v>
      </c>
      <c r="I1602" t="n">
        <v>24</v>
      </c>
      <c r="J1602" t="n">
        <v>263.89</v>
      </c>
      <c r="K1602" t="n">
        <v>56.94</v>
      </c>
      <c r="L1602" t="n">
        <v>24.25</v>
      </c>
      <c r="M1602" t="n">
        <v>22</v>
      </c>
      <c r="N1602" t="n">
        <v>67.7</v>
      </c>
      <c r="O1602" t="n">
        <v>32780.66</v>
      </c>
      <c r="P1602" t="n">
        <v>765.15</v>
      </c>
      <c r="Q1602" t="n">
        <v>1367.2</v>
      </c>
      <c r="R1602" t="n">
        <v>127.8</v>
      </c>
      <c r="S1602" t="n">
        <v>104.26</v>
      </c>
      <c r="T1602" t="n">
        <v>10838.59</v>
      </c>
      <c r="U1602" t="n">
        <v>0.82</v>
      </c>
      <c r="V1602" t="n">
        <v>0.9</v>
      </c>
      <c r="W1602" t="n">
        <v>20.68</v>
      </c>
      <c r="X1602" t="n">
        <v>0.66</v>
      </c>
      <c r="Y1602" t="n">
        <v>1</v>
      </c>
      <c r="Z1602" t="n">
        <v>10</v>
      </c>
    </row>
    <row r="1603">
      <c r="A1603" t="n">
        <v>94</v>
      </c>
      <c r="B1603" t="n">
        <v>115</v>
      </c>
      <c r="C1603" t="inlineStr">
        <is>
          <t xml:space="preserve">CONCLUIDO	</t>
        </is>
      </c>
      <c r="D1603" t="n">
        <v>1.7553</v>
      </c>
      <c r="E1603" t="n">
        <v>56.97</v>
      </c>
      <c r="F1603" t="n">
        <v>53.26</v>
      </c>
      <c r="G1603" t="n">
        <v>133.14</v>
      </c>
      <c r="H1603" t="n">
        <v>1.65</v>
      </c>
      <c r="I1603" t="n">
        <v>24</v>
      </c>
      <c r="J1603" t="n">
        <v>264.36</v>
      </c>
      <c r="K1603" t="n">
        <v>56.94</v>
      </c>
      <c r="L1603" t="n">
        <v>24.5</v>
      </c>
      <c r="M1603" t="n">
        <v>22</v>
      </c>
      <c r="N1603" t="n">
        <v>67.92</v>
      </c>
      <c r="O1603" t="n">
        <v>32838.42</v>
      </c>
      <c r="P1603" t="n">
        <v>765.34</v>
      </c>
      <c r="Q1603" t="n">
        <v>1367.19</v>
      </c>
      <c r="R1603" t="n">
        <v>128.6</v>
      </c>
      <c r="S1603" t="n">
        <v>104.26</v>
      </c>
      <c r="T1603" t="n">
        <v>11235.02</v>
      </c>
      <c r="U1603" t="n">
        <v>0.8100000000000001</v>
      </c>
      <c r="V1603" t="n">
        <v>0.9</v>
      </c>
      <c r="W1603" t="n">
        <v>20.68</v>
      </c>
      <c r="X1603" t="n">
        <v>0.68</v>
      </c>
      <c r="Y1603" t="n">
        <v>1</v>
      </c>
      <c r="Z1603" t="n">
        <v>10</v>
      </c>
    </row>
    <row r="1604">
      <c r="A1604" t="n">
        <v>95</v>
      </c>
      <c r="B1604" t="n">
        <v>115</v>
      </c>
      <c r="C1604" t="inlineStr">
        <is>
          <t xml:space="preserve">CONCLUIDO	</t>
        </is>
      </c>
      <c r="D1604" t="n">
        <v>1.7559</v>
      </c>
      <c r="E1604" t="n">
        <v>56.95</v>
      </c>
      <c r="F1604" t="n">
        <v>53.24</v>
      </c>
      <c r="G1604" t="n">
        <v>133.09</v>
      </c>
      <c r="H1604" t="n">
        <v>1.66</v>
      </c>
      <c r="I1604" t="n">
        <v>24</v>
      </c>
      <c r="J1604" t="n">
        <v>264.83</v>
      </c>
      <c r="K1604" t="n">
        <v>56.94</v>
      </c>
      <c r="L1604" t="n">
        <v>24.75</v>
      </c>
      <c r="M1604" t="n">
        <v>22</v>
      </c>
      <c r="N1604" t="n">
        <v>68.13</v>
      </c>
      <c r="O1604" t="n">
        <v>32896.26</v>
      </c>
      <c r="P1604" t="n">
        <v>762.95</v>
      </c>
      <c r="Q1604" t="n">
        <v>1367.22</v>
      </c>
      <c r="R1604" t="n">
        <v>128.13</v>
      </c>
      <c r="S1604" t="n">
        <v>104.26</v>
      </c>
      <c r="T1604" t="n">
        <v>11000.2</v>
      </c>
      <c r="U1604" t="n">
        <v>0.8100000000000001</v>
      </c>
      <c r="V1604" t="n">
        <v>0.9</v>
      </c>
      <c r="W1604" t="n">
        <v>20.68</v>
      </c>
      <c r="X1604" t="n">
        <v>0.66</v>
      </c>
      <c r="Y1604" t="n">
        <v>1</v>
      </c>
      <c r="Z1604" t="n">
        <v>10</v>
      </c>
    </row>
    <row r="1605">
      <c r="A1605" t="n">
        <v>96</v>
      </c>
      <c r="B1605" t="n">
        <v>115</v>
      </c>
      <c r="C1605" t="inlineStr">
        <is>
          <t xml:space="preserve">CONCLUIDO	</t>
        </is>
      </c>
      <c r="D1605" t="n">
        <v>1.7584</v>
      </c>
      <c r="E1605" t="n">
        <v>56.87</v>
      </c>
      <c r="F1605" t="n">
        <v>53.2</v>
      </c>
      <c r="G1605" t="n">
        <v>138.78</v>
      </c>
      <c r="H1605" t="n">
        <v>1.68</v>
      </c>
      <c r="I1605" t="n">
        <v>23</v>
      </c>
      <c r="J1605" t="n">
        <v>265.3</v>
      </c>
      <c r="K1605" t="n">
        <v>56.94</v>
      </c>
      <c r="L1605" t="n">
        <v>25</v>
      </c>
      <c r="M1605" t="n">
        <v>21</v>
      </c>
      <c r="N1605" t="n">
        <v>68.34999999999999</v>
      </c>
      <c r="O1605" t="n">
        <v>32954.18</v>
      </c>
      <c r="P1605" t="n">
        <v>763.47</v>
      </c>
      <c r="Q1605" t="n">
        <v>1367.2</v>
      </c>
      <c r="R1605" t="n">
        <v>126.73</v>
      </c>
      <c r="S1605" t="n">
        <v>104.26</v>
      </c>
      <c r="T1605" t="n">
        <v>10305.33</v>
      </c>
      <c r="U1605" t="n">
        <v>0.82</v>
      </c>
      <c r="V1605" t="n">
        <v>0.9</v>
      </c>
      <c r="W1605" t="n">
        <v>20.68</v>
      </c>
      <c r="X1605" t="n">
        <v>0.62</v>
      </c>
      <c r="Y1605" t="n">
        <v>1</v>
      </c>
      <c r="Z1605" t="n">
        <v>10</v>
      </c>
    </row>
    <row r="1606">
      <c r="A1606" t="n">
        <v>97</v>
      </c>
      <c r="B1606" t="n">
        <v>115</v>
      </c>
      <c r="C1606" t="inlineStr">
        <is>
          <t xml:space="preserve">CONCLUIDO	</t>
        </is>
      </c>
      <c r="D1606" t="n">
        <v>1.758</v>
      </c>
      <c r="E1606" t="n">
        <v>56.88</v>
      </c>
      <c r="F1606" t="n">
        <v>53.21</v>
      </c>
      <c r="G1606" t="n">
        <v>138.81</v>
      </c>
      <c r="H1606" t="n">
        <v>1.69</v>
      </c>
      <c r="I1606" t="n">
        <v>23</v>
      </c>
      <c r="J1606" t="n">
        <v>265.77</v>
      </c>
      <c r="K1606" t="n">
        <v>56.94</v>
      </c>
      <c r="L1606" t="n">
        <v>25.25</v>
      </c>
      <c r="M1606" t="n">
        <v>21</v>
      </c>
      <c r="N1606" t="n">
        <v>68.56999999999999</v>
      </c>
      <c r="O1606" t="n">
        <v>33012.18</v>
      </c>
      <c r="P1606" t="n">
        <v>762.75</v>
      </c>
      <c r="Q1606" t="n">
        <v>1367.17</v>
      </c>
      <c r="R1606" t="n">
        <v>127.1</v>
      </c>
      <c r="S1606" t="n">
        <v>104.26</v>
      </c>
      <c r="T1606" t="n">
        <v>10491.19</v>
      </c>
      <c r="U1606" t="n">
        <v>0.82</v>
      </c>
      <c r="V1606" t="n">
        <v>0.9</v>
      </c>
      <c r="W1606" t="n">
        <v>20.68</v>
      </c>
      <c r="X1606" t="n">
        <v>0.64</v>
      </c>
      <c r="Y1606" t="n">
        <v>1</v>
      </c>
      <c r="Z1606" t="n">
        <v>10</v>
      </c>
    </row>
    <row r="1607">
      <c r="A1607" t="n">
        <v>98</v>
      </c>
      <c r="B1607" t="n">
        <v>115</v>
      </c>
      <c r="C1607" t="inlineStr">
        <is>
          <t xml:space="preserve">CONCLUIDO	</t>
        </is>
      </c>
      <c r="D1607" t="n">
        <v>1.7581</v>
      </c>
      <c r="E1607" t="n">
        <v>56.88</v>
      </c>
      <c r="F1607" t="n">
        <v>53.21</v>
      </c>
      <c r="G1607" t="n">
        <v>138.81</v>
      </c>
      <c r="H1607" t="n">
        <v>1.7</v>
      </c>
      <c r="I1607" t="n">
        <v>23</v>
      </c>
      <c r="J1607" t="n">
        <v>266.24</v>
      </c>
      <c r="K1607" t="n">
        <v>56.94</v>
      </c>
      <c r="L1607" t="n">
        <v>25.5</v>
      </c>
      <c r="M1607" t="n">
        <v>21</v>
      </c>
      <c r="N1607" t="n">
        <v>68.8</v>
      </c>
      <c r="O1607" t="n">
        <v>33070.26</v>
      </c>
      <c r="P1607" t="n">
        <v>762.24</v>
      </c>
      <c r="Q1607" t="n">
        <v>1367.22</v>
      </c>
      <c r="R1607" t="n">
        <v>127.24</v>
      </c>
      <c r="S1607" t="n">
        <v>104.26</v>
      </c>
      <c r="T1607" t="n">
        <v>10559.82</v>
      </c>
      <c r="U1607" t="n">
        <v>0.82</v>
      </c>
      <c r="V1607" t="n">
        <v>0.9</v>
      </c>
      <c r="W1607" t="n">
        <v>20.68</v>
      </c>
      <c r="X1607" t="n">
        <v>0.63</v>
      </c>
      <c r="Y1607" t="n">
        <v>1</v>
      </c>
      <c r="Z1607" t="n">
        <v>10</v>
      </c>
    </row>
    <row r="1608">
      <c r="A1608" t="n">
        <v>99</v>
      </c>
      <c r="B1608" t="n">
        <v>115</v>
      </c>
      <c r="C1608" t="inlineStr">
        <is>
          <t xml:space="preserve">CONCLUIDO	</t>
        </is>
      </c>
      <c r="D1608" t="n">
        <v>1.7575</v>
      </c>
      <c r="E1608" t="n">
        <v>56.9</v>
      </c>
      <c r="F1608" t="n">
        <v>53.23</v>
      </c>
      <c r="G1608" t="n">
        <v>138.86</v>
      </c>
      <c r="H1608" t="n">
        <v>1.72</v>
      </c>
      <c r="I1608" t="n">
        <v>23</v>
      </c>
      <c r="J1608" t="n">
        <v>266.71</v>
      </c>
      <c r="K1608" t="n">
        <v>56.94</v>
      </c>
      <c r="L1608" t="n">
        <v>25.75</v>
      </c>
      <c r="M1608" t="n">
        <v>21</v>
      </c>
      <c r="N1608" t="n">
        <v>69.02</v>
      </c>
      <c r="O1608" t="n">
        <v>33128.44</v>
      </c>
      <c r="P1608" t="n">
        <v>760.5</v>
      </c>
      <c r="Q1608" t="n">
        <v>1367.24</v>
      </c>
      <c r="R1608" t="n">
        <v>127.9</v>
      </c>
      <c r="S1608" t="n">
        <v>104.26</v>
      </c>
      <c r="T1608" t="n">
        <v>10893.36</v>
      </c>
      <c r="U1608" t="n">
        <v>0.82</v>
      </c>
      <c r="V1608" t="n">
        <v>0.9</v>
      </c>
      <c r="W1608" t="n">
        <v>20.68</v>
      </c>
      <c r="X1608" t="n">
        <v>0.65</v>
      </c>
      <c r="Y1608" t="n">
        <v>1</v>
      </c>
      <c r="Z1608" t="n">
        <v>10</v>
      </c>
    </row>
    <row r="1609">
      <c r="A1609" t="n">
        <v>100</v>
      </c>
      <c r="B1609" t="n">
        <v>115</v>
      </c>
      <c r="C1609" t="inlineStr">
        <is>
          <t xml:space="preserve">CONCLUIDO	</t>
        </is>
      </c>
      <c r="D1609" t="n">
        <v>1.7607</v>
      </c>
      <c r="E1609" t="n">
        <v>56.8</v>
      </c>
      <c r="F1609" t="n">
        <v>53.17</v>
      </c>
      <c r="G1609" t="n">
        <v>145.01</v>
      </c>
      <c r="H1609" t="n">
        <v>1.73</v>
      </c>
      <c r="I1609" t="n">
        <v>22</v>
      </c>
      <c r="J1609" t="n">
        <v>267.18</v>
      </c>
      <c r="K1609" t="n">
        <v>56.94</v>
      </c>
      <c r="L1609" t="n">
        <v>26</v>
      </c>
      <c r="M1609" t="n">
        <v>20</v>
      </c>
      <c r="N1609" t="n">
        <v>69.23999999999999</v>
      </c>
      <c r="O1609" t="n">
        <v>33186.69</v>
      </c>
      <c r="P1609" t="n">
        <v>759.47</v>
      </c>
      <c r="Q1609" t="n">
        <v>1367.3</v>
      </c>
      <c r="R1609" t="n">
        <v>125.74</v>
      </c>
      <c r="S1609" t="n">
        <v>104.26</v>
      </c>
      <c r="T1609" t="n">
        <v>9813.93</v>
      </c>
      <c r="U1609" t="n">
        <v>0.83</v>
      </c>
      <c r="V1609" t="n">
        <v>0.9</v>
      </c>
      <c r="W1609" t="n">
        <v>20.68</v>
      </c>
      <c r="X1609" t="n">
        <v>0.59</v>
      </c>
      <c r="Y1609" t="n">
        <v>1</v>
      </c>
      <c r="Z1609" t="n">
        <v>10</v>
      </c>
    </row>
    <row r="1610">
      <c r="A1610" t="n">
        <v>101</v>
      </c>
      <c r="B1610" t="n">
        <v>115</v>
      </c>
      <c r="C1610" t="inlineStr">
        <is>
          <t xml:space="preserve">CONCLUIDO	</t>
        </is>
      </c>
      <c r="D1610" t="n">
        <v>1.7609</v>
      </c>
      <c r="E1610" t="n">
        <v>56.79</v>
      </c>
      <c r="F1610" t="n">
        <v>53.16</v>
      </c>
      <c r="G1610" t="n">
        <v>144.99</v>
      </c>
      <c r="H1610" t="n">
        <v>1.75</v>
      </c>
      <c r="I1610" t="n">
        <v>22</v>
      </c>
      <c r="J1610" t="n">
        <v>267.66</v>
      </c>
      <c r="K1610" t="n">
        <v>56.94</v>
      </c>
      <c r="L1610" t="n">
        <v>26.25</v>
      </c>
      <c r="M1610" t="n">
        <v>20</v>
      </c>
      <c r="N1610" t="n">
        <v>69.45999999999999</v>
      </c>
      <c r="O1610" t="n">
        <v>33245.03</v>
      </c>
      <c r="P1610" t="n">
        <v>759.58</v>
      </c>
      <c r="Q1610" t="n">
        <v>1367.17</v>
      </c>
      <c r="R1610" t="n">
        <v>125.46</v>
      </c>
      <c r="S1610" t="n">
        <v>104.26</v>
      </c>
      <c r="T1610" t="n">
        <v>9676.889999999999</v>
      </c>
      <c r="U1610" t="n">
        <v>0.83</v>
      </c>
      <c r="V1610" t="n">
        <v>0.9</v>
      </c>
      <c r="W1610" t="n">
        <v>20.68</v>
      </c>
      <c r="X1610" t="n">
        <v>0.59</v>
      </c>
      <c r="Y1610" t="n">
        <v>1</v>
      </c>
      <c r="Z1610" t="n">
        <v>10</v>
      </c>
    </row>
    <row r="1611">
      <c r="A1611" t="n">
        <v>102</v>
      </c>
      <c r="B1611" t="n">
        <v>115</v>
      </c>
      <c r="C1611" t="inlineStr">
        <is>
          <t xml:space="preserve">CONCLUIDO	</t>
        </is>
      </c>
      <c r="D1611" t="n">
        <v>1.7605</v>
      </c>
      <c r="E1611" t="n">
        <v>56.8</v>
      </c>
      <c r="F1611" t="n">
        <v>53.18</v>
      </c>
      <c r="G1611" t="n">
        <v>145.03</v>
      </c>
      <c r="H1611" t="n">
        <v>1.76</v>
      </c>
      <c r="I1611" t="n">
        <v>22</v>
      </c>
      <c r="J1611" t="n">
        <v>268.13</v>
      </c>
      <c r="K1611" t="n">
        <v>56.94</v>
      </c>
      <c r="L1611" t="n">
        <v>26.5</v>
      </c>
      <c r="M1611" t="n">
        <v>20</v>
      </c>
      <c r="N1611" t="n">
        <v>69.69</v>
      </c>
      <c r="O1611" t="n">
        <v>33303.46</v>
      </c>
      <c r="P1611" t="n">
        <v>758.9</v>
      </c>
      <c r="Q1611" t="n">
        <v>1367.31</v>
      </c>
      <c r="R1611" t="n">
        <v>125.95</v>
      </c>
      <c r="S1611" t="n">
        <v>104.26</v>
      </c>
      <c r="T1611" t="n">
        <v>9920.76</v>
      </c>
      <c r="U1611" t="n">
        <v>0.83</v>
      </c>
      <c r="V1611" t="n">
        <v>0.9</v>
      </c>
      <c r="W1611" t="n">
        <v>20.68</v>
      </c>
      <c r="X1611" t="n">
        <v>0.6</v>
      </c>
      <c r="Y1611" t="n">
        <v>1</v>
      </c>
      <c r="Z1611" t="n">
        <v>10</v>
      </c>
    </row>
    <row r="1612">
      <c r="A1612" t="n">
        <v>103</v>
      </c>
      <c r="B1612" t="n">
        <v>115</v>
      </c>
      <c r="C1612" t="inlineStr">
        <is>
          <t xml:space="preserve">CONCLUIDO	</t>
        </is>
      </c>
      <c r="D1612" t="n">
        <v>1.7604</v>
      </c>
      <c r="E1612" t="n">
        <v>56.81</v>
      </c>
      <c r="F1612" t="n">
        <v>53.18</v>
      </c>
      <c r="G1612" t="n">
        <v>145.04</v>
      </c>
      <c r="H1612" t="n">
        <v>1.77</v>
      </c>
      <c r="I1612" t="n">
        <v>22</v>
      </c>
      <c r="J1612" t="n">
        <v>268.6</v>
      </c>
      <c r="K1612" t="n">
        <v>56.94</v>
      </c>
      <c r="L1612" t="n">
        <v>26.75</v>
      </c>
      <c r="M1612" t="n">
        <v>20</v>
      </c>
      <c r="N1612" t="n">
        <v>69.91</v>
      </c>
      <c r="O1612" t="n">
        <v>33361.97</v>
      </c>
      <c r="P1612" t="n">
        <v>758.46</v>
      </c>
      <c r="Q1612" t="n">
        <v>1367.19</v>
      </c>
      <c r="R1612" t="n">
        <v>126.18</v>
      </c>
      <c r="S1612" t="n">
        <v>104.26</v>
      </c>
      <c r="T1612" t="n">
        <v>10034.54</v>
      </c>
      <c r="U1612" t="n">
        <v>0.83</v>
      </c>
      <c r="V1612" t="n">
        <v>0.9</v>
      </c>
      <c r="W1612" t="n">
        <v>20.68</v>
      </c>
      <c r="X1612" t="n">
        <v>0.6</v>
      </c>
      <c r="Y1612" t="n">
        <v>1</v>
      </c>
      <c r="Z1612" t="n">
        <v>10</v>
      </c>
    </row>
    <row r="1613">
      <c r="A1613" t="n">
        <v>104</v>
      </c>
      <c r="B1613" t="n">
        <v>115</v>
      </c>
      <c r="C1613" t="inlineStr">
        <is>
          <t xml:space="preserve">CONCLUIDO	</t>
        </is>
      </c>
      <c r="D1613" t="n">
        <v>1.7605</v>
      </c>
      <c r="E1613" t="n">
        <v>56.8</v>
      </c>
      <c r="F1613" t="n">
        <v>53.18</v>
      </c>
      <c r="G1613" t="n">
        <v>145.03</v>
      </c>
      <c r="H1613" t="n">
        <v>1.79</v>
      </c>
      <c r="I1613" t="n">
        <v>22</v>
      </c>
      <c r="J1613" t="n">
        <v>269.08</v>
      </c>
      <c r="K1613" t="n">
        <v>56.94</v>
      </c>
      <c r="L1613" t="n">
        <v>27</v>
      </c>
      <c r="M1613" t="n">
        <v>20</v>
      </c>
      <c r="N1613" t="n">
        <v>70.14</v>
      </c>
      <c r="O1613" t="n">
        <v>33420.56</v>
      </c>
      <c r="P1613" t="n">
        <v>756.64</v>
      </c>
      <c r="Q1613" t="n">
        <v>1367.18</v>
      </c>
      <c r="R1613" t="n">
        <v>126.25</v>
      </c>
      <c r="S1613" t="n">
        <v>104.26</v>
      </c>
      <c r="T1613" t="n">
        <v>10072.7</v>
      </c>
      <c r="U1613" t="n">
        <v>0.83</v>
      </c>
      <c r="V1613" t="n">
        <v>0.9</v>
      </c>
      <c r="W1613" t="n">
        <v>20.67</v>
      </c>
      <c r="X1613" t="n">
        <v>0.6</v>
      </c>
      <c r="Y1613" t="n">
        <v>1</v>
      </c>
      <c r="Z1613" t="n">
        <v>10</v>
      </c>
    </row>
    <row r="1614">
      <c r="A1614" t="n">
        <v>105</v>
      </c>
      <c r="B1614" t="n">
        <v>115</v>
      </c>
      <c r="C1614" t="inlineStr">
        <is>
          <t xml:space="preserve">CONCLUIDO	</t>
        </is>
      </c>
      <c r="D1614" t="n">
        <v>1.7631</v>
      </c>
      <c r="E1614" t="n">
        <v>56.72</v>
      </c>
      <c r="F1614" t="n">
        <v>53.14</v>
      </c>
      <c r="G1614" t="n">
        <v>151.82</v>
      </c>
      <c r="H1614" t="n">
        <v>1.8</v>
      </c>
      <c r="I1614" t="n">
        <v>21</v>
      </c>
      <c r="J1614" t="n">
        <v>269.55</v>
      </c>
      <c r="K1614" t="n">
        <v>56.94</v>
      </c>
      <c r="L1614" t="n">
        <v>27.25</v>
      </c>
      <c r="M1614" t="n">
        <v>19</v>
      </c>
      <c r="N1614" t="n">
        <v>70.36</v>
      </c>
      <c r="O1614" t="n">
        <v>33479.25</v>
      </c>
      <c r="P1614" t="n">
        <v>755.4</v>
      </c>
      <c r="Q1614" t="n">
        <v>1367.21</v>
      </c>
      <c r="R1614" t="n">
        <v>124.64</v>
      </c>
      <c r="S1614" t="n">
        <v>104.26</v>
      </c>
      <c r="T1614" t="n">
        <v>9273.629999999999</v>
      </c>
      <c r="U1614" t="n">
        <v>0.84</v>
      </c>
      <c r="V1614" t="n">
        <v>0.9</v>
      </c>
      <c r="W1614" t="n">
        <v>20.68</v>
      </c>
      <c r="X1614" t="n">
        <v>0.5600000000000001</v>
      </c>
      <c r="Y1614" t="n">
        <v>1</v>
      </c>
      <c r="Z1614" t="n">
        <v>10</v>
      </c>
    </row>
    <row r="1615">
      <c r="A1615" t="n">
        <v>106</v>
      </c>
      <c r="B1615" t="n">
        <v>115</v>
      </c>
      <c r="C1615" t="inlineStr">
        <is>
          <t xml:space="preserve">CONCLUIDO	</t>
        </is>
      </c>
      <c r="D1615" t="n">
        <v>1.763</v>
      </c>
      <c r="E1615" t="n">
        <v>56.72</v>
      </c>
      <c r="F1615" t="n">
        <v>53.14</v>
      </c>
      <c r="G1615" t="n">
        <v>151.83</v>
      </c>
      <c r="H1615" t="n">
        <v>1.81</v>
      </c>
      <c r="I1615" t="n">
        <v>21</v>
      </c>
      <c r="J1615" t="n">
        <v>270.03</v>
      </c>
      <c r="K1615" t="n">
        <v>56.94</v>
      </c>
      <c r="L1615" t="n">
        <v>27.5</v>
      </c>
      <c r="M1615" t="n">
        <v>19</v>
      </c>
      <c r="N1615" t="n">
        <v>70.59</v>
      </c>
      <c r="O1615" t="n">
        <v>33538.02</v>
      </c>
      <c r="P1615" t="n">
        <v>755.9400000000001</v>
      </c>
      <c r="Q1615" t="n">
        <v>1367.25</v>
      </c>
      <c r="R1615" t="n">
        <v>124.91</v>
      </c>
      <c r="S1615" t="n">
        <v>104.26</v>
      </c>
      <c r="T1615" t="n">
        <v>9405.76</v>
      </c>
      <c r="U1615" t="n">
        <v>0.83</v>
      </c>
      <c r="V1615" t="n">
        <v>0.9</v>
      </c>
      <c r="W1615" t="n">
        <v>20.68</v>
      </c>
      <c r="X1615" t="n">
        <v>0.5600000000000001</v>
      </c>
      <c r="Y1615" t="n">
        <v>1</v>
      </c>
      <c r="Z1615" t="n">
        <v>10</v>
      </c>
    </row>
    <row r="1616">
      <c r="A1616" t="n">
        <v>107</v>
      </c>
      <c r="B1616" t="n">
        <v>115</v>
      </c>
      <c r="C1616" t="inlineStr">
        <is>
          <t xml:space="preserve">CONCLUIDO	</t>
        </is>
      </c>
      <c r="D1616" t="n">
        <v>1.763</v>
      </c>
      <c r="E1616" t="n">
        <v>56.72</v>
      </c>
      <c r="F1616" t="n">
        <v>53.14</v>
      </c>
      <c r="G1616" t="n">
        <v>151.82</v>
      </c>
      <c r="H1616" t="n">
        <v>1.83</v>
      </c>
      <c r="I1616" t="n">
        <v>21</v>
      </c>
      <c r="J1616" t="n">
        <v>270.51</v>
      </c>
      <c r="K1616" t="n">
        <v>56.94</v>
      </c>
      <c r="L1616" t="n">
        <v>27.75</v>
      </c>
      <c r="M1616" t="n">
        <v>19</v>
      </c>
      <c r="N1616" t="n">
        <v>70.81999999999999</v>
      </c>
      <c r="O1616" t="n">
        <v>33596.87</v>
      </c>
      <c r="P1616" t="n">
        <v>755.51</v>
      </c>
      <c r="Q1616" t="n">
        <v>1367.22</v>
      </c>
      <c r="R1616" t="n">
        <v>124.74</v>
      </c>
      <c r="S1616" t="n">
        <v>104.26</v>
      </c>
      <c r="T1616" t="n">
        <v>9320.459999999999</v>
      </c>
      <c r="U1616" t="n">
        <v>0.84</v>
      </c>
      <c r="V1616" t="n">
        <v>0.9</v>
      </c>
      <c r="W1616" t="n">
        <v>20.68</v>
      </c>
      <c r="X1616" t="n">
        <v>0.5600000000000001</v>
      </c>
      <c r="Y1616" t="n">
        <v>1</v>
      </c>
      <c r="Z1616" t="n">
        <v>10</v>
      </c>
    </row>
    <row r="1617">
      <c r="A1617" t="n">
        <v>108</v>
      </c>
      <c r="B1617" t="n">
        <v>115</v>
      </c>
      <c r="C1617" t="inlineStr">
        <is>
          <t xml:space="preserve">CONCLUIDO	</t>
        </is>
      </c>
      <c r="D1617" t="n">
        <v>1.7625</v>
      </c>
      <c r="E1617" t="n">
        <v>56.74</v>
      </c>
      <c r="F1617" t="n">
        <v>53.15</v>
      </c>
      <c r="G1617" t="n">
        <v>151.87</v>
      </c>
      <c r="H1617" t="n">
        <v>1.84</v>
      </c>
      <c r="I1617" t="n">
        <v>21</v>
      </c>
      <c r="J1617" t="n">
        <v>270.99</v>
      </c>
      <c r="K1617" t="n">
        <v>56.94</v>
      </c>
      <c r="L1617" t="n">
        <v>28</v>
      </c>
      <c r="M1617" t="n">
        <v>19</v>
      </c>
      <c r="N1617" t="n">
        <v>71.04000000000001</v>
      </c>
      <c r="O1617" t="n">
        <v>33655.82</v>
      </c>
      <c r="P1617" t="n">
        <v>754.21</v>
      </c>
      <c r="Q1617" t="n">
        <v>1367.36</v>
      </c>
      <c r="R1617" t="n">
        <v>125.19</v>
      </c>
      <c r="S1617" t="n">
        <v>104.26</v>
      </c>
      <c r="T1617" t="n">
        <v>9548.049999999999</v>
      </c>
      <c r="U1617" t="n">
        <v>0.83</v>
      </c>
      <c r="V1617" t="n">
        <v>0.9</v>
      </c>
      <c r="W1617" t="n">
        <v>20.68</v>
      </c>
      <c r="X1617" t="n">
        <v>0.58</v>
      </c>
      <c r="Y1617" t="n">
        <v>1</v>
      </c>
      <c r="Z1617" t="n">
        <v>10</v>
      </c>
    </row>
    <row r="1618">
      <c r="A1618" t="n">
        <v>109</v>
      </c>
      <c r="B1618" t="n">
        <v>115</v>
      </c>
      <c r="C1618" t="inlineStr">
        <is>
          <t xml:space="preserve">CONCLUIDO	</t>
        </is>
      </c>
      <c r="D1618" t="n">
        <v>1.7629</v>
      </c>
      <c r="E1618" t="n">
        <v>56.72</v>
      </c>
      <c r="F1618" t="n">
        <v>53.14</v>
      </c>
      <c r="G1618" t="n">
        <v>151.84</v>
      </c>
      <c r="H1618" t="n">
        <v>1.85</v>
      </c>
      <c r="I1618" t="n">
        <v>21</v>
      </c>
      <c r="J1618" t="n">
        <v>271.46</v>
      </c>
      <c r="K1618" t="n">
        <v>56.94</v>
      </c>
      <c r="L1618" t="n">
        <v>28.25</v>
      </c>
      <c r="M1618" t="n">
        <v>19</v>
      </c>
      <c r="N1618" t="n">
        <v>71.27</v>
      </c>
      <c r="O1618" t="n">
        <v>33714.85</v>
      </c>
      <c r="P1618" t="n">
        <v>751.8099999999999</v>
      </c>
      <c r="Q1618" t="n">
        <v>1367.32</v>
      </c>
      <c r="R1618" t="n">
        <v>124.95</v>
      </c>
      <c r="S1618" t="n">
        <v>104.26</v>
      </c>
      <c r="T1618" t="n">
        <v>9426</v>
      </c>
      <c r="U1618" t="n">
        <v>0.83</v>
      </c>
      <c r="V1618" t="n">
        <v>0.9</v>
      </c>
      <c r="W1618" t="n">
        <v>20.68</v>
      </c>
      <c r="X1618" t="n">
        <v>0.57</v>
      </c>
      <c r="Y1618" t="n">
        <v>1</v>
      </c>
      <c r="Z1618" t="n">
        <v>10</v>
      </c>
    </row>
    <row r="1619">
      <c r="A1619" t="n">
        <v>110</v>
      </c>
      <c r="B1619" t="n">
        <v>115</v>
      </c>
      <c r="C1619" t="inlineStr">
        <is>
          <t xml:space="preserve">CONCLUIDO	</t>
        </is>
      </c>
      <c r="D1619" t="n">
        <v>1.7653</v>
      </c>
      <c r="E1619" t="n">
        <v>56.65</v>
      </c>
      <c r="F1619" t="n">
        <v>53.11</v>
      </c>
      <c r="G1619" t="n">
        <v>159.32</v>
      </c>
      <c r="H1619" t="n">
        <v>1.87</v>
      </c>
      <c r="I1619" t="n">
        <v>20</v>
      </c>
      <c r="J1619" t="n">
        <v>271.94</v>
      </c>
      <c r="K1619" t="n">
        <v>56.94</v>
      </c>
      <c r="L1619" t="n">
        <v>28.5</v>
      </c>
      <c r="M1619" t="n">
        <v>18</v>
      </c>
      <c r="N1619" t="n">
        <v>71.5</v>
      </c>
      <c r="O1619" t="n">
        <v>33773.97</v>
      </c>
      <c r="P1619" t="n">
        <v>752.67</v>
      </c>
      <c r="Q1619" t="n">
        <v>1367.23</v>
      </c>
      <c r="R1619" t="n">
        <v>123.66</v>
      </c>
      <c r="S1619" t="n">
        <v>104.26</v>
      </c>
      <c r="T1619" t="n">
        <v>8786.190000000001</v>
      </c>
      <c r="U1619" t="n">
        <v>0.84</v>
      </c>
      <c r="V1619" t="n">
        <v>0.9</v>
      </c>
      <c r="W1619" t="n">
        <v>20.68</v>
      </c>
      <c r="X1619" t="n">
        <v>0.53</v>
      </c>
      <c r="Y1619" t="n">
        <v>1</v>
      </c>
      <c r="Z1619" t="n">
        <v>10</v>
      </c>
    </row>
    <row r="1620">
      <c r="A1620" t="n">
        <v>111</v>
      </c>
      <c r="B1620" t="n">
        <v>115</v>
      </c>
      <c r="C1620" t="inlineStr">
        <is>
          <t xml:space="preserve">CONCLUIDO	</t>
        </is>
      </c>
      <c r="D1620" t="n">
        <v>1.7654</v>
      </c>
      <c r="E1620" t="n">
        <v>56.64</v>
      </c>
      <c r="F1620" t="n">
        <v>53.11</v>
      </c>
      <c r="G1620" t="n">
        <v>159.32</v>
      </c>
      <c r="H1620" t="n">
        <v>1.88</v>
      </c>
      <c r="I1620" t="n">
        <v>20</v>
      </c>
      <c r="J1620" t="n">
        <v>272.43</v>
      </c>
      <c r="K1620" t="n">
        <v>56.94</v>
      </c>
      <c r="L1620" t="n">
        <v>28.75</v>
      </c>
      <c r="M1620" t="n">
        <v>18</v>
      </c>
      <c r="N1620" t="n">
        <v>71.73</v>
      </c>
      <c r="O1620" t="n">
        <v>33833.3</v>
      </c>
      <c r="P1620" t="n">
        <v>754.1</v>
      </c>
      <c r="Q1620" t="n">
        <v>1367.14</v>
      </c>
      <c r="R1620" t="n">
        <v>123.82</v>
      </c>
      <c r="S1620" t="n">
        <v>104.26</v>
      </c>
      <c r="T1620" t="n">
        <v>8867.24</v>
      </c>
      <c r="U1620" t="n">
        <v>0.84</v>
      </c>
      <c r="V1620" t="n">
        <v>0.9</v>
      </c>
      <c r="W1620" t="n">
        <v>20.67</v>
      </c>
      <c r="X1620" t="n">
        <v>0.53</v>
      </c>
      <c r="Y1620" t="n">
        <v>1</v>
      </c>
      <c r="Z1620" t="n">
        <v>10</v>
      </c>
    </row>
    <row r="1621">
      <c r="A1621" t="n">
        <v>112</v>
      </c>
      <c r="B1621" t="n">
        <v>115</v>
      </c>
      <c r="C1621" t="inlineStr">
        <is>
          <t xml:space="preserve">CONCLUIDO	</t>
        </is>
      </c>
      <c r="D1621" t="n">
        <v>1.7653</v>
      </c>
      <c r="E1621" t="n">
        <v>56.65</v>
      </c>
      <c r="F1621" t="n">
        <v>53.11</v>
      </c>
      <c r="G1621" t="n">
        <v>159.33</v>
      </c>
      <c r="H1621" t="n">
        <v>1.89</v>
      </c>
      <c r="I1621" t="n">
        <v>20</v>
      </c>
      <c r="J1621" t="n">
        <v>272.91</v>
      </c>
      <c r="K1621" t="n">
        <v>56.94</v>
      </c>
      <c r="L1621" t="n">
        <v>29</v>
      </c>
      <c r="M1621" t="n">
        <v>18</v>
      </c>
      <c r="N1621" t="n">
        <v>71.95999999999999</v>
      </c>
      <c r="O1621" t="n">
        <v>33892.61</v>
      </c>
      <c r="P1621" t="n">
        <v>754.45</v>
      </c>
      <c r="Q1621" t="n">
        <v>1367.15</v>
      </c>
      <c r="R1621" t="n">
        <v>123.96</v>
      </c>
      <c r="S1621" t="n">
        <v>104.26</v>
      </c>
      <c r="T1621" t="n">
        <v>8934.040000000001</v>
      </c>
      <c r="U1621" t="n">
        <v>0.84</v>
      </c>
      <c r="V1621" t="n">
        <v>0.9</v>
      </c>
      <c r="W1621" t="n">
        <v>20.67</v>
      </c>
      <c r="X1621" t="n">
        <v>0.53</v>
      </c>
      <c r="Y1621" t="n">
        <v>1</v>
      </c>
      <c r="Z1621" t="n">
        <v>10</v>
      </c>
    </row>
    <row r="1622">
      <c r="A1622" t="n">
        <v>113</v>
      </c>
      <c r="B1622" t="n">
        <v>115</v>
      </c>
      <c r="C1622" t="inlineStr">
        <is>
          <t xml:space="preserve">CONCLUIDO	</t>
        </is>
      </c>
      <c r="D1622" t="n">
        <v>1.765</v>
      </c>
      <c r="E1622" t="n">
        <v>56.66</v>
      </c>
      <c r="F1622" t="n">
        <v>53.12</v>
      </c>
      <c r="G1622" t="n">
        <v>159.36</v>
      </c>
      <c r="H1622" t="n">
        <v>1.9</v>
      </c>
      <c r="I1622" t="n">
        <v>20</v>
      </c>
      <c r="J1622" t="n">
        <v>273.39</v>
      </c>
      <c r="K1622" t="n">
        <v>56.94</v>
      </c>
      <c r="L1622" t="n">
        <v>29.25</v>
      </c>
      <c r="M1622" t="n">
        <v>18</v>
      </c>
      <c r="N1622" t="n">
        <v>72.19</v>
      </c>
      <c r="O1622" t="n">
        <v>33952</v>
      </c>
      <c r="P1622" t="n">
        <v>753.74</v>
      </c>
      <c r="Q1622" t="n">
        <v>1367.23</v>
      </c>
      <c r="R1622" t="n">
        <v>124.18</v>
      </c>
      <c r="S1622" t="n">
        <v>104.26</v>
      </c>
      <c r="T1622" t="n">
        <v>9046.74</v>
      </c>
      <c r="U1622" t="n">
        <v>0.84</v>
      </c>
      <c r="V1622" t="n">
        <v>0.9</v>
      </c>
      <c r="W1622" t="n">
        <v>20.68</v>
      </c>
      <c r="X1622" t="n">
        <v>0.54</v>
      </c>
      <c r="Y1622" t="n">
        <v>1</v>
      </c>
      <c r="Z1622" t="n">
        <v>10</v>
      </c>
    </row>
    <row r="1623">
      <c r="A1623" t="n">
        <v>114</v>
      </c>
      <c r="B1623" t="n">
        <v>115</v>
      </c>
      <c r="C1623" t="inlineStr">
        <is>
          <t xml:space="preserve">CONCLUIDO	</t>
        </is>
      </c>
      <c r="D1623" t="n">
        <v>1.7653</v>
      </c>
      <c r="E1623" t="n">
        <v>56.65</v>
      </c>
      <c r="F1623" t="n">
        <v>53.11</v>
      </c>
      <c r="G1623" t="n">
        <v>159.32</v>
      </c>
      <c r="H1623" t="n">
        <v>1.92</v>
      </c>
      <c r="I1623" t="n">
        <v>20</v>
      </c>
      <c r="J1623" t="n">
        <v>273.87</v>
      </c>
      <c r="K1623" t="n">
        <v>56.94</v>
      </c>
      <c r="L1623" t="n">
        <v>29.5</v>
      </c>
      <c r="M1623" t="n">
        <v>18</v>
      </c>
      <c r="N1623" t="n">
        <v>72.43000000000001</v>
      </c>
      <c r="O1623" t="n">
        <v>34011.48</v>
      </c>
      <c r="P1623" t="n">
        <v>751.83</v>
      </c>
      <c r="Q1623" t="n">
        <v>1367.23</v>
      </c>
      <c r="R1623" t="n">
        <v>123.86</v>
      </c>
      <c r="S1623" t="n">
        <v>104.26</v>
      </c>
      <c r="T1623" t="n">
        <v>8886.809999999999</v>
      </c>
      <c r="U1623" t="n">
        <v>0.84</v>
      </c>
      <c r="V1623" t="n">
        <v>0.9</v>
      </c>
      <c r="W1623" t="n">
        <v>20.67</v>
      </c>
      <c r="X1623" t="n">
        <v>0.53</v>
      </c>
      <c r="Y1623" t="n">
        <v>1</v>
      </c>
      <c r="Z1623" t="n">
        <v>10</v>
      </c>
    </row>
    <row r="1624">
      <c r="A1624" t="n">
        <v>115</v>
      </c>
      <c r="B1624" t="n">
        <v>115</v>
      </c>
      <c r="C1624" t="inlineStr">
        <is>
          <t xml:space="preserve">CONCLUIDO	</t>
        </is>
      </c>
      <c r="D1624" t="n">
        <v>1.7673</v>
      </c>
      <c r="E1624" t="n">
        <v>56.58</v>
      </c>
      <c r="F1624" t="n">
        <v>53.09</v>
      </c>
      <c r="G1624" t="n">
        <v>167.65</v>
      </c>
      <c r="H1624" t="n">
        <v>1.93</v>
      </c>
      <c r="I1624" t="n">
        <v>19</v>
      </c>
      <c r="J1624" t="n">
        <v>274.35</v>
      </c>
      <c r="K1624" t="n">
        <v>56.94</v>
      </c>
      <c r="L1624" t="n">
        <v>29.75</v>
      </c>
      <c r="M1624" t="n">
        <v>17</v>
      </c>
      <c r="N1624" t="n">
        <v>72.66</v>
      </c>
      <c r="O1624" t="n">
        <v>34071.05</v>
      </c>
      <c r="P1624" t="n">
        <v>747.95</v>
      </c>
      <c r="Q1624" t="n">
        <v>1367.18</v>
      </c>
      <c r="R1624" t="n">
        <v>123.16</v>
      </c>
      <c r="S1624" t="n">
        <v>104.26</v>
      </c>
      <c r="T1624" t="n">
        <v>8540.67</v>
      </c>
      <c r="U1624" t="n">
        <v>0.85</v>
      </c>
      <c r="V1624" t="n">
        <v>0.9</v>
      </c>
      <c r="W1624" t="n">
        <v>20.68</v>
      </c>
      <c r="X1624" t="n">
        <v>0.51</v>
      </c>
      <c r="Y1624" t="n">
        <v>1</v>
      </c>
      <c r="Z1624" t="n">
        <v>10</v>
      </c>
    </row>
    <row r="1625">
      <c r="A1625" t="n">
        <v>116</v>
      </c>
      <c r="B1625" t="n">
        <v>115</v>
      </c>
      <c r="C1625" t="inlineStr">
        <is>
          <t xml:space="preserve">CONCLUIDO	</t>
        </is>
      </c>
      <c r="D1625" t="n">
        <v>1.7674</v>
      </c>
      <c r="E1625" t="n">
        <v>56.58</v>
      </c>
      <c r="F1625" t="n">
        <v>53.09</v>
      </c>
      <c r="G1625" t="n">
        <v>167.64</v>
      </c>
      <c r="H1625" t="n">
        <v>1.94</v>
      </c>
      <c r="I1625" t="n">
        <v>19</v>
      </c>
      <c r="J1625" t="n">
        <v>274.84</v>
      </c>
      <c r="K1625" t="n">
        <v>56.94</v>
      </c>
      <c r="L1625" t="n">
        <v>30</v>
      </c>
      <c r="M1625" t="n">
        <v>17</v>
      </c>
      <c r="N1625" t="n">
        <v>72.89</v>
      </c>
      <c r="O1625" t="n">
        <v>34130.71</v>
      </c>
      <c r="P1625" t="n">
        <v>748.83</v>
      </c>
      <c r="Q1625" t="n">
        <v>1367.2</v>
      </c>
      <c r="R1625" t="n">
        <v>123.23</v>
      </c>
      <c r="S1625" t="n">
        <v>104.26</v>
      </c>
      <c r="T1625" t="n">
        <v>8578.629999999999</v>
      </c>
      <c r="U1625" t="n">
        <v>0.85</v>
      </c>
      <c r="V1625" t="n">
        <v>0.9</v>
      </c>
      <c r="W1625" t="n">
        <v>20.67</v>
      </c>
      <c r="X1625" t="n">
        <v>0.51</v>
      </c>
      <c r="Y1625" t="n">
        <v>1</v>
      </c>
      <c r="Z1625" t="n">
        <v>10</v>
      </c>
    </row>
    <row r="1626">
      <c r="A1626" t="n">
        <v>117</v>
      </c>
      <c r="B1626" t="n">
        <v>115</v>
      </c>
      <c r="C1626" t="inlineStr">
        <is>
          <t xml:space="preserve">CONCLUIDO	</t>
        </is>
      </c>
      <c r="D1626" t="n">
        <v>1.7669</v>
      </c>
      <c r="E1626" t="n">
        <v>56.6</v>
      </c>
      <c r="F1626" t="n">
        <v>53.1</v>
      </c>
      <c r="G1626" t="n">
        <v>167.69</v>
      </c>
      <c r="H1626" t="n">
        <v>1.96</v>
      </c>
      <c r="I1626" t="n">
        <v>19</v>
      </c>
      <c r="J1626" t="n">
        <v>275.32</v>
      </c>
      <c r="K1626" t="n">
        <v>56.94</v>
      </c>
      <c r="L1626" t="n">
        <v>30.25</v>
      </c>
      <c r="M1626" t="n">
        <v>17</v>
      </c>
      <c r="N1626" t="n">
        <v>73.13</v>
      </c>
      <c r="O1626" t="n">
        <v>34190.46</v>
      </c>
      <c r="P1626" t="n">
        <v>749.01</v>
      </c>
      <c r="Q1626" t="n">
        <v>1367.19</v>
      </c>
      <c r="R1626" t="n">
        <v>123.51</v>
      </c>
      <c r="S1626" t="n">
        <v>104.26</v>
      </c>
      <c r="T1626" t="n">
        <v>8718.57</v>
      </c>
      <c r="U1626" t="n">
        <v>0.84</v>
      </c>
      <c r="V1626" t="n">
        <v>0.9</v>
      </c>
      <c r="W1626" t="n">
        <v>20.68</v>
      </c>
      <c r="X1626" t="n">
        <v>0.53</v>
      </c>
      <c r="Y1626" t="n">
        <v>1</v>
      </c>
      <c r="Z1626" t="n">
        <v>10</v>
      </c>
    </row>
    <row r="1627">
      <c r="A1627" t="n">
        <v>118</v>
      </c>
      <c r="B1627" t="n">
        <v>115</v>
      </c>
      <c r="C1627" t="inlineStr">
        <is>
          <t xml:space="preserve">CONCLUIDO	</t>
        </is>
      </c>
      <c r="D1627" t="n">
        <v>1.7673</v>
      </c>
      <c r="E1627" t="n">
        <v>56.58</v>
      </c>
      <c r="F1627" t="n">
        <v>53.09</v>
      </c>
      <c r="G1627" t="n">
        <v>167.65</v>
      </c>
      <c r="H1627" t="n">
        <v>1.97</v>
      </c>
      <c r="I1627" t="n">
        <v>19</v>
      </c>
      <c r="J1627" t="n">
        <v>275.81</v>
      </c>
      <c r="K1627" t="n">
        <v>56.94</v>
      </c>
      <c r="L1627" t="n">
        <v>30.5</v>
      </c>
      <c r="M1627" t="n">
        <v>17</v>
      </c>
      <c r="N1627" t="n">
        <v>73.36</v>
      </c>
      <c r="O1627" t="n">
        <v>34250.31</v>
      </c>
      <c r="P1627" t="n">
        <v>748.91</v>
      </c>
      <c r="Q1627" t="n">
        <v>1367.18</v>
      </c>
      <c r="R1627" t="n">
        <v>123.06</v>
      </c>
      <c r="S1627" t="n">
        <v>104.26</v>
      </c>
      <c r="T1627" t="n">
        <v>8493.379999999999</v>
      </c>
      <c r="U1627" t="n">
        <v>0.85</v>
      </c>
      <c r="V1627" t="n">
        <v>0.9</v>
      </c>
      <c r="W1627" t="n">
        <v>20.68</v>
      </c>
      <c r="X1627" t="n">
        <v>0.51</v>
      </c>
      <c r="Y1627" t="n">
        <v>1</v>
      </c>
      <c r="Z1627" t="n">
        <v>10</v>
      </c>
    </row>
    <row r="1628">
      <c r="A1628" t="n">
        <v>119</v>
      </c>
      <c r="B1628" t="n">
        <v>115</v>
      </c>
      <c r="C1628" t="inlineStr">
        <is>
          <t xml:space="preserve">CONCLUIDO	</t>
        </is>
      </c>
      <c r="D1628" t="n">
        <v>1.7675</v>
      </c>
      <c r="E1628" t="n">
        <v>56.58</v>
      </c>
      <c r="F1628" t="n">
        <v>53.08</v>
      </c>
      <c r="G1628" t="n">
        <v>167.63</v>
      </c>
      <c r="H1628" t="n">
        <v>1.98</v>
      </c>
      <c r="I1628" t="n">
        <v>19</v>
      </c>
      <c r="J1628" t="n">
        <v>276.29</v>
      </c>
      <c r="K1628" t="n">
        <v>56.94</v>
      </c>
      <c r="L1628" t="n">
        <v>30.75</v>
      </c>
      <c r="M1628" t="n">
        <v>17</v>
      </c>
      <c r="N1628" t="n">
        <v>73.59999999999999</v>
      </c>
      <c r="O1628" t="n">
        <v>34310.24</v>
      </c>
      <c r="P1628" t="n">
        <v>747.42</v>
      </c>
      <c r="Q1628" t="n">
        <v>1367.14</v>
      </c>
      <c r="R1628" t="n">
        <v>123</v>
      </c>
      <c r="S1628" t="n">
        <v>104.26</v>
      </c>
      <c r="T1628" t="n">
        <v>8462.76</v>
      </c>
      <c r="U1628" t="n">
        <v>0.85</v>
      </c>
      <c r="V1628" t="n">
        <v>0.9</v>
      </c>
      <c r="W1628" t="n">
        <v>20.68</v>
      </c>
      <c r="X1628" t="n">
        <v>0.51</v>
      </c>
      <c r="Y1628" t="n">
        <v>1</v>
      </c>
      <c r="Z1628" t="n">
        <v>10</v>
      </c>
    </row>
    <row r="1629">
      <c r="A1629" t="n">
        <v>120</v>
      </c>
      <c r="B1629" t="n">
        <v>115</v>
      </c>
      <c r="C1629" t="inlineStr">
        <is>
          <t xml:space="preserve">CONCLUIDO	</t>
        </is>
      </c>
      <c r="D1629" t="n">
        <v>1.7672</v>
      </c>
      <c r="E1629" t="n">
        <v>56.59</v>
      </c>
      <c r="F1629" t="n">
        <v>53.09</v>
      </c>
      <c r="G1629" t="n">
        <v>167.66</v>
      </c>
      <c r="H1629" t="n">
        <v>1.99</v>
      </c>
      <c r="I1629" t="n">
        <v>19</v>
      </c>
      <c r="J1629" t="n">
        <v>276.78</v>
      </c>
      <c r="K1629" t="n">
        <v>56.94</v>
      </c>
      <c r="L1629" t="n">
        <v>31</v>
      </c>
      <c r="M1629" t="n">
        <v>17</v>
      </c>
      <c r="N1629" t="n">
        <v>73.84</v>
      </c>
      <c r="O1629" t="n">
        <v>34370.27</v>
      </c>
      <c r="P1629" t="n">
        <v>746.92</v>
      </c>
      <c r="Q1629" t="n">
        <v>1367.28</v>
      </c>
      <c r="R1629" t="n">
        <v>123.26</v>
      </c>
      <c r="S1629" t="n">
        <v>104.26</v>
      </c>
      <c r="T1629" t="n">
        <v>8592.83</v>
      </c>
      <c r="U1629" t="n">
        <v>0.85</v>
      </c>
      <c r="V1629" t="n">
        <v>0.9</v>
      </c>
      <c r="W1629" t="n">
        <v>20.67</v>
      </c>
      <c r="X1629" t="n">
        <v>0.51</v>
      </c>
      <c r="Y1629" t="n">
        <v>1</v>
      </c>
      <c r="Z1629" t="n">
        <v>10</v>
      </c>
    </row>
    <row r="1630">
      <c r="A1630" t="n">
        <v>121</v>
      </c>
      <c r="B1630" t="n">
        <v>115</v>
      </c>
      <c r="C1630" t="inlineStr">
        <is>
          <t xml:space="preserve">CONCLUIDO	</t>
        </is>
      </c>
      <c r="D1630" t="n">
        <v>1.7674</v>
      </c>
      <c r="E1630" t="n">
        <v>56.58</v>
      </c>
      <c r="F1630" t="n">
        <v>53.09</v>
      </c>
      <c r="G1630" t="n">
        <v>167.64</v>
      </c>
      <c r="H1630" t="n">
        <v>2.01</v>
      </c>
      <c r="I1630" t="n">
        <v>19</v>
      </c>
      <c r="J1630" t="n">
        <v>277.27</v>
      </c>
      <c r="K1630" t="n">
        <v>56.94</v>
      </c>
      <c r="L1630" t="n">
        <v>31.25</v>
      </c>
      <c r="M1630" t="n">
        <v>17</v>
      </c>
      <c r="N1630" t="n">
        <v>74.06999999999999</v>
      </c>
      <c r="O1630" t="n">
        <v>34430.39</v>
      </c>
      <c r="P1630" t="n">
        <v>745.0700000000001</v>
      </c>
      <c r="Q1630" t="n">
        <v>1367.17</v>
      </c>
      <c r="R1630" t="n">
        <v>123.17</v>
      </c>
      <c r="S1630" t="n">
        <v>104.26</v>
      </c>
      <c r="T1630" t="n">
        <v>8547.27</v>
      </c>
      <c r="U1630" t="n">
        <v>0.85</v>
      </c>
      <c r="V1630" t="n">
        <v>0.9</v>
      </c>
      <c r="W1630" t="n">
        <v>20.67</v>
      </c>
      <c r="X1630" t="n">
        <v>0.51</v>
      </c>
      <c r="Y1630" t="n">
        <v>1</v>
      </c>
      <c r="Z1630" t="n">
        <v>10</v>
      </c>
    </row>
    <row r="1631">
      <c r="A1631" t="n">
        <v>122</v>
      </c>
      <c r="B1631" t="n">
        <v>115</v>
      </c>
      <c r="C1631" t="inlineStr">
        <is>
          <t xml:space="preserve">CONCLUIDO	</t>
        </is>
      </c>
      <c r="D1631" t="n">
        <v>1.7693</v>
      </c>
      <c r="E1631" t="n">
        <v>56.52</v>
      </c>
      <c r="F1631" t="n">
        <v>53.07</v>
      </c>
      <c r="G1631" t="n">
        <v>176.9</v>
      </c>
      <c r="H1631" t="n">
        <v>2.02</v>
      </c>
      <c r="I1631" t="n">
        <v>18</v>
      </c>
      <c r="J1631" t="n">
        <v>277.75</v>
      </c>
      <c r="K1631" t="n">
        <v>56.94</v>
      </c>
      <c r="L1631" t="n">
        <v>31.5</v>
      </c>
      <c r="M1631" t="n">
        <v>16</v>
      </c>
      <c r="N1631" t="n">
        <v>74.31</v>
      </c>
      <c r="O1631" t="n">
        <v>34490.61</v>
      </c>
      <c r="P1631" t="n">
        <v>744.78</v>
      </c>
      <c r="Q1631" t="n">
        <v>1367.21</v>
      </c>
      <c r="R1631" t="n">
        <v>122.18</v>
      </c>
      <c r="S1631" t="n">
        <v>104.26</v>
      </c>
      <c r="T1631" t="n">
        <v>8056.1</v>
      </c>
      <c r="U1631" t="n">
        <v>0.85</v>
      </c>
      <c r="V1631" t="n">
        <v>0.9</v>
      </c>
      <c r="W1631" t="n">
        <v>20.68</v>
      </c>
      <c r="X1631" t="n">
        <v>0.49</v>
      </c>
      <c r="Y1631" t="n">
        <v>1</v>
      </c>
      <c r="Z1631" t="n">
        <v>10</v>
      </c>
    </row>
    <row r="1632">
      <c r="A1632" t="n">
        <v>123</v>
      </c>
      <c r="B1632" t="n">
        <v>115</v>
      </c>
      <c r="C1632" t="inlineStr">
        <is>
          <t xml:space="preserve">CONCLUIDO	</t>
        </is>
      </c>
      <c r="D1632" t="n">
        <v>1.7691</v>
      </c>
      <c r="E1632" t="n">
        <v>56.52</v>
      </c>
      <c r="F1632" t="n">
        <v>53.07</v>
      </c>
      <c r="G1632" t="n">
        <v>176.91</v>
      </c>
      <c r="H1632" t="n">
        <v>2.03</v>
      </c>
      <c r="I1632" t="n">
        <v>18</v>
      </c>
      <c r="J1632" t="n">
        <v>278.24</v>
      </c>
      <c r="K1632" t="n">
        <v>56.94</v>
      </c>
      <c r="L1632" t="n">
        <v>31.75</v>
      </c>
      <c r="M1632" t="n">
        <v>16</v>
      </c>
      <c r="N1632" t="n">
        <v>74.55</v>
      </c>
      <c r="O1632" t="n">
        <v>34550.91</v>
      </c>
      <c r="P1632" t="n">
        <v>746</v>
      </c>
      <c r="Q1632" t="n">
        <v>1367.25</v>
      </c>
      <c r="R1632" t="n">
        <v>122.72</v>
      </c>
      <c r="S1632" t="n">
        <v>104.26</v>
      </c>
      <c r="T1632" t="n">
        <v>8327.84</v>
      </c>
      <c r="U1632" t="n">
        <v>0.85</v>
      </c>
      <c r="V1632" t="n">
        <v>0.9</v>
      </c>
      <c r="W1632" t="n">
        <v>20.67</v>
      </c>
      <c r="X1632" t="n">
        <v>0.5</v>
      </c>
      <c r="Y1632" t="n">
        <v>1</v>
      </c>
      <c r="Z1632" t="n">
        <v>10</v>
      </c>
    </row>
    <row r="1633">
      <c r="A1633" t="n">
        <v>124</v>
      </c>
      <c r="B1633" t="n">
        <v>115</v>
      </c>
      <c r="C1633" t="inlineStr">
        <is>
          <t xml:space="preserve">CONCLUIDO	</t>
        </is>
      </c>
      <c r="D1633" t="n">
        <v>1.769</v>
      </c>
      <c r="E1633" t="n">
        <v>56.53</v>
      </c>
      <c r="F1633" t="n">
        <v>53.08</v>
      </c>
      <c r="G1633" t="n">
        <v>176.93</v>
      </c>
      <c r="H1633" t="n">
        <v>2.04</v>
      </c>
      <c r="I1633" t="n">
        <v>18</v>
      </c>
      <c r="J1633" t="n">
        <v>278.73</v>
      </c>
      <c r="K1633" t="n">
        <v>56.94</v>
      </c>
      <c r="L1633" t="n">
        <v>32</v>
      </c>
      <c r="M1633" t="n">
        <v>16</v>
      </c>
      <c r="N1633" t="n">
        <v>74.79000000000001</v>
      </c>
      <c r="O1633" t="n">
        <v>34611.32</v>
      </c>
      <c r="P1633" t="n">
        <v>745.61</v>
      </c>
      <c r="Q1633" t="n">
        <v>1367.2</v>
      </c>
      <c r="R1633" t="n">
        <v>122.91</v>
      </c>
      <c r="S1633" t="n">
        <v>104.26</v>
      </c>
      <c r="T1633" t="n">
        <v>8423.610000000001</v>
      </c>
      <c r="U1633" t="n">
        <v>0.85</v>
      </c>
      <c r="V1633" t="n">
        <v>0.9</v>
      </c>
      <c r="W1633" t="n">
        <v>20.67</v>
      </c>
      <c r="X1633" t="n">
        <v>0.5</v>
      </c>
      <c r="Y1633" t="n">
        <v>1</v>
      </c>
      <c r="Z1633" t="n">
        <v>10</v>
      </c>
    </row>
    <row r="1634">
      <c r="A1634" t="n">
        <v>125</v>
      </c>
      <c r="B1634" t="n">
        <v>115</v>
      </c>
      <c r="C1634" t="inlineStr">
        <is>
          <t xml:space="preserve">CONCLUIDO	</t>
        </is>
      </c>
      <c r="D1634" t="n">
        <v>1.7696</v>
      </c>
      <c r="E1634" t="n">
        <v>56.51</v>
      </c>
      <c r="F1634" t="n">
        <v>53.06</v>
      </c>
      <c r="G1634" t="n">
        <v>176.87</v>
      </c>
      <c r="H1634" t="n">
        <v>2.06</v>
      </c>
      <c r="I1634" t="n">
        <v>18</v>
      </c>
      <c r="J1634" t="n">
        <v>279.22</v>
      </c>
      <c r="K1634" t="n">
        <v>56.94</v>
      </c>
      <c r="L1634" t="n">
        <v>32.25</v>
      </c>
      <c r="M1634" t="n">
        <v>16</v>
      </c>
      <c r="N1634" t="n">
        <v>75.03</v>
      </c>
      <c r="O1634" t="n">
        <v>34671.81</v>
      </c>
      <c r="P1634" t="n">
        <v>745.25</v>
      </c>
      <c r="Q1634" t="n">
        <v>1367.27</v>
      </c>
      <c r="R1634" t="n">
        <v>122.38</v>
      </c>
      <c r="S1634" t="n">
        <v>104.26</v>
      </c>
      <c r="T1634" t="n">
        <v>8157.37</v>
      </c>
      <c r="U1634" t="n">
        <v>0.85</v>
      </c>
      <c r="V1634" t="n">
        <v>0.9</v>
      </c>
      <c r="W1634" t="n">
        <v>20.67</v>
      </c>
      <c r="X1634" t="n">
        <v>0.48</v>
      </c>
      <c r="Y1634" t="n">
        <v>1</v>
      </c>
      <c r="Z1634" t="n">
        <v>10</v>
      </c>
    </row>
    <row r="1635">
      <c r="A1635" t="n">
        <v>126</v>
      </c>
      <c r="B1635" t="n">
        <v>115</v>
      </c>
      <c r="C1635" t="inlineStr">
        <is>
          <t xml:space="preserve">CONCLUIDO	</t>
        </is>
      </c>
      <c r="D1635" t="n">
        <v>1.7698</v>
      </c>
      <c r="E1635" t="n">
        <v>56.5</v>
      </c>
      <c r="F1635" t="n">
        <v>53.05</v>
      </c>
      <c r="G1635" t="n">
        <v>176.84</v>
      </c>
      <c r="H1635" t="n">
        <v>2.07</v>
      </c>
      <c r="I1635" t="n">
        <v>18</v>
      </c>
      <c r="J1635" t="n">
        <v>279.72</v>
      </c>
      <c r="K1635" t="n">
        <v>56.94</v>
      </c>
      <c r="L1635" t="n">
        <v>32.5</v>
      </c>
      <c r="M1635" t="n">
        <v>16</v>
      </c>
      <c r="N1635" t="n">
        <v>75.27</v>
      </c>
      <c r="O1635" t="n">
        <v>34732.41</v>
      </c>
      <c r="P1635" t="n">
        <v>744.05</v>
      </c>
      <c r="Q1635" t="n">
        <v>1367.14</v>
      </c>
      <c r="R1635" t="n">
        <v>122</v>
      </c>
      <c r="S1635" t="n">
        <v>104.26</v>
      </c>
      <c r="T1635" t="n">
        <v>7964.85</v>
      </c>
      <c r="U1635" t="n">
        <v>0.85</v>
      </c>
      <c r="V1635" t="n">
        <v>0.9</v>
      </c>
      <c r="W1635" t="n">
        <v>20.67</v>
      </c>
      <c r="X1635" t="n">
        <v>0.48</v>
      </c>
      <c r="Y1635" t="n">
        <v>1</v>
      </c>
      <c r="Z1635" t="n">
        <v>10</v>
      </c>
    </row>
    <row r="1636">
      <c r="A1636" t="n">
        <v>127</v>
      </c>
      <c r="B1636" t="n">
        <v>115</v>
      </c>
      <c r="C1636" t="inlineStr">
        <is>
          <t xml:space="preserve">CONCLUIDO	</t>
        </is>
      </c>
      <c r="D1636" t="n">
        <v>1.7693</v>
      </c>
      <c r="E1636" t="n">
        <v>56.52</v>
      </c>
      <c r="F1636" t="n">
        <v>53.07</v>
      </c>
      <c r="G1636" t="n">
        <v>176.89</v>
      </c>
      <c r="H1636" t="n">
        <v>2.08</v>
      </c>
      <c r="I1636" t="n">
        <v>18</v>
      </c>
      <c r="J1636" t="n">
        <v>280.21</v>
      </c>
      <c r="K1636" t="n">
        <v>56.94</v>
      </c>
      <c r="L1636" t="n">
        <v>32.75</v>
      </c>
      <c r="M1636" t="n">
        <v>16</v>
      </c>
      <c r="N1636" t="n">
        <v>75.51000000000001</v>
      </c>
      <c r="O1636" t="n">
        <v>34793.09</v>
      </c>
      <c r="P1636" t="n">
        <v>743.37</v>
      </c>
      <c r="Q1636" t="n">
        <v>1367.18</v>
      </c>
      <c r="R1636" t="n">
        <v>122.4</v>
      </c>
      <c r="S1636" t="n">
        <v>104.26</v>
      </c>
      <c r="T1636" t="n">
        <v>8166.31</v>
      </c>
      <c r="U1636" t="n">
        <v>0.85</v>
      </c>
      <c r="V1636" t="n">
        <v>0.9</v>
      </c>
      <c r="W1636" t="n">
        <v>20.68</v>
      </c>
      <c r="X1636" t="n">
        <v>0.49</v>
      </c>
      <c r="Y1636" t="n">
        <v>1</v>
      </c>
      <c r="Z1636" t="n">
        <v>10</v>
      </c>
    </row>
    <row r="1637">
      <c r="A1637" t="n">
        <v>128</v>
      </c>
      <c r="B1637" t="n">
        <v>115</v>
      </c>
      <c r="C1637" t="inlineStr">
        <is>
          <t xml:space="preserve">CONCLUIDO	</t>
        </is>
      </c>
      <c r="D1637" t="n">
        <v>1.769</v>
      </c>
      <c r="E1637" t="n">
        <v>56.53</v>
      </c>
      <c r="F1637" t="n">
        <v>53.08</v>
      </c>
      <c r="G1637" t="n">
        <v>176.93</v>
      </c>
      <c r="H1637" t="n">
        <v>2.09</v>
      </c>
      <c r="I1637" t="n">
        <v>18</v>
      </c>
      <c r="J1637" t="n">
        <v>280.7</v>
      </c>
      <c r="K1637" t="n">
        <v>56.94</v>
      </c>
      <c r="L1637" t="n">
        <v>33</v>
      </c>
      <c r="M1637" t="n">
        <v>16</v>
      </c>
      <c r="N1637" t="n">
        <v>75.76000000000001</v>
      </c>
      <c r="O1637" t="n">
        <v>34853.88</v>
      </c>
      <c r="P1637" t="n">
        <v>742.11</v>
      </c>
      <c r="Q1637" t="n">
        <v>1367.18</v>
      </c>
      <c r="R1637" t="n">
        <v>122.81</v>
      </c>
      <c r="S1637" t="n">
        <v>104.26</v>
      </c>
      <c r="T1637" t="n">
        <v>8368.98</v>
      </c>
      <c r="U1637" t="n">
        <v>0.85</v>
      </c>
      <c r="V1637" t="n">
        <v>0.9</v>
      </c>
      <c r="W1637" t="n">
        <v>20.68</v>
      </c>
      <c r="X1637" t="n">
        <v>0.5</v>
      </c>
      <c r="Y1637" t="n">
        <v>1</v>
      </c>
      <c r="Z1637" t="n">
        <v>10</v>
      </c>
    </row>
    <row r="1638">
      <c r="A1638" t="n">
        <v>129</v>
      </c>
      <c r="B1638" t="n">
        <v>115</v>
      </c>
      <c r="C1638" t="inlineStr">
        <is>
          <t xml:space="preserve">CONCLUIDO	</t>
        </is>
      </c>
      <c r="D1638" t="n">
        <v>1.7712</v>
      </c>
      <c r="E1638" t="n">
        <v>56.46</v>
      </c>
      <c r="F1638" t="n">
        <v>53.05</v>
      </c>
      <c r="G1638" t="n">
        <v>187.25</v>
      </c>
      <c r="H1638" t="n">
        <v>2.11</v>
      </c>
      <c r="I1638" t="n">
        <v>17</v>
      </c>
      <c r="J1638" t="n">
        <v>281.19</v>
      </c>
      <c r="K1638" t="n">
        <v>56.94</v>
      </c>
      <c r="L1638" t="n">
        <v>33.25</v>
      </c>
      <c r="M1638" t="n">
        <v>15</v>
      </c>
      <c r="N1638" t="n">
        <v>76</v>
      </c>
      <c r="O1638" t="n">
        <v>34914.76</v>
      </c>
      <c r="P1638" t="n">
        <v>741.35</v>
      </c>
      <c r="Q1638" t="n">
        <v>1367.26</v>
      </c>
      <c r="R1638" t="n">
        <v>122</v>
      </c>
      <c r="S1638" t="n">
        <v>104.26</v>
      </c>
      <c r="T1638" t="n">
        <v>7968.83</v>
      </c>
      <c r="U1638" t="n">
        <v>0.85</v>
      </c>
      <c r="V1638" t="n">
        <v>0.9</v>
      </c>
      <c r="W1638" t="n">
        <v>20.67</v>
      </c>
      <c r="X1638" t="n">
        <v>0.48</v>
      </c>
      <c r="Y1638" t="n">
        <v>1</v>
      </c>
      <c r="Z1638" t="n">
        <v>10</v>
      </c>
    </row>
    <row r="1639">
      <c r="A1639" t="n">
        <v>130</v>
      </c>
      <c r="B1639" t="n">
        <v>115</v>
      </c>
      <c r="C1639" t="inlineStr">
        <is>
          <t xml:space="preserve">CONCLUIDO	</t>
        </is>
      </c>
      <c r="D1639" t="n">
        <v>1.7721</v>
      </c>
      <c r="E1639" t="n">
        <v>56.43</v>
      </c>
      <c r="F1639" t="n">
        <v>53.02</v>
      </c>
      <c r="G1639" t="n">
        <v>187.15</v>
      </c>
      <c r="H1639" t="n">
        <v>2.12</v>
      </c>
      <c r="I1639" t="n">
        <v>17</v>
      </c>
      <c r="J1639" t="n">
        <v>281.69</v>
      </c>
      <c r="K1639" t="n">
        <v>56.94</v>
      </c>
      <c r="L1639" t="n">
        <v>33.5</v>
      </c>
      <c r="M1639" t="n">
        <v>15</v>
      </c>
      <c r="N1639" t="n">
        <v>76.25</v>
      </c>
      <c r="O1639" t="n">
        <v>34975.73</v>
      </c>
      <c r="P1639" t="n">
        <v>740.98</v>
      </c>
      <c r="Q1639" t="n">
        <v>1367.18</v>
      </c>
      <c r="R1639" t="n">
        <v>121.14</v>
      </c>
      <c r="S1639" t="n">
        <v>104.26</v>
      </c>
      <c r="T1639" t="n">
        <v>7540.8</v>
      </c>
      <c r="U1639" t="n">
        <v>0.86</v>
      </c>
      <c r="V1639" t="n">
        <v>0.9</v>
      </c>
      <c r="W1639" t="n">
        <v>20.67</v>
      </c>
      <c r="X1639" t="n">
        <v>0.45</v>
      </c>
      <c r="Y1639" t="n">
        <v>1</v>
      </c>
      <c r="Z1639" t="n">
        <v>10</v>
      </c>
    </row>
    <row r="1640">
      <c r="A1640" t="n">
        <v>131</v>
      </c>
      <c r="B1640" t="n">
        <v>115</v>
      </c>
      <c r="C1640" t="inlineStr">
        <is>
          <t xml:space="preserve">CONCLUIDO	</t>
        </is>
      </c>
      <c r="D1640" t="n">
        <v>1.772</v>
      </c>
      <c r="E1640" t="n">
        <v>56.43</v>
      </c>
      <c r="F1640" t="n">
        <v>53.03</v>
      </c>
      <c r="G1640" t="n">
        <v>187.15</v>
      </c>
      <c r="H1640" t="n">
        <v>2.13</v>
      </c>
      <c r="I1640" t="n">
        <v>17</v>
      </c>
      <c r="J1640" t="n">
        <v>282.18</v>
      </c>
      <c r="K1640" t="n">
        <v>56.94</v>
      </c>
      <c r="L1640" t="n">
        <v>33.75</v>
      </c>
      <c r="M1640" t="n">
        <v>15</v>
      </c>
      <c r="N1640" t="n">
        <v>76.48999999999999</v>
      </c>
      <c r="O1640" t="n">
        <v>35036.81</v>
      </c>
      <c r="P1640" t="n">
        <v>741.04</v>
      </c>
      <c r="Q1640" t="n">
        <v>1367.18</v>
      </c>
      <c r="R1640" t="n">
        <v>121.22</v>
      </c>
      <c r="S1640" t="n">
        <v>104.26</v>
      </c>
      <c r="T1640" t="n">
        <v>7580.41</v>
      </c>
      <c r="U1640" t="n">
        <v>0.86</v>
      </c>
      <c r="V1640" t="n">
        <v>0.9</v>
      </c>
      <c r="W1640" t="n">
        <v>20.67</v>
      </c>
      <c r="X1640" t="n">
        <v>0.45</v>
      </c>
      <c r="Y1640" t="n">
        <v>1</v>
      </c>
      <c r="Z1640" t="n">
        <v>10</v>
      </c>
    </row>
    <row r="1641">
      <c r="A1641" t="n">
        <v>132</v>
      </c>
      <c r="B1641" t="n">
        <v>115</v>
      </c>
      <c r="C1641" t="inlineStr">
        <is>
          <t xml:space="preserve">CONCLUIDO	</t>
        </is>
      </c>
      <c r="D1641" t="n">
        <v>1.772</v>
      </c>
      <c r="E1641" t="n">
        <v>56.44</v>
      </c>
      <c r="F1641" t="n">
        <v>53.03</v>
      </c>
      <c r="G1641" t="n">
        <v>187.16</v>
      </c>
      <c r="H1641" t="n">
        <v>2.14</v>
      </c>
      <c r="I1641" t="n">
        <v>17</v>
      </c>
      <c r="J1641" t="n">
        <v>282.68</v>
      </c>
      <c r="K1641" t="n">
        <v>56.94</v>
      </c>
      <c r="L1641" t="n">
        <v>34</v>
      </c>
      <c r="M1641" t="n">
        <v>15</v>
      </c>
      <c r="N1641" t="n">
        <v>76.73999999999999</v>
      </c>
      <c r="O1641" t="n">
        <v>35097.98</v>
      </c>
      <c r="P1641" t="n">
        <v>741</v>
      </c>
      <c r="Q1641" t="n">
        <v>1367.18</v>
      </c>
      <c r="R1641" t="n">
        <v>121.09</v>
      </c>
      <c r="S1641" t="n">
        <v>104.26</v>
      </c>
      <c r="T1641" t="n">
        <v>7513.89</v>
      </c>
      <c r="U1641" t="n">
        <v>0.86</v>
      </c>
      <c r="V1641" t="n">
        <v>0.9</v>
      </c>
      <c r="W1641" t="n">
        <v>20.67</v>
      </c>
      <c r="X1641" t="n">
        <v>0.45</v>
      </c>
      <c r="Y1641" t="n">
        <v>1</v>
      </c>
      <c r="Z1641" t="n">
        <v>10</v>
      </c>
    </row>
    <row r="1642">
      <c r="A1642" t="n">
        <v>133</v>
      </c>
      <c r="B1642" t="n">
        <v>115</v>
      </c>
      <c r="C1642" t="inlineStr">
        <is>
          <t xml:space="preserve">CONCLUIDO	</t>
        </is>
      </c>
      <c r="D1642" t="n">
        <v>1.7718</v>
      </c>
      <c r="E1642" t="n">
        <v>56.44</v>
      </c>
      <c r="F1642" t="n">
        <v>53.03</v>
      </c>
      <c r="G1642" t="n">
        <v>187.18</v>
      </c>
      <c r="H1642" t="n">
        <v>2.15</v>
      </c>
      <c r="I1642" t="n">
        <v>17</v>
      </c>
      <c r="J1642" t="n">
        <v>283.18</v>
      </c>
      <c r="K1642" t="n">
        <v>56.94</v>
      </c>
      <c r="L1642" t="n">
        <v>34.25</v>
      </c>
      <c r="M1642" t="n">
        <v>15</v>
      </c>
      <c r="N1642" t="n">
        <v>76.98</v>
      </c>
      <c r="O1642" t="n">
        <v>35159.25</v>
      </c>
      <c r="P1642" t="n">
        <v>740.5700000000001</v>
      </c>
      <c r="Q1642" t="n">
        <v>1367.17</v>
      </c>
      <c r="R1642" t="n">
        <v>121.52</v>
      </c>
      <c r="S1642" t="n">
        <v>104.26</v>
      </c>
      <c r="T1642" t="n">
        <v>7732.95</v>
      </c>
      <c r="U1642" t="n">
        <v>0.86</v>
      </c>
      <c r="V1642" t="n">
        <v>0.9</v>
      </c>
      <c r="W1642" t="n">
        <v>20.67</v>
      </c>
      <c r="X1642" t="n">
        <v>0.46</v>
      </c>
      <c r="Y1642" t="n">
        <v>1</v>
      </c>
      <c r="Z1642" t="n">
        <v>10</v>
      </c>
    </row>
    <row r="1643">
      <c r="A1643" t="n">
        <v>134</v>
      </c>
      <c r="B1643" t="n">
        <v>115</v>
      </c>
      <c r="C1643" t="inlineStr">
        <is>
          <t xml:space="preserve">CONCLUIDO	</t>
        </is>
      </c>
      <c r="D1643" t="n">
        <v>1.7721</v>
      </c>
      <c r="E1643" t="n">
        <v>56.43</v>
      </c>
      <c r="F1643" t="n">
        <v>53.02</v>
      </c>
      <c r="G1643" t="n">
        <v>187.14</v>
      </c>
      <c r="H1643" t="n">
        <v>2.17</v>
      </c>
      <c r="I1643" t="n">
        <v>17</v>
      </c>
      <c r="J1643" t="n">
        <v>283.67</v>
      </c>
      <c r="K1643" t="n">
        <v>56.94</v>
      </c>
      <c r="L1643" t="n">
        <v>34.5</v>
      </c>
      <c r="M1643" t="n">
        <v>15</v>
      </c>
      <c r="N1643" t="n">
        <v>77.23</v>
      </c>
      <c r="O1643" t="n">
        <v>35220.61</v>
      </c>
      <c r="P1643" t="n">
        <v>739.1900000000001</v>
      </c>
      <c r="Q1643" t="n">
        <v>1367.15</v>
      </c>
      <c r="R1643" t="n">
        <v>120.96</v>
      </c>
      <c r="S1643" t="n">
        <v>104.26</v>
      </c>
      <c r="T1643" t="n">
        <v>7452.74</v>
      </c>
      <c r="U1643" t="n">
        <v>0.86</v>
      </c>
      <c r="V1643" t="n">
        <v>0.9</v>
      </c>
      <c r="W1643" t="n">
        <v>20.67</v>
      </c>
      <c r="X1643" t="n">
        <v>0.45</v>
      </c>
      <c r="Y1643" t="n">
        <v>1</v>
      </c>
      <c r="Z1643" t="n">
        <v>10</v>
      </c>
    </row>
    <row r="1644">
      <c r="A1644" t="n">
        <v>135</v>
      </c>
      <c r="B1644" t="n">
        <v>115</v>
      </c>
      <c r="C1644" t="inlineStr">
        <is>
          <t xml:space="preserve">CONCLUIDO	</t>
        </is>
      </c>
      <c r="D1644" t="n">
        <v>1.7717</v>
      </c>
      <c r="E1644" t="n">
        <v>56.44</v>
      </c>
      <c r="F1644" t="n">
        <v>53.03</v>
      </c>
      <c r="G1644" t="n">
        <v>187.18</v>
      </c>
      <c r="H1644" t="n">
        <v>2.18</v>
      </c>
      <c r="I1644" t="n">
        <v>17</v>
      </c>
      <c r="J1644" t="n">
        <v>284.17</v>
      </c>
      <c r="K1644" t="n">
        <v>56.94</v>
      </c>
      <c r="L1644" t="n">
        <v>34.75</v>
      </c>
      <c r="M1644" t="n">
        <v>15</v>
      </c>
      <c r="N1644" t="n">
        <v>77.48</v>
      </c>
      <c r="O1644" t="n">
        <v>35282.08</v>
      </c>
      <c r="P1644" t="n">
        <v>737.48</v>
      </c>
      <c r="Q1644" t="n">
        <v>1367.2</v>
      </c>
      <c r="R1644" t="n">
        <v>121.39</v>
      </c>
      <c r="S1644" t="n">
        <v>104.26</v>
      </c>
      <c r="T1644" t="n">
        <v>7667.48</v>
      </c>
      <c r="U1644" t="n">
        <v>0.86</v>
      </c>
      <c r="V1644" t="n">
        <v>0.9</v>
      </c>
      <c r="W1644" t="n">
        <v>20.67</v>
      </c>
      <c r="X1644" t="n">
        <v>0.46</v>
      </c>
      <c r="Y1644" t="n">
        <v>1</v>
      </c>
      <c r="Z1644" t="n">
        <v>10</v>
      </c>
    </row>
    <row r="1645">
      <c r="A1645" t="n">
        <v>136</v>
      </c>
      <c r="B1645" t="n">
        <v>115</v>
      </c>
      <c r="C1645" t="inlineStr">
        <is>
          <t xml:space="preserve">CONCLUIDO	</t>
        </is>
      </c>
      <c r="D1645" t="n">
        <v>1.7717</v>
      </c>
      <c r="E1645" t="n">
        <v>56.44</v>
      </c>
      <c r="F1645" t="n">
        <v>53.03</v>
      </c>
      <c r="G1645" t="n">
        <v>187.18</v>
      </c>
      <c r="H1645" t="n">
        <v>2.19</v>
      </c>
      <c r="I1645" t="n">
        <v>17</v>
      </c>
      <c r="J1645" t="n">
        <v>284.67</v>
      </c>
      <c r="K1645" t="n">
        <v>56.94</v>
      </c>
      <c r="L1645" t="n">
        <v>35</v>
      </c>
      <c r="M1645" t="n">
        <v>15</v>
      </c>
      <c r="N1645" t="n">
        <v>77.73</v>
      </c>
      <c r="O1645" t="n">
        <v>35343.65</v>
      </c>
      <c r="P1645" t="n">
        <v>735.54</v>
      </c>
      <c r="Q1645" t="n">
        <v>1367.17</v>
      </c>
      <c r="R1645" t="n">
        <v>121.64</v>
      </c>
      <c r="S1645" t="n">
        <v>104.26</v>
      </c>
      <c r="T1645" t="n">
        <v>7793.17</v>
      </c>
      <c r="U1645" t="n">
        <v>0.86</v>
      </c>
      <c r="V1645" t="n">
        <v>0.9</v>
      </c>
      <c r="W1645" t="n">
        <v>20.66</v>
      </c>
      <c r="X1645" t="n">
        <v>0.46</v>
      </c>
      <c r="Y1645" t="n">
        <v>1</v>
      </c>
      <c r="Z1645" t="n">
        <v>10</v>
      </c>
    </row>
    <row r="1646">
      <c r="A1646" t="n">
        <v>137</v>
      </c>
      <c r="B1646" t="n">
        <v>115</v>
      </c>
      <c r="C1646" t="inlineStr">
        <is>
          <t xml:space="preserve">CONCLUIDO	</t>
        </is>
      </c>
      <c r="D1646" t="n">
        <v>1.7738</v>
      </c>
      <c r="E1646" t="n">
        <v>56.38</v>
      </c>
      <c r="F1646" t="n">
        <v>53.01</v>
      </c>
      <c r="G1646" t="n">
        <v>198.8</v>
      </c>
      <c r="H1646" t="n">
        <v>2.2</v>
      </c>
      <c r="I1646" t="n">
        <v>16</v>
      </c>
      <c r="J1646" t="n">
        <v>285.17</v>
      </c>
      <c r="K1646" t="n">
        <v>56.94</v>
      </c>
      <c r="L1646" t="n">
        <v>35.25</v>
      </c>
      <c r="M1646" t="n">
        <v>14</v>
      </c>
      <c r="N1646" t="n">
        <v>77.98</v>
      </c>
      <c r="O1646" t="n">
        <v>35405.32</v>
      </c>
      <c r="P1646" t="n">
        <v>736.14</v>
      </c>
      <c r="Q1646" t="n">
        <v>1367.27</v>
      </c>
      <c r="R1646" t="n">
        <v>120.87</v>
      </c>
      <c r="S1646" t="n">
        <v>104.26</v>
      </c>
      <c r="T1646" t="n">
        <v>7411.45</v>
      </c>
      <c r="U1646" t="n">
        <v>0.86</v>
      </c>
      <c r="V1646" t="n">
        <v>0.9</v>
      </c>
      <c r="W1646" t="n">
        <v>20.67</v>
      </c>
      <c r="X1646" t="n">
        <v>0.44</v>
      </c>
      <c r="Y1646" t="n">
        <v>1</v>
      </c>
      <c r="Z1646" t="n">
        <v>10</v>
      </c>
    </row>
    <row r="1647">
      <c r="A1647" t="n">
        <v>138</v>
      </c>
      <c r="B1647" t="n">
        <v>115</v>
      </c>
      <c r="C1647" t="inlineStr">
        <is>
          <t xml:space="preserve">CONCLUIDO	</t>
        </is>
      </c>
      <c r="D1647" t="n">
        <v>1.7739</v>
      </c>
      <c r="E1647" t="n">
        <v>56.37</v>
      </c>
      <c r="F1647" t="n">
        <v>53.01</v>
      </c>
      <c r="G1647" t="n">
        <v>198.79</v>
      </c>
      <c r="H1647" t="n">
        <v>2.21</v>
      </c>
      <c r="I1647" t="n">
        <v>16</v>
      </c>
      <c r="J1647" t="n">
        <v>285.67</v>
      </c>
      <c r="K1647" t="n">
        <v>56.94</v>
      </c>
      <c r="L1647" t="n">
        <v>35.5</v>
      </c>
      <c r="M1647" t="n">
        <v>14</v>
      </c>
      <c r="N1647" t="n">
        <v>78.23</v>
      </c>
      <c r="O1647" t="n">
        <v>35467.08</v>
      </c>
      <c r="P1647" t="n">
        <v>735.95</v>
      </c>
      <c r="Q1647" t="n">
        <v>1367.16</v>
      </c>
      <c r="R1647" t="n">
        <v>120.5</v>
      </c>
      <c r="S1647" t="n">
        <v>104.26</v>
      </c>
      <c r="T1647" t="n">
        <v>7225.26</v>
      </c>
      <c r="U1647" t="n">
        <v>0.87</v>
      </c>
      <c r="V1647" t="n">
        <v>0.9</v>
      </c>
      <c r="W1647" t="n">
        <v>20.67</v>
      </c>
      <c r="X1647" t="n">
        <v>0.43</v>
      </c>
      <c r="Y1647" t="n">
        <v>1</v>
      </c>
      <c r="Z1647" t="n">
        <v>10</v>
      </c>
    </row>
    <row r="1648">
      <c r="A1648" t="n">
        <v>139</v>
      </c>
      <c r="B1648" t="n">
        <v>115</v>
      </c>
      <c r="C1648" t="inlineStr">
        <is>
          <t xml:space="preserve">CONCLUIDO	</t>
        </is>
      </c>
      <c r="D1648" t="n">
        <v>1.7738</v>
      </c>
      <c r="E1648" t="n">
        <v>56.38</v>
      </c>
      <c r="F1648" t="n">
        <v>53.01</v>
      </c>
      <c r="G1648" t="n">
        <v>198.8</v>
      </c>
      <c r="H1648" t="n">
        <v>2.22</v>
      </c>
      <c r="I1648" t="n">
        <v>16</v>
      </c>
      <c r="J1648" t="n">
        <v>286.17</v>
      </c>
      <c r="K1648" t="n">
        <v>56.94</v>
      </c>
      <c r="L1648" t="n">
        <v>35.75</v>
      </c>
      <c r="M1648" t="n">
        <v>14</v>
      </c>
      <c r="N1648" t="n">
        <v>78.48</v>
      </c>
      <c r="O1648" t="n">
        <v>35528.95</v>
      </c>
      <c r="P1648" t="n">
        <v>736.89</v>
      </c>
      <c r="Q1648" t="n">
        <v>1367.21</v>
      </c>
      <c r="R1648" t="n">
        <v>120.63</v>
      </c>
      <c r="S1648" t="n">
        <v>104.26</v>
      </c>
      <c r="T1648" t="n">
        <v>7291.99</v>
      </c>
      <c r="U1648" t="n">
        <v>0.86</v>
      </c>
      <c r="V1648" t="n">
        <v>0.9</v>
      </c>
      <c r="W1648" t="n">
        <v>20.67</v>
      </c>
      <c r="X1648" t="n">
        <v>0.44</v>
      </c>
      <c r="Y1648" t="n">
        <v>1</v>
      </c>
      <c r="Z1648" t="n">
        <v>10</v>
      </c>
    </row>
    <row r="1649">
      <c r="A1649" t="n">
        <v>140</v>
      </c>
      <c r="B1649" t="n">
        <v>115</v>
      </c>
      <c r="C1649" t="inlineStr">
        <is>
          <t xml:space="preserve">CONCLUIDO	</t>
        </is>
      </c>
      <c r="D1649" t="n">
        <v>1.7742</v>
      </c>
      <c r="E1649" t="n">
        <v>56.36</v>
      </c>
      <c r="F1649" t="n">
        <v>53</v>
      </c>
      <c r="G1649" t="n">
        <v>198.75</v>
      </c>
      <c r="H1649" t="n">
        <v>2.24</v>
      </c>
      <c r="I1649" t="n">
        <v>16</v>
      </c>
      <c r="J1649" t="n">
        <v>286.68</v>
      </c>
      <c r="K1649" t="n">
        <v>56.94</v>
      </c>
      <c r="L1649" t="n">
        <v>36</v>
      </c>
      <c r="M1649" t="n">
        <v>14</v>
      </c>
      <c r="N1649" t="n">
        <v>78.73</v>
      </c>
      <c r="O1649" t="n">
        <v>35591.05</v>
      </c>
      <c r="P1649" t="n">
        <v>736.66</v>
      </c>
      <c r="Q1649" t="n">
        <v>1367.22</v>
      </c>
      <c r="R1649" t="n">
        <v>120.27</v>
      </c>
      <c r="S1649" t="n">
        <v>104.26</v>
      </c>
      <c r="T1649" t="n">
        <v>7112.03</v>
      </c>
      <c r="U1649" t="n">
        <v>0.87</v>
      </c>
      <c r="V1649" t="n">
        <v>0.9</v>
      </c>
      <c r="W1649" t="n">
        <v>20.67</v>
      </c>
      <c r="X1649" t="n">
        <v>0.42</v>
      </c>
      <c r="Y1649" t="n">
        <v>1</v>
      </c>
      <c r="Z1649" t="n">
        <v>10</v>
      </c>
    </row>
    <row r="1650">
      <c r="A1650" t="n">
        <v>141</v>
      </c>
      <c r="B1650" t="n">
        <v>115</v>
      </c>
      <c r="C1650" t="inlineStr">
        <is>
          <t xml:space="preserve">CONCLUIDO	</t>
        </is>
      </c>
      <c r="D1650" t="n">
        <v>1.7739</v>
      </c>
      <c r="E1650" t="n">
        <v>56.37</v>
      </c>
      <c r="F1650" t="n">
        <v>53.01</v>
      </c>
      <c r="G1650" t="n">
        <v>198.78</v>
      </c>
      <c r="H1650" t="n">
        <v>2.25</v>
      </c>
      <c r="I1650" t="n">
        <v>16</v>
      </c>
      <c r="J1650" t="n">
        <v>287.18</v>
      </c>
      <c r="K1650" t="n">
        <v>56.94</v>
      </c>
      <c r="L1650" t="n">
        <v>36.25</v>
      </c>
      <c r="M1650" t="n">
        <v>14</v>
      </c>
      <c r="N1650" t="n">
        <v>78.98999999999999</v>
      </c>
      <c r="O1650" t="n">
        <v>35653.12</v>
      </c>
      <c r="P1650" t="n">
        <v>734.6900000000001</v>
      </c>
      <c r="Q1650" t="n">
        <v>1367.23</v>
      </c>
      <c r="R1650" t="n">
        <v>120.56</v>
      </c>
      <c r="S1650" t="n">
        <v>104.26</v>
      </c>
      <c r="T1650" t="n">
        <v>7258.43</v>
      </c>
      <c r="U1650" t="n">
        <v>0.86</v>
      </c>
      <c r="V1650" t="n">
        <v>0.9</v>
      </c>
      <c r="W1650" t="n">
        <v>20.67</v>
      </c>
      <c r="X1650" t="n">
        <v>0.43</v>
      </c>
      <c r="Y1650" t="n">
        <v>1</v>
      </c>
      <c r="Z1650" t="n">
        <v>10</v>
      </c>
    </row>
    <row r="1651">
      <c r="A1651" t="n">
        <v>142</v>
      </c>
      <c r="B1651" t="n">
        <v>115</v>
      </c>
      <c r="C1651" t="inlineStr">
        <is>
          <t xml:space="preserve">CONCLUIDO	</t>
        </is>
      </c>
      <c r="D1651" t="n">
        <v>1.7742</v>
      </c>
      <c r="E1651" t="n">
        <v>56.36</v>
      </c>
      <c r="F1651" t="n">
        <v>53</v>
      </c>
      <c r="G1651" t="n">
        <v>198.76</v>
      </c>
      <c r="H1651" t="n">
        <v>2.26</v>
      </c>
      <c r="I1651" t="n">
        <v>16</v>
      </c>
      <c r="J1651" t="n">
        <v>287.68</v>
      </c>
      <c r="K1651" t="n">
        <v>56.94</v>
      </c>
      <c r="L1651" t="n">
        <v>36.5</v>
      </c>
      <c r="M1651" t="n">
        <v>14</v>
      </c>
      <c r="N1651" t="n">
        <v>79.23999999999999</v>
      </c>
      <c r="O1651" t="n">
        <v>35715.3</v>
      </c>
      <c r="P1651" t="n">
        <v>734.61</v>
      </c>
      <c r="Q1651" t="n">
        <v>1367.17</v>
      </c>
      <c r="R1651" t="n">
        <v>120.3</v>
      </c>
      <c r="S1651" t="n">
        <v>104.26</v>
      </c>
      <c r="T1651" t="n">
        <v>7125.84</v>
      </c>
      <c r="U1651" t="n">
        <v>0.87</v>
      </c>
      <c r="V1651" t="n">
        <v>0.9</v>
      </c>
      <c r="W1651" t="n">
        <v>20.67</v>
      </c>
      <c r="X1651" t="n">
        <v>0.43</v>
      </c>
      <c r="Y1651" t="n">
        <v>1</v>
      </c>
      <c r="Z1651" t="n">
        <v>10</v>
      </c>
    </row>
    <row r="1652">
      <c r="A1652" t="n">
        <v>143</v>
      </c>
      <c r="B1652" t="n">
        <v>115</v>
      </c>
      <c r="C1652" t="inlineStr">
        <is>
          <t xml:space="preserve">CONCLUIDO	</t>
        </is>
      </c>
      <c r="D1652" t="n">
        <v>1.7742</v>
      </c>
      <c r="E1652" t="n">
        <v>56.36</v>
      </c>
      <c r="F1652" t="n">
        <v>53</v>
      </c>
      <c r="G1652" t="n">
        <v>198.75</v>
      </c>
      <c r="H1652" t="n">
        <v>2.27</v>
      </c>
      <c r="I1652" t="n">
        <v>16</v>
      </c>
      <c r="J1652" t="n">
        <v>288.19</v>
      </c>
      <c r="K1652" t="n">
        <v>56.94</v>
      </c>
      <c r="L1652" t="n">
        <v>36.75</v>
      </c>
      <c r="M1652" t="n">
        <v>14</v>
      </c>
      <c r="N1652" t="n">
        <v>79.5</v>
      </c>
      <c r="O1652" t="n">
        <v>35777.58</v>
      </c>
      <c r="P1652" t="n">
        <v>734.24</v>
      </c>
      <c r="Q1652" t="n">
        <v>1367.16</v>
      </c>
      <c r="R1652" t="n">
        <v>120.33</v>
      </c>
      <c r="S1652" t="n">
        <v>104.26</v>
      </c>
      <c r="T1652" t="n">
        <v>7138.77</v>
      </c>
      <c r="U1652" t="n">
        <v>0.87</v>
      </c>
      <c r="V1652" t="n">
        <v>0.9</v>
      </c>
      <c r="W1652" t="n">
        <v>20.67</v>
      </c>
      <c r="X1652" t="n">
        <v>0.43</v>
      </c>
      <c r="Y1652" t="n">
        <v>1</v>
      </c>
      <c r="Z1652" t="n">
        <v>10</v>
      </c>
    </row>
    <row r="1653">
      <c r="A1653" t="n">
        <v>144</v>
      </c>
      <c r="B1653" t="n">
        <v>115</v>
      </c>
      <c r="C1653" t="inlineStr">
        <is>
          <t xml:space="preserve">CONCLUIDO	</t>
        </is>
      </c>
      <c r="D1653" t="n">
        <v>1.7736</v>
      </c>
      <c r="E1653" t="n">
        <v>56.38</v>
      </c>
      <c r="F1653" t="n">
        <v>53.02</v>
      </c>
      <c r="G1653" t="n">
        <v>198.83</v>
      </c>
      <c r="H1653" t="n">
        <v>2.28</v>
      </c>
      <c r="I1653" t="n">
        <v>16</v>
      </c>
      <c r="J1653" t="n">
        <v>288.7</v>
      </c>
      <c r="K1653" t="n">
        <v>56.94</v>
      </c>
      <c r="L1653" t="n">
        <v>37</v>
      </c>
      <c r="M1653" t="n">
        <v>14</v>
      </c>
      <c r="N1653" t="n">
        <v>79.75</v>
      </c>
      <c r="O1653" t="n">
        <v>35839.97</v>
      </c>
      <c r="P1653" t="n">
        <v>733.78</v>
      </c>
      <c r="Q1653" t="n">
        <v>1367.19</v>
      </c>
      <c r="R1653" t="n">
        <v>120.87</v>
      </c>
      <c r="S1653" t="n">
        <v>104.26</v>
      </c>
      <c r="T1653" t="n">
        <v>7409.98</v>
      </c>
      <c r="U1653" t="n">
        <v>0.86</v>
      </c>
      <c r="V1653" t="n">
        <v>0.9</v>
      </c>
      <c r="W1653" t="n">
        <v>20.67</v>
      </c>
      <c r="X1653" t="n">
        <v>0.45</v>
      </c>
      <c r="Y1653" t="n">
        <v>1</v>
      </c>
      <c r="Z1653" t="n">
        <v>10</v>
      </c>
    </row>
    <row r="1654">
      <c r="A1654" t="n">
        <v>145</v>
      </c>
      <c r="B1654" t="n">
        <v>115</v>
      </c>
      <c r="C1654" t="inlineStr">
        <is>
          <t xml:space="preserve">CONCLUIDO	</t>
        </is>
      </c>
      <c r="D1654" t="n">
        <v>1.7737</v>
      </c>
      <c r="E1654" t="n">
        <v>56.38</v>
      </c>
      <c r="F1654" t="n">
        <v>53.02</v>
      </c>
      <c r="G1654" t="n">
        <v>198.81</v>
      </c>
      <c r="H1654" t="n">
        <v>2.29</v>
      </c>
      <c r="I1654" t="n">
        <v>16</v>
      </c>
      <c r="J1654" t="n">
        <v>289.2</v>
      </c>
      <c r="K1654" t="n">
        <v>56.94</v>
      </c>
      <c r="L1654" t="n">
        <v>37.25</v>
      </c>
      <c r="M1654" t="n">
        <v>14</v>
      </c>
      <c r="N1654" t="n">
        <v>80.01000000000001</v>
      </c>
      <c r="O1654" t="n">
        <v>35902.46</v>
      </c>
      <c r="P1654" t="n">
        <v>731.89</v>
      </c>
      <c r="Q1654" t="n">
        <v>1367.21</v>
      </c>
      <c r="R1654" t="n">
        <v>120.61</v>
      </c>
      <c r="S1654" t="n">
        <v>104.26</v>
      </c>
      <c r="T1654" t="n">
        <v>7281.74</v>
      </c>
      <c r="U1654" t="n">
        <v>0.86</v>
      </c>
      <c r="V1654" t="n">
        <v>0.9</v>
      </c>
      <c r="W1654" t="n">
        <v>20.68</v>
      </c>
      <c r="X1654" t="n">
        <v>0.44</v>
      </c>
      <c r="Y1654" t="n">
        <v>1</v>
      </c>
      <c r="Z1654" t="n">
        <v>10</v>
      </c>
    </row>
    <row r="1655">
      <c r="A1655" t="n">
        <v>146</v>
      </c>
      <c r="B1655" t="n">
        <v>115</v>
      </c>
      <c r="C1655" t="inlineStr">
        <is>
          <t xml:space="preserve">CONCLUIDO	</t>
        </is>
      </c>
      <c r="D1655" t="n">
        <v>1.7765</v>
      </c>
      <c r="E1655" t="n">
        <v>56.29</v>
      </c>
      <c r="F1655" t="n">
        <v>52.97</v>
      </c>
      <c r="G1655" t="n">
        <v>211.89</v>
      </c>
      <c r="H1655" t="n">
        <v>2.31</v>
      </c>
      <c r="I1655" t="n">
        <v>15</v>
      </c>
      <c r="J1655" t="n">
        <v>289.71</v>
      </c>
      <c r="K1655" t="n">
        <v>56.94</v>
      </c>
      <c r="L1655" t="n">
        <v>37.5</v>
      </c>
      <c r="M1655" t="n">
        <v>13</v>
      </c>
      <c r="N1655" t="n">
        <v>80.27</v>
      </c>
      <c r="O1655" t="n">
        <v>35965.05</v>
      </c>
      <c r="P1655" t="n">
        <v>731.41</v>
      </c>
      <c r="Q1655" t="n">
        <v>1367.19</v>
      </c>
      <c r="R1655" t="n">
        <v>119.23</v>
      </c>
      <c r="S1655" t="n">
        <v>104.26</v>
      </c>
      <c r="T1655" t="n">
        <v>6595.35</v>
      </c>
      <c r="U1655" t="n">
        <v>0.87</v>
      </c>
      <c r="V1655" t="n">
        <v>0.9</v>
      </c>
      <c r="W1655" t="n">
        <v>20.67</v>
      </c>
      <c r="X1655" t="n">
        <v>0.4</v>
      </c>
      <c r="Y1655" t="n">
        <v>1</v>
      </c>
      <c r="Z1655" t="n">
        <v>10</v>
      </c>
    </row>
    <row r="1656">
      <c r="A1656" t="n">
        <v>147</v>
      </c>
      <c r="B1656" t="n">
        <v>115</v>
      </c>
      <c r="C1656" t="inlineStr">
        <is>
          <t xml:space="preserve">CONCLUIDO	</t>
        </is>
      </c>
      <c r="D1656" t="n">
        <v>1.7765</v>
      </c>
      <c r="E1656" t="n">
        <v>56.29</v>
      </c>
      <c r="F1656" t="n">
        <v>52.97</v>
      </c>
      <c r="G1656" t="n">
        <v>211.89</v>
      </c>
      <c r="H1656" t="n">
        <v>2.32</v>
      </c>
      <c r="I1656" t="n">
        <v>15</v>
      </c>
      <c r="J1656" t="n">
        <v>290.22</v>
      </c>
      <c r="K1656" t="n">
        <v>56.94</v>
      </c>
      <c r="L1656" t="n">
        <v>37.75</v>
      </c>
      <c r="M1656" t="n">
        <v>13</v>
      </c>
      <c r="N1656" t="n">
        <v>80.52</v>
      </c>
      <c r="O1656" t="n">
        <v>36027.75</v>
      </c>
      <c r="P1656" t="n">
        <v>732.7</v>
      </c>
      <c r="Q1656" t="n">
        <v>1367.21</v>
      </c>
      <c r="R1656" t="n">
        <v>119.43</v>
      </c>
      <c r="S1656" t="n">
        <v>104.26</v>
      </c>
      <c r="T1656" t="n">
        <v>6698.2</v>
      </c>
      <c r="U1656" t="n">
        <v>0.87</v>
      </c>
      <c r="V1656" t="n">
        <v>0.9</v>
      </c>
      <c r="W1656" t="n">
        <v>20.67</v>
      </c>
      <c r="X1656" t="n">
        <v>0.4</v>
      </c>
      <c r="Y1656" t="n">
        <v>1</v>
      </c>
      <c r="Z1656" t="n">
        <v>10</v>
      </c>
    </row>
    <row r="1657">
      <c r="A1657" t="n">
        <v>148</v>
      </c>
      <c r="B1657" t="n">
        <v>115</v>
      </c>
      <c r="C1657" t="inlineStr">
        <is>
          <t xml:space="preserve">CONCLUIDO	</t>
        </is>
      </c>
      <c r="D1657" t="n">
        <v>1.7767</v>
      </c>
      <c r="E1657" t="n">
        <v>56.28</v>
      </c>
      <c r="F1657" t="n">
        <v>52.96</v>
      </c>
      <c r="G1657" t="n">
        <v>211.86</v>
      </c>
      <c r="H1657" t="n">
        <v>2.33</v>
      </c>
      <c r="I1657" t="n">
        <v>15</v>
      </c>
      <c r="J1657" t="n">
        <v>290.73</v>
      </c>
      <c r="K1657" t="n">
        <v>56.94</v>
      </c>
      <c r="L1657" t="n">
        <v>38</v>
      </c>
      <c r="M1657" t="n">
        <v>13</v>
      </c>
      <c r="N1657" t="n">
        <v>80.78</v>
      </c>
      <c r="O1657" t="n">
        <v>36090.56</v>
      </c>
      <c r="P1657" t="n">
        <v>732.51</v>
      </c>
      <c r="Q1657" t="n">
        <v>1367.26</v>
      </c>
      <c r="R1657" t="n">
        <v>119</v>
      </c>
      <c r="S1657" t="n">
        <v>104.26</v>
      </c>
      <c r="T1657" t="n">
        <v>6483.14</v>
      </c>
      <c r="U1657" t="n">
        <v>0.88</v>
      </c>
      <c r="V1657" t="n">
        <v>0.9</v>
      </c>
      <c r="W1657" t="n">
        <v>20.67</v>
      </c>
      <c r="X1657" t="n">
        <v>0.39</v>
      </c>
      <c r="Y1657" t="n">
        <v>1</v>
      </c>
      <c r="Z1657" t="n">
        <v>10</v>
      </c>
    </row>
    <row r="1658">
      <c r="A1658" t="n">
        <v>149</v>
      </c>
      <c r="B1658" t="n">
        <v>115</v>
      </c>
      <c r="C1658" t="inlineStr">
        <is>
          <t xml:space="preserve">CONCLUIDO	</t>
        </is>
      </c>
      <c r="D1658" t="n">
        <v>1.7767</v>
      </c>
      <c r="E1658" t="n">
        <v>56.29</v>
      </c>
      <c r="F1658" t="n">
        <v>52.97</v>
      </c>
      <c r="G1658" t="n">
        <v>211.87</v>
      </c>
      <c r="H1658" t="n">
        <v>2.34</v>
      </c>
      <c r="I1658" t="n">
        <v>15</v>
      </c>
      <c r="J1658" t="n">
        <v>291.24</v>
      </c>
      <c r="K1658" t="n">
        <v>56.94</v>
      </c>
      <c r="L1658" t="n">
        <v>38.25</v>
      </c>
      <c r="M1658" t="n">
        <v>13</v>
      </c>
      <c r="N1658" t="n">
        <v>81.04000000000001</v>
      </c>
      <c r="O1658" t="n">
        <v>36153.47</v>
      </c>
      <c r="P1658" t="n">
        <v>733.11</v>
      </c>
      <c r="Q1658" t="n">
        <v>1367.23</v>
      </c>
      <c r="R1658" t="n">
        <v>119.2</v>
      </c>
      <c r="S1658" t="n">
        <v>104.26</v>
      </c>
      <c r="T1658" t="n">
        <v>6581.08</v>
      </c>
      <c r="U1658" t="n">
        <v>0.87</v>
      </c>
      <c r="V1658" t="n">
        <v>0.9</v>
      </c>
      <c r="W1658" t="n">
        <v>20.67</v>
      </c>
      <c r="X1658" t="n">
        <v>0.39</v>
      </c>
      <c r="Y1658" t="n">
        <v>1</v>
      </c>
      <c r="Z1658" t="n">
        <v>10</v>
      </c>
    </row>
    <row r="1659">
      <c r="A1659" t="n">
        <v>150</v>
      </c>
      <c r="B1659" t="n">
        <v>115</v>
      </c>
      <c r="C1659" t="inlineStr">
        <is>
          <t xml:space="preserve">CONCLUIDO	</t>
        </is>
      </c>
      <c r="D1659" t="n">
        <v>1.7763</v>
      </c>
      <c r="E1659" t="n">
        <v>56.3</v>
      </c>
      <c r="F1659" t="n">
        <v>52.98</v>
      </c>
      <c r="G1659" t="n">
        <v>211.91</v>
      </c>
      <c r="H1659" t="n">
        <v>2.35</v>
      </c>
      <c r="I1659" t="n">
        <v>15</v>
      </c>
      <c r="J1659" t="n">
        <v>291.75</v>
      </c>
      <c r="K1659" t="n">
        <v>56.94</v>
      </c>
      <c r="L1659" t="n">
        <v>38.5</v>
      </c>
      <c r="M1659" t="n">
        <v>13</v>
      </c>
      <c r="N1659" t="n">
        <v>81.31</v>
      </c>
      <c r="O1659" t="n">
        <v>36216.49</v>
      </c>
      <c r="P1659" t="n">
        <v>732.77</v>
      </c>
      <c r="Q1659" t="n">
        <v>1367.22</v>
      </c>
      <c r="R1659" t="n">
        <v>119.49</v>
      </c>
      <c r="S1659" t="n">
        <v>104.26</v>
      </c>
      <c r="T1659" t="n">
        <v>6726.01</v>
      </c>
      <c r="U1659" t="n">
        <v>0.87</v>
      </c>
      <c r="V1659" t="n">
        <v>0.9</v>
      </c>
      <c r="W1659" t="n">
        <v>20.67</v>
      </c>
      <c r="X1659" t="n">
        <v>0.4</v>
      </c>
      <c r="Y1659" t="n">
        <v>1</v>
      </c>
      <c r="Z1659" t="n">
        <v>10</v>
      </c>
    </row>
    <row r="1660">
      <c r="A1660" t="n">
        <v>151</v>
      </c>
      <c r="B1660" t="n">
        <v>115</v>
      </c>
      <c r="C1660" t="inlineStr">
        <is>
          <t xml:space="preserve">CONCLUIDO	</t>
        </is>
      </c>
      <c r="D1660" t="n">
        <v>1.7763</v>
      </c>
      <c r="E1660" t="n">
        <v>56.3</v>
      </c>
      <c r="F1660" t="n">
        <v>52.98</v>
      </c>
      <c r="G1660" t="n">
        <v>211.91</v>
      </c>
      <c r="H1660" t="n">
        <v>2.36</v>
      </c>
      <c r="I1660" t="n">
        <v>15</v>
      </c>
      <c r="J1660" t="n">
        <v>292.26</v>
      </c>
      <c r="K1660" t="n">
        <v>56.94</v>
      </c>
      <c r="L1660" t="n">
        <v>38.75</v>
      </c>
      <c r="M1660" t="n">
        <v>13</v>
      </c>
      <c r="N1660" t="n">
        <v>81.56999999999999</v>
      </c>
      <c r="O1660" t="n">
        <v>36279.61</v>
      </c>
      <c r="P1660" t="n">
        <v>732.02</v>
      </c>
      <c r="Q1660" t="n">
        <v>1367.15</v>
      </c>
      <c r="R1660" t="n">
        <v>119.58</v>
      </c>
      <c r="S1660" t="n">
        <v>104.26</v>
      </c>
      <c r="T1660" t="n">
        <v>6770.48</v>
      </c>
      <c r="U1660" t="n">
        <v>0.87</v>
      </c>
      <c r="V1660" t="n">
        <v>0.9</v>
      </c>
      <c r="W1660" t="n">
        <v>20.67</v>
      </c>
      <c r="X1660" t="n">
        <v>0.4</v>
      </c>
      <c r="Y1660" t="n">
        <v>1</v>
      </c>
      <c r="Z1660" t="n">
        <v>10</v>
      </c>
    </row>
    <row r="1661">
      <c r="A1661" t="n">
        <v>152</v>
      </c>
      <c r="B1661" t="n">
        <v>115</v>
      </c>
      <c r="C1661" t="inlineStr">
        <is>
          <t xml:space="preserve">CONCLUIDO	</t>
        </is>
      </c>
      <c r="D1661" t="n">
        <v>1.7766</v>
      </c>
      <c r="E1661" t="n">
        <v>56.29</v>
      </c>
      <c r="F1661" t="n">
        <v>52.97</v>
      </c>
      <c r="G1661" t="n">
        <v>211.88</v>
      </c>
      <c r="H1661" t="n">
        <v>2.37</v>
      </c>
      <c r="I1661" t="n">
        <v>15</v>
      </c>
      <c r="J1661" t="n">
        <v>292.77</v>
      </c>
      <c r="K1661" t="n">
        <v>56.94</v>
      </c>
      <c r="L1661" t="n">
        <v>39</v>
      </c>
      <c r="M1661" t="n">
        <v>13</v>
      </c>
      <c r="N1661" t="n">
        <v>81.83</v>
      </c>
      <c r="O1661" t="n">
        <v>36342.85</v>
      </c>
      <c r="P1661" t="n">
        <v>730.58</v>
      </c>
      <c r="Q1661" t="n">
        <v>1367.23</v>
      </c>
      <c r="R1661" t="n">
        <v>119.43</v>
      </c>
      <c r="S1661" t="n">
        <v>104.26</v>
      </c>
      <c r="T1661" t="n">
        <v>6698.57</v>
      </c>
      <c r="U1661" t="n">
        <v>0.87</v>
      </c>
      <c r="V1661" t="n">
        <v>0.9</v>
      </c>
      <c r="W1661" t="n">
        <v>20.66</v>
      </c>
      <c r="X1661" t="n">
        <v>0.39</v>
      </c>
      <c r="Y1661" t="n">
        <v>1</v>
      </c>
      <c r="Z1661" t="n">
        <v>10</v>
      </c>
    </row>
    <row r="1662">
      <c r="A1662" t="n">
        <v>153</v>
      </c>
      <c r="B1662" t="n">
        <v>115</v>
      </c>
      <c r="C1662" t="inlineStr">
        <is>
          <t xml:space="preserve">CONCLUIDO	</t>
        </is>
      </c>
      <c r="D1662" t="n">
        <v>1.7764</v>
      </c>
      <c r="E1662" t="n">
        <v>56.29</v>
      </c>
      <c r="F1662" t="n">
        <v>52.97</v>
      </c>
      <c r="G1662" t="n">
        <v>211.9</v>
      </c>
      <c r="H1662" t="n">
        <v>2.38</v>
      </c>
      <c r="I1662" t="n">
        <v>15</v>
      </c>
      <c r="J1662" t="n">
        <v>293.29</v>
      </c>
      <c r="K1662" t="n">
        <v>56.94</v>
      </c>
      <c r="L1662" t="n">
        <v>39.25</v>
      </c>
      <c r="M1662" t="n">
        <v>13</v>
      </c>
      <c r="N1662" t="n">
        <v>82.09</v>
      </c>
      <c r="O1662" t="n">
        <v>36406.19</v>
      </c>
      <c r="P1662" t="n">
        <v>728.83</v>
      </c>
      <c r="Q1662" t="n">
        <v>1367.14</v>
      </c>
      <c r="R1662" t="n">
        <v>119.44</v>
      </c>
      <c r="S1662" t="n">
        <v>104.26</v>
      </c>
      <c r="T1662" t="n">
        <v>6703.38</v>
      </c>
      <c r="U1662" t="n">
        <v>0.87</v>
      </c>
      <c r="V1662" t="n">
        <v>0.9</v>
      </c>
      <c r="W1662" t="n">
        <v>20.67</v>
      </c>
      <c r="X1662" t="n">
        <v>0.4</v>
      </c>
      <c r="Y1662" t="n">
        <v>1</v>
      </c>
      <c r="Z1662" t="n">
        <v>10</v>
      </c>
    </row>
    <row r="1663">
      <c r="A1663" t="n">
        <v>154</v>
      </c>
      <c r="B1663" t="n">
        <v>115</v>
      </c>
      <c r="C1663" t="inlineStr">
        <is>
          <t xml:space="preserve">CONCLUIDO	</t>
        </is>
      </c>
      <c r="D1663" t="n">
        <v>1.7767</v>
      </c>
      <c r="E1663" t="n">
        <v>56.28</v>
      </c>
      <c r="F1663" t="n">
        <v>52.97</v>
      </c>
      <c r="G1663" t="n">
        <v>211.86</v>
      </c>
      <c r="H1663" t="n">
        <v>2.39</v>
      </c>
      <c r="I1663" t="n">
        <v>15</v>
      </c>
      <c r="J1663" t="n">
        <v>293.8</v>
      </c>
      <c r="K1663" t="n">
        <v>56.94</v>
      </c>
      <c r="L1663" t="n">
        <v>39.5</v>
      </c>
      <c r="M1663" t="n">
        <v>13</v>
      </c>
      <c r="N1663" t="n">
        <v>82.36</v>
      </c>
      <c r="O1663" t="n">
        <v>36469.64</v>
      </c>
      <c r="P1663" t="n">
        <v>727.3099999999999</v>
      </c>
      <c r="Q1663" t="n">
        <v>1367.23</v>
      </c>
      <c r="R1663" t="n">
        <v>119.22</v>
      </c>
      <c r="S1663" t="n">
        <v>104.26</v>
      </c>
      <c r="T1663" t="n">
        <v>6588.82</v>
      </c>
      <c r="U1663" t="n">
        <v>0.87</v>
      </c>
      <c r="V1663" t="n">
        <v>0.9</v>
      </c>
      <c r="W1663" t="n">
        <v>20.66</v>
      </c>
      <c r="X1663" t="n">
        <v>0.39</v>
      </c>
      <c r="Y1663" t="n">
        <v>1</v>
      </c>
      <c r="Z1663" t="n">
        <v>10</v>
      </c>
    </row>
    <row r="1664">
      <c r="A1664" t="n">
        <v>155</v>
      </c>
      <c r="B1664" t="n">
        <v>115</v>
      </c>
      <c r="C1664" t="inlineStr">
        <is>
          <t xml:space="preserve">CONCLUIDO	</t>
        </is>
      </c>
      <c r="D1664" t="n">
        <v>1.7765</v>
      </c>
      <c r="E1664" t="n">
        <v>56.29</v>
      </c>
      <c r="F1664" t="n">
        <v>52.97</v>
      </c>
      <c r="G1664" t="n">
        <v>211.89</v>
      </c>
      <c r="H1664" t="n">
        <v>2.41</v>
      </c>
      <c r="I1664" t="n">
        <v>15</v>
      </c>
      <c r="J1664" t="n">
        <v>294.32</v>
      </c>
      <c r="K1664" t="n">
        <v>56.94</v>
      </c>
      <c r="L1664" t="n">
        <v>39.75</v>
      </c>
      <c r="M1664" t="n">
        <v>13</v>
      </c>
      <c r="N1664" t="n">
        <v>82.62</v>
      </c>
      <c r="O1664" t="n">
        <v>36533.2</v>
      </c>
      <c r="P1664" t="n">
        <v>726.4400000000001</v>
      </c>
      <c r="Q1664" t="n">
        <v>1367.17</v>
      </c>
      <c r="R1664" t="n">
        <v>119.49</v>
      </c>
      <c r="S1664" t="n">
        <v>104.26</v>
      </c>
      <c r="T1664" t="n">
        <v>6725.05</v>
      </c>
      <c r="U1664" t="n">
        <v>0.87</v>
      </c>
      <c r="V1664" t="n">
        <v>0.9</v>
      </c>
      <c r="W1664" t="n">
        <v>20.66</v>
      </c>
      <c r="X1664" t="n">
        <v>0.4</v>
      </c>
      <c r="Y1664" t="n">
        <v>1</v>
      </c>
      <c r="Z1664" t="n">
        <v>10</v>
      </c>
    </row>
    <row r="1665">
      <c r="A1665" t="n">
        <v>156</v>
      </c>
      <c r="B1665" t="n">
        <v>115</v>
      </c>
      <c r="C1665" t="inlineStr">
        <is>
          <t xml:space="preserve">CONCLUIDO	</t>
        </is>
      </c>
      <c r="D1665" t="n">
        <v>1.7789</v>
      </c>
      <c r="E1665" t="n">
        <v>56.22</v>
      </c>
      <c r="F1665" t="n">
        <v>52.94</v>
      </c>
      <c r="G1665" t="n">
        <v>226.89</v>
      </c>
      <c r="H1665" t="n">
        <v>2.42</v>
      </c>
      <c r="I1665" t="n">
        <v>14</v>
      </c>
      <c r="J1665" t="n">
        <v>294.83</v>
      </c>
      <c r="K1665" t="n">
        <v>56.94</v>
      </c>
      <c r="L1665" t="n">
        <v>40</v>
      </c>
      <c r="M1665" t="n">
        <v>12</v>
      </c>
      <c r="N1665" t="n">
        <v>82.89</v>
      </c>
      <c r="O1665" t="n">
        <v>36596.87</v>
      </c>
      <c r="P1665" t="n">
        <v>725.48</v>
      </c>
      <c r="Q1665" t="n">
        <v>1367.14</v>
      </c>
      <c r="R1665" t="n">
        <v>118.3</v>
      </c>
      <c r="S1665" t="n">
        <v>104.26</v>
      </c>
      <c r="T1665" t="n">
        <v>6135.72</v>
      </c>
      <c r="U1665" t="n">
        <v>0.88</v>
      </c>
      <c r="V1665" t="n">
        <v>0.91</v>
      </c>
      <c r="W1665" t="n">
        <v>20.67</v>
      </c>
      <c r="X1665" t="n">
        <v>0.37</v>
      </c>
      <c r="Y1665" t="n">
        <v>1</v>
      </c>
      <c r="Z1665" t="n">
        <v>10</v>
      </c>
    </row>
    <row r="1666">
      <c r="A1666" t="n">
        <v>0</v>
      </c>
      <c r="B1666" t="n">
        <v>35</v>
      </c>
      <c r="C1666" t="inlineStr">
        <is>
          <t xml:space="preserve">CONCLUIDO	</t>
        </is>
      </c>
      <c r="D1666" t="n">
        <v>1.4078</v>
      </c>
      <c r="E1666" t="n">
        <v>71.03</v>
      </c>
      <c r="F1666" t="n">
        <v>62.99</v>
      </c>
      <c r="G1666" t="n">
        <v>10.59</v>
      </c>
      <c r="H1666" t="n">
        <v>0.22</v>
      </c>
      <c r="I1666" t="n">
        <v>357</v>
      </c>
      <c r="J1666" t="n">
        <v>80.84</v>
      </c>
      <c r="K1666" t="n">
        <v>35.1</v>
      </c>
      <c r="L1666" t="n">
        <v>1</v>
      </c>
      <c r="M1666" t="n">
        <v>355</v>
      </c>
      <c r="N1666" t="n">
        <v>9.74</v>
      </c>
      <c r="O1666" t="n">
        <v>10204.21</v>
      </c>
      <c r="P1666" t="n">
        <v>494.96</v>
      </c>
      <c r="Q1666" t="n">
        <v>1368.98</v>
      </c>
      <c r="R1666" t="n">
        <v>444.9</v>
      </c>
      <c r="S1666" t="n">
        <v>104.26</v>
      </c>
      <c r="T1666" t="n">
        <v>167719.11</v>
      </c>
      <c r="U1666" t="n">
        <v>0.23</v>
      </c>
      <c r="V1666" t="n">
        <v>0.76</v>
      </c>
      <c r="W1666" t="n">
        <v>21.23</v>
      </c>
      <c r="X1666" t="n">
        <v>10.38</v>
      </c>
      <c r="Y1666" t="n">
        <v>1</v>
      </c>
      <c r="Z1666" t="n">
        <v>10</v>
      </c>
    </row>
    <row r="1667">
      <c r="A1667" t="n">
        <v>1</v>
      </c>
      <c r="B1667" t="n">
        <v>35</v>
      </c>
      <c r="C1667" t="inlineStr">
        <is>
          <t xml:space="preserve">CONCLUIDO	</t>
        </is>
      </c>
      <c r="D1667" t="n">
        <v>1.4906</v>
      </c>
      <c r="E1667" t="n">
        <v>67.08</v>
      </c>
      <c r="F1667" t="n">
        <v>60.49</v>
      </c>
      <c r="G1667" t="n">
        <v>13.29</v>
      </c>
      <c r="H1667" t="n">
        <v>0.27</v>
      </c>
      <c r="I1667" t="n">
        <v>273</v>
      </c>
      <c r="J1667" t="n">
        <v>81.14</v>
      </c>
      <c r="K1667" t="n">
        <v>35.1</v>
      </c>
      <c r="L1667" t="n">
        <v>1.25</v>
      </c>
      <c r="M1667" t="n">
        <v>271</v>
      </c>
      <c r="N1667" t="n">
        <v>9.789999999999999</v>
      </c>
      <c r="O1667" t="n">
        <v>10241.25</v>
      </c>
      <c r="P1667" t="n">
        <v>472.47</v>
      </c>
      <c r="Q1667" t="n">
        <v>1368.66</v>
      </c>
      <c r="R1667" t="n">
        <v>362.98</v>
      </c>
      <c r="S1667" t="n">
        <v>104.26</v>
      </c>
      <c r="T1667" t="n">
        <v>127183.71</v>
      </c>
      <c r="U1667" t="n">
        <v>0.29</v>
      </c>
      <c r="V1667" t="n">
        <v>0.79</v>
      </c>
      <c r="W1667" t="n">
        <v>21.11</v>
      </c>
      <c r="X1667" t="n">
        <v>7.89</v>
      </c>
      <c r="Y1667" t="n">
        <v>1</v>
      </c>
      <c r="Z1667" t="n">
        <v>10</v>
      </c>
    </row>
    <row r="1668">
      <c r="A1668" t="n">
        <v>2</v>
      </c>
      <c r="B1668" t="n">
        <v>35</v>
      </c>
      <c r="C1668" t="inlineStr">
        <is>
          <t xml:space="preserve">CONCLUIDO	</t>
        </is>
      </c>
      <c r="D1668" t="n">
        <v>1.5479</v>
      </c>
      <c r="E1668" t="n">
        <v>64.59999999999999</v>
      </c>
      <c r="F1668" t="n">
        <v>58.92</v>
      </c>
      <c r="G1668" t="n">
        <v>16.07</v>
      </c>
      <c r="H1668" t="n">
        <v>0.32</v>
      </c>
      <c r="I1668" t="n">
        <v>220</v>
      </c>
      <c r="J1668" t="n">
        <v>81.44</v>
      </c>
      <c r="K1668" t="n">
        <v>35.1</v>
      </c>
      <c r="L1668" t="n">
        <v>1.5</v>
      </c>
      <c r="M1668" t="n">
        <v>218</v>
      </c>
      <c r="N1668" t="n">
        <v>9.84</v>
      </c>
      <c r="O1668" t="n">
        <v>10278.32</v>
      </c>
      <c r="P1668" t="n">
        <v>457.42</v>
      </c>
      <c r="Q1668" t="n">
        <v>1367.94</v>
      </c>
      <c r="R1668" t="n">
        <v>312.68</v>
      </c>
      <c r="S1668" t="n">
        <v>104.26</v>
      </c>
      <c r="T1668" t="n">
        <v>102298.72</v>
      </c>
      <c r="U1668" t="n">
        <v>0.33</v>
      </c>
      <c r="V1668" t="n">
        <v>0.8100000000000001</v>
      </c>
      <c r="W1668" t="n">
        <v>21</v>
      </c>
      <c r="X1668" t="n">
        <v>6.33</v>
      </c>
      <c r="Y1668" t="n">
        <v>1</v>
      </c>
      <c r="Z1668" t="n">
        <v>10</v>
      </c>
    </row>
    <row r="1669">
      <c r="A1669" t="n">
        <v>3</v>
      </c>
      <c r="B1669" t="n">
        <v>35</v>
      </c>
      <c r="C1669" t="inlineStr">
        <is>
          <t xml:space="preserve">CONCLUIDO	</t>
        </is>
      </c>
      <c r="D1669" t="n">
        <v>1.5892</v>
      </c>
      <c r="E1669" t="n">
        <v>62.92</v>
      </c>
      <c r="F1669" t="n">
        <v>57.86</v>
      </c>
      <c r="G1669" t="n">
        <v>18.87</v>
      </c>
      <c r="H1669" t="n">
        <v>0.38</v>
      </c>
      <c r="I1669" t="n">
        <v>184</v>
      </c>
      <c r="J1669" t="n">
        <v>81.73999999999999</v>
      </c>
      <c r="K1669" t="n">
        <v>35.1</v>
      </c>
      <c r="L1669" t="n">
        <v>1.75</v>
      </c>
      <c r="M1669" t="n">
        <v>182</v>
      </c>
      <c r="N1669" t="n">
        <v>9.890000000000001</v>
      </c>
      <c r="O1669" t="n">
        <v>10315.41</v>
      </c>
      <c r="P1669" t="n">
        <v>446.18</v>
      </c>
      <c r="Q1669" t="n">
        <v>1367.8</v>
      </c>
      <c r="R1669" t="n">
        <v>278.38</v>
      </c>
      <c r="S1669" t="n">
        <v>104.26</v>
      </c>
      <c r="T1669" t="n">
        <v>85326.14</v>
      </c>
      <c r="U1669" t="n">
        <v>0.37</v>
      </c>
      <c r="V1669" t="n">
        <v>0.83</v>
      </c>
      <c r="W1669" t="n">
        <v>20.94</v>
      </c>
      <c r="X1669" t="n">
        <v>5.28</v>
      </c>
      <c r="Y1669" t="n">
        <v>1</v>
      </c>
      <c r="Z1669" t="n">
        <v>10</v>
      </c>
    </row>
    <row r="1670">
      <c r="A1670" t="n">
        <v>4</v>
      </c>
      <c r="B1670" t="n">
        <v>35</v>
      </c>
      <c r="C1670" t="inlineStr">
        <is>
          <t xml:space="preserve">CONCLUIDO	</t>
        </is>
      </c>
      <c r="D1670" t="n">
        <v>1.6202</v>
      </c>
      <c r="E1670" t="n">
        <v>61.72</v>
      </c>
      <c r="F1670" t="n">
        <v>57.11</v>
      </c>
      <c r="G1670" t="n">
        <v>21.69</v>
      </c>
      <c r="H1670" t="n">
        <v>0.43</v>
      </c>
      <c r="I1670" t="n">
        <v>158</v>
      </c>
      <c r="J1670" t="n">
        <v>82.04000000000001</v>
      </c>
      <c r="K1670" t="n">
        <v>35.1</v>
      </c>
      <c r="L1670" t="n">
        <v>2</v>
      </c>
      <c r="M1670" t="n">
        <v>156</v>
      </c>
      <c r="N1670" t="n">
        <v>9.94</v>
      </c>
      <c r="O1670" t="n">
        <v>10352.53</v>
      </c>
      <c r="P1670" t="n">
        <v>437.4</v>
      </c>
      <c r="Q1670" t="n">
        <v>1367.96</v>
      </c>
      <c r="R1670" t="n">
        <v>253.64</v>
      </c>
      <c r="S1670" t="n">
        <v>104.26</v>
      </c>
      <c r="T1670" t="n">
        <v>73087.31</v>
      </c>
      <c r="U1670" t="n">
        <v>0.41</v>
      </c>
      <c r="V1670" t="n">
        <v>0.84</v>
      </c>
      <c r="W1670" t="n">
        <v>20.9</v>
      </c>
      <c r="X1670" t="n">
        <v>4.52</v>
      </c>
      <c r="Y1670" t="n">
        <v>1</v>
      </c>
      <c r="Z1670" t="n">
        <v>10</v>
      </c>
    </row>
    <row r="1671">
      <c r="A1671" t="n">
        <v>5</v>
      </c>
      <c r="B1671" t="n">
        <v>35</v>
      </c>
      <c r="C1671" t="inlineStr">
        <is>
          <t xml:space="preserve">CONCLUIDO	</t>
        </is>
      </c>
      <c r="D1671" t="n">
        <v>1.6443</v>
      </c>
      <c r="E1671" t="n">
        <v>60.82</v>
      </c>
      <c r="F1671" t="n">
        <v>56.55</v>
      </c>
      <c r="G1671" t="n">
        <v>24.59</v>
      </c>
      <c r="H1671" t="n">
        <v>0.48</v>
      </c>
      <c r="I1671" t="n">
        <v>138</v>
      </c>
      <c r="J1671" t="n">
        <v>82.34</v>
      </c>
      <c r="K1671" t="n">
        <v>35.1</v>
      </c>
      <c r="L1671" t="n">
        <v>2.25</v>
      </c>
      <c r="M1671" t="n">
        <v>136</v>
      </c>
      <c r="N1671" t="n">
        <v>9.99</v>
      </c>
      <c r="O1671" t="n">
        <v>10389.66</v>
      </c>
      <c r="P1671" t="n">
        <v>429.99</v>
      </c>
      <c r="Q1671" t="n">
        <v>1367.75</v>
      </c>
      <c r="R1671" t="n">
        <v>234.81</v>
      </c>
      <c r="S1671" t="n">
        <v>104.26</v>
      </c>
      <c r="T1671" t="n">
        <v>63769.85</v>
      </c>
      <c r="U1671" t="n">
        <v>0.44</v>
      </c>
      <c r="V1671" t="n">
        <v>0.85</v>
      </c>
      <c r="W1671" t="n">
        <v>20.88</v>
      </c>
      <c r="X1671" t="n">
        <v>3.96</v>
      </c>
      <c r="Y1671" t="n">
        <v>1</v>
      </c>
      <c r="Z1671" t="n">
        <v>10</v>
      </c>
    </row>
    <row r="1672">
      <c r="A1672" t="n">
        <v>6</v>
      </c>
      <c r="B1672" t="n">
        <v>35</v>
      </c>
      <c r="C1672" t="inlineStr">
        <is>
          <t xml:space="preserve">CONCLUIDO	</t>
        </is>
      </c>
      <c r="D1672" t="n">
        <v>1.6641</v>
      </c>
      <c r="E1672" t="n">
        <v>60.09</v>
      </c>
      <c r="F1672" t="n">
        <v>56.08</v>
      </c>
      <c r="G1672" t="n">
        <v>27.36</v>
      </c>
      <c r="H1672" t="n">
        <v>0.53</v>
      </c>
      <c r="I1672" t="n">
        <v>123</v>
      </c>
      <c r="J1672" t="n">
        <v>82.65000000000001</v>
      </c>
      <c r="K1672" t="n">
        <v>35.1</v>
      </c>
      <c r="L1672" t="n">
        <v>2.5</v>
      </c>
      <c r="M1672" t="n">
        <v>121</v>
      </c>
      <c r="N1672" t="n">
        <v>10.04</v>
      </c>
      <c r="O1672" t="n">
        <v>10426.82</v>
      </c>
      <c r="P1672" t="n">
        <v>423.62</v>
      </c>
      <c r="Q1672" t="n">
        <v>1367.83</v>
      </c>
      <c r="R1672" t="n">
        <v>220.14</v>
      </c>
      <c r="S1672" t="n">
        <v>104.26</v>
      </c>
      <c r="T1672" t="n">
        <v>56510.53</v>
      </c>
      <c r="U1672" t="n">
        <v>0.47</v>
      </c>
      <c r="V1672" t="n">
        <v>0.85</v>
      </c>
      <c r="W1672" t="n">
        <v>20.85</v>
      </c>
      <c r="X1672" t="n">
        <v>3.5</v>
      </c>
      <c r="Y1672" t="n">
        <v>1</v>
      </c>
      <c r="Z1672" t="n">
        <v>10</v>
      </c>
    </row>
    <row r="1673">
      <c r="A1673" t="n">
        <v>7</v>
      </c>
      <c r="B1673" t="n">
        <v>35</v>
      </c>
      <c r="C1673" t="inlineStr">
        <is>
          <t xml:space="preserve">CONCLUIDO	</t>
        </is>
      </c>
      <c r="D1673" t="n">
        <v>1.6811</v>
      </c>
      <c r="E1673" t="n">
        <v>59.49</v>
      </c>
      <c r="F1673" t="n">
        <v>55.7</v>
      </c>
      <c r="G1673" t="n">
        <v>30.38</v>
      </c>
      <c r="H1673" t="n">
        <v>0.58</v>
      </c>
      <c r="I1673" t="n">
        <v>110</v>
      </c>
      <c r="J1673" t="n">
        <v>82.95</v>
      </c>
      <c r="K1673" t="n">
        <v>35.1</v>
      </c>
      <c r="L1673" t="n">
        <v>2.75</v>
      </c>
      <c r="M1673" t="n">
        <v>108</v>
      </c>
      <c r="N1673" t="n">
        <v>10.1</v>
      </c>
      <c r="O1673" t="n">
        <v>10463.99</v>
      </c>
      <c r="P1673" t="n">
        <v>417.49</v>
      </c>
      <c r="Q1673" t="n">
        <v>1367.73</v>
      </c>
      <c r="R1673" t="n">
        <v>208.26</v>
      </c>
      <c r="S1673" t="n">
        <v>104.26</v>
      </c>
      <c r="T1673" t="n">
        <v>50638.48</v>
      </c>
      <c r="U1673" t="n">
        <v>0.5</v>
      </c>
      <c r="V1673" t="n">
        <v>0.86</v>
      </c>
      <c r="W1673" t="n">
        <v>20.81</v>
      </c>
      <c r="X1673" t="n">
        <v>3.11</v>
      </c>
      <c r="Y1673" t="n">
        <v>1</v>
      </c>
      <c r="Z1673" t="n">
        <v>10</v>
      </c>
    </row>
    <row r="1674">
      <c r="A1674" t="n">
        <v>8</v>
      </c>
      <c r="B1674" t="n">
        <v>35</v>
      </c>
      <c r="C1674" t="inlineStr">
        <is>
          <t xml:space="preserve">CONCLUIDO	</t>
        </is>
      </c>
      <c r="D1674" t="n">
        <v>1.6935</v>
      </c>
      <c r="E1674" t="n">
        <v>59.05</v>
      </c>
      <c r="F1674" t="n">
        <v>55.43</v>
      </c>
      <c r="G1674" t="n">
        <v>33.26</v>
      </c>
      <c r="H1674" t="n">
        <v>0.63</v>
      </c>
      <c r="I1674" t="n">
        <v>100</v>
      </c>
      <c r="J1674" t="n">
        <v>83.25</v>
      </c>
      <c r="K1674" t="n">
        <v>35.1</v>
      </c>
      <c r="L1674" t="n">
        <v>3</v>
      </c>
      <c r="M1674" t="n">
        <v>98</v>
      </c>
      <c r="N1674" t="n">
        <v>10.15</v>
      </c>
      <c r="O1674" t="n">
        <v>10501.19</v>
      </c>
      <c r="P1674" t="n">
        <v>412.52</v>
      </c>
      <c r="Q1674" t="n">
        <v>1367.54</v>
      </c>
      <c r="R1674" t="n">
        <v>199.07</v>
      </c>
      <c r="S1674" t="n">
        <v>104.26</v>
      </c>
      <c r="T1674" t="n">
        <v>46092.65</v>
      </c>
      <c r="U1674" t="n">
        <v>0.52</v>
      </c>
      <c r="V1674" t="n">
        <v>0.86</v>
      </c>
      <c r="W1674" t="n">
        <v>20.81</v>
      </c>
      <c r="X1674" t="n">
        <v>2.85</v>
      </c>
      <c r="Y1674" t="n">
        <v>1</v>
      </c>
      <c r="Z1674" t="n">
        <v>10</v>
      </c>
    </row>
    <row r="1675">
      <c r="A1675" t="n">
        <v>9</v>
      </c>
      <c r="B1675" t="n">
        <v>35</v>
      </c>
      <c r="C1675" t="inlineStr">
        <is>
          <t xml:space="preserve">CONCLUIDO	</t>
        </is>
      </c>
      <c r="D1675" t="n">
        <v>1.7057</v>
      </c>
      <c r="E1675" t="n">
        <v>58.63</v>
      </c>
      <c r="F1675" t="n">
        <v>55.17</v>
      </c>
      <c r="G1675" t="n">
        <v>36.37</v>
      </c>
      <c r="H1675" t="n">
        <v>0.68</v>
      </c>
      <c r="I1675" t="n">
        <v>91</v>
      </c>
      <c r="J1675" t="n">
        <v>83.55</v>
      </c>
      <c r="K1675" t="n">
        <v>35.1</v>
      </c>
      <c r="L1675" t="n">
        <v>3.25</v>
      </c>
      <c r="M1675" t="n">
        <v>89</v>
      </c>
      <c r="N1675" t="n">
        <v>10.2</v>
      </c>
      <c r="O1675" t="n">
        <v>10538.42</v>
      </c>
      <c r="P1675" t="n">
        <v>407.35</v>
      </c>
      <c r="Q1675" t="n">
        <v>1367.56</v>
      </c>
      <c r="R1675" t="n">
        <v>190.56</v>
      </c>
      <c r="S1675" t="n">
        <v>104.26</v>
      </c>
      <c r="T1675" t="n">
        <v>41880.55</v>
      </c>
      <c r="U1675" t="n">
        <v>0.55</v>
      </c>
      <c r="V1675" t="n">
        <v>0.87</v>
      </c>
      <c r="W1675" t="n">
        <v>20.79</v>
      </c>
      <c r="X1675" t="n">
        <v>2.58</v>
      </c>
      <c r="Y1675" t="n">
        <v>1</v>
      </c>
      <c r="Z1675" t="n">
        <v>10</v>
      </c>
    </row>
    <row r="1676">
      <c r="A1676" t="n">
        <v>10</v>
      </c>
      <c r="B1676" t="n">
        <v>35</v>
      </c>
      <c r="C1676" t="inlineStr">
        <is>
          <t xml:space="preserve">CONCLUIDO	</t>
        </is>
      </c>
      <c r="D1676" t="n">
        <v>1.7151</v>
      </c>
      <c r="E1676" t="n">
        <v>58.3</v>
      </c>
      <c r="F1676" t="n">
        <v>54.97</v>
      </c>
      <c r="G1676" t="n">
        <v>39.26</v>
      </c>
      <c r="H1676" t="n">
        <v>0.73</v>
      </c>
      <c r="I1676" t="n">
        <v>84</v>
      </c>
      <c r="J1676" t="n">
        <v>83.84999999999999</v>
      </c>
      <c r="K1676" t="n">
        <v>35.1</v>
      </c>
      <c r="L1676" t="n">
        <v>3.5</v>
      </c>
      <c r="M1676" t="n">
        <v>82</v>
      </c>
      <c r="N1676" t="n">
        <v>10.25</v>
      </c>
      <c r="O1676" t="n">
        <v>10575.66</v>
      </c>
      <c r="P1676" t="n">
        <v>402.68</v>
      </c>
      <c r="Q1676" t="n">
        <v>1367.51</v>
      </c>
      <c r="R1676" t="n">
        <v>184.34</v>
      </c>
      <c r="S1676" t="n">
        <v>104.26</v>
      </c>
      <c r="T1676" t="n">
        <v>38804.73</v>
      </c>
      <c r="U1676" t="n">
        <v>0.57</v>
      </c>
      <c r="V1676" t="n">
        <v>0.87</v>
      </c>
      <c r="W1676" t="n">
        <v>20.77</v>
      </c>
      <c r="X1676" t="n">
        <v>2.38</v>
      </c>
      <c r="Y1676" t="n">
        <v>1</v>
      </c>
      <c r="Z1676" t="n">
        <v>10</v>
      </c>
    </row>
    <row r="1677">
      <c r="A1677" t="n">
        <v>11</v>
      </c>
      <c r="B1677" t="n">
        <v>35</v>
      </c>
      <c r="C1677" t="inlineStr">
        <is>
          <t xml:space="preserve">CONCLUIDO	</t>
        </is>
      </c>
      <c r="D1677" t="n">
        <v>1.7246</v>
      </c>
      <c r="E1677" t="n">
        <v>57.99</v>
      </c>
      <c r="F1677" t="n">
        <v>54.77</v>
      </c>
      <c r="G1677" t="n">
        <v>42.68</v>
      </c>
      <c r="H1677" t="n">
        <v>0.78</v>
      </c>
      <c r="I1677" t="n">
        <v>77</v>
      </c>
      <c r="J1677" t="n">
        <v>84.15000000000001</v>
      </c>
      <c r="K1677" t="n">
        <v>35.1</v>
      </c>
      <c r="L1677" t="n">
        <v>3.75</v>
      </c>
      <c r="M1677" t="n">
        <v>75</v>
      </c>
      <c r="N1677" t="n">
        <v>10.3</v>
      </c>
      <c r="O1677" t="n">
        <v>10612.93</v>
      </c>
      <c r="P1677" t="n">
        <v>397.81</v>
      </c>
      <c r="Q1677" t="n">
        <v>1367.52</v>
      </c>
      <c r="R1677" t="n">
        <v>177.46</v>
      </c>
      <c r="S1677" t="n">
        <v>104.26</v>
      </c>
      <c r="T1677" t="n">
        <v>35400.66</v>
      </c>
      <c r="U1677" t="n">
        <v>0.59</v>
      </c>
      <c r="V1677" t="n">
        <v>0.88</v>
      </c>
      <c r="W1677" t="n">
        <v>20.77</v>
      </c>
      <c r="X1677" t="n">
        <v>2.19</v>
      </c>
      <c r="Y1677" t="n">
        <v>1</v>
      </c>
      <c r="Z1677" t="n">
        <v>10</v>
      </c>
    </row>
    <row r="1678">
      <c r="A1678" t="n">
        <v>12</v>
      </c>
      <c r="B1678" t="n">
        <v>35</v>
      </c>
      <c r="C1678" t="inlineStr">
        <is>
          <t xml:space="preserve">CONCLUIDO	</t>
        </is>
      </c>
      <c r="D1678" t="n">
        <v>1.7311</v>
      </c>
      <c r="E1678" t="n">
        <v>57.77</v>
      </c>
      <c r="F1678" t="n">
        <v>54.63</v>
      </c>
      <c r="G1678" t="n">
        <v>45.53</v>
      </c>
      <c r="H1678" t="n">
        <v>0.83</v>
      </c>
      <c r="I1678" t="n">
        <v>72</v>
      </c>
      <c r="J1678" t="n">
        <v>84.45999999999999</v>
      </c>
      <c r="K1678" t="n">
        <v>35.1</v>
      </c>
      <c r="L1678" t="n">
        <v>4</v>
      </c>
      <c r="M1678" t="n">
        <v>70</v>
      </c>
      <c r="N1678" t="n">
        <v>10.36</v>
      </c>
      <c r="O1678" t="n">
        <v>10650.22</v>
      </c>
      <c r="P1678" t="n">
        <v>394.04</v>
      </c>
      <c r="Q1678" t="n">
        <v>1367.35</v>
      </c>
      <c r="R1678" t="n">
        <v>173.26</v>
      </c>
      <c r="S1678" t="n">
        <v>104.26</v>
      </c>
      <c r="T1678" t="n">
        <v>33324.73</v>
      </c>
      <c r="U1678" t="n">
        <v>0.6</v>
      </c>
      <c r="V1678" t="n">
        <v>0.88</v>
      </c>
      <c r="W1678" t="n">
        <v>20.76</v>
      </c>
      <c r="X1678" t="n">
        <v>2.05</v>
      </c>
      <c r="Y1678" t="n">
        <v>1</v>
      </c>
      <c r="Z1678" t="n">
        <v>10</v>
      </c>
    </row>
    <row r="1679">
      <c r="A1679" t="n">
        <v>13</v>
      </c>
      <c r="B1679" t="n">
        <v>35</v>
      </c>
      <c r="C1679" t="inlineStr">
        <is>
          <t xml:space="preserve">CONCLUIDO	</t>
        </is>
      </c>
      <c r="D1679" t="n">
        <v>1.739</v>
      </c>
      <c r="E1679" t="n">
        <v>57.5</v>
      </c>
      <c r="F1679" t="n">
        <v>54.46</v>
      </c>
      <c r="G1679" t="n">
        <v>48.77</v>
      </c>
      <c r="H1679" t="n">
        <v>0.88</v>
      </c>
      <c r="I1679" t="n">
        <v>67</v>
      </c>
      <c r="J1679" t="n">
        <v>84.76000000000001</v>
      </c>
      <c r="K1679" t="n">
        <v>35.1</v>
      </c>
      <c r="L1679" t="n">
        <v>4.25</v>
      </c>
      <c r="M1679" t="n">
        <v>65</v>
      </c>
      <c r="N1679" t="n">
        <v>10.41</v>
      </c>
      <c r="O1679" t="n">
        <v>10687.53</v>
      </c>
      <c r="P1679" t="n">
        <v>388.85</v>
      </c>
      <c r="Q1679" t="n">
        <v>1367.43</v>
      </c>
      <c r="R1679" t="n">
        <v>167.74</v>
      </c>
      <c r="S1679" t="n">
        <v>104.26</v>
      </c>
      <c r="T1679" t="n">
        <v>30589.29</v>
      </c>
      <c r="U1679" t="n">
        <v>0.62</v>
      </c>
      <c r="V1679" t="n">
        <v>0.88</v>
      </c>
      <c r="W1679" t="n">
        <v>20.75</v>
      </c>
      <c r="X1679" t="n">
        <v>1.88</v>
      </c>
      <c r="Y1679" t="n">
        <v>1</v>
      </c>
      <c r="Z1679" t="n">
        <v>10</v>
      </c>
    </row>
    <row r="1680">
      <c r="A1680" t="n">
        <v>14</v>
      </c>
      <c r="B1680" t="n">
        <v>35</v>
      </c>
      <c r="C1680" t="inlineStr">
        <is>
          <t xml:space="preserve">CONCLUIDO	</t>
        </is>
      </c>
      <c r="D1680" t="n">
        <v>1.7441</v>
      </c>
      <c r="E1680" t="n">
        <v>57.34</v>
      </c>
      <c r="F1680" t="n">
        <v>54.36</v>
      </c>
      <c r="G1680" t="n">
        <v>51.77</v>
      </c>
      <c r="H1680" t="n">
        <v>0.93</v>
      </c>
      <c r="I1680" t="n">
        <v>63</v>
      </c>
      <c r="J1680" t="n">
        <v>85.06</v>
      </c>
      <c r="K1680" t="n">
        <v>35.1</v>
      </c>
      <c r="L1680" t="n">
        <v>4.5</v>
      </c>
      <c r="M1680" t="n">
        <v>61</v>
      </c>
      <c r="N1680" t="n">
        <v>10.46</v>
      </c>
      <c r="O1680" t="n">
        <v>10724.86</v>
      </c>
      <c r="P1680" t="n">
        <v>385.02</v>
      </c>
      <c r="Q1680" t="n">
        <v>1367.33</v>
      </c>
      <c r="R1680" t="n">
        <v>164.4</v>
      </c>
      <c r="S1680" t="n">
        <v>104.26</v>
      </c>
      <c r="T1680" t="n">
        <v>28943.09</v>
      </c>
      <c r="U1680" t="n">
        <v>0.63</v>
      </c>
      <c r="V1680" t="n">
        <v>0.88</v>
      </c>
      <c r="W1680" t="n">
        <v>20.75</v>
      </c>
      <c r="X1680" t="n">
        <v>1.78</v>
      </c>
      <c r="Y1680" t="n">
        <v>1</v>
      </c>
      <c r="Z1680" t="n">
        <v>10</v>
      </c>
    </row>
    <row r="1681">
      <c r="A1681" t="n">
        <v>15</v>
      </c>
      <c r="B1681" t="n">
        <v>35</v>
      </c>
      <c r="C1681" t="inlineStr">
        <is>
          <t xml:space="preserve">CONCLUIDO	</t>
        </is>
      </c>
      <c r="D1681" t="n">
        <v>1.75</v>
      </c>
      <c r="E1681" t="n">
        <v>57.14</v>
      </c>
      <c r="F1681" t="n">
        <v>54.23</v>
      </c>
      <c r="G1681" t="n">
        <v>55.15</v>
      </c>
      <c r="H1681" t="n">
        <v>0.98</v>
      </c>
      <c r="I1681" t="n">
        <v>59</v>
      </c>
      <c r="J1681" t="n">
        <v>85.36</v>
      </c>
      <c r="K1681" t="n">
        <v>35.1</v>
      </c>
      <c r="L1681" t="n">
        <v>4.75</v>
      </c>
      <c r="M1681" t="n">
        <v>57</v>
      </c>
      <c r="N1681" t="n">
        <v>10.51</v>
      </c>
      <c r="O1681" t="n">
        <v>10762.22</v>
      </c>
      <c r="P1681" t="n">
        <v>380.94</v>
      </c>
      <c r="Q1681" t="n">
        <v>1367.49</v>
      </c>
      <c r="R1681" t="n">
        <v>160.17</v>
      </c>
      <c r="S1681" t="n">
        <v>104.26</v>
      </c>
      <c r="T1681" t="n">
        <v>26844.49</v>
      </c>
      <c r="U1681" t="n">
        <v>0.65</v>
      </c>
      <c r="V1681" t="n">
        <v>0.88</v>
      </c>
      <c r="W1681" t="n">
        <v>20.74</v>
      </c>
      <c r="X1681" t="n">
        <v>1.65</v>
      </c>
      <c r="Y1681" t="n">
        <v>1</v>
      </c>
      <c r="Z1681" t="n">
        <v>10</v>
      </c>
    </row>
    <row r="1682">
      <c r="A1682" t="n">
        <v>16</v>
      </c>
      <c r="B1682" t="n">
        <v>35</v>
      </c>
      <c r="C1682" t="inlineStr">
        <is>
          <t xml:space="preserve">CONCLUIDO	</t>
        </is>
      </c>
      <c r="D1682" t="n">
        <v>1.7553</v>
      </c>
      <c r="E1682" t="n">
        <v>56.97</v>
      </c>
      <c r="F1682" t="n">
        <v>54.13</v>
      </c>
      <c r="G1682" t="n">
        <v>59.05</v>
      </c>
      <c r="H1682" t="n">
        <v>1.02</v>
      </c>
      <c r="I1682" t="n">
        <v>55</v>
      </c>
      <c r="J1682" t="n">
        <v>85.67</v>
      </c>
      <c r="K1682" t="n">
        <v>35.1</v>
      </c>
      <c r="L1682" t="n">
        <v>5</v>
      </c>
      <c r="M1682" t="n">
        <v>53</v>
      </c>
      <c r="N1682" t="n">
        <v>10.57</v>
      </c>
      <c r="O1682" t="n">
        <v>10799.59</v>
      </c>
      <c r="P1682" t="n">
        <v>376.77</v>
      </c>
      <c r="Q1682" t="n">
        <v>1367.31</v>
      </c>
      <c r="R1682" t="n">
        <v>157.07</v>
      </c>
      <c r="S1682" t="n">
        <v>104.26</v>
      </c>
      <c r="T1682" t="n">
        <v>25317.81</v>
      </c>
      <c r="U1682" t="n">
        <v>0.66</v>
      </c>
      <c r="V1682" t="n">
        <v>0.89</v>
      </c>
      <c r="W1682" t="n">
        <v>20.73</v>
      </c>
      <c r="X1682" t="n">
        <v>1.55</v>
      </c>
      <c r="Y1682" t="n">
        <v>1</v>
      </c>
      <c r="Z1682" t="n">
        <v>10</v>
      </c>
    </row>
    <row r="1683">
      <c r="A1683" t="n">
        <v>17</v>
      </c>
      <c r="B1683" t="n">
        <v>35</v>
      </c>
      <c r="C1683" t="inlineStr">
        <is>
          <t xml:space="preserve">CONCLUIDO	</t>
        </is>
      </c>
      <c r="D1683" t="n">
        <v>1.7593</v>
      </c>
      <c r="E1683" t="n">
        <v>56.84</v>
      </c>
      <c r="F1683" t="n">
        <v>54.05</v>
      </c>
      <c r="G1683" t="n">
        <v>62.37</v>
      </c>
      <c r="H1683" t="n">
        <v>1.07</v>
      </c>
      <c r="I1683" t="n">
        <v>52</v>
      </c>
      <c r="J1683" t="n">
        <v>85.97</v>
      </c>
      <c r="K1683" t="n">
        <v>35.1</v>
      </c>
      <c r="L1683" t="n">
        <v>5.25</v>
      </c>
      <c r="M1683" t="n">
        <v>50</v>
      </c>
      <c r="N1683" t="n">
        <v>10.62</v>
      </c>
      <c r="O1683" t="n">
        <v>10836.99</v>
      </c>
      <c r="P1683" t="n">
        <v>372.36</v>
      </c>
      <c r="Q1683" t="n">
        <v>1367.34</v>
      </c>
      <c r="R1683" t="n">
        <v>154.12</v>
      </c>
      <c r="S1683" t="n">
        <v>104.26</v>
      </c>
      <c r="T1683" t="n">
        <v>23856.08</v>
      </c>
      <c r="U1683" t="n">
        <v>0.68</v>
      </c>
      <c r="V1683" t="n">
        <v>0.89</v>
      </c>
      <c r="W1683" t="n">
        <v>20.74</v>
      </c>
      <c r="X1683" t="n">
        <v>1.47</v>
      </c>
      <c r="Y1683" t="n">
        <v>1</v>
      </c>
      <c r="Z1683" t="n">
        <v>10</v>
      </c>
    </row>
    <row r="1684">
      <c r="A1684" t="n">
        <v>18</v>
      </c>
      <c r="B1684" t="n">
        <v>35</v>
      </c>
      <c r="C1684" t="inlineStr">
        <is>
          <t xml:space="preserve">CONCLUIDO	</t>
        </is>
      </c>
      <c r="D1684" t="n">
        <v>1.7638</v>
      </c>
      <c r="E1684" t="n">
        <v>56.69</v>
      </c>
      <c r="F1684" t="n">
        <v>53.96</v>
      </c>
      <c r="G1684" t="n">
        <v>66.06999999999999</v>
      </c>
      <c r="H1684" t="n">
        <v>1.12</v>
      </c>
      <c r="I1684" t="n">
        <v>49</v>
      </c>
      <c r="J1684" t="n">
        <v>86.27</v>
      </c>
      <c r="K1684" t="n">
        <v>35.1</v>
      </c>
      <c r="L1684" t="n">
        <v>5.5</v>
      </c>
      <c r="M1684" t="n">
        <v>47</v>
      </c>
      <c r="N1684" t="n">
        <v>10.67</v>
      </c>
      <c r="O1684" t="n">
        <v>10874.42</v>
      </c>
      <c r="P1684" t="n">
        <v>368.15</v>
      </c>
      <c r="Q1684" t="n">
        <v>1367.38</v>
      </c>
      <c r="R1684" t="n">
        <v>151.62</v>
      </c>
      <c r="S1684" t="n">
        <v>104.26</v>
      </c>
      <c r="T1684" t="n">
        <v>22621.95</v>
      </c>
      <c r="U1684" t="n">
        <v>0.6899999999999999</v>
      </c>
      <c r="V1684" t="n">
        <v>0.89</v>
      </c>
      <c r="W1684" t="n">
        <v>20.72</v>
      </c>
      <c r="X1684" t="n">
        <v>1.38</v>
      </c>
      <c r="Y1684" t="n">
        <v>1</v>
      </c>
      <c r="Z1684" t="n">
        <v>10</v>
      </c>
    </row>
    <row r="1685">
      <c r="A1685" t="n">
        <v>19</v>
      </c>
      <c r="B1685" t="n">
        <v>35</v>
      </c>
      <c r="C1685" t="inlineStr">
        <is>
          <t xml:space="preserve">CONCLUIDO	</t>
        </is>
      </c>
      <c r="D1685" t="n">
        <v>1.7665</v>
      </c>
      <c r="E1685" t="n">
        <v>56.61</v>
      </c>
      <c r="F1685" t="n">
        <v>53.91</v>
      </c>
      <c r="G1685" t="n">
        <v>68.81999999999999</v>
      </c>
      <c r="H1685" t="n">
        <v>1.16</v>
      </c>
      <c r="I1685" t="n">
        <v>47</v>
      </c>
      <c r="J1685" t="n">
        <v>86.58</v>
      </c>
      <c r="K1685" t="n">
        <v>35.1</v>
      </c>
      <c r="L1685" t="n">
        <v>5.75</v>
      </c>
      <c r="M1685" t="n">
        <v>44</v>
      </c>
      <c r="N1685" t="n">
        <v>10.73</v>
      </c>
      <c r="O1685" t="n">
        <v>10911.86</v>
      </c>
      <c r="P1685" t="n">
        <v>363.5</v>
      </c>
      <c r="Q1685" t="n">
        <v>1367.33</v>
      </c>
      <c r="R1685" t="n">
        <v>149.86</v>
      </c>
      <c r="S1685" t="n">
        <v>104.26</v>
      </c>
      <c r="T1685" t="n">
        <v>21751.06</v>
      </c>
      <c r="U1685" t="n">
        <v>0.7</v>
      </c>
      <c r="V1685" t="n">
        <v>0.89</v>
      </c>
      <c r="W1685" t="n">
        <v>20.72</v>
      </c>
      <c r="X1685" t="n">
        <v>1.33</v>
      </c>
      <c r="Y1685" t="n">
        <v>1</v>
      </c>
      <c r="Z1685" t="n">
        <v>10</v>
      </c>
    </row>
    <row r="1686">
      <c r="A1686" t="n">
        <v>20</v>
      </c>
      <c r="B1686" t="n">
        <v>35</v>
      </c>
      <c r="C1686" t="inlineStr">
        <is>
          <t xml:space="preserve">CONCLUIDO	</t>
        </is>
      </c>
      <c r="D1686" t="n">
        <v>1.7711</v>
      </c>
      <c r="E1686" t="n">
        <v>56.46</v>
      </c>
      <c r="F1686" t="n">
        <v>53.81</v>
      </c>
      <c r="G1686" t="n">
        <v>73.38</v>
      </c>
      <c r="H1686" t="n">
        <v>1.21</v>
      </c>
      <c r="I1686" t="n">
        <v>44</v>
      </c>
      <c r="J1686" t="n">
        <v>86.88</v>
      </c>
      <c r="K1686" t="n">
        <v>35.1</v>
      </c>
      <c r="L1686" t="n">
        <v>6</v>
      </c>
      <c r="M1686" t="n">
        <v>38</v>
      </c>
      <c r="N1686" t="n">
        <v>10.78</v>
      </c>
      <c r="O1686" t="n">
        <v>10949.33</v>
      </c>
      <c r="P1686" t="n">
        <v>359.31</v>
      </c>
      <c r="Q1686" t="n">
        <v>1367.35</v>
      </c>
      <c r="R1686" t="n">
        <v>146.55</v>
      </c>
      <c r="S1686" t="n">
        <v>104.26</v>
      </c>
      <c r="T1686" t="n">
        <v>20109.94</v>
      </c>
      <c r="U1686" t="n">
        <v>0.71</v>
      </c>
      <c r="V1686" t="n">
        <v>0.89</v>
      </c>
      <c r="W1686" t="n">
        <v>20.72</v>
      </c>
      <c r="X1686" t="n">
        <v>1.23</v>
      </c>
      <c r="Y1686" t="n">
        <v>1</v>
      </c>
      <c r="Z1686" t="n">
        <v>10</v>
      </c>
    </row>
    <row r="1687">
      <c r="A1687" t="n">
        <v>21</v>
      </c>
      <c r="B1687" t="n">
        <v>35</v>
      </c>
      <c r="C1687" t="inlineStr">
        <is>
          <t xml:space="preserve">CONCLUIDO	</t>
        </is>
      </c>
      <c r="D1687" t="n">
        <v>1.7727</v>
      </c>
      <c r="E1687" t="n">
        <v>56.41</v>
      </c>
      <c r="F1687" t="n">
        <v>53.78</v>
      </c>
      <c r="G1687" t="n">
        <v>75.04000000000001</v>
      </c>
      <c r="H1687" t="n">
        <v>1.26</v>
      </c>
      <c r="I1687" t="n">
        <v>43</v>
      </c>
      <c r="J1687" t="n">
        <v>87.19</v>
      </c>
      <c r="K1687" t="n">
        <v>35.1</v>
      </c>
      <c r="L1687" t="n">
        <v>6.25</v>
      </c>
      <c r="M1687" t="n">
        <v>31</v>
      </c>
      <c r="N1687" t="n">
        <v>10.83</v>
      </c>
      <c r="O1687" t="n">
        <v>10986.82</v>
      </c>
      <c r="P1687" t="n">
        <v>356.43</v>
      </c>
      <c r="Q1687" t="n">
        <v>1367.54</v>
      </c>
      <c r="R1687" t="n">
        <v>145.31</v>
      </c>
      <c r="S1687" t="n">
        <v>104.26</v>
      </c>
      <c r="T1687" t="n">
        <v>19494.95</v>
      </c>
      <c r="U1687" t="n">
        <v>0.72</v>
      </c>
      <c r="V1687" t="n">
        <v>0.89</v>
      </c>
      <c r="W1687" t="n">
        <v>20.72</v>
      </c>
      <c r="X1687" t="n">
        <v>1.2</v>
      </c>
      <c r="Y1687" t="n">
        <v>1</v>
      </c>
      <c r="Z1687" t="n">
        <v>10</v>
      </c>
    </row>
    <row r="1688">
      <c r="A1688" t="n">
        <v>22</v>
      </c>
      <c r="B1688" t="n">
        <v>35</v>
      </c>
      <c r="C1688" t="inlineStr">
        <is>
          <t xml:space="preserve">CONCLUIDO	</t>
        </is>
      </c>
      <c r="D1688" t="n">
        <v>1.7748</v>
      </c>
      <c r="E1688" t="n">
        <v>56.34</v>
      </c>
      <c r="F1688" t="n">
        <v>53.75</v>
      </c>
      <c r="G1688" t="n">
        <v>78.65000000000001</v>
      </c>
      <c r="H1688" t="n">
        <v>1.3</v>
      </c>
      <c r="I1688" t="n">
        <v>41</v>
      </c>
      <c r="J1688" t="n">
        <v>87.48999999999999</v>
      </c>
      <c r="K1688" t="n">
        <v>35.1</v>
      </c>
      <c r="L1688" t="n">
        <v>6.5</v>
      </c>
      <c r="M1688" t="n">
        <v>15</v>
      </c>
      <c r="N1688" t="n">
        <v>10.89</v>
      </c>
      <c r="O1688" t="n">
        <v>11024.33</v>
      </c>
      <c r="P1688" t="n">
        <v>354.47</v>
      </c>
      <c r="Q1688" t="n">
        <v>1367.33</v>
      </c>
      <c r="R1688" t="n">
        <v>143.48</v>
      </c>
      <c r="S1688" t="n">
        <v>104.26</v>
      </c>
      <c r="T1688" t="n">
        <v>18592.62</v>
      </c>
      <c r="U1688" t="n">
        <v>0.73</v>
      </c>
      <c r="V1688" t="n">
        <v>0.89</v>
      </c>
      <c r="W1688" t="n">
        <v>20.74</v>
      </c>
      <c r="X1688" t="n">
        <v>1.17</v>
      </c>
      <c r="Y1688" t="n">
        <v>1</v>
      </c>
      <c r="Z1688" t="n">
        <v>10</v>
      </c>
    </row>
    <row r="1689">
      <c r="A1689" t="n">
        <v>23</v>
      </c>
      <c r="B1689" t="n">
        <v>35</v>
      </c>
      <c r="C1689" t="inlineStr">
        <is>
          <t xml:space="preserve">CONCLUIDO	</t>
        </is>
      </c>
      <c r="D1689" t="n">
        <v>1.7749</v>
      </c>
      <c r="E1689" t="n">
        <v>56.34</v>
      </c>
      <c r="F1689" t="n">
        <v>53.74</v>
      </c>
      <c r="G1689" t="n">
        <v>78.65000000000001</v>
      </c>
      <c r="H1689" t="n">
        <v>1.35</v>
      </c>
      <c r="I1689" t="n">
        <v>41</v>
      </c>
      <c r="J1689" t="n">
        <v>87.79000000000001</v>
      </c>
      <c r="K1689" t="n">
        <v>35.1</v>
      </c>
      <c r="L1689" t="n">
        <v>6.75</v>
      </c>
      <c r="M1689" t="n">
        <v>3</v>
      </c>
      <c r="N1689" t="n">
        <v>10.94</v>
      </c>
      <c r="O1689" t="n">
        <v>11061.87</v>
      </c>
      <c r="P1689" t="n">
        <v>353.41</v>
      </c>
      <c r="Q1689" t="n">
        <v>1367.41</v>
      </c>
      <c r="R1689" t="n">
        <v>142.71</v>
      </c>
      <c r="S1689" t="n">
        <v>104.26</v>
      </c>
      <c r="T1689" t="n">
        <v>18205.32</v>
      </c>
      <c r="U1689" t="n">
        <v>0.73</v>
      </c>
      <c r="V1689" t="n">
        <v>0.89</v>
      </c>
      <c r="W1689" t="n">
        <v>20.76</v>
      </c>
      <c r="X1689" t="n">
        <v>1.16</v>
      </c>
      <c r="Y1689" t="n">
        <v>1</v>
      </c>
      <c r="Z1689" t="n">
        <v>10</v>
      </c>
    </row>
    <row r="1690">
      <c r="A1690" t="n">
        <v>24</v>
      </c>
      <c r="B1690" t="n">
        <v>35</v>
      </c>
      <c r="C1690" t="inlineStr">
        <is>
          <t xml:space="preserve">CONCLUIDO	</t>
        </is>
      </c>
      <c r="D1690" t="n">
        <v>1.7746</v>
      </c>
      <c r="E1690" t="n">
        <v>56.35</v>
      </c>
      <c r="F1690" t="n">
        <v>53.75</v>
      </c>
      <c r="G1690" t="n">
        <v>78.66</v>
      </c>
      <c r="H1690" t="n">
        <v>1.39</v>
      </c>
      <c r="I1690" t="n">
        <v>41</v>
      </c>
      <c r="J1690" t="n">
        <v>88.09999999999999</v>
      </c>
      <c r="K1690" t="n">
        <v>35.1</v>
      </c>
      <c r="L1690" t="n">
        <v>7</v>
      </c>
      <c r="M1690" t="n">
        <v>0</v>
      </c>
      <c r="N1690" t="n">
        <v>11</v>
      </c>
      <c r="O1690" t="n">
        <v>11099.43</v>
      </c>
      <c r="P1690" t="n">
        <v>354.61</v>
      </c>
      <c r="Q1690" t="n">
        <v>1367.58</v>
      </c>
      <c r="R1690" t="n">
        <v>142.79</v>
      </c>
      <c r="S1690" t="n">
        <v>104.26</v>
      </c>
      <c r="T1690" t="n">
        <v>18246.53</v>
      </c>
      <c r="U1690" t="n">
        <v>0.73</v>
      </c>
      <c r="V1690" t="n">
        <v>0.89</v>
      </c>
      <c r="W1690" t="n">
        <v>20.76</v>
      </c>
      <c r="X1690" t="n">
        <v>1.17</v>
      </c>
      <c r="Y1690" t="n">
        <v>1</v>
      </c>
      <c r="Z1690" t="n">
        <v>10</v>
      </c>
    </row>
    <row r="1691">
      <c r="A1691" t="n">
        <v>0</v>
      </c>
      <c r="B1691" t="n">
        <v>50</v>
      </c>
      <c r="C1691" t="inlineStr">
        <is>
          <t xml:space="preserve">CONCLUIDO	</t>
        </is>
      </c>
      <c r="D1691" t="n">
        <v>1.2797</v>
      </c>
      <c r="E1691" t="n">
        <v>78.15000000000001</v>
      </c>
      <c r="F1691" t="n">
        <v>65.98</v>
      </c>
      <c r="G1691" t="n">
        <v>8.68</v>
      </c>
      <c r="H1691" t="n">
        <v>0.16</v>
      </c>
      <c r="I1691" t="n">
        <v>456</v>
      </c>
      <c r="J1691" t="n">
        <v>107.41</v>
      </c>
      <c r="K1691" t="n">
        <v>41.65</v>
      </c>
      <c r="L1691" t="n">
        <v>1</v>
      </c>
      <c r="M1691" t="n">
        <v>454</v>
      </c>
      <c r="N1691" t="n">
        <v>14.77</v>
      </c>
      <c r="O1691" t="n">
        <v>13481.73</v>
      </c>
      <c r="P1691" t="n">
        <v>632.28</v>
      </c>
      <c r="Q1691" t="n">
        <v>1369.46</v>
      </c>
      <c r="R1691" t="n">
        <v>541.92</v>
      </c>
      <c r="S1691" t="n">
        <v>104.26</v>
      </c>
      <c r="T1691" t="n">
        <v>215737.9</v>
      </c>
      <c r="U1691" t="n">
        <v>0.19</v>
      </c>
      <c r="V1691" t="n">
        <v>0.73</v>
      </c>
      <c r="W1691" t="n">
        <v>21.4</v>
      </c>
      <c r="X1691" t="n">
        <v>13.35</v>
      </c>
      <c r="Y1691" t="n">
        <v>1</v>
      </c>
      <c r="Z1691" t="n">
        <v>10</v>
      </c>
    </row>
    <row r="1692">
      <c r="A1692" t="n">
        <v>1</v>
      </c>
      <c r="B1692" t="n">
        <v>50</v>
      </c>
      <c r="C1692" t="inlineStr">
        <is>
          <t xml:space="preserve">CONCLUIDO	</t>
        </is>
      </c>
      <c r="D1692" t="n">
        <v>1.382</v>
      </c>
      <c r="E1692" t="n">
        <v>72.36</v>
      </c>
      <c r="F1692" t="n">
        <v>62.66</v>
      </c>
      <c r="G1692" t="n">
        <v>10.9</v>
      </c>
      <c r="H1692" t="n">
        <v>0.2</v>
      </c>
      <c r="I1692" t="n">
        <v>345</v>
      </c>
      <c r="J1692" t="n">
        <v>107.73</v>
      </c>
      <c r="K1692" t="n">
        <v>41.65</v>
      </c>
      <c r="L1692" t="n">
        <v>1.25</v>
      </c>
      <c r="M1692" t="n">
        <v>343</v>
      </c>
      <c r="N1692" t="n">
        <v>14.83</v>
      </c>
      <c r="O1692" t="n">
        <v>13520.81</v>
      </c>
      <c r="P1692" t="n">
        <v>598.6</v>
      </c>
      <c r="Q1692" t="n">
        <v>1368.81</v>
      </c>
      <c r="R1692" t="n">
        <v>433.51</v>
      </c>
      <c r="S1692" t="n">
        <v>104.26</v>
      </c>
      <c r="T1692" t="n">
        <v>162086.76</v>
      </c>
      <c r="U1692" t="n">
        <v>0.24</v>
      </c>
      <c r="V1692" t="n">
        <v>0.77</v>
      </c>
      <c r="W1692" t="n">
        <v>21.23</v>
      </c>
      <c r="X1692" t="n">
        <v>10.05</v>
      </c>
      <c r="Y1692" t="n">
        <v>1</v>
      </c>
      <c r="Z1692" t="n">
        <v>10</v>
      </c>
    </row>
    <row r="1693">
      <c r="A1693" t="n">
        <v>2</v>
      </c>
      <c r="B1693" t="n">
        <v>50</v>
      </c>
      <c r="C1693" t="inlineStr">
        <is>
          <t xml:space="preserve">CONCLUIDO	</t>
        </is>
      </c>
      <c r="D1693" t="n">
        <v>1.4523</v>
      </c>
      <c r="E1693" t="n">
        <v>68.84999999999999</v>
      </c>
      <c r="F1693" t="n">
        <v>60.64</v>
      </c>
      <c r="G1693" t="n">
        <v>13.09</v>
      </c>
      <c r="H1693" t="n">
        <v>0.24</v>
      </c>
      <c r="I1693" t="n">
        <v>278</v>
      </c>
      <c r="J1693" t="n">
        <v>108.05</v>
      </c>
      <c r="K1693" t="n">
        <v>41.65</v>
      </c>
      <c r="L1693" t="n">
        <v>1.5</v>
      </c>
      <c r="M1693" t="n">
        <v>276</v>
      </c>
      <c r="N1693" t="n">
        <v>14.9</v>
      </c>
      <c r="O1693" t="n">
        <v>13559.91</v>
      </c>
      <c r="P1693" t="n">
        <v>577.4299999999999</v>
      </c>
      <c r="Q1693" t="n">
        <v>1368.15</v>
      </c>
      <c r="R1693" t="n">
        <v>368.81</v>
      </c>
      <c r="S1693" t="n">
        <v>104.26</v>
      </c>
      <c r="T1693" t="n">
        <v>130071.11</v>
      </c>
      <c r="U1693" t="n">
        <v>0.28</v>
      </c>
      <c r="V1693" t="n">
        <v>0.79</v>
      </c>
      <c r="W1693" t="n">
        <v>21.09</v>
      </c>
      <c r="X1693" t="n">
        <v>8.039999999999999</v>
      </c>
      <c r="Y1693" t="n">
        <v>1</v>
      </c>
      <c r="Z1693" t="n">
        <v>10</v>
      </c>
    </row>
    <row r="1694">
      <c r="A1694" t="n">
        <v>3</v>
      </c>
      <c r="B1694" t="n">
        <v>50</v>
      </c>
      <c r="C1694" t="inlineStr">
        <is>
          <t xml:space="preserve">CONCLUIDO	</t>
        </is>
      </c>
      <c r="D1694" t="n">
        <v>1.5036</v>
      </c>
      <c r="E1694" t="n">
        <v>66.51000000000001</v>
      </c>
      <c r="F1694" t="n">
        <v>59.31</v>
      </c>
      <c r="G1694" t="n">
        <v>15.34</v>
      </c>
      <c r="H1694" t="n">
        <v>0.28</v>
      </c>
      <c r="I1694" t="n">
        <v>232</v>
      </c>
      <c r="J1694" t="n">
        <v>108.37</v>
      </c>
      <c r="K1694" t="n">
        <v>41.65</v>
      </c>
      <c r="L1694" t="n">
        <v>1.75</v>
      </c>
      <c r="M1694" t="n">
        <v>230</v>
      </c>
      <c r="N1694" t="n">
        <v>14.97</v>
      </c>
      <c r="O1694" t="n">
        <v>13599.17</v>
      </c>
      <c r="P1694" t="n">
        <v>562.95</v>
      </c>
      <c r="Q1694" t="n">
        <v>1368.45</v>
      </c>
      <c r="R1694" t="n">
        <v>324.61</v>
      </c>
      <c r="S1694" t="n">
        <v>104.26</v>
      </c>
      <c r="T1694" t="n">
        <v>108201.93</v>
      </c>
      <c r="U1694" t="n">
        <v>0.32</v>
      </c>
      <c r="V1694" t="n">
        <v>0.8100000000000001</v>
      </c>
      <c r="W1694" t="n">
        <v>21.05</v>
      </c>
      <c r="X1694" t="n">
        <v>6.72</v>
      </c>
      <c r="Y1694" t="n">
        <v>1</v>
      </c>
      <c r="Z1694" t="n">
        <v>10</v>
      </c>
    </row>
    <row r="1695">
      <c r="A1695" t="n">
        <v>4</v>
      </c>
      <c r="B1695" t="n">
        <v>50</v>
      </c>
      <c r="C1695" t="inlineStr">
        <is>
          <t xml:space="preserve">CONCLUIDO	</t>
        </is>
      </c>
      <c r="D1695" t="n">
        <v>1.5443</v>
      </c>
      <c r="E1695" t="n">
        <v>64.76000000000001</v>
      </c>
      <c r="F1695" t="n">
        <v>58.3</v>
      </c>
      <c r="G1695" t="n">
        <v>17.58</v>
      </c>
      <c r="H1695" t="n">
        <v>0.32</v>
      </c>
      <c r="I1695" t="n">
        <v>199</v>
      </c>
      <c r="J1695" t="n">
        <v>108.68</v>
      </c>
      <c r="K1695" t="n">
        <v>41.65</v>
      </c>
      <c r="L1695" t="n">
        <v>2</v>
      </c>
      <c r="M1695" t="n">
        <v>197</v>
      </c>
      <c r="N1695" t="n">
        <v>15.03</v>
      </c>
      <c r="O1695" t="n">
        <v>13638.32</v>
      </c>
      <c r="P1695" t="n">
        <v>551.09</v>
      </c>
      <c r="Q1695" t="n">
        <v>1367.83</v>
      </c>
      <c r="R1695" t="n">
        <v>292.77</v>
      </c>
      <c r="S1695" t="n">
        <v>104.26</v>
      </c>
      <c r="T1695" t="n">
        <v>92448.31</v>
      </c>
      <c r="U1695" t="n">
        <v>0.36</v>
      </c>
      <c r="V1695" t="n">
        <v>0.82</v>
      </c>
      <c r="W1695" t="n">
        <v>20.96</v>
      </c>
      <c r="X1695" t="n">
        <v>5.7</v>
      </c>
      <c r="Y1695" t="n">
        <v>1</v>
      </c>
      <c r="Z1695" t="n">
        <v>10</v>
      </c>
    </row>
    <row r="1696">
      <c r="A1696" t="n">
        <v>5</v>
      </c>
      <c r="B1696" t="n">
        <v>50</v>
      </c>
      <c r="C1696" t="inlineStr">
        <is>
          <t xml:space="preserve">CONCLUIDO	</t>
        </is>
      </c>
      <c r="D1696" t="n">
        <v>1.5748</v>
      </c>
      <c r="E1696" t="n">
        <v>63.5</v>
      </c>
      <c r="F1696" t="n">
        <v>57.6</v>
      </c>
      <c r="G1696" t="n">
        <v>19.86</v>
      </c>
      <c r="H1696" t="n">
        <v>0.36</v>
      </c>
      <c r="I1696" t="n">
        <v>174</v>
      </c>
      <c r="J1696" t="n">
        <v>109</v>
      </c>
      <c r="K1696" t="n">
        <v>41.65</v>
      </c>
      <c r="L1696" t="n">
        <v>2.25</v>
      </c>
      <c r="M1696" t="n">
        <v>172</v>
      </c>
      <c r="N1696" t="n">
        <v>15.1</v>
      </c>
      <c r="O1696" t="n">
        <v>13677.51</v>
      </c>
      <c r="P1696" t="n">
        <v>542.49</v>
      </c>
      <c r="Q1696" t="n">
        <v>1368.05</v>
      </c>
      <c r="R1696" t="n">
        <v>269.47</v>
      </c>
      <c r="S1696" t="n">
        <v>104.26</v>
      </c>
      <c r="T1696" t="n">
        <v>80919.14999999999</v>
      </c>
      <c r="U1696" t="n">
        <v>0.39</v>
      </c>
      <c r="V1696" t="n">
        <v>0.83</v>
      </c>
      <c r="W1696" t="n">
        <v>20.93</v>
      </c>
      <c r="X1696" t="n">
        <v>5.01</v>
      </c>
      <c r="Y1696" t="n">
        <v>1</v>
      </c>
      <c r="Z1696" t="n">
        <v>10</v>
      </c>
    </row>
    <row r="1697">
      <c r="A1697" t="n">
        <v>6</v>
      </c>
      <c r="B1697" t="n">
        <v>50</v>
      </c>
      <c r="C1697" t="inlineStr">
        <is>
          <t xml:space="preserve">CONCLUIDO	</t>
        </is>
      </c>
      <c r="D1697" t="n">
        <v>1.6</v>
      </c>
      <c r="E1697" t="n">
        <v>62.5</v>
      </c>
      <c r="F1697" t="n">
        <v>57.02</v>
      </c>
      <c r="G1697" t="n">
        <v>22.07</v>
      </c>
      <c r="H1697" t="n">
        <v>0.4</v>
      </c>
      <c r="I1697" t="n">
        <v>155</v>
      </c>
      <c r="J1697" t="n">
        <v>109.32</v>
      </c>
      <c r="K1697" t="n">
        <v>41.65</v>
      </c>
      <c r="L1697" t="n">
        <v>2.5</v>
      </c>
      <c r="M1697" t="n">
        <v>153</v>
      </c>
      <c r="N1697" t="n">
        <v>15.17</v>
      </c>
      <c r="O1697" t="n">
        <v>13716.72</v>
      </c>
      <c r="P1697" t="n">
        <v>534.66</v>
      </c>
      <c r="Q1697" t="n">
        <v>1367.73</v>
      </c>
      <c r="R1697" t="n">
        <v>250.68</v>
      </c>
      <c r="S1697" t="n">
        <v>104.26</v>
      </c>
      <c r="T1697" t="n">
        <v>71623.34</v>
      </c>
      <c r="U1697" t="n">
        <v>0.42</v>
      </c>
      <c r="V1697" t="n">
        <v>0.84</v>
      </c>
      <c r="W1697" t="n">
        <v>20.9</v>
      </c>
      <c r="X1697" t="n">
        <v>4.43</v>
      </c>
      <c r="Y1697" t="n">
        <v>1</v>
      </c>
      <c r="Z1697" t="n">
        <v>10</v>
      </c>
    </row>
    <row r="1698">
      <c r="A1698" t="n">
        <v>7</v>
      </c>
      <c r="B1698" t="n">
        <v>50</v>
      </c>
      <c r="C1698" t="inlineStr">
        <is>
          <t xml:space="preserve">CONCLUIDO	</t>
        </is>
      </c>
      <c r="D1698" t="n">
        <v>1.621</v>
      </c>
      <c r="E1698" t="n">
        <v>61.69</v>
      </c>
      <c r="F1698" t="n">
        <v>56.56</v>
      </c>
      <c r="G1698" t="n">
        <v>24.42</v>
      </c>
      <c r="H1698" t="n">
        <v>0.44</v>
      </c>
      <c r="I1698" t="n">
        <v>139</v>
      </c>
      <c r="J1698" t="n">
        <v>109.64</v>
      </c>
      <c r="K1698" t="n">
        <v>41.65</v>
      </c>
      <c r="L1698" t="n">
        <v>2.75</v>
      </c>
      <c r="M1698" t="n">
        <v>137</v>
      </c>
      <c r="N1698" t="n">
        <v>15.24</v>
      </c>
      <c r="O1698" t="n">
        <v>13755.95</v>
      </c>
      <c r="P1698" t="n">
        <v>528.6</v>
      </c>
      <c r="Q1698" t="n">
        <v>1367.73</v>
      </c>
      <c r="R1698" t="n">
        <v>235.83</v>
      </c>
      <c r="S1698" t="n">
        <v>104.26</v>
      </c>
      <c r="T1698" t="n">
        <v>64274.44</v>
      </c>
      <c r="U1698" t="n">
        <v>0.44</v>
      </c>
      <c r="V1698" t="n">
        <v>0.85</v>
      </c>
      <c r="W1698" t="n">
        <v>20.87</v>
      </c>
      <c r="X1698" t="n">
        <v>3.98</v>
      </c>
      <c r="Y1698" t="n">
        <v>1</v>
      </c>
      <c r="Z1698" t="n">
        <v>10</v>
      </c>
    </row>
    <row r="1699">
      <c r="A1699" t="n">
        <v>8</v>
      </c>
      <c r="B1699" t="n">
        <v>50</v>
      </c>
      <c r="C1699" t="inlineStr">
        <is>
          <t xml:space="preserve">CONCLUIDO	</t>
        </is>
      </c>
      <c r="D1699" t="n">
        <v>1.6388</v>
      </c>
      <c r="E1699" t="n">
        <v>61.02</v>
      </c>
      <c r="F1699" t="n">
        <v>56.18</v>
      </c>
      <c r="G1699" t="n">
        <v>26.75</v>
      </c>
      <c r="H1699" t="n">
        <v>0.48</v>
      </c>
      <c r="I1699" t="n">
        <v>126</v>
      </c>
      <c r="J1699" t="n">
        <v>109.96</v>
      </c>
      <c r="K1699" t="n">
        <v>41.65</v>
      </c>
      <c r="L1699" t="n">
        <v>3</v>
      </c>
      <c r="M1699" t="n">
        <v>124</v>
      </c>
      <c r="N1699" t="n">
        <v>15.31</v>
      </c>
      <c r="O1699" t="n">
        <v>13795.21</v>
      </c>
      <c r="P1699" t="n">
        <v>522.96</v>
      </c>
      <c r="Q1699" t="n">
        <v>1367.85</v>
      </c>
      <c r="R1699" t="n">
        <v>223.39</v>
      </c>
      <c r="S1699" t="n">
        <v>104.26</v>
      </c>
      <c r="T1699" t="n">
        <v>58120.66</v>
      </c>
      <c r="U1699" t="n">
        <v>0.47</v>
      </c>
      <c r="V1699" t="n">
        <v>0.85</v>
      </c>
      <c r="W1699" t="n">
        <v>20.85</v>
      </c>
      <c r="X1699" t="n">
        <v>3.59</v>
      </c>
      <c r="Y1699" t="n">
        <v>1</v>
      </c>
      <c r="Z1699" t="n">
        <v>10</v>
      </c>
    </row>
    <row r="1700">
      <c r="A1700" t="n">
        <v>9</v>
      </c>
      <c r="B1700" t="n">
        <v>50</v>
      </c>
      <c r="C1700" t="inlineStr">
        <is>
          <t xml:space="preserve">CONCLUIDO	</t>
        </is>
      </c>
      <c r="D1700" t="n">
        <v>1.6524</v>
      </c>
      <c r="E1700" t="n">
        <v>60.52</v>
      </c>
      <c r="F1700" t="n">
        <v>55.9</v>
      </c>
      <c r="G1700" t="n">
        <v>28.92</v>
      </c>
      <c r="H1700" t="n">
        <v>0.52</v>
      </c>
      <c r="I1700" t="n">
        <v>116</v>
      </c>
      <c r="J1700" t="n">
        <v>110.27</v>
      </c>
      <c r="K1700" t="n">
        <v>41.65</v>
      </c>
      <c r="L1700" t="n">
        <v>3.25</v>
      </c>
      <c r="M1700" t="n">
        <v>114</v>
      </c>
      <c r="N1700" t="n">
        <v>15.37</v>
      </c>
      <c r="O1700" t="n">
        <v>13834.5</v>
      </c>
      <c r="P1700" t="n">
        <v>518.16</v>
      </c>
      <c r="Q1700" t="n">
        <v>1367.71</v>
      </c>
      <c r="R1700" t="n">
        <v>214.3</v>
      </c>
      <c r="S1700" t="n">
        <v>104.26</v>
      </c>
      <c r="T1700" t="n">
        <v>53627.25</v>
      </c>
      <c r="U1700" t="n">
        <v>0.49</v>
      </c>
      <c r="V1700" t="n">
        <v>0.86</v>
      </c>
      <c r="W1700" t="n">
        <v>20.84</v>
      </c>
      <c r="X1700" t="n">
        <v>3.32</v>
      </c>
      <c r="Y1700" t="n">
        <v>1</v>
      </c>
      <c r="Z1700" t="n">
        <v>10</v>
      </c>
    </row>
    <row r="1701">
      <c r="A1701" t="n">
        <v>10</v>
      </c>
      <c r="B1701" t="n">
        <v>50</v>
      </c>
      <c r="C1701" t="inlineStr">
        <is>
          <t xml:space="preserve">CONCLUIDO	</t>
        </is>
      </c>
      <c r="D1701" t="n">
        <v>1.6663</v>
      </c>
      <c r="E1701" t="n">
        <v>60.01</v>
      </c>
      <c r="F1701" t="n">
        <v>55.62</v>
      </c>
      <c r="G1701" t="n">
        <v>31.48</v>
      </c>
      <c r="H1701" t="n">
        <v>0.5600000000000001</v>
      </c>
      <c r="I1701" t="n">
        <v>106</v>
      </c>
      <c r="J1701" t="n">
        <v>110.59</v>
      </c>
      <c r="K1701" t="n">
        <v>41.65</v>
      </c>
      <c r="L1701" t="n">
        <v>3.5</v>
      </c>
      <c r="M1701" t="n">
        <v>104</v>
      </c>
      <c r="N1701" t="n">
        <v>15.44</v>
      </c>
      <c r="O1701" t="n">
        <v>13873.81</v>
      </c>
      <c r="P1701" t="n">
        <v>513.29</v>
      </c>
      <c r="Q1701" t="n">
        <v>1367.64</v>
      </c>
      <c r="R1701" t="n">
        <v>204.77</v>
      </c>
      <c r="S1701" t="n">
        <v>104.26</v>
      </c>
      <c r="T1701" t="n">
        <v>48910.99</v>
      </c>
      <c r="U1701" t="n">
        <v>0.51</v>
      </c>
      <c r="V1701" t="n">
        <v>0.86</v>
      </c>
      <c r="W1701" t="n">
        <v>20.83</v>
      </c>
      <c r="X1701" t="n">
        <v>3.04</v>
      </c>
      <c r="Y1701" t="n">
        <v>1</v>
      </c>
      <c r="Z1701" t="n">
        <v>10</v>
      </c>
    </row>
    <row r="1702">
      <c r="A1702" t="n">
        <v>11</v>
      </c>
      <c r="B1702" t="n">
        <v>50</v>
      </c>
      <c r="C1702" t="inlineStr">
        <is>
          <t xml:space="preserve">CONCLUIDO	</t>
        </is>
      </c>
      <c r="D1702" t="n">
        <v>1.6769</v>
      </c>
      <c r="E1702" t="n">
        <v>59.63</v>
      </c>
      <c r="F1702" t="n">
        <v>55.4</v>
      </c>
      <c r="G1702" t="n">
        <v>33.57</v>
      </c>
      <c r="H1702" t="n">
        <v>0.6</v>
      </c>
      <c r="I1702" t="n">
        <v>99</v>
      </c>
      <c r="J1702" t="n">
        <v>110.91</v>
      </c>
      <c r="K1702" t="n">
        <v>41.65</v>
      </c>
      <c r="L1702" t="n">
        <v>3.75</v>
      </c>
      <c r="M1702" t="n">
        <v>97</v>
      </c>
      <c r="N1702" t="n">
        <v>15.51</v>
      </c>
      <c r="O1702" t="n">
        <v>13913.15</v>
      </c>
      <c r="P1702" t="n">
        <v>509.14</v>
      </c>
      <c r="Q1702" t="n">
        <v>1367.63</v>
      </c>
      <c r="R1702" t="n">
        <v>198.34</v>
      </c>
      <c r="S1702" t="n">
        <v>104.26</v>
      </c>
      <c r="T1702" t="n">
        <v>45732.76</v>
      </c>
      <c r="U1702" t="n">
        <v>0.53</v>
      </c>
      <c r="V1702" t="n">
        <v>0.87</v>
      </c>
      <c r="W1702" t="n">
        <v>20.8</v>
      </c>
      <c r="X1702" t="n">
        <v>2.81</v>
      </c>
      <c r="Y1702" t="n">
        <v>1</v>
      </c>
      <c r="Z1702" t="n">
        <v>10</v>
      </c>
    </row>
    <row r="1703">
      <c r="A1703" t="n">
        <v>12</v>
      </c>
      <c r="B1703" t="n">
        <v>50</v>
      </c>
      <c r="C1703" t="inlineStr">
        <is>
          <t xml:space="preserve">CONCLUIDO	</t>
        </is>
      </c>
      <c r="D1703" t="n">
        <v>1.6867</v>
      </c>
      <c r="E1703" t="n">
        <v>59.29</v>
      </c>
      <c r="F1703" t="n">
        <v>55.21</v>
      </c>
      <c r="G1703" t="n">
        <v>36</v>
      </c>
      <c r="H1703" t="n">
        <v>0.63</v>
      </c>
      <c r="I1703" t="n">
        <v>92</v>
      </c>
      <c r="J1703" t="n">
        <v>111.23</v>
      </c>
      <c r="K1703" t="n">
        <v>41.65</v>
      </c>
      <c r="L1703" t="n">
        <v>4</v>
      </c>
      <c r="M1703" t="n">
        <v>90</v>
      </c>
      <c r="N1703" t="n">
        <v>15.58</v>
      </c>
      <c r="O1703" t="n">
        <v>13952.52</v>
      </c>
      <c r="P1703" t="n">
        <v>505.18</v>
      </c>
      <c r="Q1703" t="n">
        <v>1367.53</v>
      </c>
      <c r="R1703" t="n">
        <v>191.93</v>
      </c>
      <c r="S1703" t="n">
        <v>104.26</v>
      </c>
      <c r="T1703" t="n">
        <v>42563.02</v>
      </c>
      <c r="U1703" t="n">
        <v>0.54</v>
      </c>
      <c r="V1703" t="n">
        <v>0.87</v>
      </c>
      <c r="W1703" t="n">
        <v>20.79</v>
      </c>
      <c r="X1703" t="n">
        <v>2.62</v>
      </c>
      <c r="Y1703" t="n">
        <v>1</v>
      </c>
      <c r="Z1703" t="n">
        <v>10</v>
      </c>
    </row>
    <row r="1704">
      <c r="A1704" t="n">
        <v>13</v>
      </c>
      <c r="B1704" t="n">
        <v>50</v>
      </c>
      <c r="C1704" t="inlineStr">
        <is>
          <t xml:space="preserve">CONCLUIDO	</t>
        </is>
      </c>
      <c r="D1704" t="n">
        <v>1.6958</v>
      </c>
      <c r="E1704" t="n">
        <v>58.97</v>
      </c>
      <c r="F1704" t="n">
        <v>55.02</v>
      </c>
      <c r="G1704" t="n">
        <v>38.39</v>
      </c>
      <c r="H1704" t="n">
        <v>0.67</v>
      </c>
      <c r="I1704" t="n">
        <v>86</v>
      </c>
      <c r="J1704" t="n">
        <v>111.55</v>
      </c>
      <c r="K1704" t="n">
        <v>41.65</v>
      </c>
      <c r="L1704" t="n">
        <v>4.25</v>
      </c>
      <c r="M1704" t="n">
        <v>84</v>
      </c>
      <c r="N1704" t="n">
        <v>15.65</v>
      </c>
      <c r="O1704" t="n">
        <v>13991.91</v>
      </c>
      <c r="P1704" t="n">
        <v>501.21</v>
      </c>
      <c r="Q1704" t="n">
        <v>1367.63</v>
      </c>
      <c r="R1704" t="n">
        <v>185.64</v>
      </c>
      <c r="S1704" t="n">
        <v>104.26</v>
      </c>
      <c r="T1704" t="n">
        <v>39444.63</v>
      </c>
      <c r="U1704" t="n">
        <v>0.5600000000000001</v>
      </c>
      <c r="V1704" t="n">
        <v>0.87</v>
      </c>
      <c r="W1704" t="n">
        <v>20.79</v>
      </c>
      <c r="X1704" t="n">
        <v>2.44</v>
      </c>
      <c r="Y1704" t="n">
        <v>1</v>
      </c>
      <c r="Z1704" t="n">
        <v>10</v>
      </c>
    </row>
    <row r="1705">
      <c r="A1705" t="n">
        <v>14</v>
      </c>
      <c r="B1705" t="n">
        <v>50</v>
      </c>
      <c r="C1705" t="inlineStr">
        <is>
          <t xml:space="preserve">CONCLUIDO	</t>
        </is>
      </c>
      <c r="D1705" t="n">
        <v>1.7038</v>
      </c>
      <c r="E1705" t="n">
        <v>58.69</v>
      </c>
      <c r="F1705" t="n">
        <v>54.86</v>
      </c>
      <c r="G1705" t="n">
        <v>40.64</v>
      </c>
      <c r="H1705" t="n">
        <v>0.71</v>
      </c>
      <c r="I1705" t="n">
        <v>81</v>
      </c>
      <c r="J1705" t="n">
        <v>111.87</v>
      </c>
      <c r="K1705" t="n">
        <v>41.65</v>
      </c>
      <c r="L1705" t="n">
        <v>4.5</v>
      </c>
      <c r="M1705" t="n">
        <v>79</v>
      </c>
      <c r="N1705" t="n">
        <v>15.72</v>
      </c>
      <c r="O1705" t="n">
        <v>14031.33</v>
      </c>
      <c r="P1705" t="n">
        <v>497.54</v>
      </c>
      <c r="Q1705" t="n">
        <v>1367.46</v>
      </c>
      <c r="R1705" t="n">
        <v>180.52</v>
      </c>
      <c r="S1705" t="n">
        <v>104.26</v>
      </c>
      <c r="T1705" t="n">
        <v>36911.34</v>
      </c>
      <c r="U1705" t="n">
        <v>0.58</v>
      </c>
      <c r="V1705" t="n">
        <v>0.87</v>
      </c>
      <c r="W1705" t="n">
        <v>20.78</v>
      </c>
      <c r="X1705" t="n">
        <v>2.28</v>
      </c>
      <c r="Y1705" t="n">
        <v>1</v>
      </c>
      <c r="Z1705" t="n">
        <v>10</v>
      </c>
    </row>
    <row r="1706">
      <c r="A1706" t="n">
        <v>15</v>
      </c>
      <c r="B1706" t="n">
        <v>50</v>
      </c>
      <c r="C1706" t="inlineStr">
        <is>
          <t xml:space="preserve">CONCLUIDO	</t>
        </is>
      </c>
      <c r="D1706" t="n">
        <v>1.7112</v>
      </c>
      <c r="E1706" t="n">
        <v>58.44</v>
      </c>
      <c r="F1706" t="n">
        <v>54.71</v>
      </c>
      <c r="G1706" t="n">
        <v>43.2</v>
      </c>
      <c r="H1706" t="n">
        <v>0.75</v>
      </c>
      <c r="I1706" t="n">
        <v>76</v>
      </c>
      <c r="J1706" t="n">
        <v>112.19</v>
      </c>
      <c r="K1706" t="n">
        <v>41.65</v>
      </c>
      <c r="L1706" t="n">
        <v>4.75</v>
      </c>
      <c r="M1706" t="n">
        <v>74</v>
      </c>
      <c r="N1706" t="n">
        <v>15.79</v>
      </c>
      <c r="O1706" t="n">
        <v>14070.77</v>
      </c>
      <c r="P1706" t="n">
        <v>493.95</v>
      </c>
      <c r="Q1706" t="n">
        <v>1367.46</v>
      </c>
      <c r="R1706" t="n">
        <v>175.86</v>
      </c>
      <c r="S1706" t="n">
        <v>104.26</v>
      </c>
      <c r="T1706" t="n">
        <v>34604.91</v>
      </c>
      <c r="U1706" t="n">
        <v>0.59</v>
      </c>
      <c r="V1706" t="n">
        <v>0.88</v>
      </c>
      <c r="W1706" t="n">
        <v>20.77</v>
      </c>
      <c r="X1706" t="n">
        <v>2.13</v>
      </c>
      <c r="Y1706" t="n">
        <v>1</v>
      </c>
      <c r="Z1706" t="n">
        <v>10</v>
      </c>
    </row>
    <row r="1707">
      <c r="A1707" t="n">
        <v>16</v>
      </c>
      <c r="B1707" t="n">
        <v>50</v>
      </c>
      <c r="C1707" t="inlineStr">
        <is>
          <t xml:space="preserve">CONCLUIDO	</t>
        </is>
      </c>
      <c r="D1707" t="n">
        <v>1.7163</v>
      </c>
      <c r="E1707" t="n">
        <v>58.27</v>
      </c>
      <c r="F1707" t="n">
        <v>54.63</v>
      </c>
      <c r="G1707" t="n">
        <v>45.53</v>
      </c>
      <c r="H1707" t="n">
        <v>0.78</v>
      </c>
      <c r="I1707" t="n">
        <v>72</v>
      </c>
      <c r="J1707" t="n">
        <v>112.51</v>
      </c>
      <c r="K1707" t="n">
        <v>41.65</v>
      </c>
      <c r="L1707" t="n">
        <v>5</v>
      </c>
      <c r="M1707" t="n">
        <v>70</v>
      </c>
      <c r="N1707" t="n">
        <v>15.86</v>
      </c>
      <c r="O1707" t="n">
        <v>14110.24</v>
      </c>
      <c r="P1707" t="n">
        <v>491.44</v>
      </c>
      <c r="Q1707" t="n">
        <v>1367.46</v>
      </c>
      <c r="R1707" t="n">
        <v>173.54</v>
      </c>
      <c r="S1707" t="n">
        <v>104.26</v>
      </c>
      <c r="T1707" t="n">
        <v>33467.05</v>
      </c>
      <c r="U1707" t="n">
        <v>0.6</v>
      </c>
      <c r="V1707" t="n">
        <v>0.88</v>
      </c>
      <c r="W1707" t="n">
        <v>20.75</v>
      </c>
      <c r="X1707" t="n">
        <v>2.05</v>
      </c>
      <c r="Y1707" t="n">
        <v>1</v>
      </c>
      <c r="Z1707" t="n">
        <v>10</v>
      </c>
    </row>
    <row r="1708">
      <c r="A1708" t="n">
        <v>17</v>
      </c>
      <c r="B1708" t="n">
        <v>50</v>
      </c>
      <c r="C1708" t="inlineStr">
        <is>
          <t xml:space="preserve">CONCLUIDO	</t>
        </is>
      </c>
      <c r="D1708" t="n">
        <v>1.7228</v>
      </c>
      <c r="E1708" t="n">
        <v>58.05</v>
      </c>
      <c r="F1708" t="n">
        <v>54.5</v>
      </c>
      <c r="G1708" t="n">
        <v>48.09</v>
      </c>
      <c r="H1708" t="n">
        <v>0.82</v>
      </c>
      <c r="I1708" t="n">
        <v>68</v>
      </c>
      <c r="J1708" t="n">
        <v>112.83</v>
      </c>
      <c r="K1708" t="n">
        <v>41.65</v>
      </c>
      <c r="L1708" t="n">
        <v>5.25</v>
      </c>
      <c r="M1708" t="n">
        <v>66</v>
      </c>
      <c r="N1708" t="n">
        <v>15.93</v>
      </c>
      <c r="O1708" t="n">
        <v>14149.74</v>
      </c>
      <c r="P1708" t="n">
        <v>487.5</v>
      </c>
      <c r="Q1708" t="n">
        <v>1367.5</v>
      </c>
      <c r="R1708" t="n">
        <v>168.98</v>
      </c>
      <c r="S1708" t="n">
        <v>104.26</v>
      </c>
      <c r="T1708" t="n">
        <v>31206.95</v>
      </c>
      <c r="U1708" t="n">
        <v>0.62</v>
      </c>
      <c r="V1708" t="n">
        <v>0.88</v>
      </c>
      <c r="W1708" t="n">
        <v>20.75</v>
      </c>
      <c r="X1708" t="n">
        <v>1.92</v>
      </c>
      <c r="Y1708" t="n">
        <v>1</v>
      </c>
      <c r="Z1708" t="n">
        <v>10</v>
      </c>
    </row>
    <row r="1709">
      <c r="A1709" t="n">
        <v>18</v>
      </c>
      <c r="B1709" t="n">
        <v>50</v>
      </c>
      <c r="C1709" t="inlineStr">
        <is>
          <t xml:space="preserve">CONCLUIDO	</t>
        </is>
      </c>
      <c r="D1709" t="n">
        <v>1.7279</v>
      </c>
      <c r="E1709" t="n">
        <v>57.87</v>
      </c>
      <c r="F1709" t="n">
        <v>54.39</v>
      </c>
      <c r="G1709" t="n">
        <v>50.21</v>
      </c>
      <c r="H1709" t="n">
        <v>0.86</v>
      </c>
      <c r="I1709" t="n">
        <v>65</v>
      </c>
      <c r="J1709" t="n">
        <v>113.15</v>
      </c>
      <c r="K1709" t="n">
        <v>41.65</v>
      </c>
      <c r="L1709" t="n">
        <v>5.5</v>
      </c>
      <c r="M1709" t="n">
        <v>63</v>
      </c>
      <c r="N1709" t="n">
        <v>16</v>
      </c>
      <c r="O1709" t="n">
        <v>14189.26</v>
      </c>
      <c r="P1709" t="n">
        <v>484.74</v>
      </c>
      <c r="Q1709" t="n">
        <v>1367.3</v>
      </c>
      <c r="R1709" t="n">
        <v>165.48</v>
      </c>
      <c r="S1709" t="n">
        <v>104.26</v>
      </c>
      <c r="T1709" t="n">
        <v>29469.94</v>
      </c>
      <c r="U1709" t="n">
        <v>0.63</v>
      </c>
      <c r="V1709" t="n">
        <v>0.88</v>
      </c>
      <c r="W1709" t="n">
        <v>20.75</v>
      </c>
      <c r="X1709" t="n">
        <v>1.81</v>
      </c>
      <c r="Y1709" t="n">
        <v>1</v>
      </c>
      <c r="Z1709" t="n">
        <v>10</v>
      </c>
    </row>
    <row r="1710">
      <c r="A1710" t="n">
        <v>19</v>
      </c>
      <c r="B1710" t="n">
        <v>50</v>
      </c>
      <c r="C1710" t="inlineStr">
        <is>
          <t xml:space="preserve">CONCLUIDO	</t>
        </is>
      </c>
      <c r="D1710" t="n">
        <v>1.7335</v>
      </c>
      <c r="E1710" t="n">
        <v>57.69</v>
      </c>
      <c r="F1710" t="n">
        <v>54.29</v>
      </c>
      <c r="G1710" t="n">
        <v>53.4</v>
      </c>
      <c r="H1710" t="n">
        <v>0.89</v>
      </c>
      <c r="I1710" t="n">
        <v>61</v>
      </c>
      <c r="J1710" t="n">
        <v>113.47</v>
      </c>
      <c r="K1710" t="n">
        <v>41.65</v>
      </c>
      <c r="L1710" t="n">
        <v>5.75</v>
      </c>
      <c r="M1710" t="n">
        <v>59</v>
      </c>
      <c r="N1710" t="n">
        <v>16.07</v>
      </c>
      <c r="O1710" t="n">
        <v>14228.81</v>
      </c>
      <c r="P1710" t="n">
        <v>481.57</v>
      </c>
      <c r="Q1710" t="n">
        <v>1367.32</v>
      </c>
      <c r="R1710" t="n">
        <v>162.28</v>
      </c>
      <c r="S1710" t="n">
        <v>104.26</v>
      </c>
      <c r="T1710" t="n">
        <v>27891.79</v>
      </c>
      <c r="U1710" t="n">
        <v>0.64</v>
      </c>
      <c r="V1710" t="n">
        <v>0.88</v>
      </c>
      <c r="W1710" t="n">
        <v>20.74</v>
      </c>
      <c r="X1710" t="n">
        <v>1.72</v>
      </c>
      <c r="Y1710" t="n">
        <v>1</v>
      </c>
      <c r="Z1710" t="n">
        <v>10</v>
      </c>
    </row>
    <row r="1711">
      <c r="A1711" t="n">
        <v>20</v>
      </c>
      <c r="B1711" t="n">
        <v>50</v>
      </c>
      <c r="C1711" t="inlineStr">
        <is>
          <t xml:space="preserve">CONCLUIDO	</t>
        </is>
      </c>
      <c r="D1711" t="n">
        <v>1.7365</v>
      </c>
      <c r="E1711" t="n">
        <v>57.59</v>
      </c>
      <c r="F1711" t="n">
        <v>54.24</v>
      </c>
      <c r="G1711" t="n">
        <v>55.16</v>
      </c>
      <c r="H1711" t="n">
        <v>0.93</v>
      </c>
      <c r="I1711" t="n">
        <v>59</v>
      </c>
      <c r="J1711" t="n">
        <v>113.79</v>
      </c>
      <c r="K1711" t="n">
        <v>41.65</v>
      </c>
      <c r="L1711" t="n">
        <v>6</v>
      </c>
      <c r="M1711" t="n">
        <v>57</v>
      </c>
      <c r="N1711" t="n">
        <v>16.14</v>
      </c>
      <c r="O1711" t="n">
        <v>14268.39</v>
      </c>
      <c r="P1711" t="n">
        <v>478.77</v>
      </c>
      <c r="Q1711" t="n">
        <v>1367.52</v>
      </c>
      <c r="R1711" t="n">
        <v>160.17</v>
      </c>
      <c r="S1711" t="n">
        <v>104.26</v>
      </c>
      <c r="T1711" t="n">
        <v>26848.68</v>
      </c>
      <c r="U1711" t="n">
        <v>0.65</v>
      </c>
      <c r="V1711" t="n">
        <v>0.88</v>
      </c>
      <c r="W1711" t="n">
        <v>20.75</v>
      </c>
      <c r="X1711" t="n">
        <v>1.66</v>
      </c>
      <c r="Y1711" t="n">
        <v>1</v>
      </c>
      <c r="Z1711" t="n">
        <v>10</v>
      </c>
    </row>
    <row r="1712">
      <c r="A1712" t="n">
        <v>21</v>
      </c>
      <c r="B1712" t="n">
        <v>50</v>
      </c>
      <c r="C1712" t="inlineStr">
        <is>
          <t xml:space="preserve">CONCLUIDO	</t>
        </is>
      </c>
      <c r="D1712" t="n">
        <v>1.7408</v>
      </c>
      <c r="E1712" t="n">
        <v>57.44</v>
      </c>
      <c r="F1712" t="n">
        <v>54.16</v>
      </c>
      <c r="G1712" t="n">
        <v>58.03</v>
      </c>
      <c r="H1712" t="n">
        <v>0.97</v>
      </c>
      <c r="I1712" t="n">
        <v>56</v>
      </c>
      <c r="J1712" t="n">
        <v>114.11</v>
      </c>
      <c r="K1712" t="n">
        <v>41.65</v>
      </c>
      <c r="L1712" t="n">
        <v>6.25</v>
      </c>
      <c r="M1712" t="n">
        <v>54</v>
      </c>
      <c r="N1712" t="n">
        <v>16.21</v>
      </c>
      <c r="O1712" t="n">
        <v>14307.99</v>
      </c>
      <c r="P1712" t="n">
        <v>475.66</v>
      </c>
      <c r="Q1712" t="n">
        <v>1367.34</v>
      </c>
      <c r="R1712" t="n">
        <v>158.03</v>
      </c>
      <c r="S1712" t="n">
        <v>104.26</v>
      </c>
      <c r="T1712" t="n">
        <v>25789.39</v>
      </c>
      <c r="U1712" t="n">
        <v>0.66</v>
      </c>
      <c r="V1712" t="n">
        <v>0.88</v>
      </c>
      <c r="W1712" t="n">
        <v>20.74</v>
      </c>
      <c r="X1712" t="n">
        <v>1.58</v>
      </c>
      <c r="Y1712" t="n">
        <v>1</v>
      </c>
      <c r="Z1712" t="n">
        <v>10</v>
      </c>
    </row>
    <row r="1713">
      <c r="A1713" t="n">
        <v>22</v>
      </c>
      <c r="B1713" t="n">
        <v>50</v>
      </c>
      <c r="C1713" t="inlineStr">
        <is>
          <t xml:space="preserve">CONCLUIDO	</t>
        </is>
      </c>
      <c r="D1713" t="n">
        <v>1.7461</v>
      </c>
      <c r="E1713" t="n">
        <v>57.27</v>
      </c>
      <c r="F1713" t="n">
        <v>54.06</v>
      </c>
      <c r="G1713" t="n">
        <v>61.2</v>
      </c>
      <c r="H1713" t="n">
        <v>1</v>
      </c>
      <c r="I1713" t="n">
        <v>53</v>
      </c>
      <c r="J1713" t="n">
        <v>114.44</v>
      </c>
      <c r="K1713" t="n">
        <v>41.65</v>
      </c>
      <c r="L1713" t="n">
        <v>6.5</v>
      </c>
      <c r="M1713" t="n">
        <v>51</v>
      </c>
      <c r="N1713" t="n">
        <v>16.29</v>
      </c>
      <c r="O1713" t="n">
        <v>14347.62</v>
      </c>
      <c r="P1713" t="n">
        <v>471.96</v>
      </c>
      <c r="Q1713" t="n">
        <v>1367.44</v>
      </c>
      <c r="R1713" t="n">
        <v>154.79</v>
      </c>
      <c r="S1713" t="n">
        <v>104.26</v>
      </c>
      <c r="T1713" t="n">
        <v>24186.37</v>
      </c>
      <c r="U1713" t="n">
        <v>0.67</v>
      </c>
      <c r="V1713" t="n">
        <v>0.89</v>
      </c>
      <c r="W1713" t="n">
        <v>20.72</v>
      </c>
      <c r="X1713" t="n">
        <v>1.47</v>
      </c>
      <c r="Y1713" t="n">
        <v>1</v>
      </c>
      <c r="Z1713" t="n">
        <v>10</v>
      </c>
    </row>
    <row r="1714">
      <c r="A1714" t="n">
        <v>23</v>
      </c>
      <c r="B1714" t="n">
        <v>50</v>
      </c>
      <c r="C1714" t="inlineStr">
        <is>
          <t xml:space="preserve">CONCLUIDO	</t>
        </is>
      </c>
      <c r="D1714" t="n">
        <v>1.7485</v>
      </c>
      <c r="E1714" t="n">
        <v>57.19</v>
      </c>
      <c r="F1714" t="n">
        <v>54.02</v>
      </c>
      <c r="G1714" t="n">
        <v>63.55</v>
      </c>
      <c r="H1714" t="n">
        <v>1.04</v>
      </c>
      <c r="I1714" t="n">
        <v>51</v>
      </c>
      <c r="J1714" t="n">
        <v>114.76</v>
      </c>
      <c r="K1714" t="n">
        <v>41.65</v>
      </c>
      <c r="L1714" t="n">
        <v>6.75</v>
      </c>
      <c r="M1714" t="n">
        <v>49</v>
      </c>
      <c r="N1714" t="n">
        <v>16.36</v>
      </c>
      <c r="O1714" t="n">
        <v>14387.27</v>
      </c>
      <c r="P1714" t="n">
        <v>469.32</v>
      </c>
      <c r="Q1714" t="n">
        <v>1367.35</v>
      </c>
      <c r="R1714" t="n">
        <v>153.4</v>
      </c>
      <c r="S1714" t="n">
        <v>104.26</v>
      </c>
      <c r="T1714" t="n">
        <v>23502.78</v>
      </c>
      <c r="U1714" t="n">
        <v>0.68</v>
      </c>
      <c r="V1714" t="n">
        <v>0.89</v>
      </c>
      <c r="W1714" t="n">
        <v>20.73</v>
      </c>
      <c r="X1714" t="n">
        <v>1.44</v>
      </c>
      <c r="Y1714" t="n">
        <v>1</v>
      </c>
      <c r="Z1714" t="n">
        <v>10</v>
      </c>
    </row>
    <row r="1715">
      <c r="A1715" t="n">
        <v>24</v>
      </c>
      <c r="B1715" t="n">
        <v>50</v>
      </c>
      <c r="C1715" t="inlineStr">
        <is>
          <t xml:space="preserve">CONCLUIDO	</t>
        </is>
      </c>
      <c r="D1715" t="n">
        <v>1.7522</v>
      </c>
      <c r="E1715" t="n">
        <v>57.07</v>
      </c>
      <c r="F1715" t="n">
        <v>53.95</v>
      </c>
      <c r="G1715" t="n">
        <v>66.06</v>
      </c>
      <c r="H1715" t="n">
        <v>1.07</v>
      </c>
      <c r="I1715" t="n">
        <v>49</v>
      </c>
      <c r="J1715" t="n">
        <v>115.08</v>
      </c>
      <c r="K1715" t="n">
        <v>41.65</v>
      </c>
      <c r="L1715" t="n">
        <v>7</v>
      </c>
      <c r="M1715" t="n">
        <v>47</v>
      </c>
      <c r="N1715" t="n">
        <v>16.43</v>
      </c>
      <c r="O1715" t="n">
        <v>14426.96</v>
      </c>
      <c r="P1715" t="n">
        <v>466.4</v>
      </c>
      <c r="Q1715" t="n">
        <v>1367.36</v>
      </c>
      <c r="R1715" t="n">
        <v>151.2</v>
      </c>
      <c r="S1715" t="n">
        <v>104.26</v>
      </c>
      <c r="T1715" t="n">
        <v>22410.48</v>
      </c>
      <c r="U1715" t="n">
        <v>0.6899999999999999</v>
      </c>
      <c r="V1715" t="n">
        <v>0.89</v>
      </c>
      <c r="W1715" t="n">
        <v>20.72</v>
      </c>
      <c r="X1715" t="n">
        <v>1.37</v>
      </c>
      <c r="Y1715" t="n">
        <v>1</v>
      </c>
      <c r="Z1715" t="n">
        <v>10</v>
      </c>
    </row>
    <row r="1716">
      <c r="A1716" t="n">
        <v>25</v>
      </c>
      <c r="B1716" t="n">
        <v>50</v>
      </c>
      <c r="C1716" t="inlineStr">
        <is>
          <t xml:space="preserve">CONCLUIDO	</t>
        </is>
      </c>
      <c r="D1716" t="n">
        <v>1.7546</v>
      </c>
      <c r="E1716" t="n">
        <v>56.99</v>
      </c>
      <c r="F1716" t="n">
        <v>53.91</v>
      </c>
      <c r="G1716" t="n">
        <v>68.81999999999999</v>
      </c>
      <c r="H1716" t="n">
        <v>1.11</v>
      </c>
      <c r="I1716" t="n">
        <v>47</v>
      </c>
      <c r="J1716" t="n">
        <v>115.4</v>
      </c>
      <c r="K1716" t="n">
        <v>41.65</v>
      </c>
      <c r="L1716" t="n">
        <v>7.25</v>
      </c>
      <c r="M1716" t="n">
        <v>45</v>
      </c>
      <c r="N1716" t="n">
        <v>16.5</v>
      </c>
      <c r="O1716" t="n">
        <v>14466.67</v>
      </c>
      <c r="P1716" t="n">
        <v>463.88</v>
      </c>
      <c r="Q1716" t="n">
        <v>1367.39</v>
      </c>
      <c r="R1716" t="n">
        <v>149.8</v>
      </c>
      <c r="S1716" t="n">
        <v>104.26</v>
      </c>
      <c r="T1716" t="n">
        <v>21723.49</v>
      </c>
      <c r="U1716" t="n">
        <v>0.7</v>
      </c>
      <c r="V1716" t="n">
        <v>0.89</v>
      </c>
      <c r="W1716" t="n">
        <v>20.72</v>
      </c>
      <c r="X1716" t="n">
        <v>1.33</v>
      </c>
      <c r="Y1716" t="n">
        <v>1</v>
      </c>
      <c r="Z1716" t="n">
        <v>10</v>
      </c>
    </row>
    <row r="1717">
      <c r="A1717" t="n">
        <v>26</v>
      </c>
      <c r="B1717" t="n">
        <v>50</v>
      </c>
      <c r="C1717" t="inlineStr">
        <is>
          <t xml:space="preserve">CONCLUIDO	</t>
        </is>
      </c>
      <c r="D1717" t="n">
        <v>1.7582</v>
      </c>
      <c r="E1717" t="n">
        <v>56.88</v>
      </c>
      <c r="F1717" t="n">
        <v>53.84</v>
      </c>
      <c r="G1717" t="n">
        <v>71.79000000000001</v>
      </c>
      <c r="H1717" t="n">
        <v>1.14</v>
      </c>
      <c r="I1717" t="n">
        <v>45</v>
      </c>
      <c r="J1717" t="n">
        <v>115.72</v>
      </c>
      <c r="K1717" t="n">
        <v>41.65</v>
      </c>
      <c r="L1717" t="n">
        <v>7.5</v>
      </c>
      <c r="M1717" t="n">
        <v>43</v>
      </c>
      <c r="N1717" t="n">
        <v>16.57</v>
      </c>
      <c r="O1717" t="n">
        <v>14506.4</v>
      </c>
      <c r="P1717" t="n">
        <v>460.65</v>
      </c>
      <c r="Q1717" t="n">
        <v>1367.26</v>
      </c>
      <c r="R1717" t="n">
        <v>147.15</v>
      </c>
      <c r="S1717" t="n">
        <v>104.26</v>
      </c>
      <c r="T1717" t="n">
        <v>20407.96</v>
      </c>
      <c r="U1717" t="n">
        <v>0.71</v>
      </c>
      <c r="V1717" t="n">
        <v>0.89</v>
      </c>
      <c r="W1717" t="n">
        <v>20.73</v>
      </c>
      <c r="X1717" t="n">
        <v>1.26</v>
      </c>
      <c r="Y1717" t="n">
        <v>1</v>
      </c>
      <c r="Z1717" t="n">
        <v>10</v>
      </c>
    </row>
    <row r="1718">
      <c r="A1718" t="n">
        <v>27</v>
      </c>
      <c r="B1718" t="n">
        <v>50</v>
      </c>
      <c r="C1718" t="inlineStr">
        <is>
          <t xml:space="preserve">CONCLUIDO	</t>
        </is>
      </c>
      <c r="D1718" t="n">
        <v>1.7589</v>
      </c>
      <c r="E1718" t="n">
        <v>56.85</v>
      </c>
      <c r="F1718" t="n">
        <v>53.84</v>
      </c>
      <c r="G1718" t="n">
        <v>73.42</v>
      </c>
      <c r="H1718" t="n">
        <v>1.18</v>
      </c>
      <c r="I1718" t="n">
        <v>44</v>
      </c>
      <c r="J1718" t="n">
        <v>116.05</v>
      </c>
      <c r="K1718" t="n">
        <v>41.65</v>
      </c>
      <c r="L1718" t="n">
        <v>7.75</v>
      </c>
      <c r="M1718" t="n">
        <v>42</v>
      </c>
      <c r="N1718" t="n">
        <v>16.65</v>
      </c>
      <c r="O1718" t="n">
        <v>14546.17</v>
      </c>
      <c r="P1718" t="n">
        <v>458.36</v>
      </c>
      <c r="Q1718" t="n">
        <v>1367.26</v>
      </c>
      <c r="R1718" t="n">
        <v>147.42</v>
      </c>
      <c r="S1718" t="n">
        <v>104.26</v>
      </c>
      <c r="T1718" t="n">
        <v>20548.62</v>
      </c>
      <c r="U1718" t="n">
        <v>0.71</v>
      </c>
      <c r="V1718" t="n">
        <v>0.89</v>
      </c>
      <c r="W1718" t="n">
        <v>20.72</v>
      </c>
      <c r="X1718" t="n">
        <v>1.26</v>
      </c>
      <c r="Y1718" t="n">
        <v>1</v>
      </c>
      <c r="Z1718" t="n">
        <v>10</v>
      </c>
    </row>
    <row r="1719">
      <c r="A1719" t="n">
        <v>28</v>
      </c>
      <c r="B1719" t="n">
        <v>50</v>
      </c>
      <c r="C1719" t="inlineStr">
        <is>
          <t xml:space="preserve">CONCLUIDO	</t>
        </is>
      </c>
      <c r="D1719" t="n">
        <v>1.7634</v>
      </c>
      <c r="E1719" t="n">
        <v>56.71</v>
      </c>
      <c r="F1719" t="n">
        <v>53.74</v>
      </c>
      <c r="G1719" t="n">
        <v>76.77</v>
      </c>
      <c r="H1719" t="n">
        <v>1.21</v>
      </c>
      <c r="I1719" t="n">
        <v>42</v>
      </c>
      <c r="J1719" t="n">
        <v>116.37</v>
      </c>
      <c r="K1719" t="n">
        <v>41.65</v>
      </c>
      <c r="L1719" t="n">
        <v>8</v>
      </c>
      <c r="M1719" t="n">
        <v>40</v>
      </c>
      <c r="N1719" t="n">
        <v>16.72</v>
      </c>
      <c r="O1719" t="n">
        <v>14585.96</v>
      </c>
      <c r="P1719" t="n">
        <v>455.12</v>
      </c>
      <c r="Q1719" t="n">
        <v>1367.33</v>
      </c>
      <c r="R1719" t="n">
        <v>144.24</v>
      </c>
      <c r="S1719" t="n">
        <v>104.26</v>
      </c>
      <c r="T1719" t="n">
        <v>18965.03</v>
      </c>
      <c r="U1719" t="n">
        <v>0.72</v>
      </c>
      <c r="V1719" t="n">
        <v>0.89</v>
      </c>
      <c r="W1719" t="n">
        <v>20.71</v>
      </c>
      <c r="X1719" t="n">
        <v>1.16</v>
      </c>
      <c r="Y1719" t="n">
        <v>1</v>
      </c>
      <c r="Z1719" t="n">
        <v>10</v>
      </c>
    </row>
    <row r="1720">
      <c r="A1720" t="n">
        <v>29</v>
      </c>
      <c r="B1720" t="n">
        <v>50</v>
      </c>
      <c r="C1720" t="inlineStr">
        <is>
          <t xml:space="preserve">CONCLUIDO	</t>
        </is>
      </c>
      <c r="D1720" t="n">
        <v>1.7648</v>
      </c>
      <c r="E1720" t="n">
        <v>56.66</v>
      </c>
      <c r="F1720" t="n">
        <v>53.72</v>
      </c>
      <c r="G1720" t="n">
        <v>78.61</v>
      </c>
      <c r="H1720" t="n">
        <v>1.25</v>
      </c>
      <c r="I1720" t="n">
        <v>41</v>
      </c>
      <c r="J1720" t="n">
        <v>116.69</v>
      </c>
      <c r="K1720" t="n">
        <v>41.65</v>
      </c>
      <c r="L1720" t="n">
        <v>8.25</v>
      </c>
      <c r="M1720" t="n">
        <v>39</v>
      </c>
      <c r="N1720" t="n">
        <v>16.79</v>
      </c>
      <c r="O1720" t="n">
        <v>14625.77</v>
      </c>
      <c r="P1720" t="n">
        <v>452.4</v>
      </c>
      <c r="Q1720" t="n">
        <v>1367.25</v>
      </c>
      <c r="R1720" t="n">
        <v>143.54</v>
      </c>
      <c r="S1720" t="n">
        <v>104.26</v>
      </c>
      <c r="T1720" t="n">
        <v>18619.4</v>
      </c>
      <c r="U1720" t="n">
        <v>0.73</v>
      </c>
      <c r="V1720" t="n">
        <v>0.89</v>
      </c>
      <c r="W1720" t="n">
        <v>20.71</v>
      </c>
      <c r="X1720" t="n">
        <v>1.14</v>
      </c>
      <c r="Y1720" t="n">
        <v>1</v>
      </c>
      <c r="Z1720" t="n">
        <v>10</v>
      </c>
    </row>
    <row r="1721">
      <c r="A1721" t="n">
        <v>30</v>
      </c>
      <c r="B1721" t="n">
        <v>50</v>
      </c>
      <c r="C1721" t="inlineStr">
        <is>
          <t xml:space="preserve">CONCLUIDO	</t>
        </is>
      </c>
      <c r="D1721" t="n">
        <v>1.7684</v>
      </c>
      <c r="E1721" t="n">
        <v>56.55</v>
      </c>
      <c r="F1721" t="n">
        <v>53.65</v>
      </c>
      <c r="G1721" t="n">
        <v>82.53</v>
      </c>
      <c r="H1721" t="n">
        <v>1.28</v>
      </c>
      <c r="I1721" t="n">
        <v>39</v>
      </c>
      <c r="J1721" t="n">
        <v>117.01</v>
      </c>
      <c r="K1721" t="n">
        <v>41.65</v>
      </c>
      <c r="L1721" t="n">
        <v>8.5</v>
      </c>
      <c r="M1721" t="n">
        <v>37</v>
      </c>
      <c r="N1721" t="n">
        <v>16.86</v>
      </c>
      <c r="O1721" t="n">
        <v>14665.62</v>
      </c>
      <c r="P1721" t="n">
        <v>449.56</v>
      </c>
      <c r="Q1721" t="n">
        <v>1367.38</v>
      </c>
      <c r="R1721" t="n">
        <v>141.21</v>
      </c>
      <c r="S1721" t="n">
        <v>104.26</v>
      </c>
      <c r="T1721" t="n">
        <v>17467.4</v>
      </c>
      <c r="U1721" t="n">
        <v>0.74</v>
      </c>
      <c r="V1721" t="n">
        <v>0.89</v>
      </c>
      <c r="W1721" t="n">
        <v>20.71</v>
      </c>
      <c r="X1721" t="n">
        <v>1.07</v>
      </c>
      <c r="Y1721" t="n">
        <v>1</v>
      </c>
      <c r="Z1721" t="n">
        <v>10</v>
      </c>
    </row>
    <row r="1722">
      <c r="A1722" t="n">
        <v>31</v>
      </c>
      <c r="B1722" t="n">
        <v>50</v>
      </c>
      <c r="C1722" t="inlineStr">
        <is>
          <t xml:space="preserve">CONCLUIDO	</t>
        </is>
      </c>
      <c r="D1722" t="n">
        <v>1.7702</v>
      </c>
      <c r="E1722" t="n">
        <v>56.49</v>
      </c>
      <c r="F1722" t="n">
        <v>53.61</v>
      </c>
      <c r="G1722" t="n">
        <v>84.65000000000001</v>
      </c>
      <c r="H1722" t="n">
        <v>1.32</v>
      </c>
      <c r="I1722" t="n">
        <v>38</v>
      </c>
      <c r="J1722" t="n">
        <v>117.34</v>
      </c>
      <c r="K1722" t="n">
        <v>41.65</v>
      </c>
      <c r="L1722" t="n">
        <v>8.75</v>
      </c>
      <c r="M1722" t="n">
        <v>36</v>
      </c>
      <c r="N1722" t="n">
        <v>16.94</v>
      </c>
      <c r="O1722" t="n">
        <v>14705.49</v>
      </c>
      <c r="P1722" t="n">
        <v>446.43</v>
      </c>
      <c r="Q1722" t="n">
        <v>1367.24</v>
      </c>
      <c r="R1722" t="n">
        <v>140.33</v>
      </c>
      <c r="S1722" t="n">
        <v>104.26</v>
      </c>
      <c r="T1722" t="n">
        <v>17029.73</v>
      </c>
      <c r="U1722" t="n">
        <v>0.74</v>
      </c>
      <c r="V1722" t="n">
        <v>0.89</v>
      </c>
      <c r="W1722" t="n">
        <v>20.7</v>
      </c>
      <c r="X1722" t="n">
        <v>1.03</v>
      </c>
      <c r="Y1722" t="n">
        <v>1</v>
      </c>
      <c r="Z1722" t="n">
        <v>10</v>
      </c>
    </row>
    <row r="1723">
      <c r="A1723" t="n">
        <v>32</v>
      </c>
      <c r="B1723" t="n">
        <v>50</v>
      </c>
      <c r="C1723" t="inlineStr">
        <is>
          <t xml:space="preserve">CONCLUIDO	</t>
        </is>
      </c>
      <c r="D1723" t="n">
        <v>1.7709</v>
      </c>
      <c r="E1723" t="n">
        <v>56.47</v>
      </c>
      <c r="F1723" t="n">
        <v>53.61</v>
      </c>
      <c r="G1723" t="n">
        <v>86.94</v>
      </c>
      <c r="H1723" t="n">
        <v>1.35</v>
      </c>
      <c r="I1723" t="n">
        <v>37</v>
      </c>
      <c r="J1723" t="n">
        <v>117.66</v>
      </c>
      <c r="K1723" t="n">
        <v>41.65</v>
      </c>
      <c r="L1723" t="n">
        <v>9</v>
      </c>
      <c r="M1723" t="n">
        <v>35</v>
      </c>
      <c r="N1723" t="n">
        <v>17.01</v>
      </c>
      <c r="O1723" t="n">
        <v>14745.39</v>
      </c>
      <c r="P1723" t="n">
        <v>444.33</v>
      </c>
      <c r="Q1723" t="n">
        <v>1367.26</v>
      </c>
      <c r="R1723" t="n">
        <v>140.36</v>
      </c>
      <c r="S1723" t="n">
        <v>104.26</v>
      </c>
      <c r="T1723" t="n">
        <v>17048.91</v>
      </c>
      <c r="U1723" t="n">
        <v>0.74</v>
      </c>
      <c r="V1723" t="n">
        <v>0.89</v>
      </c>
      <c r="W1723" t="n">
        <v>20.7</v>
      </c>
      <c r="X1723" t="n">
        <v>1.03</v>
      </c>
      <c r="Y1723" t="n">
        <v>1</v>
      </c>
      <c r="Z1723" t="n">
        <v>10</v>
      </c>
    </row>
    <row r="1724">
      <c r="A1724" t="n">
        <v>33</v>
      </c>
      <c r="B1724" t="n">
        <v>50</v>
      </c>
      <c r="C1724" t="inlineStr">
        <is>
          <t xml:space="preserve">CONCLUIDO	</t>
        </is>
      </c>
      <c r="D1724" t="n">
        <v>1.7723</v>
      </c>
      <c r="E1724" t="n">
        <v>56.42</v>
      </c>
      <c r="F1724" t="n">
        <v>53.59</v>
      </c>
      <c r="G1724" t="n">
        <v>89.31</v>
      </c>
      <c r="H1724" t="n">
        <v>1.38</v>
      </c>
      <c r="I1724" t="n">
        <v>36</v>
      </c>
      <c r="J1724" t="n">
        <v>117.98</v>
      </c>
      <c r="K1724" t="n">
        <v>41.65</v>
      </c>
      <c r="L1724" t="n">
        <v>9.25</v>
      </c>
      <c r="M1724" t="n">
        <v>34</v>
      </c>
      <c r="N1724" t="n">
        <v>17.08</v>
      </c>
      <c r="O1724" t="n">
        <v>14785.31</v>
      </c>
      <c r="P1724" t="n">
        <v>440.92</v>
      </c>
      <c r="Q1724" t="n">
        <v>1367.25</v>
      </c>
      <c r="R1724" t="n">
        <v>139.5</v>
      </c>
      <c r="S1724" t="n">
        <v>104.26</v>
      </c>
      <c r="T1724" t="n">
        <v>16627.47</v>
      </c>
      <c r="U1724" t="n">
        <v>0.75</v>
      </c>
      <c r="V1724" t="n">
        <v>0.89</v>
      </c>
      <c r="W1724" t="n">
        <v>20.7</v>
      </c>
      <c r="X1724" t="n">
        <v>1.01</v>
      </c>
      <c r="Y1724" t="n">
        <v>1</v>
      </c>
      <c r="Z1724" t="n">
        <v>10</v>
      </c>
    </row>
    <row r="1725">
      <c r="A1725" t="n">
        <v>34</v>
      </c>
      <c r="B1725" t="n">
        <v>50</v>
      </c>
      <c r="C1725" t="inlineStr">
        <is>
          <t xml:space="preserve">CONCLUIDO	</t>
        </is>
      </c>
      <c r="D1725" t="n">
        <v>1.776</v>
      </c>
      <c r="E1725" t="n">
        <v>56.31</v>
      </c>
      <c r="F1725" t="n">
        <v>53.51</v>
      </c>
      <c r="G1725" t="n">
        <v>94.44</v>
      </c>
      <c r="H1725" t="n">
        <v>1.42</v>
      </c>
      <c r="I1725" t="n">
        <v>34</v>
      </c>
      <c r="J1725" t="n">
        <v>118.31</v>
      </c>
      <c r="K1725" t="n">
        <v>41.65</v>
      </c>
      <c r="L1725" t="n">
        <v>9.5</v>
      </c>
      <c r="M1725" t="n">
        <v>32</v>
      </c>
      <c r="N1725" t="n">
        <v>17.16</v>
      </c>
      <c r="O1725" t="n">
        <v>14825.26</v>
      </c>
      <c r="P1725" t="n">
        <v>436.99</v>
      </c>
      <c r="Q1725" t="n">
        <v>1367.31</v>
      </c>
      <c r="R1725" t="n">
        <v>136.96</v>
      </c>
      <c r="S1725" t="n">
        <v>104.26</v>
      </c>
      <c r="T1725" t="n">
        <v>15367.98</v>
      </c>
      <c r="U1725" t="n">
        <v>0.76</v>
      </c>
      <c r="V1725" t="n">
        <v>0.9</v>
      </c>
      <c r="W1725" t="n">
        <v>20.7</v>
      </c>
      <c r="X1725" t="n">
        <v>0.9399999999999999</v>
      </c>
      <c r="Y1725" t="n">
        <v>1</v>
      </c>
      <c r="Z1725" t="n">
        <v>10</v>
      </c>
    </row>
    <row r="1726">
      <c r="A1726" t="n">
        <v>35</v>
      </c>
      <c r="B1726" t="n">
        <v>50</v>
      </c>
      <c r="C1726" t="inlineStr">
        <is>
          <t xml:space="preserve">CONCLUIDO	</t>
        </is>
      </c>
      <c r="D1726" t="n">
        <v>1.7769</v>
      </c>
      <c r="E1726" t="n">
        <v>56.28</v>
      </c>
      <c r="F1726" t="n">
        <v>53.51</v>
      </c>
      <c r="G1726" t="n">
        <v>97.29000000000001</v>
      </c>
      <c r="H1726" t="n">
        <v>1.45</v>
      </c>
      <c r="I1726" t="n">
        <v>33</v>
      </c>
      <c r="J1726" t="n">
        <v>118.63</v>
      </c>
      <c r="K1726" t="n">
        <v>41.65</v>
      </c>
      <c r="L1726" t="n">
        <v>9.75</v>
      </c>
      <c r="M1726" t="n">
        <v>31</v>
      </c>
      <c r="N1726" t="n">
        <v>17.23</v>
      </c>
      <c r="O1726" t="n">
        <v>14865.24</v>
      </c>
      <c r="P1726" t="n">
        <v>435.46</v>
      </c>
      <c r="Q1726" t="n">
        <v>1367.22</v>
      </c>
      <c r="R1726" t="n">
        <v>136.86</v>
      </c>
      <c r="S1726" t="n">
        <v>104.26</v>
      </c>
      <c r="T1726" t="n">
        <v>15320.77</v>
      </c>
      <c r="U1726" t="n">
        <v>0.76</v>
      </c>
      <c r="V1726" t="n">
        <v>0.9</v>
      </c>
      <c r="W1726" t="n">
        <v>20.7</v>
      </c>
      <c r="X1726" t="n">
        <v>0.93</v>
      </c>
      <c r="Y1726" t="n">
        <v>1</v>
      </c>
      <c r="Z1726" t="n">
        <v>10</v>
      </c>
    </row>
    <row r="1727">
      <c r="A1727" t="n">
        <v>36</v>
      </c>
      <c r="B1727" t="n">
        <v>50</v>
      </c>
      <c r="C1727" t="inlineStr">
        <is>
          <t xml:space="preserve">CONCLUIDO	</t>
        </is>
      </c>
      <c r="D1727" t="n">
        <v>1.779</v>
      </c>
      <c r="E1727" t="n">
        <v>56.21</v>
      </c>
      <c r="F1727" t="n">
        <v>53.47</v>
      </c>
      <c r="G1727" t="n">
        <v>100.25</v>
      </c>
      <c r="H1727" t="n">
        <v>1.48</v>
      </c>
      <c r="I1727" t="n">
        <v>32</v>
      </c>
      <c r="J1727" t="n">
        <v>118.96</v>
      </c>
      <c r="K1727" t="n">
        <v>41.65</v>
      </c>
      <c r="L1727" t="n">
        <v>10</v>
      </c>
      <c r="M1727" t="n">
        <v>30</v>
      </c>
      <c r="N1727" t="n">
        <v>17.31</v>
      </c>
      <c r="O1727" t="n">
        <v>14905.25</v>
      </c>
      <c r="P1727" t="n">
        <v>432.51</v>
      </c>
      <c r="Q1727" t="n">
        <v>1367.24</v>
      </c>
      <c r="R1727" t="n">
        <v>135.67</v>
      </c>
      <c r="S1727" t="n">
        <v>104.26</v>
      </c>
      <c r="T1727" t="n">
        <v>14730.25</v>
      </c>
      <c r="U1727" t="n">
        <v>0.77</v>
      </c>
      <c r="V1727" t="n">
        <v>0.9</v>
      </c>
      <c r="W1727" t="n">
        <v>20.69</v>
      </c>
      <c r="X1727" t="n">
        <v>0.89</v>
      </c>
      <c r="Y1727" t="n">
        <v>1</v>
      </c>
      <c r="Z1727" t="n">
        <v>10</v>
      </c>
    </row>
    <row r="1728">
      <c r="A1728" t="n">
        <v>37</v>
      </c>
      <c r="B1728" t="n">
        <v>50</v>
      </c>
      <c r="C1728" t="inlineStr">
        <is>
          <t xml:space="preserve">CONCLUIDO	</t>
        </is>
      </c>
      <c r="D1728" t="n">
        <v>1.7805</v>
      </c>
      <c r="E1728" t="n">
        <v>56.17</v>
      </c>
      <c r="F1728" t="n">
        <v>53.44</v>
      </c>
      <c r="G1728" t="n">
        <v>103.43</v>
      </c>
      <c r="H1728" t="n">
        <v>1.52</v>
      </c>
      <c r="I1728" t="n">
        <v>31</v>
      </c>
      <c r="J1728" t="n">
        <v>119.28</v>
      </c>
      <c r="K1728" t="n">
        <v>41.65</v>
      </c>
      <c r="L1728" t="n">
        <v>10.25</v>
      </c>
      <c r="M1728" t="n">
        <v>27</v>
      </c>
      <c r="N1728" t="n">
        <v>17.38</v>
      </c>
      <c r="O1728" t="n">
        <v>14945.29</v>
      </c>
      <c r="P1728" t="n">
        <v>428.87</v>
      </c>
      <c r="Q1728" t="n">
        <v>1367.21</v>
      </c>
      <c r="R1728" t="n">
        <v>134.5</v>
      </c>
      <c r="S1728" t="n">
        <v>104.26</v>
      </c>
      <c r="T1728" t="n">
        <v>14149.3</v>
      </c>
      <c r="U1728" t="n">
        <v>0.78</v>
      </c>
      <c r="V1728" t="n">
        <v>0.9</v>
      </c>
      <c r="W1728" t="n">
        <v>20.7</v>
      </c>
      <c r="X1728" t="n">
        <v>0.86</v>
      </c>
      <c r="Y1728" t="n">
        <v>1</v>
      </c>
      <c r="Z1728" t="n">
        <v>10</v>
      </c>
    </row>
    <row r="1729">
      <c r="A1729" t="n">
        <v>38</v>
      </c>
      <c r="B1729" t="n">
        <v>50</v>
      </c>
      <c r="C1729" t="inlineStr">
        <is>
          <t xml:space="preserve">CONCLUIDO	</t>
        </is>
      </c>
      <c r="D1729" t="n">
        <v>1.7802</v>
      </c>
      <c r="E1729" t="n">
        <v>56.17</v>
      </c>
      <c r="F1729" t="n">
        <v>53.45</v>
      </c>
      <c r="G1729" t="n">
        <v>103.45</v>
      </c>
      <c r="H1729" t="n">
        <v>1.55</v>
      </c>
      <c r="I1729" t="n">
        <v>31</v>
      </c>
      <c r="J1729" t="n">
        <v>119.61</v>
      </c>
      <c r="K1729" t="n">
        <v>41.65</v>
      </c>
      <c r="L1729" t="n">
        <v>10.5</v>
      </c>
      <c r="M1729" t="n">
        <v>25</v>
      </c>
      <c r="N1729" t="n">
        <v>17.46</v>
      </c>
      <c r="O1729" t="n">
        <v>14985.35</v>
      </c>
      <c r="P1729" t="n">
        <v>426.7</v>
      </c>
      <c r="Q1729" t="n">
        <v>1367.28</v>
      </c>
      <c r="R1729" t="n">
        <v>134.78</v>
      </c>
      <c r="S1729" t="n">
        <v>104.26</v>
      </c>
      <c r="T1729" t="n">
        <v>14292.98</v>
      </c>
      <c r="U1729" t="n">
        <v>0.77</v>
      </c>
      <c r="V1729" t="n">
        <v>0.9</v>
      </c>
      <c r="W1729" t="n">
        <v>20.7</v>
      </c>
      <c r="X1729" t="n">
        <v>0.87</v>
      </c>
      <c r="Y1729" t="n">
        <v>1</v>
      </c>
      <c r="Z1729" t="n">
        <v>10</v>
      </c>
    </row>
    <row r="1730">
      <c r="A1730" t="n">
        <v>39</v>
      </c>
      <c r="B1730" t="n">
        <v>50</v>
      </c>
      <c r="C1730" t="inlineStr">
        <is>
          <t xml:space="preserve">CONCLUIDO	</t>
        </is>
      </c>
      <c r="D1730" t="n">
        <v>1.7819</v>
      </c>
      <c r="E1730" t="n">
        <v>56.12</v>
      </c>
      <c r="F1730" t="n">
        <v>53.42</v>
      </c>
      <c r="G1730" t="n">
        <v>106.83</v>
      </c>
      <c r="H1730" t="n">
        <v>1.58</v>
      </c>
      <c r="I1730" t="n">
        <v>30</v>
      </c>
      <c r="J1730" t="n">
        <v>119.93</v>
      </c>
      <c r="K1730" t="n">
        <v>41.65</v>
      </c>
      <c r="L1730" t="n">
        <v>10.75</v>
      </c>
      <c r="M1730" t="n">
        <v>19</v>
      </c>
      <c r="N1730" t="n">
        <v>17.53</v>
      </c>
      <c r="O1730" t="n">
        <v>15025.44</v>
      </c>
      <c r="P1730" t="n">
        <v>424.34</v>
      </c>
      <c r="Q1730" t="n">
        <v>1367.23</v>
      </c>
      <c r="R1730" t="n">
        <v>133.54</v>
      </c>
      <c r="S1730" t="n">
        <v>104.26</v>
      </c>
      <c r="T1730" t="n">
        <v>13676.09</v>
      </c>
      <c r="U1730" t="n">
        <v>0.78</v>
      </c>
      <c r="V1730" t="n">
        <v>0.9</v>
      </c>
      <c r="W1730" t="n">
        <v>20.7</v>
      </c>
      <c r="X1730" t="n">
        <v>0.84</v>
      </c>
      <c r="Y1730" t="n">
        <v>1</v>
      </c>
      <c r="Z1730" t="n">
        <v>10</v>
      </c>
    </row>
    <row r="1731">
      <c r="A1731" t="n">
        <v>40</v>
      </c>
      <c r="B1731" t="n">
        <v>50</v>
      </c>
      <c r="C1731" t="inlineStr">
        <is>
          <t xml:space="preserve">CONCLUIDO	</t>
        </is>
      </c>
      <c r="D1731" t="n">
        <v>1.7839</v>
      </c>
      <c r="E1731" t="n">
        <v>56.06</v>
      </c>
      <c r="F1731" t="n">
        <v>53.38</v>
      </c>
      <c r="G1731" t="n">
        <v>110.44</v>
      </c>
      <c r="H1731" t="n">
        <v>1.61</v>
      </c>
      <c r="I1731" t="n">
        <v>29</v>
      </c>
      <c r="J1731" t="n">
        <v>120.26</v>
      </c>
      <c r="K1731" t="n">
        <v>41.65</v>
      </c>
      <c r="L1731" t="n">
        <v>11</v>
      </c>
      <c r="M1731" t="n">
        <v>13</v>
      </c>
      <c r="N1731" t="n">
        <v>17.61</v>
      </c>
      <c r="O1731" t="n">
        <v>15065.56</v>
      </c>
      <c r="P1731" t="n">
        <v>422.95</v>
      </c>
      <c r="Q1731" t="n">
        <v>1367.33</v>
      </c>
      <c r="R1731" t="n">
        <v>132.07</v>
      </c>
      <c r="S1731" t="n">
        <v>104.26</v>
      </c>
      <c r="T1731" t="n">
        <v>12945.17</v>
      </c>
      <c r="U1731" t="n">
        <v>0.79</v>
      </c>
      <c r="V1731" t="n">
        <v>0.9</v>
      </c>
      <c r="W1731" t="n">
        <v>20.7</v>
      </c>
      <c r="X1731" t="n">
        <v>0.8</v>
      </c>
      <c r="Y1731" t="n">
        <v>1</v>
      </c>
      <c r="Z1731" t="n">
        <v>10</v>
      </c>
    </row>
    <row r="1732">
      <c r="A1732" t="n">
        <v>41</v>
      </c>
      <c r="B1732" t="n">
        <v>50</v>
      </c>
      <c r="C1732" t="inlineStr">
        <is>
          <t xml:space="preserve">CONCLUIDO	</t>
        </is>
      </c>
      <c r="D1732" t="n">
        <v>1.7833</v>
      </c>
      <c r="E1732" t="n">
        <v>56.08</v>
      </c>
      <c r="F1732" t="n">
        <v>53.4</v>
      </c>
      <c r="G1732" t="n">
        <v>110.48</v>
      </c>
      <c r="H1732" t="n">
        <v>1.65</v>
      </c>
      <c r="I1732" t="n">
        <v>29</v>
      </c>
      <c r="J1732" t="n">
        <v>120.58</v>
      </c>
      <c r="K1732" t="n">
        <v>41.65</v>
      </c>
      <c r="L1732" t="n">
        <v>11.25</v>
      </c>
      <c r="M1732" t="n">
        <v>9</v>
      </c>
      <c r="N1732" t="n">
        <v>17.68</v>
      </c>
      <c r="O1732" t="n">
        <v>15105.7</v>
      </c>
      <c r="P1732" t="n">
        <v>423.91</v>
      </c>
      <c r="Q1732" t="n">
        <v>1367.32</v>
      </c>
      <c r="R1732" t="n">
        <v>132.44</v>
      </c>
      <c r="S1732" t="n">
        <v>104.26</v>
      </c>
      <c r="T1732" t="n">
        <v>13131.04</v>
      </c>
      <c r="U1732" t="n">
        <v>0.79</v>
      </c>
      <c r="V1732" t="n">
        <v>0.9</v>
      </c>
      <c r="W1732" t="n">
        <v>20.71</v>
      </c>
      <c r="X1732" t="n">
        <v>0.82</v>
      </c>
      <c r="Y1732" t="n">
        <v>1</v>
      </c>
      <c r="Z1732" t="n">
        <v>10</v>
      </c>
    </row>
    <row r="1733">
      <c r="A1733" t="n">
        <v>42</v>
      </c>
      <c r="B1733" t="n">
        <v>50</v>
      </c>
      <c r="C1733" t="inlineStr">
        <is>
          <t xml:space="preserve">CONCLUIDO	</t>
        </is>
      </c>
      <c r="D1733" t="n">
        <v>1.7829</v>
      </c>
      <c r="E1733" t="n">
        <v>56.09</v>
      </c>
      <c r="F1733" t="n">
        <v>53.41</v>
      </c>
      <c r="G1733" t="n">
        <v>110.5</v>
      </c>
      <c r="H1733" t="n">
        <v>1.68</v>
      </c>
      <c r="I1733" t="n">
        <v>29</v>
      </c>
      <c r="J1733" t="n">
        <v>120.91</v>
      </c>
      <c r="K1733" t="n">
        <v>41.65</v>
      </c>
      <c r="L1733" t="n">
        <v>11.5</v>
      </c>
      <c r="M1733" t="n">
        <v>3</v>
      </c>
      <c r="N1733" t="n">
        <v>17.76</v>
      </c>
      <c r="O1733" t="n">
        <v>15145.88</v>
      </c>
      <c r="P1733" t="n">
        <v>424.34</v>
      </c>
      <c r="Q1733" t="n">
        <v>1367.31</v>
      </c>
      <c r="R1733" t="n">
        <v>132.54</v>
      </c>
      <c r="S1733" t="n">
        <v>104.26</v>
      </c>
      <c r="T1733" t="n">
        <v>13183.02</v>
      </c>
      <c r="U1733" t="n">
        <v>0.79</v>
      </c>
      <c r="V1733" t="n">
        <v>0.9</v>
      </c>
      <c r="W1733" t="n">
        <v>20.72</v>
      </c>
      <c r="X1733" t="n">
        <v>0.83</v>
      </c>
      <c r="Y1733" t="n">
        <v>1</v>
      </c>
      <c r="Z1733" t="n">
        <v>10</v>
      </c>
    </row>
    <row r="1734">
      <c r="A1734" t="n">
        <v>43</v>
      </c>
      <c r="B1734" t="n">
        <v>50</v>
      </c>
      <c r="C1734" t="inlineStr">
        <is>
          <t xml:space="preserve">CONCLUIDO	</t>
        </is>
      </c>
      <c r="D1734" t="n">
        <v>1.7831</v>
      </c>
      <c r="E1734" t="n">
        <v>56.08</v>
      </c>
      <c r="F1734" t="n">
        <v>53.4</v>
      </c>
      <c r="G1734" t="n">
        <v>110.49</v>
      </c>
      <c r="H1734" t="n">
        <v>1.71</v>
      </c>
      <c r="I1734" t="n">
        <v>29</v>
      </c>
      <c r="J1734" t="n">
        <v>121.23</v>
      </c>
      <c r="K1734" t="n">
        <v>41.65</v>
      </c>
      <c r="L1734" t="n">
        <v>11.75</v>
      </c>
      <c r="M1734" t="n">
        <v>0</v>
      </c>
      <c r="N1734" t="n">
        <v>17.83</v>
      </c>
      <c r="O1734" t="n">
        <v>15186.08</v>
      </c>
      <c r="P1734" t="n">
        <v>425.15</v>
      </c>
      <c r="Q1734" t="n">
        <v>1367.38</v>
      </c>
      <c r="R1734" t="n">
        <v>132.41</v>
      </c>
      <c r="S1734" t="n">
        <v>104.26</v>
      </c>
      <c r="T1734" t="n">
        <v>13113.91</v>
      </c>
      <c r="U1734" t="n">
        <v>0.79</v>
      </c>
      <c r="V1734" t="n">
        <v>0.9</v>
      </c>
      <c r="W1734" t="n">
        <v>20.72</v>
      </c>
      <c r="X1734" t="n">
        <v>0.83</v>
      </c>
      <c r="Y1734" t="n">
        <v>1</v>
      </c>
      <c r="Z1734" t="n">
        <v>10</v>
      </c>
    </row>
    <row r="1735">
      <c r="A1735" t="n">
        <v>0</v>
      </c>
      <c r="B1735" t="n">
        <v>25</v>
      </c>
      <c r="C1735" t="inlineStr">
        <is>
          <t xml:space="preserve">CONCLUIDO	</t>
        </is>
      </c>
      <c r="D1735" t="n">
        <v>1.5043</v>
      </c>
      <c r="E1735" t="n">
        <v>66.47</v>
      </c>
      <c r="F1735" t="n">
        <v>60.76</v>
      </c>
      <c r="G1735" t="n">
        <v>12.93</v>
      </c>
      <c r="H1735" t="n">
        <v>0.28</v>
      </c>
      <c r="I1735" t="n">
        <v>282</v>
      </c>
      <c r="J1735" t="n">
        <v>61.76</v>
      </c>
      <c r="K1735" t="n">
        <v>28.92</v>
      </c>
      <c r="L1735" t="n">
        <v>1</v>
      </c>
      <c r="M1735" t="n">
        <v>280</v>
      </c>
      <c r="N1735" t="n">
        <v>6.84</v>
      </c>
      <c r="O1735" t="n">
        <v>7851.41</v>
      </c>
      <c r="P1735" t="n">
        <v>390.59</v>
      </c>
      <c r="Q1735" t="n">
        <v>1368.2</v>
      </c>
      <c r="R1735" t="n">
        <v>372.55</v>
      </c>
      <c r="S1735" t="n">
        <v>104.26</v>
      </c>
      <c r="T1735" t="n">
        <v>131919.95</v>
      </c>
      <c r="U1735" t="n">
        <v>0.28</v>
      </c>
      <c r="V1735" t="n">
        <v>0.79</v>
      </c>
      <c r="W1735" t="n">
        <v>21.1</v>
      </c>
      <c r="X1735" t="n">
        <v>8.16</v>
      </c>
      <c r="Y1735" t="n">
        <v>1</v>
      </c>
      <c r="Z1735" t="n">
        <v>10</v>
      </c>
    </row>
    <row r="1736">
      <c r="A1736" t="n">
        <v>1</v>
      </c>
      <c r="B1736" t="n">
        <v>25</v>
      </c>
      <c r="C1736" t="inlineStr">
        <is>
          <t xml:space="preserve">CONCLUIDO	</t>
        </is>
      </c>
      <c r="D1736" t="n">
        <v>1.5719</v>
      </c>
      <c r="E1736" t="n">
        <v>63.62</v>
      </c>
      <c r="F1736" t="n">
        <v>58.82</v>
      </c>
      <c r="G1736" t="n">
        <v>16.34</v>
      </c>
      <c r="H1736" t="n">
        <v>0.35</v>
      </c>
      <c r="I1736" t="n">
        <v>216</v>
      </c>
      <c r="J1736" t="n">
        <v>62.05</v>
      </c>
      <c r="K1736" t="n">
        <v>28.92</v>
      </c>
      <c r="L1736" t="n">
        <v>1.25</v>
      </c>
      <c r="M1736" t="n">
        <v>214</v>
      </c>
      <c r="N1736" t="n">
        <v>6.88</v>
      </c>
      <c r="O1736" t="n">
        <v>7887.12</v>
      </c>
      <c r="P1736" t="n">
        <v>374.02</v>
      </c>
      <c r="Q1736" t="n">
        <v>1368.06</v>
      </c>
      <c r="R1736" t="n">
        <v>309.12</v>
      </c>
      <c r="S1736" t="n">
        <v>104.26</v>
      </c>
      <c r="T1736" t="n">
        <v>100537.3</v>
      </c>
      <c r="U1736" t="n">
        <v>0.34</v>
      </c>
      <c r="V1736" t="n">
        <v>0.82</v>
      </c>
      <c r="W1736" t="n">
        <v>21.01</v>
      </c>
      <c r="X1736" t="n">
        <v>6.23</v>
      </c>
      <c r="Y1736" t="n">
        <v>1</v>
      </c>
      <c r="Z1736" t="n">
        <v>10</v>
      </c>
    </row>
    <row r="1737">
      <c r="A1737" t="n">
        <v>2</v>
      </c>
      <c r="B1737" t="n">
        <v>25</v>
      </c>
      <c r="C1737" t="inlineStr">
        <is>
          <t xml:space="preserve">CONCLUIDO	</t>
        </is>
      </c>
      <c r="D1737" t="n">
        <v>1.6164</v>
      </c>
      <c r="E1737" t="n">
        <v>61.87</v>
      </c>
      <c r="F1737" t="n">
        <v>57.64</v>
      </c>
      <c r="G1737" t="n">
        <v>19.76</v>
      </c>
      <c r="H1737" t="n">
        <v>0.42</v>
      </c>
      <c r="I1737" t="n">
        <v>175</v>
      </c>
      <c r="J1737" t="n">
        <v>62.34</v>
      </c>
      <c r="K1737" t="n">
        <v>28.92</v>
      </c>
      <c r="L1737" t="n">
        <v>1.5</v>
      </c>
      <c r="M1737" t="n">
        <v>173</v>
      </c>
      <c r="N1737" t="n">
        <v>6.92</v>
      </c>
      <c r="O1737" t="n">
        <v>7922.85</v>
      </c>
      <c r="P1737" t="n">
        <v>362.67</v>
      </c>
      <c r="Q1737" t="n">
        <v>1367.81</v>
      </c>
      <c r="R1737" t="n">
        <v>270.2</v>
      </c>
      <c r="S1737" t="n">
        <v>104.26</v>
      </c>
      <c r="T1737" t="n">
        <v>81279.89</v>
      </c>
      <c r="U1737" t="n">
        <v>0.39</v>
      </c>
      <c r="V1737" t="n">
        <v>0.83</v>
      </c>
      <c r="W1737" t="n">
        <v>20.95</v>
      </c>
      <c r="X1737" t="n">
        <v>5.05</v>
      </c>
      <c r="Y1737" t="n">
        <v>1</v>
      </c>
      <c r="Z1737" t="n">
        <v>10</v>
      </c>
    </row>
    <row r="1738">
      <c r="A1738" t="n">
        <v>3</v>
      </c>
      <c r="B1738" t="n">
        <v>25</v>
      </c>
      <c r="C1738" t="inlineStr">
        <is>
          <t xml:space="preserve">CONCLUIDO	</t>
        </is>
      </c>
      <c r="D1738" t="n">
        <v>1.6511</v>
      </c>
      <c r="E1738" t="n">
        <v>60.57</v>
      </c>
      <c r="F1738" t="n">
        <v>56.74</v>
      </c>
      <c r="G1738" t="n">
        <v>23.32</v>
      </c>
      <c r="H1738" t="n">
        <v>0.49</v>
      </c>
      <c r="I1738" t="n">
        <v>146</v>
      </c>
      <c r="J1738" t="n">
        <v>62.63</v>
      </c>
      <c r="K1738" t="n">
        <v>28.92</v>
      </c>
      <c r="L1738" t="n">
        <v>1.75</v>
      </c>
      <c r="M1738" t="n">
        <v>144</v>
      </c>
      <c r="N1738" t="n">
        <v>6.96</v>
      </c>
      <c r="O1738" t="n">
        <v>7958.6</v>
      </c>
      <c r="P1738" t="n">
        <v>352.59</v>
      </c>
      <c r="Q1738" t="n">
        <v>1367.79</v>
      </c>
      <c r="R1738" t="n">
        <v>242.02</v>
      </c>
      <c r="S1738" t="n">
        <v>104.26</v>
      </c>
      <c r="T1738" t="n">
        <v>67334.08</v>
      </c>
      <c r="U1738" t="n">
        <v>0.43</v>
      </c>
      <c r="V1738" t="n">
        <v>0.84</v>
      </c>
      <c r="W1738" t="n">
        <v>20.87</v>
      </c>
      <c r="X1738" t="n">
        <v>4.15</v>
      </c>
      <c r="Y1738" t="n">
        <v>1</v>
      </c>
      <c r="Z1738" t="n">
        <v>10</v>
      </c>
    </row>
    <row r="1739">
      <c r="A1739" t="n">
        <v>4</v>
      </c>
      <c r="B1739" t="n">
        <v>25</v>
      </c>
      <c r="C1739" t="inlineStr">
        <is>
          <t xml:space="preserve">CONCLUIDO	</t>
        </is>
      </c>
      <c r="D1739" t="n">
        <v>1.6758</v>
      </c>
      <c r="E1739" t="n">
        <v>59.67</v>
      </c>
      <c r="F1739" t="n">
        <v>56.14</v>
      </c>
      <c r="G1739" t="n">
        <v>26.95</v>
      </c>
      <c r="H1739" t="n">
        <v>0.55</v>
      </c>
      <c r="I1739" t="n">
        <v>125</v>
      </c>
      <c r="J1739" t="n">
        <v>62.92</v>
      </c>
      <c r="K1739" t="n">
        <v>28.92</v>
      </c>
      <c r="L1739" t="n">
        <v>2</v>
      </c>
      <c r="M1739" t="n">
        <v>123</v>
      </c>
      <c r="N1739" t="n">
        <v>7</v>
      </c>
      <c r="O1739" t="n">
        <v>7994.37</v>
      </c>
      <c r="P1739" t="n">
        <v>344.79</v>
      </c>
      <c r="Q1739" t="n">
        <v>1367.66</v>
      </c>
      <c r="R1739" t="n">
        <v>222.38</v>
      </c>
      <c r="S1739" t="n">
        <v>104.26</v>
      </c>
      <c r="T1739" t="n">
        <v>57619.96</v>
      </c>
      <c r="U1739" t="n">
        <v>0.47</v>
      </c>
      <c r="V1739" t="n">
        <v>0.85</v>
      </c>
      <c r="W1739" t="n">
        <v>20.84</v>
      </c>
      <c r="X1739" t="n">
        <v>3.56</v>
      </c>
      <c r="Y1739" t="n">
        <v>1</v>
      </c>
      <c r="Z1739" t="n">
        <v>10</v>
      </c>
    </row>
    <row r="1740">
      <c r="A1740" t="n">
        <v>5</v>
      </c>
      <c r="B1740" t="n">
        <v>25</v>
      </c>
      <c r="C1740" t="inlineStr">
        <is>
          <t xml:space="preserve">CONCLUIDO	</t>
        </is>
      </c>
      <c r="D1740" t="n">
        <v>1.6949</v>
      </c>
      <c r="E1740" t="n">
        <v>59</v>
      </c>
      <c r="F1740" t="n">
        <v>55.69</v>
      </c>
      <c r="G1740" t="n">
        <v>30.65</v>
      </c>
      <c r="H1740" t="n">
        <v>0.62</v>
      </c>
      <c r="I1740" t="n">
        <v>109</v>
      </c>
      <c r="J1740" t="n">
        <v>63.21</v>
      </c>
      <c r="K1740" t="n">
        <v>28.92</v>
      </c>
      <c r="L1740" t="n">
        <v>2.25</v>
      </c>
      <c r="M1740" t="n">
        <v>107</v>
      </c>
      <c r="N1740" t="n">
        <v>7.04</v>
      </c>
      <c r="O1740" t="n">
        <v>8030.17</v>
      </c>
      <c r="P1740" t="n">
        <v>337.47</v>
      </c>
      <c r="Q1740" t="n">
        <v>1367.47</v>
      </c>
      <c r="R1740" t="n">
        <v>207.47</v>
      </c>
      <c r="S1740" t="n">
        <v>104.26</v>
      </c>
      <c r="T1740" t="n">
        <v>50246.45</v>
      </c>
      <c r="U1740" t="n">
        <v>0.5</v>
      </c>
      <c r="V1740" t="n">
        <v>0.86</v>
      </c>
      <c r="W1740" t="n">
        <v>20.83</v>
      </c>
      <c r="X1740" t="n">
        <v>3.11</v>
      </c>
      <c r="Y1740" t="n">
        <v>1</v>
      </c>
      <c r="Z1740" t="n">
        <v>10</v>
      </c>
    </row>
    <row r="1741">
      <c r="A1741" t="n">
        <v>6</v>
      </c>
      <c r="B1741" t="n">
        <v>25</v>
      </c>
      <c r="C1741" t="inlineStr">
        <is>
          <t xml:space="preserve">CONCLUIDO	</t>
        </is>
      </c>
      <c r="D1741" t="n">
        <v>1.7118</v>
      </c>
      <c r="E1741" t="n">
        <v>58.42</v>
      </c>
      <c r="F1741" t="n">
        <v>55.29</v>
      </c>
      <c r="G1741" t="n">
        <v>34.56</v>
      </c>
      <c r="H1741" t="n">
        <v>0.6899999999999999</v>
      </c>
      <c r="I1741" t="n">
        <v>96</v>
      </c>
      <c r="J1741" t="n">
        <v>63.5</v>
      </c>
      <c r="K1741" t="n">
        <v>28.92</v>
      </c>
      <c r="L1741" t="n">
        <v>2.5</v>
      </c>
      <c r="M1741" t="n">
        <v>94</v>
      </c>
      <c r="N1741" t="n">
        <v>7.08</v>
      </c>
      <c r="O1741" t="n">
        <v>8065.98</v>
      </c>
      <c r="P1741" t="n">
        <v>330.69</v>
      </c>
      <c r="Q1741" t="n">
        <v>1367.59</v>
      </c>
      <c r="R1741" t="n">
        <v>194.61</v>
      </c>
      <c r="S1741" t="n">
        <v>104.26</v>
      </c>
      <c r="T1741" t="n">
        <v>43879.75</v>
      </c>
      <c r="U1741" t="n">
        <v>0.54</v>
      </c>
      <c r="V1741" t="n">
        <v>0.87</v>
      </c>
      <c r="W1741" t="n">
        <v>20.8</v>
      </c>
      <c r="X1741" t="n">
        <v>2.71</v>
      </c>
      <c r="Y1741" t="n">
        <v>1</v>
      </c>
      <c r="Z1741" t="n">
        <v>10</v>
      </c>
    </row>
    <row r="1742">
      <c r="A1742" t="n">
        <v>7</v>
      </c>
      <c r="B1742" t="n">
        <v>25</v>
      </c>
      <c r="C1742" t="inlineStr">
        <is>
          <t xml:space="preserve">CONCLUIDO	</t>
        </is>
      </c>
      <c r="D1742" t="n">
        <v>1.7235</v>
      </c>
      <c r="E1742" t="n">
        <v>58.02</v>
      </c>
      <c r="F1742" t="n">
        <v>55.03</v>
      </c>
      <c r="G1742" t="n">
        <v>38.39</v>
      </c>
      <c r="H1742" t="n">
        <v>0.75</v>
      </c>
      <c r="I1742" t="n">
        <v>86</v>
      </c>
      <c r="J1742" t="n">
        <v>63.79</v>
      </c>
      <c r="K1742" t="n">
        <v>28.92</v>
      </c>
      <c r="L1742" t="n">
        <v>2.75</v>
      </c>
      <c r="M1742" t="n">
        <v>84</v>
      </c>
      <c r="N1742" t="n">
        <v>7.12</v>
      </c>
      <c r="O1742" t="n">
        <v>8101.81</v>
      </c>
      <c r="P1742" t="n">
        <v>324.54</v>
      </c>
      <c r="Q1742" t="n">
        <v>1367.5</v>
      </c>
      <c r="R1742" t="n">
        <v>185.76</v>
      </c>
      <c r="S1742" t="n">
        <v>104.26</v>
      </c>
      <c r="T1742" t="n">
        <v>39508.21</v>
      </c>
      <c r="U1742" t="n">
        <v>0.5600000000000001</v>
      </c>
      <c r="V1742" t="n">
        <v>0.87</v>
      </c>
      <c r="W1742" t="n">
        <v>20.8</v>
      </c>
      <c r="X1742" t="n">
        <v>2.45</v>
      </c>
      <c r="Y1742" t="n">
        <v>1</v>
      </c>
      <c r="Z1742" t="n">
        <v>10</v>
      </c>
    </row>
    <row r="1743">
      <c r="A1743" t="n">
        <v>8</v>
      </c>
      <c r="B1743" t="n">
        <v>25</v>
      </c>
      <c r="C1743" t="inlineStr">
        <is>
          <t xml:space="preserve">CONCLUIDO	</t>
        </is>
      </c>
      <c r="D1743" t="n">
        <v>1.7351</v>
      </c>
      <c r="E1743" t="n">
        <v>57.64</v>
      </c>
      <c r="F1743" t="n">
        <v>54.77</v>
      </c>
      <c r="G1743" t="n">
        <v>42.68</v>
      </c>
      <c r="H1743" t="n">
        <v>0.8100000000000001</v>
      </c>
      <c r="I1743" t="n">
        <v>77</v>
      </c>
      <c r="J1743" t="n">
        <v>64.08</v>
      </c>
      <c r="K1743" t="n">
        <v>28.92</v>
      </c>
      <c r="L1743" t="n">
        <v>3</v>
      </c>
      <c r="M1743" t="n">
        <v>75</v>
      </c>
      <c r="N1743" t="n">
        <v>7.16</v>
      </c>
      <c r="O1743" t="n">
        <v>8137.65</v>
      </c>
      <c r="P1743" t="n">
        <v>318.23</v>
      </c>
      <c r="Q1743" t="n">
        <v>1367.38</v>
      </c>
      <c r="R1743" t="n">
        <v>177.82</v>
      </c>
      <c r="S1743" t="n">
        <v>104.26</v>
      </c>
      <c r="T1743" t="n">
        <v>35580.83</v>
      </c>
      <c r="U1743" t="n">
        <v>0.59</v>
      </c>
      <c r="V1743" t="n">
        <v>0.88</v>
      </c>
      <c r="W1743" t="n">
        <v>20.77</v>
      </c>
      <c r="X1743" t="n">
        <v>2.19</v>
      </c>
      <c r="Y1743" t="n">
        <v>1</v>
      </c>
      <c r="Z1743" t="n">
        <v>10</v>
      </c>
    </row>
    <row r="1744">
      <c r="A1744" t="n">
        <v>9</v>
      </c>
      <c r="B1744" t="n">
        <v>25</v>
      </c>
      <c r="C1744" t="inlineStr">
        <is>
          <t xml:space="preserve">CONCLUIDO	</t>
        </is>
      </c>
      <c r="D1744" t="n">
        <v>1.745</v>
      </c>
      <c r="E1744" t="n">
        <v>57.31</v>
      </c>
      <c r="F1744" t="n">
        <v>54.54</v>
      </c>
      <c r="G1744" t="n">
        <v>46.75</v>
      </c>
      <c r="H1744" t="n">
        <v>0.88</v>
      </c>
      <c r="I1744" t="n">
        <v>70</v>
      </c>
      <c r="J1744" t="n">
        <v>64.38</v>
      </c>
      <c r="K1744" t="n">
        <v>28.92</v>
      </c>
      <c r="L1744" t="n">
        <v>3.25</v>
      </c>
      <c r="M1744" t="n">
        <v>68</v>
      </c>
      <c r="N1744" t="n">
        <v>7.2</v>
      </c>
      <c r="O1744" t="n">
        <v>8173.52</v>
      </c>
      <c r="P1744" t="n">
        <v>312.06</v>
      </c>
      <c r="Q1744" t="n">
        <v>1367.37</v>
      </c>
      <c r="R1744" t="n">
        <v>169.95</v>
      </c>
      <c r="S1744" t="n">
        <v>104.26</v>
      </c>
      <c r="T1744" t="n">
        <v>31681.06</v>
      </c>
      <c r="U1744" t="n">
        <v>0.61</v>
      </c>
      <c r="V1744" t="n">
        <v>0.88</v>
      </c>
      <c r="W1744" t="n">
        <v>20.76</v>
      </c>
      <c r="X1744" t="n">
        <v>1.96</v>
      </c>
      <c r="Y1744" t="n">
        <v>1</v>
      </c>
      <c r="Z1744" t="n">
        <v>10</v>
      </c>
    </row>
    <row r="1745">
      <c r="A1745" t="n">
        <v>10</v>
      </c>
      <c r="B1745" t="n">
        <v>25</v>
      </c>
      <c r="C1745" t="inlineStr">
        <is>
          <t xml:space="preserve">CONCLUIDO	</t>
        </is>
      </c>
      <c r="D1745" t="n">
        <v>1.7524</v>
      </c>
      <c r="E1745" t="n">
        <v>57.06</v>
      </c>
      <c r="F1745" t="n">
        <v>54.38</v>
      </c>
      <c r="G1745" t="n">
        <v>50.98</v>
      </c>
      <c r="H1745" t="n">
        <v>0.9399999999999999</v>
      </c>
      <c r="I1745" t="n">
        <v>64</v>
      </c>
      <c r="J1745" t="n">
        <v>64.67</v>
      </c>
      <c r="K1745" t="n">
        <v>28.92</v>
      </c>
      <c r="L1745" t="n">
        <v>3.5</v>
      </c>
      <c r="M1745" t="n">
        <v>60</v>
      </c>
      <c r="N1745" t="n">
        <v>7.24</v>
      </c>
      <c r="O1745" t="n">
        <v>8209.41</v>
      </c>
      <c r="P1745" t="n">
        <v>306.4</v>
      </c>
      <c r="Q1745" t="n">
        <v>1367.4</v>
      </c>
      <c r="R1745" t="n">
        <v>164.7</v>
      </c>
      <c r="S1745" t="n">
        <v>104.26</v>
      </c>
      <c r="T1745" t="n">
        <v>29084.01</v>
      </c>
      <c r="U1745" t="n">
        <v>0.63</v>
      </c>
      <c r="V1745" t="n">
        <v>0.88</v>
      </c>
      <c r="W1745" t="n">
        <v>20.76</v>
      </c>
      <c r="X1745" t="n">
        <v>1.8</v>
      </c>
      <c r="Y1745" t="n">
        <v>1</v>
      </c>
      <c r="Z1745" t="n">
        <v>10</v>
      </c>
    </row>
    <row r="1746">
      <c r="A1746" t="n">
        <v>11</v>
      </c>
      <c r="B1746" t="n">
        <v>25</v>
      </c>
      <c r="C1746" t="inlineStr">
        <is>
          <t xml:space="preserve">CONCLUIDO	</t>
        </is>
      </c>
      <c r="D1746" t="n">
        <v>1.7586</v>
      </c>
      <c r="E1746" t="n">
        <v>56.86</v>
      </c>
      <c r="F1746" t="n">
        <v>54.25</v>
      </c>
      <c r="G1746" t="n">
        <v>55.17</v>
      </c>
      <c r="H1746" t="n">
        <v>1.01</v>
      </c>
      <c r="I1746" t="n">
        <v>59</v>
      </c>
      <c r="J1746" t="n">
        <v>64.95999999999999</v>
      </c>
      <c r="K1746" t="n">
        <v>28.92</v>
      </c>
      <c r="L1746" t="n">
        <v>3.75</v>
      </c>
      <c r="M1746" t="n">
        <v>45</v>
      </c>
      <c r="N1746" t="n">
        <v>7.28</v>
      </c>
      <c r="O1746" t="n">
        <v>8245.32</v>
      </c>
      <c r="P1746" t="n">
        <v>301.18</v>
      </c>
      <c r="Q1746" t="n">
        <v>1367.4</v>
      </c>
      <c r="R1746" t="n">
        <v>160.39</v>
      </c>
      <c r="S1746" t="n">
        <v>104.26</v>
      </c>
      <c r="T1746" t="n">
        <v>26957.23</v>
      </c>
      <c r="U1746" t="n">
        <v>0.65</v>
      </c>
      <c r="V1746" t="n">
        <v>0.88</v>
      </c>
      <c r="W1746" t="n">
        <v>20.75</v>
      </c>
      <c r="X1746" t="n">
        <v>1.67</v>
      </c>
      <c r="Y1746" t="n">
        <v>1</v>
      </c>
      <c r="Z1746" t="n">
        <v>10</v>
      </c>
    </row>
    <row r="1747">
      <c r="A1747" t="n">
        <v>12</v>
      </c>
      <c r="B1747" t="n">
        <v>25</v>
      </c>
      <c r="C1747" t="inlineStr">
        <is>
          <t xml:space="preserve">CONCLUIDO	</t>
        </is>
      </c>
      <c r="D1747" t="n">
        <v>1.7607</v>
      </c>
      <c r="E1747" t="n">
        <v>56.79</v>
      </c>
      <c r="F1747" t="n">
        <v>54.21</v>
      </c>
      <c r="G1747" t="n">
        <v>57.06</v>
      </c>
      <c r="H1747" t="n">
        <v>1.07</v>
      </c>
      <c r="I1747" t="n">
        <v>57</v>
      </c>
      <c r="J1747" t="n">
        <v>65.25</v>
      </c>
      <c r="K1747" t="n">
        <v>28.92</v>
      </c>
      <c r="L1747" t="n">
        <v>4</v>
      </c>
      <c r="M1747" t="n">
        <v>16</v>
      </c>
      <c r="N1747" t="n">
        <v>7.33</v>
      </c>
      <c r="O1747" t="n">
        <v>8281.25</v>
      </c>
      <c r="P1747" t="n">
        <v>299.82</v>
      </c>
      <c r="Q1747" t="n">
        <v>1367.64</v>
      </c>
      <c r="R1747" t="n">
        <v>157.84</v>
      </c>
      <c r="S1747" t="n">
        <v>104.26</v>
      </c>
      <c r="T1747" t="n">
        <v>25692.84</v>
      </c>
      <c r="U1747" t="n">
        <v>0.66</v>
      </c>
      <c r="V1747" t="n">
        <v>0.88</v>
      </c>
      <c r="W1747" t="n">
        <v>20.78</v>
      </c>
      <c r="X1747" t="n">
        <v>1.63</v>
      </c>
      <c r="Y1747" t="n">
        <v>1</v>
      </c>
      <c r="Z1747" t="n">
        <v>10</v>
      </c>
    </row>
    <row r="1748">
      <c r="A1748" t="n">
        <v>13</v>
      </c>
      <c r="B1748" t="n">
        <v>25</v>
      </c>
      <c r="C1748" t="inlineStr">
        <is>
          <t xml:space="preserve">CONCLUIDO	</t>
        </is>
      </c>
      <c r="D1748" t="n">
        <v>1.7604</v>
      </c>
      <c r="E1748" t="n">
        <v>56.81</v>
      </c>
      <c r="F1748" t="n">
        <v>54.23</v>
      </c>
      <c r="G1748" t="n">
        <v>58.11</v>
      </c>
      <c r="H1748" t="n">
        <v>1.13</v>
      </c>
      <c r="I1748" t="n">
        <v>56</v>
      </c>
      <c r="J1748" t="n">
        <v>65.54000000000001</v>
      </c>
      <c r="K1748" t="n">
        <v>28.92</v>
      </c>
      <c r="L1748" t="n">
        <v>4.25</v>
      </c>
      <c r="M1748" t="n">
        <v>5</v>
      </c>
      <c r="N1748" t="n">
        <v>7.37</v>
      </c>
      <c r="O1748" t="n">
        <v>8317.200000000001</v>
      </c>
      <c r="P1748" t="n">
        <v>299.93</v>
      </c>
      <c r="Q1748" t="n">
        <v>1367.51</v>
      </c>
      <c r="R1748" t="n">
        <v>157.96</v>
      </c>
      <c r="S1748" t="n">
        <v>104.26</v>
      </c>
      <c r="T1748" t="n">
        <v>25756.93</v>
      </c>
      <c r="U1748" t="n">
        <v>0.66</v>
      </c>
      <c r="V1748" t="n">
        <v>0.88</v>
      </c>
      <c r="W1748" t="n">
        <v>20.81</v>
      </c>
      <c r="X1748" t="n">
        <v>1.65</v>
      </c>
      <c r="Y1748" t="n">
        <v>1</v>
      </c>
      <c r="Z1748" t="n">
        <v>10</v>
      </c>
    </row>
    <row r="1749">
      <c r="A1749" t="n">
        <v>14</v>
      </c>
      <c r="B1749" t="n">
        <v>25</v>
      </c>
      <c r="C1749" t="inlineStr">
        <is>
          <t xml:space="preserve">CONCLUIDO	</t>
        </is>
      </c>
      <c r="D1749" t="n">
        <v>1.7606</v>
      </c>
      <c r="E1749" t="n">
        <v>56.8</v>
      </c>
      <c r="F1749" t="n">
        <v>54.22</v>
      </c>
      <c r="G1749" t="n">
        <v>58.1</v>
      </c>
      <c r="H1749" t="n">
        <v>1.19</v>
      </c>
      <c r="I1749" t="n">
        <v>56</v>
      </c>
      <c r="J1749" t="n">
        <v>65.83</v>
      </c>
      <c r="K1749" t="n">
        <v>28.92</v>
      </c>
      <c r="L1749" t="n">
        <v>4.5</v>
      </c>
      <c r="M1749" t="n">
        <v>0</v>
      </c>
      <c r="N1749" t="n">
        <v>7.41</v>
      </c>
      <c r="O1749" t="n">
        <v>8353.17</v>
      </c>
      <c r="P1749" t="n">
        <v>300.93</v>
      </c>
      <c r="Q1749" t="n">
        <v>1367.79</v>
      </c>
      <c r="R1749" t="n">
        <v>157.74</v>
      </c>
      <c r="S1749" t="n">
        <v>104.26</v>
      </c>
      <c r="T1749" t="n">
        <v>25644.24</v>
      </c>
      <c r="U1749" t="n">
        <v>0.66</v>
      </c>
      <c r="V1749" t="n">
        <v>0.88</v>
      </c>
      <c r="W1749" t="n">
        <v>20.8</v>
      </c>
      <c r="X1749" t="n">
        <v>1.64</v>
      </c>
      <c r="Y1749" t="n">
        <v>1</v>
      </c>
      <c r="Z1749" t="n">
        <v>10</v>
      </c>
    </row>
    <row r="1750">
      <c r="A1750" t="n">
        <v>0</v>
      </c>
      <c r="B1750" t="n">
        <v>85</v>
      </c>
      <c r="C1750" t="inlineStr">
        <is>
          <t xml:space="preserve">CONCLUIDO	</t>
        </is>
      </c>
      <c r="D1750" t="n">
        <v>1.0201</v>
      </c>
      <c r="E1750" t="n">
        <v>98.03</v>
      </c>
      <c r="F1750" t="n">
        <v>72.75</v>
      </c>
      <c r="G1750" t="n">
        <v>6.46</v>
      </c>
      <c r="H1750" t="n">
        <v>0.11</v>
      </c>
      <c r="I1750" t="n">
        <v>676</v>
      </c>
      <c r="J1750" t="n">
        <v>167.88</v>
      </c>
      <c r="K1750" t="n">
        <v>51.39</v>
      </c>
      <c r="L1750" t="n">
        <v>1</v>
      </c>
      <c r="M1750" t="n">
        <v>674</v>
      </c>
      <c r="N1750" t="n">
        <v>30.49</v>
      </c>
      <c r="O1750" t="n">
        <v>20939.59</v>
      </c>
      <c r="P1750" t="n">
        <v>935.52</v>
      </c>
      <c r="Q1750" t="n">
        <v>1370.2</v>
      </c>
      <c r="R1750" t="n">
        <v>762.02</v>
      </c>
      <c r="S1750" t="n">
        <v>104.26</v>
      </c>
      <c r="T1750" t="n">
        <v>324684.03</v>
      </c>
      <c r="U1750" t="n">
        <v>0.14</v>
      </c>
      <c r="V1750" t="n">
        <v>0.66</v>
      </c>
      <c r="W1750" t="n">
        <v>21.8</v>
      </c>
      <c r="X1750" t="n">
        <v>20.11</v>
      </c>
      <c r="Y1750" t="n">
        <v>1</v>
      </c>
      <c r="Z1750" t="n">
        <v>10</v>
      </c>
    </row>
    <row r="1751">
      <c r="A1751" t="n">
        <v>1</v>
      </c>
      <c r="B1751" t="n">
        <v>85</v>
      </c>
      <c r="C1751" t="inlineStr">
        <is>
          <t xml:space="preserve">CONCLUIDO	</t>
        </is>
      </c>
      <c r="D1751" t="n">
        <v>1.1552</v>
      </c>
      <c r="E1751" t="n">
        <v>86.56</v>
      </c>
      <c r="F1751" t="n">
        <v>67.28</v>
      </c>
      <c r="G1751" t="n">
        <v>8.09</v>
      </c>
      <c r="H1751" t="n">
        <v>0.13</v>
      </c>
      <c r="I1751" t="n">
        <v>499</v>
      </c>
      <c r="J1751" t="n">
        <v>168.25</v>
      </c>
      <c r="K1751" t="n">
        <v>51.39</v>
      </c>
      <c r="L1751" t="n">
        <v>1.25</v>
      </c>
      <c r="M1751" t="n">
        <v>497</v>
      </c>
      <c r="N1751" t="n">
        <v>30.6</v>
      </c>
      <c r="O1751" t="n">
        <v>20984.25</v>
      </c>
      <c r="P1751" t="n">
        <v>864.63</v>
      </c>
      <c r="Q1751" t="n">
        <v>1369.48</v>
      </c>
      <c r="R1751" t="n">
        <v>584.5599999999999</v>
      </c>
      <c r="S1751" t="n">
        <v>104.26</v>
      </c>
      <c r="T1751" t="n">
        <v>236840.35</v>
      </c>
      <c r="U1751" t="n">
        <v>0.18</v>
      </c>
      <c r="V1751" t="n">
        <v>0.71</v>
      </c>
      <c r="W1751" t="n">
        <v>21.47</v>
      </c>
      <c r="X1751" t="n">
        <v>14.66</v>
      </c>
      <c r="Y1751" t="n">
        <v>1</v>
      </c>
      <c r="Z1751" t="n">
        <v>10</v>
      </c>
    </row>
    <row r="1752">
      <c r="A1752" t="n">
        <v>2</v>
      </c>
      <c r="B1752" t="n">
        <v>85</v>
      </c>
      <c r="C1752" t="inlineStr">
        <is>
          <t xml:space="preserve">CONCLUIDO	</t>
        </is>
      </c>
      <c r="D1752" t="n">
        <v>1.2504</v>
      </c>
      <c r="E1752" t="n">
        <v>79.97</v>
      </c>
      <c r="F1752" t="n">
        <v>64.18000000000001</v>
      </c>
      <c r="G1752" t="n">
        <v>9.720000000000001</v>
      </c>
      <c r="H1752" t="n">
        <v>0.16</v>
      </c>
      <c r="I1752" t="n">
        <v>396</v>
      </c>
      <c r="J1752" t="n">
        <v>168.61</v>
      </c>
      <c r="K1752" t="n">
        <v>51.39</v>
      </c>
      <c r="L1752" t="n">
        <v>1.5</v>
      </c>
      <c r="M1752" t="n">
        <v>394</v>
      </c>
      <c r="N1752" t="n">
        <v>30.71</v>
      </c>
      <c r="O1752" t="n">
        <v>21028.94</v>
      </c>
      <c r="P1752" t="n">
        <v>823.99</v>
      </c>
      <c r="Q1752" t="n">
        <v>1368.79</v>
      </c>
      <c r="R1752" t="n">
        <v>483.31</v>
      </c>
      <c r="S1752" t="n">
        <v>104.26</v>
      </c>
      <c r="T1752" t="n">
        <v>186729.36</v>
      </c>
      <c r="U1752" t="n">
        <v>0.22</v>
      </c>
      <c r="V1752" t="n">
        <v>0.75</v>
      </c>
      <c r="W1752" t="n">
        <v>21.3</v>
      </c>
      <c r="X1752" t="n">
        <v>11.57</v>
      </c>
      <c r="Y1752" t="n">
        <v>1</v>
      </c>
      <c r="Z1752" t="n">
        <v>10</v>
      </c>
    </row>
    <row r="1753">
      <c r="A1753" t="n">
        <v>3</v>
      </c>
      <c r="B1753" t="n">
        <v>85</v>
      </c>
      <c r="C1753" t="inlineStr">
        <is>
          <t xml:space="preserve">CONCLUIDO	</t>
        </is>
      </c>
      <c r="D1753" t="n">
        <v>1.3225</v>
      </c>
      <c r="E1753" t="n">
        <v>75.61</v>
      </c>
      <c r="F1753" t="n">
        <v>62.12</v>
      </c>
      <c r="G1753" t="n">
        <v>11.36</v>
      </c>
      <c r="H1753" t="n">
        <v>0.18</v>
      </c>
      <c r="I1753" t="n">
        <v>328</v>
      </c>
      <c r="J1753" t="n">
        <v>168.97</v>
      </c>
      <c r="K1753" t="n">
        <v>51.39</v>
      </c>
      <c r="L1753" t="n">
        <v>1.75</v>
      </c>
      <c r="M1753" t="n">
        <v>326</v>
      </c>
      <c r="N1753" t="n">
        <v>30.83</v>
      </c>
      <c r="O1753" t="n">
        <v>21073.68</v>
      </c>
      <c r="P1753" t="n">
        <v>796.66</v>
      </c>
      <c r="Q1753" t="n">
        <v>1368.76</v>
      </c>
      <c r="R1753" t="n">
        <v>416.48</v>
      </c>
      <c r="S1753" t="n">
        <v>104.26</v>
      </c>
      <c r="T1753" t="n">
        <v>153657.18</v>
      </c>
      <c r="U1753" t="n">
        <v>0.25</v>
      </c>
      <c r="V1753" t="n">
        <v>0.77</v>
      </c>
      <c r="W1753" t="n">
        <v>21.19</v>
      </c>
      <c r="X1753" t="n">
        <v>9.52</v>
      </c>
      <c r="Y1753" t="n">
        <v>1</v>
      </c>
      <c r="Z1753" t="n">
        <v>10</v>
      </c>
    </row>
    <row r="1754">
      <c r="A1754" t="n">
        <v>4</v>
      </c>
      <c r="B1754" t="n">
        <v>85</v>
      </c>
      <c r="C1754" t="inlineStr">
        <is>
          <t xml:space="preserve">CONCLUIDO	</t>
        </is>
      </c>
      <c r="D1754" t="n">
        <v>1.3783</v>
      </c>
      <c r="E1754" t="n">
        <v>72.55</v>
      </c>
      <c r="F1754" t="n">
        <v>60.69</v>
      </c>
      <c r="G1754" t="n">
        <v>13.01</v>
      </c>
      <c r="H1754" t="n">
        <v>0.21</v>
      </c>
      <c r="I1754" t="n">
        <v>280</v>
      </c>
      <c r="J1754" t="n">
        <v>169.33</v>
      </c>
      <c r="K1754" t="n">
        <v>51.39</v>
      </c>
      <c r="L1754" t="n">
        <v>2</v>
      </c>
      <c r="M1754" t="n">
        <v>278</v>
      </c>
      <c r="N1754" t="n">
        <v>30.94</v>
      </c>
      <c r="O1754" t="n">
        <v>21118.46</v>
      </c>
      <c r="P1754" t="n">
        <v>777.29</v>
      </c>
      <c r="Q1754" t="n">
        <v>1368.42</v>
      </c>
      <c r="R1754" t="n">
        <v>369.59</v>
      </c>
      <c r="S1754" t="n">
        <v>104.26</v>
      </c>
      <c r="T1754" t="n">
        <v>130450.96</v>
      </c>
      <c r="U1754" t="n">
        <v>0.28</v>
      </c>
      <c r="V1754" t="n">
        <v>0.79</v>
      </c>
      <c r="W1754" t="n">
        <v>21.12</v>
      </c>
      <c r="X1754" t="n">
        <v>8.09</v>
      </c>
      <c r="Y1754" t="n">
        <v>1</v>
      </c>
      <c r="Z1754" t="n">
        <v>10</v>
      </c>
    </row>
    <row r="1755">
      <c r="A1755" t="n">
        <v>5</v>
      </c>
      <c r="B1755" t="n">
        <v>85</v>
      </c>
      <c r="C1755" t="inlineStr">
        <is>
          <t xml:space="preserve">CONCLUIDO	</t>
        </is>
      </c>
      <c r="D1755" t="n">
        <v>1.4211</v>
      </c>
      <c r="E1755" t="n">
        <v>70.37</v>
      </c>
      <c r="F1755" t="n">
        <v>59.69</v>
      </c>
      <c r="G1755" t="n">
        <v>14.62</v>
      </c>
      <c r="H1755" t="n">
        <v>0.24</v>
      </c>
      <c r="I1755" t="n">
        <v>245</v>
      </c>
      <c r="J1755" t="n">
        <v>169.7</v>
      </c>
      <c r="K1755" t="n">
        <v>51.39</v>
      </c>
      <c r="L1755" t="n">
        <v>2.25</v>
      </c>
      <c r="M1755" t="n">
        <v>243</v>
      </c>
      <c r="N1755" t="n">
        <v>31.05</v>
      </c>
      <c r="O1755" t="n">
        <v>21163.27</v>
      </c>
      <c r="P1755" t="n">
        <v>763.48</v>
      </c>
      <c r="Q1755" t="n">
        <v>1368.18</v>
      </c>
      <c r="R1755" t="n">
        <v>336.96</v>
      </c>
      <c r="S1755" t="n">
        <v>104.26</v>
      </c>
      <c r="T1755" t="n">
        <v>114310.16</v>
      </c>
      <c r="U1755" t="n">
        <v>0.31</v>
      </c>
      <c r="V1755" t="n">
        <v>0.8</v>
      </c>
      <c r="W1755" t="n">
        <v>21.06</v>
      </c>
      <c r="X1755" t="n">
        <v>7.09</v>
      </c>
      <c r="Y1755" t="n">
        <v>1</v>
      </c>
      <c r="Z1755" t="n">
        <v>10</v>
      </c>
    </row>
    <row r="1756">
      <c r="A1756" t="n">
        <v>6</v>
      </c>
      <c r="B1756" t="n">
        <v>85</v>
      </c>
      <c r="C1756" t="inlineStr">
        <is>
          <t xml:space="preserve">CONCLUIDO	</t>
        </is>
      </c>
      <c r="D1756" t="n">
        <v>1.4586</v>
      </c>
      <c r="E1756" t="n">
        <v>68.56</v>
      </c>
      <c r="F1756" t="n">
        <v>58.83</v>
      </c>
      <c r="G1756" t="n">
        <v>16.27</v>
      </c>
      <c r="H1756" t="n">
        <v>0.26</v>
      </c>
      <c r="I1756" t="n">
        <v>217</v>
      </c>
      <c r="J1756" t="n">
        <v>170.06</v>
      </c>
      <c r="K1756" t="n">
        <v>51.39</v>
      </c>
      <c r="L1756" t="n">
        <v>2.5</v>
      </c>
      <c r="M1756" t="n">
        <v>215</v>
      </c>
      <c r="N1756" t="n">
        <v>31.17</v>
      </c>
      <c r="O1756" t="n">
        <v>21208.12</v>
      </c>
      <c r="P1756" t="n">
        <v>751.41</v>
      </c>
      <c r="Q1756" t="n">
        <v>1368.13</v>
      </c>
      <c r="R1756" t="n">
        <v>309.6</v>
      </c>
      <c r="S1756" t="n">
        <v>104.26</v>
      </c>
      <c r="T1756" t="n">
        <v>100769.58</v>
      </c>
      <c r="U1756" t="n">
        <v>0.34</v>
      </c>
      <c r="V1756" t="n">
        <v>0.8100000000000001</v>
      </c>
      <c r="W1756" t="n">
        <v>21</v>
      </c>
      <c r="X1756" t="n">
        <v>6.24</v>
      </c>
      <c r="Y1756" t="n">
        <v>1</v>
      </c>
      <c r="Z1756" t="n">
        <v>10</v>
      </c>
    </row>
    <row r="1757">
      <c r="A1757" t="n">
        <v>7</v>
      </c>
      <c r="B1757" t="n">
        <v>85</v>
      </c>
      <c r="C1757" t="inlineStr">
        <is>
          <t xml:space="preserve">CONCLUIDO	</t>
        </is>
      </c>
      <c r="D1757" t="n">
        <v>1.4888</v>
      </c>
      <c r="E1757" t="n">
        <v>67.17</v>
      </c>
      <c r="F1757" t="n">
        <v>58.19</v>
      </c>
      <c r="G1757" t="n">
        <v>17.9</v>
      </c>
      <c r="H1757" t="n">
        <v>0.29</v>
      </c>
      <c r="I1757" t="n">
        <v>195</v>
      </c>
      <c r="J1757" t="n">
        <v>170.42</v>
      </c>
      <c r="K1757" t="n">
        <v>51.39</v>
      </c>
      <c r="L1757" t="n">
        <v>2.75</v>
      </c>
      <c r="M1757" t="n">
        <v>193</v>
      </c>
      <c r="N1757" t="n">
        <v>31.28</v>
      </c>
      <c r="O1757" t="n">
        <v>21253.01</v>
      </c>
      <c r="P1757" t="n">
        <v>742.05</v>
      </c>
      <c r="Q1757" t="n">
        <v>1368</v>
      </c>
      <c r="R1757" t="n">
        <v>288.36</v>
      </c>
      <c r="S1757" t="n">
        <v>104.26</v>
      </c>
      <c r="T1757" t="n">
        <v>90263.63</v>
      </c>
      <c r="U1757" t="n">
        <v>0.36</v>
      </c>
      <c r="V1757" t="n">
        <v>0.82</v>
      </c>
      <c r="W1757" t="n">
        <v>20.98</v>
      </c>
      <c r="X1757" t="n">
        <v>5.6</v>
      </c>
      <c r="Y1757" t="n">
        <v>1</v>
      </c>
      <c r="Z1757" t="n">
        <v>10</v>
      </c>
    </row>
    <row r="1758">
      <c r="A1758" t="n">
        <v>8</v>
      </c>
      <c r="B1758" t="n">
        <v>85</v>
      </c>
      <c r="C1758" t="inlineStr">
        <is>
          <t xml:space="preserve">CONCLUIDO	</t>
        </is>
      </c>
      <c r="D1758" t="n">
        <v>1.5144</v>
      </c>
      <c r="E1758" t="n">
        <v>66.03</v>
      </c>
      <c r="F1758" t="n">
        <v>57.66</v>
      </c>
      <c r="G1758" t="n">
        <v>19.55</v>
      </c>
      <c r="H1758" t="n">
        <v>0.31</v>
      </c>
      <c r="I1758" t="n">
        <v>177</v>
      </c>
      <c r="J1758" t="n">
        <v>170.79</v>
      </c>
      <c r="K1758" t="n">
        <v>51.39</v>
      </c>
      <c r="L1758" t="n">
        <v>3</v>
      </c>
      <c r="M1758" t="n">
        <v>175</v>
      </c>
      <c r="N1758" t="n">
        <v>31.4</v>
      </c>
      <c r="O1758" t="n">
        <v>21297.94</v>
      </c>
      <c r="P1758" t="n">
        <v>734.22</v>
      </c>
      <c r="Q1758" t="n">
        <v>1367.96</v>
      </c>
      <c r="R1758" t="n">
        <v>271.54</v>
      </c>
      <c r="S1758" t="n">
        <v>104.26</v>
      </c>
      <c r="T1758" t="n">
        <v>81940.45</v>
      </c>
      <c r="U1758" t="n">
        <v>0.38</v>
      </c>
      <c r="V1758" t="n">
        <v>0.83</v>
      </c>
      <c r="W1758" t="n">
        <v>20.93</v>
      </c>
      <c r="X1758" t="n">
        <v>5.07</v>
      </c>
      <c r="Y1758" t="n">
        <v>1</v>
      </c>
      <c r="Z1758" t="n">
        <v>10</v>
      </c>
    </row>
    <row r="1759">
      <c r="A1759" t="n">
        <v>9</v>
      </c>
      <c r="B1759" t="n">
        <v>85</v>
      </c>
      <c r="C1759" t="inlineStr">
        <is>
          <t xml:space="preserve">CONCLUIDO	</t>
        </is>
      </c>
      <c r="D1759" t="n">
        <v>1.5361</v>
      </c>
      <c r="E1759" t="n">
        <v>65.09999999999999</v>
      </c>
      <c r="F1759" t="n">
        <v>57.24</v>
      </c>
      <c r="G1759" t="n">
        <v>21.2</v>
      </c>
      <c r="H1759" t="n">
        <v>0.34</v>
      </c>
      <c r="I1759" t="n">
        <v>162</v>
      </c>
      <c r="J1759" t="n">
        <v>171.15</v>
      </c>
      <c r="K1759" t="n">
        <v>51.39</v>
      </c>
      <c r="L1759" t="n">
        <v>3.25</v>
      </c>
      <c r="M1759" t="n">
        <v>160</v>
      </c>
      <c r="N1759" t="n">
        <v>31.51</v>
      </c>
      <c r="O1759" t="n">
        <v>21342.91</v>
      </c>
      <c r="P1759" t="n">
        <v>727.73</v>
      </c>
      <c r="Q1759" t="n">
        <v>1367.78</v>
      </c>
      <c r="R1759" t="n">
        <v>257.51</v>
      </c>
      <c r="S1759" t="n">
        <v>104.26</v>
      </c>
      <c r="T1759" t="n">
        <v>74999</v>
      </c>
      <c r="U1759" t="n">
        <v>0.4</v>
      </c>
      <c r="V1759" t="n">
        <v>0.84</v>
      </c>
      <c r="W1759" t="n">
        <v>20.92</v>
      </c>
      <c r="X1759" t="n">
        <v>4.65</v>
      </c>
      <c r="Y1759" t="n">
        <v>1</v>
      </c>
      <c r="Z1759" t="n">
        <v>10</v>
      </c>
    </row>
    <row r="1760">
      <c r="A1760" t="n">
        <v>10</v>
      </c>
      <c r="B1760" t="n">
        <v>85</v>
      </c>
      <c r="C1760" t="inlineStr">
        <is>
          <t xml:space="preserve">CONCLUIDO	</t>
        </is>
      </c>
      <c r="D1760" t="n">
        <v>1.5559</v>
      </c>
      <c r="E1760" t="n">
        <v>64.27</v>
      </c>
      <c r="F1760" t="n">
        <v>56.85</v>
      </c>
      <c r="G1760" t="n">
        <v>22.89</v>
      </c>
      <c r="H1760" t="n">
        <v>0.36</v>
      </c>
      <c r="I1760" t="n">
        <v>149</v>
      </c>
      <c r="J1760" t="n">
        <v>171.52</v>
      </c>
      <c r="K1760" t="n">
        <v>51.39</v>
      </c>
      <c r="L1760" t="n">
        <v>3.5</v>
      </c>
      <c r="M1760" t="n">
        <v>147</v>
      </c>
      <c r="N1760" t="n">
        <v>31.63</v>
      </c>
      <c r="O1760" t="n">
        <v>21387.92</v>
      </c>
      <c r="P1760" t="n">
        <v>721.6799999999999</v>
      </c>
      <c r="Q1760" t="n">
        <v>1367.99</v>
      </c>
      <c r="R1760" t="n">
        <v>244.87</v>
      </c>
      <c r="S1760" t="n">
        <v>104.26</v>
      </c>
      <c r="T1760" t="n">
        <v>68746.59</v>
      </c>
      <c r="U1760" t="n">
        <v>0.43</v>
      </c>
      <c r="V1760" t="n">
        <v>0.84</v>
      </c>
      <c r="W1760" t="n">
        <v>20.89</v>
      </c>
      <c r="X1760" t="n">
        <v>4.26</v>
      </c>
      <c r="Y1760" t="n">
        <v>1</v>
      </c>
      <c r="Z1760" t="n">
        <v>10</v>
      </c>
    </row>
    <row r="1761">
      <c r="A1761" t="n">
        <v>11</v>
      </c>
      <c r="B1761" t="n">
        <v>85</v>
      </c>
      <c r="C1761" t="inlineStr">
        <is>
          <t xml:space="preserve">CONCLUIDO	</t>
        </is>
      </c>
      <c r="D1761" t="n">
        <v>1.5728</v>
      </c>
      <c r="E1761" t="n">
        <v>63.58</v>
      </c>
      <c r="F1761" t="n">
        <v>56.53</v>
      </c>
      <c r="G1761" t="n">
        <v>24.58</v>
      </c>
      <c r="H1761" t="n">
        <v>0.39</v>
      </c>
      <c r="I1761" t="n">
        <v>138</v>
      </c>
      <c r="J1761" t="n">
        <v>171.88</v>
      </c>
      <c r="K1761" t="n">
        <v>51.39</v>
      </c>
      <c r="L1761" t="n">
        <v>3.75</v>
      </c>
      <c r="M1761" t="n">
        <v>136</v>
      </c>
      <c r="N1761" t="n">
        <v>31.74</v>
      </c>
      <c r="O1761" t="n">
        <v>21432.96</v>
      </c>
      <c r="P1761" t="n">
        <v>716.45</v>
      </c>
      <c r="Q1761" t="n">
        <v>1367.64</v>
      </c>
      <c r="R1761" t="n">
        <v>234.6</v>
      </c>
      <c r="S1761" t="n">
        <v>104.26</v>
      </c>
      <c r="T1761" t="n">
        <v>63665.1</v>
      </c>
      <c r="U1761" t="n">
        <v>0.44</v>
      </c>
      <c r="V1761" t="n">
        <v>0.85</v>
      </c>
      <c r="W1761" t="n">
        <v>20.88</v>
      </c>
      <c r="X1761" t="n">
        <v>3.94</v>
      </c>
      <c r="Y1761" t="n">
        <v>1</v>
      </c>
      <c r="Z1761" t="n">
        <v>10</v>
      </c>
    </row>
    <row r="1762">
      <c r="A1762" t="n">
        <v>12</v>
      </c>
      <c r="B1762" t="n">
        <v>85</v>
      </c>
      <c r="C1762" t="inlineStr">
        <is>
          <t xml:space="preserve">CONCLUIDO	</t>
        </is>
      </c>
      <c r="D1762" t="n">
        <v>1.5869</v>
      </c>
      <c r="E1762" t="n">
        <v>63.02</v>
      </c>
      <c r="F1762" t="n">
        <v>56.27</v>
      </c>
      <c r="G1762" t="n">
        <v>26.17</v>
      </c>
      <c r="H1762" t="n">
        <v>0.41</v>
      </c>
      <c r="I1762" t="n">
        <v>129</v>
      </c>
      <c r="J1762" t="n">
        <v>172.25</v>
      </c>
      <c r="K1762" t="n">
        <v>51.39</v>
      </c>
      <c r="L1762" t="n">
        <v>4</v>
      </c>
      <c r="M1762" t="n">
        <v>127</v>
      </c>
      <c r="N1762" t="n">
        <v>31.86</v>
      </c>
      <c r="O1762" t="n">
        <v>21478.05</v>
      </c>
      <c r="P1762" t="n">
        <v>712.0599999999999</v>
      </c>
      <c r="Q1762" t="n">
        <v>1367.84</v>
      </c>
      <c r="R1762" t="n">
        <v>226.25</v>
      </c>
      <c r="S1762" t="n">
        <v>104.26</v>
      </c>
      <c r="T1762" t="n">
        <v>59538.12</v>
      </c>
      <c r="U1762" t="n">
        <v>0.46</v>
      </c>
      <c r="V1762" t="n">
        <v>0.85</v>
      </c>
      <c r="W1762" t="n">
        <v>20.86</v>
      </c>
      <c r="X1762" t="n">
        <v>3.68</v>
      </c>
      <c r="Y1762" t="n">
        <v>1</v>
      </c>
      <c r="Z1762" t="n">
        <v>10</v>
      </c>
    </row>
    <row r="1763">
      <c r="A1763" t="n">
        <v>13</v>
      </c>
      <c r="B1763" t="n">
        <v>85</v>
      </c>
      <c r="C1763" t="inlineStr">
        <is>
          <t xml:space="preserve">CONCLUIDO	</t>
        </is>
      </c>
      <c r="D1763" t="n">
        <v>1.5998</v>
      </c>
      <c r="E1763" t="n">
        <v>62.51</v>
      </c>
      <c r="F1763" t="n">
        <v>56.04</v>
      </c>
      <c r="G1763" t="n">
        <v>27.79</v>
      </c>
      <c r="H1763" t="n">
        <v>0.44</v>
      </c>
      <c r="I1763" t="n">
        <v>121</v>
      </c>
      <c r="J1763" t="n">
        <v>172.61</v>
      </c>
      <c r="K1763" t="n">
        <v>51.39</v>
      </c>
      <c r="L1763" t="n">
        <v>4.25</v>
      </c>
      <c r="M1763" t="n">
        <v>119</v>
      </c>
      <c r="N1763" t="n">
        <v>31.97</v>
      </c>
      <c r="O1763" t="n">
        <v>21523.17</v>
      </c>
      <c r="P1763" t="n">
        <v>707.74</v>
      </c>
      <c r="Q1763" t="n">
        <v>1367.58</v>
      </c>
      <c r="R1763" t="n">
        <v>218.17</v>
      </c>
      <c r="S1763" t="n">
        <v>104.26</v>
      </c>
      <c r="T1763" t="n">
        <v>55537.11</v>
      </c>
      <c r="U1763" t="n">
        <v>0.48</v>
      </c>
      <c r="V1763" t="n">
        <v>0.86</v>
      </c>
      <c r="W1763" t="n">
        <v>20.86</v>
      </c>
      <c r="X1763" t="n">
        <v>3.45</v>
      </c>
      <c r="Y1763" t="n">
        <v>1</v>
      </c>
      <c r="Z1763" t="n">
        <v>10</v>
      </c>
    </row>
    <row r="1764">
      <c r="A1764" t="n">
        <v>14</v>
      </c>
      <c r="B1764" t="n">
        <v>85</v>
      </c>
      <c r="C1764" t="inlineStr">
        <is>
          <t xml:space="preserve">CONCLUIDO	</t>
        </is>
      </c>
      <c r="D1764" t="n">
        <v>1.6109</v>
      </c>
      <c r="E1764" t="n">
        <v>62.08</v>
      </c>
      <c r="F1764" t="n">
        <v>55.84</v>
      </c>
      <c r="G1764" t="n">
        <v>29.39</v>
      </c>
      <c r="H1764" t="n">
        <v>0.46</v>
      </c>
      <c r="I1764" t="n">
        <v>114</v>
      </c>
      <c r="J1764" t="n">
        <v>172.98</v>
      </c>
      <c r="K1764" t="n">
        <v>51.39</v>
      </c>
      <c r="L1764" t="n">
        <v>4.5</v>
      </c>
      <c r="M1764" t="n">
        <v>112</v>
      </c>
      <c r="N1764" t="n">
        <v>32.09</v>
      </c>
      <c r="O1764" t="n">
        <v>21568.34</v>
      </c>
      <c r="P1764" t="n">
        <v>704.55</v>
      </c>
      <c r="Q1764" t="n">
        <v>1367.73</v>
      </c>
      <c r="R1764" t="n">
        <v>212.39</v>
      </c>
      <c r="S1764" t="n">
        <v>104.26</v>
      </c>
      <c r="T1764" t="n">
        <v>52680.51</v>
      </c>
      <c r="U1764" t="n">
        <v>0.49</v>
      </c>
      <c r="V1764" t="n">
        <v>0.86</v>
      </c>
      <c r="W1764" t="n">
        <v>20.83</v>
      </c>
      <c r="X1764" t="n">
        <v>3.25</v>
      </c>
      <c r="Y1764" t="n">
        <v>1</v>
      </c>
      <c r="Z1764" t="n">
        <v>10</v>
      </c>
    </row>
    <row r="1765">
      <c r="A1765" t="n">
        <v>15</v>
      </c>
      <c r="B1765" t="n">
        <v>85</v>
      </c>
      <c r="C1765" t="inlineStr">
        <is>
          <t xml:space="preserve">CONCLUIDO	</t>
        </is>
      </c>
      <c r="D1765" t="n">
        <v>1.6232</v>
      </c>
      <c r="E1765" t="n">
        <v>61.61</v>
      </c>
      <c r="F1765" t="n">
        <v>55.61</v>
      </c>
      <c r="G1765" t="n">
        <v>31.18</v>
      </c>
      <c r="H1765" t="n">
        <v>0.49</v>
      </c>
      <c r="I1765" t="n">
        <v>107</v>
      </c>
      <c r="J1765" t="n">
        <v>173.35</v>
      </c>
      <c r="K1765" t="n">
        <v>51.39</v>
      </c>
      <c r="L1765" t="n">
        <v>4.75</v>
      </c>
      <c r="M1765" t="n">
        <v>105</v>
      </c>
      <c r="N1765" t="n">
        <v>32.2</v>
      </c>
      <c r="O1765" t="n">
        <v>21613.54</v>
      </c>
      <c r="P1765" t="n">
        <v>700.3</v>
      </c>
      <c r="Q1765" t="n">
        <v>1367.5</v>
      </c>
      <c r="R1765" t="n">
        <v>204.85</v>
      </c>
      <c r="S1765" t="n">
        <v>104.26</v>
      </c>
      <c r="T1765" t="n">
        <v>48946.42</v>
      </c>
      <c r="U1765" t="n">
        <v>0.51</v>
      </c>
      <c r="V1765" t="n">
        <v>0.86</v>
      </c>
      <c r="W1765" t="n">
        <v>20.82</v>
      </c>
      <c r="X1765" t="n">
        <v>3.02</v>
      </c>
      <c r="Y1765" t="n">
        <v>1</v>
      </c>
      <c r="Z1765" t="n">
        <v>10</v>
      </c>
    </row>
    <row r="1766">
      <c r="A1766" t="n">
        <v>16</v>
      </c>
      <c r="B1766" t="n">
        <v>85</v>
      </c>
      <c r="C1766" t="inlineStr">
        <is>
          <t xml:space="preserve">CONCLUIDO	</t>
        </is>
      </c>
      <c r="D1766" t="n">
        <v>1.6329</v>
      </c>
      <c r="E1766" t="n">
        <v>61.24</v>
      </c>
      <c r="F1766" t="n">
        <v>55.44</v>
      </c>
      <c r="G1766" t="n">
        <v>32.94</v>
      </c>
      <c r="H1766" t="n">
        <v>0.51</v>
      </c>
      <c r="I1766" t="n">
        <v>101</v>
      </c>
      <c r="J1766" t="n">
        <v>173.71</v>
      </c>
      <c r="K1766" t="n">
        <v>51.39</v>
      </c>
      <c r="L1766" t="n">
        <v>5</v>
      </c>
      <c r="M1766" t="n">
        <v>99</v>
      </c>
      <c r="N1766" t="n">
        <v>32.32</v>
      </c>
      <c r="O1766" t="n">
        <v>21658.78</v>
      </c>
      <c r="P1766" t="n">
        <v>697.17</v>
      </c>
      <c r="Q1766" t="n">
        <v>1367.64</v>
      </c>
      <c r="R1766" t="n">
        <v>200.02</v>
      </c>
      <c r="S1766" t="n">
        <v>104.26</v>
      </c>
      <c r="T1766" t="n">
        <v>46563.23</v>
      </c>
      <c r="U1766" t="n">
        <v>0.52</v>
      </c>
      <c r="V1766" t="n">
        <v>0.86</v>
      </c>
      <c r="W1766" t="n">
        <v>20.8</v>
      </c>
      <c r="X1766" t="n">
        <v>2.86</v>
      </c>
      <c r="Y1766" t="n">
        <v>1</v>
      </c>
      <c r="Z1766" t="n">
        <v>10</v>
      </c>
    </row>
    <row r="1767">
      <c r="A1767" t="n">
        <v>17</v>
      </c>
      <c r="B1767" t="n">
        <v>85</v>
      </c>
      <c r="C1767" t="inlineStr">
        <is>
          <t xml:space="preserve">CONCLUIDO	</t>
        </is>
      </c>
      <c r="D1767" t="n">
        <v>1.6418</v>
      </c>
      <c r="E1767" t="n">
        <v>60.91</v>
      </c>
      <c r="F1767" t="n">
        <v>55.28</v>
      </c>
      <c r="G1767" t="n">
        <v>34.55</v>
      </c>
      <c r="H1767" t="n">
        <v>0.53</v>
      </c>
      <c r="I1767" t="n">
        <v>96</v>
      </c>
      <c r="J1767" t="n">
        <v>174.08</v>
      </c>
      <c r="K1767" t="n">
        <v>51.39</v>
      </c>
      <c r="L1767" t="n">
        <v>5.25</v>
      </c>
      <c r="M1767" t="n">
        <v>94</v>
      </c>
      <c r="N1767" t="n">
        <v>32.44</v>
      </c>
      <c r="O1767" t="n">
        <v>21704.07</v>
      </c>
      <c r="P1767" t="n">
        <v>693.97</v>
      </c>
      <c r="Q1767" t="n">
        <v>1367.58</v>
      </c>
      <c r="R1767" t="n">
        <v>194.47</v>
      </c>
      <c r="S1767" t="n">
        <v>104.26</v>
      </c>
      <c r="T1767" t="n">
        <v>43812.42</v>
      </c>
      <c r="U1767" t="n">
        <v>0.54</v>
      </c>
      <c r="V1767" t="n">
        <v>0.87</v>
      </c>
      <c r="W1767" t="n">
        <v>20.8</v>
      </c>
      <c r="X1767" t="n">
        <v>2.7</v>
      </c>
      <c r="Y1767" t="n">
        <v>1</v>
      </c>
      <c r="Z1767" t="n">
        <v>10</v>
      </c>
    </row>
    <row r="1768">
      <c r="A1768" t="n">
        <v>18</v>
      </c>
      <c r="B1768" t="n">
        <v>85</v>
      </c>
      <c r="C1768" t="inlineStr">
        <is>
          <t xml:space="preserve">CONCLUIDO	</t>
        </is>
      </c>
      <c r="D1768" t="n">
        <v>1.6498</v>
      </c>
      <c r="E1768" t="n">
        <v>60.61</v>
      </c>
      <c r="F1768" t="n">
        <v>55.16</v>
      </c>
      <c r="G1768" t="n">
        <v>36.37</v>
      </c>
      <c r="H1768" t="n">
        <v>0.5600000000000001</v>
      </c>
      <c r="I1768" t="n">
        <v>91</v>
      </c>
      <c r="J1768" t="n">
        <v>174.45</v>
      </c>
      <c r="K1768" t="n">
        <v>51.39</v>
      </c>
      <c r="L1768" t="n">
        <v>5.5</v>
      </c>
      <c r="M1768" t="n">
        <v>89</v>
      </c>
      <c r="N1768" t="n">
        <v>32.56</v>
      </c>
      <c r="O1768" t="n">
        <v>21749.39</v>
      </c>
      <c r="P1768" t="n">
        <v>691.0599999999999</v>
      </c>
      <c r="Q1768" t="n">
        <v>1367.49</v>
      </c>
      <c r="R1768" t="n">
        <v>190.19</v>
      </c>
      <c r="S1768" t="n">
        <v>104.26</v>
      </c>
      <c r="T1768" t="n">
        <v>41698.32</v>
      </c>
      <c r="U1768" t="n">
        <v>0.55</v>
      </c>
      <c r="V1768" t="n">
        <v>0.87</v>
      </c>
      <c r="W1768" t="n">
        <v>20.79</v>
      </c>
      <c r="X1768" t="n">
        <v>2.57</v>
      </c>
      <c r="Y1768" t="n">
        <v>1</v>
      </c>
      <c r="Z1768" t="n">
        <v>10</v>
      </c>
    </row>
    <row r="1769">
      <c r="A1769" t="n">
        <v>19</v>
      </c>
      <c r="B1769" t="n">
        <v>85</v>
      </c>
      <c r="C1769" t="inlineStr">
        <is>
          <t xml:space="preserve">CONCLUIDO	</t>
        </is>
      </c>
      <c r="D1769" t="n">
        <v>1.6565</v>
      </c>
      <c r="E1769" t="n">
        <v>60.37</v>
      </c>
      <c r="F1769" t="n">
        <v>55.05</v>
      </c>
      <c r="G1769" t="n">
        <v>37.96</v>
      </c>
      <c r="H1769" t="n">
        <v>0.58</v>
      </c>
      <c r="I1769" t="n">
        <v>87</v>
      </c>
      <c r="J1769" t="n">
        <v>174.82</v>
      </c>
      <c r="K1769" t="n">
        <v>51.39</v>
      </c>
      <c r="L1769" t="n">
        <v>5.75</v>
      </c>
      <c r="M1769" t="n">
        <v>85</v>
      </c>
      <c r="N1769" t="n">
        <v>32.67</v>
      </c>
      <c r="O1769" t="n">
        <v>21794.75</v>
      </c>
      <c r="P1769" t="n">
        <v>688.59</v>
      </c>
      <c r="Q1769" t="n">
        <v>1367.52</v>
      </c>
      <c r="R1769" t="n">
        <v>186.83</v>
      </c>
      <c r="S1769" t="n">
        <v>104.26</v>
      </c>
      <c r="T1769" t="n">
        <v>40034.29</v>
      </c>
      <c r="U1769" t="n">
        <v>0.5600000000000001</v>
      </c>
      <c r="V1769" t="n">
        <v>0.87</v>
      </c>
      <c r="W1769" t="n">
        <v>20.78</v>
      </c>
      <c r="X1769" t="n">
        <v>2.46</v>
      </c>
      <c r="Y1769" t="n">
        <v>1</v>
      </c>
      <c r="Z1769" t="n">
        <v>10</v>
      </c>
    </row>
    <row r="1770">
      <c r="A1770" t="n">
        <v>20</v>
      </c>
      <c r="B1770" t="n">
        <v>85</v>
      </c>
      <c r="C1770" t="inlineStr">
        <is>
          <t xml:space="preserve">CONCLUIDO	</t>
        </is>
      </c>
      <c r="D1770" t="n">
        <v>1.6632</v>
      </c>
      <c r="E1770" t="n">
        <v>60.13</v>
      </c>
      <c r="F1770" t="n">
        <v>54.94</v>
      </c>
      <c r="G1770" t="n">
        <v>39.72</v>
      </c>
      <c r="H1770" t="n">
        <v>0.61</v>
      </c>
      <c r="I1770" t="n">
        <v>83</v>
      </c>
      <c r="J1770" t="n">
        <v>175.18</v>
      </c>
      <c r="K1770" t="n">
        <v>51.39</v>
      </c>
      <c r="L1770" t="n">
        <v>6</v>
      </c>
      <c r="M1770" t="n">
        <v>81</v>
      </c>
      <c r="N1770" t="n">
        <v>32.79</v>
      </c>
      <c r="O1770" t="n">
        <v>21840.16</v>
      </c>
      <c r="P1770" t="n">
        <v>686.2</v>
      </c>
      <c r="Q1770" t="n">
        <v>1367.47</v>
      </c>
      <c r="R1770" t="n">
        <v>183.21</v>
      </c>
      <c r="S1770" t="n">
        <v>104.26</v>
      </c>
      <c r="T1770" t="n">
        <v>38244.75</v>
      </c>
      <c r="U1770" t="n">
        <v>0.57</v>
      </c>
      <c r="V1770" t="n">
        <v>0.87</v>
      </c>
      <c r="W1770" t="n">
        <v>20.78</v>
      </c>
      <c r="X1770" t="n">
        <v>2.36</v>
      </c>
      <c r="Y1770" t="n">
        <v>1</v>
      </c>
      <c r="Z1770" t="n">
        <v>10</v>
      </c>
    </row>
    <row r="1771">
      <c r="A1771" t="n">
        <v>21</v>
      </c>
      <c r="B1771" t="n">
        <v>85</v>
      </c>
      <c r="C1771" t="inlineStr">
        <is>
          <t xml:space="preserve">CONCLUIDO	</t>
        </is>
      </c>
      <c r="D1771" t="n">
        <v>1.6681</v>
      </c>
      <c r="E1771" t="n">
        <v>59.95</v>
      </c>
      <c r="F1771" t="n">
        <v>54.86</v>
      </c>
      <c r="G1771" t="n">
        <v>41.15</v>
      </c>
      <c r="H1771" t="n">
        <v>0.63</v>
      </c>
      <c r="I1771" t="n">
        <v>80</v>
      </c>
      <c r="J1771" t="n">
        <v>175.55</v>
      </c>
      <c r="K1771" t="n">
        <v>51.39</v>
      </c>
      <c r="L1771" t="n">
        <v>6.25</v>
      </c>
      <c r="M1771" t="n">
        <v>78</v>
      </c>
      <c r="N1771" t="n">
        <v>32.91</v>
      </c>
      <c r="O1771" t="n">
        <v>21885.6</v>
      </c>
      <c r="P1771" t="n">
        <v>684.3200000000001</v>
      </c>
      <c r="Q1771" t="n">
        <v>1367.39</v>
      </c>
      <c r="R1771" t="n">
        <v>180.42</v>
      </c>
      <c r="S1771" t="n">
        <v>104.26</v>
      </c>
      <c r="T1771" t="n">
        <v>36864.29</v>
      </c>
      <c r="U1771" t="n">
        <v>0.58</v>
      </c>
      <c r="V1771" t="n">
        <v>0.87</v>
      </c>
      <c r="W1771" t="n">
        <v>20.78</v>
      </c>
      <c r="X1771" t="n">
        <v>2.28</v>
      </c>
      <c r="Y1771" t="n">
        <v>1</v>
      </c>
      <c r="Z1771" t="n">
        <v>10</v>
      </c>
    </row>
    <row r="1772">
      <c r="A1772" t="n">
        <v>22</v>
      </c>
      <c r="B1772" t="n">
        <v>85</v>
      </c>
      <c r="C1772" t="inlineStr">
        <is>
          <t xml:space="preserve">CONCLUIDO	</t>
        </is>
      </c>
      <c r="D1772" t="n">
        <v>1.6732</v>
      </c>
      <c r="E1772" t="n">
        <v>59.77</v>
      </c>
      <c r="F1772" t="n">
        <v>54.78</v>
      </c>
      <c r="G1772" t="n">
        <v>42.69</v>
      </c>
      <c r="H1772" t="n">
        <v>0.66</v>
      </c>
      <c r="I1772" t="n">
        <v>77</v>
      </c>
      <c r="J1772" t="n">
        <v>175.92</v>
      </c>
      <c r="K1772" t="n">
        <v>51.39</v>
      </c>
      <c r="L1772" t="n">
        <v>6.5</v>
      </c>
      <c r="M1772" t="n">
        <v>75</v>
      </c>
      <c r="N1772" t="n">
        <v>33.03</v>
      </c>
      <c r="O1772" t="n">
        <v>21931.08</v>
      </c>
      <c r="P1772" t="n">
        <v>681.61</v>
      </c>
      <c r="Q1772" t="n">
        <v>1367.6</v>
      </c>
      <c r="R1772" t="n">
        <v>178.43</v>
      </c>
      <c r="S1772" t="n">
        <v>104.26</v>
      </c>
      <c r="T1772" t="n">
        <v>35888.37</v>
      </c>
      <c r="U1772" t="n">
        <v>0.58</v>
      </c>
      <c r="V1772" t="n">
        <v>0.87</v>
      </c>
      <c r="W1772" t="n">
        <v>20.76</v>
      </c>
      <c r="X1772" t="n">
        <v>2.2</v>
      </c>
      <c r="Y1772" t="n">
        <v>1</v>
      </c>
      <c r="Z1772" t="n">
        <v>10</v>
      </c>
    </row>
    <row r="1773">
      <c r="A1773" t="n">
        <v>23</v>
      </c>
      <c r="B1773" t="n">
        <v>85</v>
      </c>
      <c r="C1773" t="inlineStr">
        <is>
          <t xml:space="preserve">CONCLUIDO	</t>
        </is>
      </c>
      <c r="D1773" t="n">
        <v>1.6813</v>
      </c>
      <c r="E1773" t="n">
        <v>59.48</v>
      </c>
      <c r="F1773" t="n">
        <v>54.63</v>
      </c>
      <c r="G1773" t="n">
        <v>44.9</v>
      </c>
      <c r="H1773" t="n">
        <v>0.68</v>
      </c>
      <c r="I1773" t="n">
        <v>73</v>
      </c>
      <c r="J1773" t="n">
        <v>176.29</v>
      </c>
      <c r="K1773" t="n">
        <v>51.39</v>
      </c>
      <c r="L1773" t="n">
        <v>6.75</v>
      </c>
      <c r="M1773" t="n">
        <v>71</v>
      </c>
      <c r="N1773" t="n">
        <v>33.15</v>
      </c>
      <c r="O1773" t="n">
        <v>21976.61</v>
      </c>
      <c r="P1773" t="n">
        <v>678.5599999999999</v>
      </c>
      <c r="Q1773" t="n">
        <v>1367.45</v>
      </c>
      <c r="R1773" t="n">
        <v>173.35</v>
      </c>
      <c r="S1773" t="n">
        <v>104.26</v>
      </c>
      <c r="T1773" t="n">
        <v>33366.37</v>
      </c>
      <c r="U1773" t="n">
        <v>0.6</v>
      </c>
      <c r="V1773" t="n">
        <v>0.88</v>
      </c>
      <c r="W1773" t="n">
        <v>20.76</v>
      </c>
      <c r="X1773" t="n">
        <v>2.05</v>
      </c>
      <c r="Y1773" t="n">
        <v>1</v>
      </c>
      <c r="Z1773" t="n">
        <v>10</v>
      </c>
    </row>
    <row r="1774">
      <c r="A1774" t="n">
        <v>24</v>
      </c>
      <c r="B1774" t="n">
        <v>85</v>
      </c>
      <c r="C1774" t="inlineStr">
        <is>
          <t xml:space="preserve">CONCLUIDO	</t>
        </is>
      </c>
      <c r="D1774" t="n">
        <v>1.6846</v>
      </c>
      <c r="E1774" t="n">
        <v>59.36</v>
      </c>
      <c r="F1774" t="n">
        <v>54.58</v>
      </c>
      <c r="G1774" t="n">
        <v>46.13</v>
      </c>
      <c r="H1774" t="n">
        <v>0.7</v>
      </c>
      <c r="I1774" t="n">
        <v>71</v>
      </c>
      <c r="J1774" t="n">
        <v>176.66</v>
      </c>
      <c r="K1774" t="n">
        <v>51.39</v>
      </c>
      <c r="L1774" t="n">
        <v>7</v>
      </c>
      <c r="M1774" t="n">
        <v>69</v>
      </c>
      <c r="N1774" t="n">
        <v>33.27</v>
      </c>
      <c r="O1774" t="n">
        <v>22022.17</v>
      </c>
      <c r="P1774" t="n">
        <v>677.39</v>
      </c>
      <c r="Q1774" t="n">
        <v>1367.46</v>
      </c>
      <c r="R1774" t="n">
        <v>171.59</v>
      </c>
      <c r="S1774" t="n">
        <v>104.26</v>
      </c>
      <c r="T1774" t="n">
        <v>32496.39</v>
      </c>
      <c r="U1774" t="n">
        <v>0.61</v>
      </c>
      <c r="V1774" t="n">
        <v>0.88</v>
      </c>
      <c r="W1774" t="n">
        <v>20.76</v>
      </c>
      <c r="X1774" t="n">
        <v>2</v>
      </c>
      <c r="Y1774" t="n">
        <v>1</v>
      </c>
      <c r="Z1774" t="n">
        <v>10</v>
      </c>
    </row>
    <row r="1775">
      <c r="A1775" t="n">
        <v>25</v>
      </c>
      <c r="B1775" t="n">
        <v>85</v>
      </c>
      <c r="C1775" t="inlineStr">
        <is>
          <t xml:space="preserve">CONCLUIDO	</t>
        </is>
      </c>
      <c r="D1775" t="n">
        <v>1.6898</v>
      </c>
      <c r="E1775" t="n">
        <v>59.18</v>
      </c>
      <c r="F1775" t="n">
        <v>54.5</v>
      </c>
      <c r="G1775" t="n">
        <v>48.09</v>
      </c>
      <c r="H1775" t="n">
        <v>0.73</v>
      </c>
      <c r="I1775" t="n">
        <v>68</v>
      </c>
      <c r="J1775" t="n">
        <v>177.03</v>
      </c>
      <c r="K1775" t="n">
        <v>51.39</v>
      </c>
      <c r="L1775" t="n">
        <v>7.25</v>
      </c>
      <c r="M1775" t="n">
        <v>66</v>
      </c>
      <c r="N1775" t="n">
        <v>33.39</v>
      </c>
      <c r="O1775" t="n">
        <v>22067.77</v>
      </c>
      <c r="P1775" t="n">
        <v>674.79</v>
      </c>
      <c r="Q1775" t="n">
        <v>1367.38</v>
      </c>
      <c r="R1775" t="n">
        <v>168.84</v>
      </c>
      <c r="S1775" t="n">
        <v>104.26</v>
      </c>
      <c r="T1775" t="n">
        <v>31134.04</v>
      </c>
      <c r="U1775" t="n">
        <v>0.62</v>
      </c>
      <c r="V1775" t="n">
        <v>0.88</v>
      </c>
      <c r="W1775" t="n">
        <v>20.76</v>
      </c>
      <c r="X1775" t="n">
        <v>1.92</v>
      </c>
      <c r="Y1775" t="n">
        <v>1</v>
      </c>
      <c r="Z1775" t="n">
        <v>10</v>
      </c>
    </row>
    <row r="1776">
      <c r="A1776" t="n">
        <v>26</v>
      </c>
      <c r="B1776" t="n">
        <v>85</v>
      </c>
      <c r="C1776" t="inlineStr">
        <is>
          <t xml:space="preserve">CONCLUIDO	</t>
        </is>
      </c>
      <c r="D1776" t="n">
        <v>1.6936</v>
      </c>
      <c r="E1776" t="n">
        <v>59.04</v>
      </c>
      <c r="F1776" t="n">
        <v>54.44</v>
      </c>
      <c r="G1776" t="n">
        <v>49.49</v>
      </c>
      <c r="H1776" t="n">
        <v>0.75</v>
      </c>
      <c r="I1776" t="n">
        <v>66</v>
      </c>
      <c r="J1776" t="n">
        <v>177.4</v>
      </c>
      <c r="K1776" t="n">
        <v>51.39</v>
      </c>
      <c r="L1776" t="n">
        <v>7.5</v>
      </c>
      <c r="M1776" t="n">
        <v>64</v>
      </c>
      <c r="N1776" t="n">
        <v>33.51</v>
      </c>
      <c r="O1776" t="n">
        <v>22113.42</v>
      </c>
      <c r="P1776" t="n">
        <v>672.95</v>
      </c>
      <c r="Q1776" t="n">
        <v>1367.38</v>
      </c>
      <c r="R1776" t="n">
        <v>167.21</v>
      </c>
      <c r="S1776" t="n">
        <v>104.26</v>
      </c>
      <c r="T1776" t="n">
        <v>30333.33</v>
      </c>
      <c r="U1776" t="n">
        <v>0.62</v>
      </c>
      <c r="V1776" t="n">
        <v>0.88</v>
      </c>
      <c r="W1776" t="n">
        <v>20.74</v>
      </c>
      <c r="X1776" t="n">
        <v>1.86</v>
      </c>
      <c r="Y1776" t="n">
        <v>1</v>
      </c>
      <c r="Z1776" t="n">
        <v>10</v>
      </c>
    </row>
    <row r="1777">
      <c r="A1777" t="n">
        <v>27</v>
      </c>
      <c r="B1777" t="n">
        <v>85</v>
      </c>
      <c r="C1777" t="inlineStr">
        <is>
          <t xml:space="preserve">CONCLUIDO	</t>
        </is>
      </c>
      <c r="D1777" t="n">
        <v>1.6983</v>
      </c>
      <c r="E1777" t="n">
        <v>58.88</v>
      </c>
      <c r="F1777" t="n">
        <v>54.37</v>
      </c>
      <c r="G1777" t="n">
        <v>51.78</v>
      </c>
      <c r="H1777" t="n">
        <v>0.77</v>
      </c>
      <c r="I1777" t="n">
        <v>63</v>
      </c>
      <c r="J1777" t="n">
        <v>177.77</v>
      </c>
      <c r="K1777" t="n">
        <v>51.39</v>
      </c>
      <c r="L1777" t="n">
        <v>7.75</v>
      </c>
      <c r="M1777" t="n">
        <v>61</v>
      </c>
      <c r="N1777" t="n">
        <v>33.63</v>
      </c>
      <c r="O1777" t="n">
        <v>22159.1</v>
      </c>
      <c r="P1777" t="n">
        <v>671.09</v>
      </c>
      <c r="Q1777" t="n">
        <v>1367.24</v>
      </c>
      <c r="R1777" t="n">
        <v>164.66</v>
      </c>
      <c r="S1777" t="n">
        <v>104.26</v>
      </c>
      <c r="T1777" t="n">
        <v>29070.4</v>
      </c>
      <c r="U1777" t="n">
        <v>0.63</v>
      </c>
      <c r="V1777" t="n">
        <v>0.88</v>
      </c>
      <c r="W1777" t="n">
        <v>20.75</v>
      </c>
      <c r="X1777" t="n">
        <v>1.8</v>
      </c>
      <c r="Y1777" t="n">
        <v>1</v>
      </c>
      <c r="Z1777" t="n">
        <v>10</v>
      </c>
    </row>
    <row r="1778">
      <c r="A1778" t="n">
        <v>28</v>
      </c>
      <c r="B1778" t="n">
        <v>85</v>
      </c>
      <c r="C1778" t="inlineStr">
        <is>
          <t xml:space="preserve">CONCLUIDO	</t>
        </is>
      </c>
      <c r="D1778" t="n">
        <v>1.7023</v>
      </c>
      <c r="E1778" t="n">
        <v>58.74</v>
      </c>
      <c r="F1778" t="n">
        <v>54.3</v>
      </c>
      <c r="G1778" t="n">
        <v>53.41</v>
      </c>
      <c r="H1778" t="n">
        <v>0.8</v>
      </c>
      <c r="I1778" t="n">
        <v>61</v>
      </c>
      <c r="J1778" t="n">
        <v>178.14</v>
      </c>
      <c r="K1778" t="n">
        <v>51.39</v>
      </c>
      <c r="L1778" t="n">
        <v>8</v>
      </c>
      <c r="M1778" t="n">
        <v>59</v>
      </c>
      <c r="N1778" t="n">
        <v>33.75</v>
      </c>
      <c r="O1778" t="n">
        <v>22204.83</v>
      </c>
      <c r="P1778" t="n">
        <v>669.25</v>
      </c>
      <c r="Q1778" t="n">
        <v>1367.43</v>
      </c>
      <c r="R1778" t="n">
        <v>162.48</v>
      </c>
      <c r="S1778" t="n">
        <v>104.26</v>
      </c>
      <c r="T1778" t="n">
        <v>27993.62</v>
      </c>
      <c r="U1778" t="n">
        <v>0.64</v>
      </c>
      <c r="V1778" t="n">
        <v>0.88</v>
      </c>
      <c r="W1778" t="n">
        <v>20.75</v>
      </c>
      <c r="X1778" t="n">
        <v>1.72</v>
      </c>
      <c r="Y1778" t="n">
        <v>1</v>
      </c>
      <c r="Z1778" t="n">
        <v>10</v>
      </c>
    </row>
    <row r="1779">
      <c r="A1779" t="n">
        <v>29</v>
      </c>
      <c r="B1779" t="n">
        <v>85</v>
      </c>
      <c r="C1779" t="inlineStr">
        <is>
          <t xml:space="preserve">CONCLUIDO	</t>
        </is>
      </c>
      <c r="D1779" t="n">
        <v>1.7064</v>
      </c>
      <c r="E1779" t="n">
        <v>58.6</v>
      </c>
      <c r="F1779" t="n">
        <v>54.23</v>
      </c>
      <c r="G1779" t="n">
        <v>55.15</v>
      </c>
      <c r="H1779" t="n">
        <v>0.82</v>
      </c>
      <c r="I1779" t="n">
        <v>59</v>
      </c>
      <c r="J1779" t="n">
        <v>178.51</v>
      </c>
      <c r="K1779" t="n">
        <v>51.39</v>
      </c>
      <c r="L1779" t="n">
        <v>8.25</v>
      </c>
      <c r="M1779" t="n">
        <v>57</v>
      </c>
      <c r="N1779" t="n">
        <v>33.87</v>
      </c>
      <c r="O1779" t="n">
        <v>22250.6</v>
      </c>
      <c r="P1779" t="n">
        <v>666.78</v>
      </c>
      <c r="Q1779" t="n">
        <v>1367.42</v>
      </c>
      <c r="R1779" t="n">
        <v>160.2</v>
      </c>
      <c r="S1779" t="n">
        <v>104.26</v>
      </c>
      <c r="T1779" t="n">
        <v>26859.1</v>
      </c>
      <c r="U1779" t="n">
        <v>0.65</v>
      </c>
      <c r="V1779" t="n">
        <v>0.88</v>
      </c>
      <c r="W1779" t="n">
        <v>20.74</v>
      </c>
      <c r="X1779" t="n">
        <v>1.65</v>
      </c>
      <c r="Y1779" t="n">
        <v>1</v>
      </c>
      <c r="Z1779" t="n">
        <v>10</v>
      </c>
    </row>
    <row r="1780">
      <c r="A1780" t="n">
        <v>30</v>
      </c>
      <c r="B1780" t="n">
        <v>85</v>
      </c>
      <c r="C1780" t="inlineStr">
        <is>
          <t xml:space="preserve">CONCLUIDO	</t>
        </is>
      </c>
      <c r="D1780" t="n">
        <v>1.711</v>
      </c>
      <c r="E1780" t="n">
        <v>58.45</v>
      </c>
      <c r="F1780" t="n">
        <v>54.14</v>
      </c>
      <c r="G1780" t="n">
        <v>56.99</v>
      </c>
      <c r="H1780" t="n">
        <v>0.84</v>
      </c>
      <c r="I1780" t="n">
        <v>57</v>
      </c>
      <c r="J1780" t="n">
        <v>178.88</v>
      </c>
      <c r="K1780" t="n">
        <v>51.39</v>
      </c>
      <c r="L1780" t="n">
        <v>8.5</v>
      </c>
      <c r="M1780" t="n">
        <v>55</v>
      </c>
      <c r="N1780" t="n">
        <v>33.99</v>
      </c>
      <c r="O1780" t="n">
        <v>22296.41</v>
      </c>
      <c r="P1780" t="n">
        <v>664.91</v>
      </c>
      <c r="Q1780" t="n">
        <v>1367.33</v>
      </c>
      <c r="R1780" t="n">
        <v>157.21</v>
      </c>
      <c r="S1780" t="n">
        <v>104.26</v>
      </c>
      <c r="T1780" t="n">
        <v>25373.94</v>
      </c>
      <c r="U1780" t="n">
        <v>0.66</v>
      </c>
      <c r="V1780" t="n">
        <v>0.89</v>
      </c>
      <c r="W1780" t="n">
        <v>20.74</v>
      </c>
      <c r="X1780" t="n">
        <v>1.56</v>
      </c>
      <c r="Y1780" t="n">
        <v>1</v>
      </c>
      <c r="Z1780" t="n">
        <v>10</v>
      </c>
    </row>
    <row r="1781">
      <c r="A1781" t="n">
        <v>31</v>
      </c>
      <c r="B1781" t="n">
        <v>85</v>
      </c>
      <c r="C1781" t="inlineStr">
        <is>
          <t xml:space="preserve">CONCLUIDO	</t>
        </is>
      </c>
      <c r="D1781" t="n">
        <v>1.7109</v>
      </c>
      <c r="E1781" t="n">
        <v>58.45</v>
      </c>
      <c r="F1781" t="n">
        <v>54.18</v>
      </c>
      <c r="G1781" t="n">
        <v>58.05</v>
      </c>
      <c r="H1781" t="n">
        <v>0.87</v>
      </c>
      <c r="I1781" t="n">
        <v>56</v>
      </c>
      <c r="J1781" t="n">
        <v>179.26</v>
      </c>
      <c r="K1781" t="n">
        <v>51.39</v>
      </c>
      <c r="L1781" t="n">
        <v>8.75</v>
      </c>
      <c r="M1781" t="n">
        <v>54</v>
      </c>
      <c r="N1781" t="n">
        <v>34.11</v>
      </c>
      <c r="O1781" t="n">
        <v>22342.26</v>
      </c>
      <c r="P1781" t="n">
        <v>664.16</v>
      </c>
      <c r="Q1781" t="n">
        <v>1367.41</v>
      </c>
      <c r="R1781" t="n">
        <v>158.38</v>
      </c>
      <c r="S1781" t="n">
        <v>104.26</v>
      </c>
      <c r="T1781" t="n">
        <v>25965.78</v>
      </c>
      <c r="U1781" t="n">
        <v>0.66</v>
      </c>
      <c r="V1781" t="n">
        <v>0.88</v>
      </c>
      <c r="W1781" t="n">
        <v>20.74</v>
      </c>
      <c r="X1781" t="n">
        <v>1.6</v>
      </c>
      <c r="Y1781" t="n">
        <v>1</v>
      </c>
      <c r="Z1781" t="n">
        <v>10</v>
      </c>
    </row>
    <row r="1782">
      <c r="A1782" t="n">
        <v>32</v>
      </c>
      <c r="B1782" t="n">
        <v>85</v>
      </c>
      <c r="C1782" t="inlineStr">
        <is>
          <t xml:space="preserve">CONCLUIDO	</t>
        </is>
      </c>
      <c r="D1782" t="n">
        <v>1.7159</v>
      </c>
      <c r="E1782" t="n">
        <v>58.28</v>
      </c>
      <c r="F1782" t="n">
        <v>54.08</v>
      </c>
      <c r="G1782" t="n">
        <v>60.09</v>
      </c>
      <c r="H1782" t="n">
        <v>0.89</v>
      </c>
      <c r="I1782" t="n">
        <v>54</v>
      </c>
      <c r="J1782" t="n">
        <v>179.63</v>
      </c>
      <c r="K1782" t="n">
        <v>51.39</v>
      </c>
      <c r="L1782" t="n">
        <v>9</v>
      </c>
      <c r="M1782" t="n">
        <v>52</v>
      </c>
      <c r="N1782" t="n">
        <v>34.24</v>
      </c>
      <c r="O1782" t="n">
        <v>22388.15</v>
      </c>
      <c r="P1782" t="n">
        <v>661.54</v>
      </c>
      <c r="Q1782" t="n">
        <v>1367.35</v>
      </c>
      <c r="R1782" t="n">
        <v>155.48</v>
      </c>
      <c r="S1782" t="n">
        <v>104.26</v>
      </c>
      <c r="T1782" t="n">
        <v>24524.44</v>
      </c>
      <c r="U1782" t="n">
        <v>0.67</v>
      </c>
      <c r="V1782" t="n">
        <v>0.89</v>
      </c>
      <c r="W1782" t="n">
        <v>20.72</v>
      </c>
      <c r="X1782" t="n">
        <v>1.5</v>
      </c>
      <c r="Y1782" t="n">
        <v>1</v>
      </c>
      <c r="Z1782" t="n">
        <v>10</v>
      </c>
    </row>
    <row r="1783">
      <c r="A1783" t="n">
        <v>33</v>
      </c>
      <c r="B1783" t="n">
        <v>85</v>
      </c>
      <c r="C1783" t="inlineStr">
        <is>
          <t xml:space="preserve">CONCLUIDO	</t>
        </is>
      </c>
      <c r="D1783" t="n">
        <v>1.7174</v>
      </c>
      <c r="E1783" t="n">
        <v>58.23</v>
      </c>
      <c r="F1783" t="n">
        <v>54.06</v>
      </c>
      <c r="G1783" t="n">
        <v>61.2</v>
      </c>
      <c r="H1783" t="n">
        <v>0.91</v>
      </c>
      <c r="I1783" t="n">
        <v>53</v>
      </c>
      <c r="J1783" t="n">
        <v>180</v>
      </c>
      <c r="K1783" t="n">
        <v>51.39</v>
      </c>
      <c r="L1783" t="n">
        <v>9.25</v>
      </c>
      <c r="M1783" t="n">
        <v>51</v>
      </c>
      <c r="N1783" t="n">
        <v>34.36</v>
      </c>
      <c r="O1783" t="n">
        <v>22434.08</v>
      </c>
      <c r="P1783" t="n">
        <v>660.1799999999999</v>
      </c>
      <c r="Q1783" t="n">
        <v>1367.22</v>
      </c>
      <c r="R1783" t="n">
        <v>154.67</v>
      </c>
      <c r="S1783" t="n">
        <v>104.26</v>
      </c>
      <c r="T1783" t="n">
        <v>24126.2</v>
      </c>
      <c r="U1783" t="n">
        <v>0.67</v>
      </c>
      <c r="V1783" t="n">
        <v>0.89</v>
      </c>
      <c r="W1783" t="n">
        <v>20.73</v>
      </c>
      <c r="X1783" t="n">
        <v>1.48</v>
      </c>
      <c r="Y1783" t="n">
        <v>1</v>
      </c>
      <c r="Z1783" t="n">
        <v>10</v>
      </c>
    </row>
    <row r="1784">
      <c r="A1784" t="n">
        <v>34</v>
      </c>
      <c r="B1784" t="n">
        <v>85</v>
      </c>
      <c r="C1784" t="inlineStr">
        <is>
          <t xml:space="preserve">CONCLUIDO	</t>
        </is>
      </c>
      <c r="D1784" t="n">
        <v>1.7202</v>
      </c>
      <c r="E1784" t="n">
        <v>58.13</v>
      </c>
      <c r="F1784" t="n">
        <v>54.03</v>
      </c>
      <c r="G1784" t="n">
        <v>63.57</v>
      </c>
      <c r="H1784" t="n">
        <v>0.93</v>
      </c>
      <c r="I1784" t="n">
        <v>51</v>
      </c>
      <c r="J1784" t="n">
        <v>180.37</v>
      </c>
      <c r="K1784" t="n">
        <v>51.39</v>
      </c>
      <c r="L1784" t="n">
        <v>9.5</v>
      </c>
      <c r="M1784" t="n">
        <v>49</v>
      </c>
      <c r="N1784" t="n">
        <v>34.48</v>
      </c>
      <c r="O1784" t="n">
        <v>22480.05</v>
      </c>
      <c r="P1784" t="n">
        <v>658.36</v>
      </c>
      <c r="Q1784" t="n">
        <v>1367.38</v>
      </c>
      <c r="R1784" t="n">
        <v>153.36</v>
      </c>
      <c r="S1784" t="n">
        <v>104.26</v>
      </c>
      <c r="T1784" t="n">
        <v>23483.26</v>
      </c>
      <c r="U1784" t="n">
        <v>0.68</v>
      </c>
      <c r="V1784" t="n">
        <v>0.89</v>
      </c>
      <c r="W1784" t="n">
        <v>20.74</v>
      </c>
      <c r="X1784" t="n">
        <v>1.45</v>
      </c>
      <c r="Y1784" t="n">
        <v>1</v>
      </c>
      <c r="Z1784" t="n">
        <v>10</v>
      </c>
    </row>
    <row r="1785">
      <c r="A1785" t="n">
        <v>35</v>
      </c>
      <c r="B1785" t="n">
        <v>85</v>
      </c>
      <c r="C1785" t="inlineStr">
        <is>
          <t xml:space="preserve">CONCLUIDO	</t>
        </is>
      </c>
      <c r="D1785" t="n">
        <v>1.7219</v>
      </c>
      <c r="E1785" t="n">
        <v>58.07</v>
      </c>
      <c r="F1785" t="n">
        <v>54.01</v>
      </c>
      <c r="G1785" t="n">
        <v>64.81</v>
      </c>
      <c r="H1785" t="n">
        <v>0.96</v>
      </c>
      <c r="I1785" t="n">
        <v>50</v>
      </c>
      <c r="J1785" t="n">
        <v>180.75</v>
      </c>
      <c r="K1785" t="n">
        <v>51.39</v>
      </c>
      <c r="L1785" t="n">
        <v>9.75</v>
      </c>
      <c r="M1785" t="n">
        <v>48</v>
      </c>
      <c r="N1785" t="n">
        <v>34.6</v>
      </c>
      <c r="O1785" t="n">
        <v>22526.07</v>
      </c>
      <c r="P1785" t="n">
        <v>657.65</v>
      </c>
      <c r="Q1785" t="n">
        <v>1367.4</v>
      </c>
      <c r="R1785" t="n">
        <v>152.69</v>
      </c>
      <c r="S1785" t="n">
        <v>104.26</v>
      </c>
      <c r="T1785" t="n">
        <v>23152.02</v>
      </c>
      <c r="U1785" t="n">
        <v>0.68</v>
      </c>
      <c r="V1785" t="n">
        <v>0.89</v>
      </c>
      <c r="W1785" t="n">
        <v>20.73</v>
      </c>
      <c r="X1785" t="n">
        <v>1.43</v>
      </c>
      <c r="Y1785" t="n">
        <v>1</v>
      </c>
      <c r="Z1785" t="n">
        <v>10</v>
      </c>
    </row>
    <row r="1786">
      <c r="A1786" t="n">
        <v>36</v>
      </c>
      <c r="B1786" t="n">
        <v>85</v>
      </c>
      <c r="C1786" t="inlineStr">
        <is>
          <t xml:space="preserve">CONCLUIDO	</t>
        </is>
      </c>
      <c r="D1786" t="n">
        <v>1.7264</v>
      </c>
      <c r="E1786" t="n">
        <v>57.92</v>
      </c>
      <c r="F1786" t="n">
        <v>53.92</v>
      </c>
      <c r="G1786" t="n">
        <v>67.41</v>
      </c>
      <c r="H1786" t="n">
        <v>0.98</v>
      </c>
      <c r="I1786" t="n">
        <v>48</v>
      </c>
      <c r="J1786" t="n">
        <v>181.12</v>
      </c>
      <c r="K1786" t="n">
        <v>51.39</v>
      </c>
      <c r="L1786" t="n">
        <v>10</v>
      </c>
      <c r="M1786" t="n">
        <v>46</v>
      </c>
      <c r="N1786" t="n">
        <v>34.73</v>
      </c>
      <c r="O1786" t="n">
        <v>22572.13</v>
      </c>
      <c r="P1786" t="n">
        <v>655.21</v>
      </c>
      <c r="Q1786" t="n">
        <v>1367.27</v>
      </c>
      <c r="R1786" t="n">
        <v>150.26</v>
      </c>
      <c r="S1786" t="n">
        <v>104.26</v>
      </c>
      <c r="T1786" t="n">
        <v>21945.21</v>
      </c>
      <c r="U1786" t="n">
        <v>0.6899999999999999</v>
      </c>
      <c r="V1786" t="n">
        <v>0.89</v>
      </c>
      <c r="W1786" t="n">
        <v>20.72</v>
      </c>
      <c r="X1786" t="n">
        <v>1.35</v>
      </c>
      <c r="Y1786" t="n">
        <v>1</v>
      </c>
      <c r="Z1786" t="n">
        <v>10</v>
      </c>
    </row>
    <row r="1787">
      <c r="A1787" t="n">
        <v>37</v>
      </c>
      <c r="B1787" t="n">
        <v>85</v>
      </c>
      <c r="C1787" t="inlineStr">
        <is>
          <t xml:space="preserve">CONCLUIDO	</t>
        </is>
      </c>
      <c r="D1787" t="n">
        <v>1.7285</v>
      </c>
      <c r="E1787" t="n">
        <v>57.85</v>
      </c>
      <c r="F1787" t="n">
        <v>53.89</v>
      </c>
      <c r="G1787" t="n">
        <v>68.79000000000001</v>
      </c>
      <c r="H1787" t="n">
        <v>1</v>
      </c>
      <c r="I1787" t="n">
        <v>47</v>
      </c>
      <c r="J1787" t="n">
        <v>181.49</v>
      </c>
      <c r="K1787" t="n">
        <v>51.39</v>
      </c>
      <c r="L1787" t="n">
        <v>10.25</v>
      </c>
      <c r="M1787" t="n">
        <v>45</v>
      </c>
      <c r="N1787" t="n">
        <v>34.85</v>
      </c>
      <c r="O1787" t="n">
        <v>22618.23</v>
      </c>
      <c r="P1787" t="n">
        <v>653.21</v>
      </c>
      <c r="Q1787" t="n">
        <v>1367.47</v>
      </c>
      <c r="R1787" t="n">
        <v>149.3</v>
      </c>
      <c r="S1787" t="n">
        <v>104.26</v>
      </c>
      <c r="T1787" t="n">
        <v>21472.94</v>
      </c>
      <c r="U1787" t="n">
        <v>0.7</v>
      </c>
      <c r="V1787" t="n">
        <v>0.89</v>
      </c>
      <c r="W1787" t="n">
        <v>20.71</v>
      </c>
      <c r="X1787" t="n">
        <v>1.31</v>
      </c>
      <c r="Y1787" t="n">
        <v>1</v>
      </c>
      <c r="Z1787" t="n">
        <v>10</v>
      </c>
    </row>
    <row r="1788">
      <c r="A1788" t="n">
        <v>38</v>
      </c>
      <c r="B1788" t="n">
        <v>85</v>
      </c>
      <c r="C1788" t="inlineStr">
        <is>
          <t xml:space="preserve">CONCLUIDO	</t>
        </is>
      </c>
      <c r="D1788" t="n">
        <v>1.7296</v>
      </c>
      <c r="E1788" t="n">
        <v>57.82</v>
      </c>
      <c r="F1788" t="n">
        <v>53.88</v>
      </c>
      <c r="G1788" t="n">
        <v>70.28</v>
      </c>
      <c r="H1788" t="n">
        <v>1.02</v>
      </c>
      <c r="I1788" t="n">
        <v>46</v>
      </c>
      <c r="J1788" t="n">
        <v>181.87</v>
      </c>
      <c r="K1788" t="n">
        <v>51.39</v>
      </c>
      <c r="L1788" t="n">
        <v>10.5</v>
      </c>
      <c r="M1788" t="n">
        <v>44</v>
      </c>
      <c r="N1788" t="n">
        <v>34.98</v>
      </c>
      <c r="O1788" t="n">
        <v>22664.49</v>
      </c>
      <c r="P1788" t="n">
        <v>652.26</v>
      </c>
      <c r="Q1788" t="n">
        <v>1367.29</v>
      </c>
      <c r="R1788" t="n">
        <v>148.88</v>
      </c>
      <c r="S1788" t="n">
        <v>104.26</v>
      </c>
      <c r="T1788" t="n">
        <v>21268.54</v>
      </c>
      <c r="U1788" t="n">
        <v>0.7</v>
      </c>
      <c r="V1788" t="n">
        <v>0.89</v>
      </c>
      <c r="W1788" t="n">
        <v>20.72</v>
      </c>
      <c r="X1788" t="n">
        <v>1.31</v>
      </c>
      <c r="Y1788" t="n">
        <v>1</v>
      </c>
      <c r="Z1788" t="n">
        <v>10</v>
      </c>
    </row>
    <row r="1789">
      <c r="A1789" t="n">
        <v>39</v>
      </c>
      <c r="B1789" t="n">
        <v>85</v>
      </c>
      <c r="C1789" t="inlineStr">
        <is>
          <t xml:space="preserve">CONCLUIDO	</t>
        </is>
      </c>
      <c r="D1789" t="n">
        <v>1.7321</v>
      </c>
      <c r="E1789" t="n">
        <v>57.73</v>
      </c>
      <c r="F1789" t="n">
        <v>53.84</v>
      </c>
      <c r="G1789" t="n">
        <v>71.78</v>
      </c>
      <c r="H1789" t="n">
        <v>1.05</v>
      </c>
      <c r="I1789" t="n">
        <v>45</v>
      </c>
      <c r="J1789" t="n">
        <v>182.24</v>
      </c>
      <c r="K1789" t="n">
        <v>51.39</v>
      </c>
      <c r="L1789" t="n">
        <v>10.75</v>
      </c>
      <c r="M1789" t="n">
        <v>43</v>
      </c>
      <c r="N1789" t="n">
        <v>35.1</v>
      </c>
      <c r="O1789" t="n">
        <v>22710.68</v>
      </c>
      <c r="P1789" t="n">
        <v>650.5</v>
      </c>
      <c r="Q1789" t="n">
        <v>1367.27</v>
      </c>
      <c r="R1789" t="n">
        <v>147.42</v>
      </c>
      <c r="S1789" t="n">
        <v>104.26</v>
      </c>
      <c r="T1789" t="n">
        <v>20542.58</v>
      </c>
      <c r="U1789" t="n">
        <v>0.71</v>
      </c>
      <c r="V1789" t="n">
        <v>0.89</v>
      </c>
      <c r="W1789" t="n">
        <v>20.72</v>
      </c>
      <c r="X1789" t="n">
        <v>1.26</v>
      </c>
      <c r="Y1789" t="n">
        <v>1</v>
      </c>
      <c r="Z1789" t="n">
        <v>10</v>
      </c>
    </row>
    <row r="1790">
      <c r="A1790" t="n">
        <v>40</v>
      </c>
      <c r="B1790" t="n">
        <v>85</v>
      </c>
      <c r="C1790" t="inlineStr">
        <is>
          <t xml:space="preserve">CONCLUIDO	</t>
        </is>
      </c>
      <c r="D1790" t="n">
        <v>1.7333</v>
      </c>
      <c r="E1790" t="n">
        <v>57.69</v>
      </c>
      <c r="F1790" t="n">
        <v>53.83</v>
      </c>
      <c r="G1790" t="n">
        <v>73.40000000000001</v>
      </c>
      <c r="H1790" t="n">
        <v>1.07</v>
      </c>
      <c r="I1790" t="n">
        <v>44</v>
      </c>
      <c r="J1790" t="n">
        <v>182.62</v>
      </c>
      <c r="K1790" t="n">
        <v>51.39</v>
      </c>
      <c r="L1790" t="n">
        <v>11</v>
      </c>
      <c r="M1790" t="n">
        <v>42</v>
      </c>
      <c r="N1790" t="n">
        <v>35.22</v>
      </c>
      <c r="O1790" t="n">
        <v>22756.91</v>
      </c>
      <c r="P1790" t="n">
        <v>648.92</v>
      </c>
      <c r="Q1790" t="n">
        <v>1367.34</v>
      </c>
      <c r="R1790" t="n">
        <v>147.14</v>
      </c>
      <c r="S1790" t="n">
        <v>104.26</v>
      </c>
      <c r="T1790" t="n">
        <v>20408.23</v>
      </c>
      <c r="U1790" t="n">
        <v>0.71</v>
      </c>
      <c r="V1790" t="n">
        <v>0.89</v>
      </c>
      <c r="W1790" t="n">
        <v>20.72</v>
      </c>
      <c r="X1790" t="n">
        <v>1.25</v>
      </c>
      <c r="Y1790" t="n">
        <v>1</v>
      </c>
      <c r="Z1790" t="n">
        <v>10</v>
      </c>
    </row>
    <row r="1791">
      <c r="A1791" t="n">
        <v>41</v>
      </c>
      <c r="B1791" t="n">
        <v>85</v>
      </c>
      <c r="C1791" t="inlineStr">
        <is>
          <t xml:space="preserve">CONCLUIDO	</t>
        </is>
      </c>
      <c r="D1791" t="n">
        <v>1.7357</v>
      </c>
      <c r="E1791" t="n">
        <v>57.61</v>
      </c>
      <c r="F1791" t="n">
        <v>53.78</v>
      </c>
      <c r="G1791" t="n">
        <v>75.05</v>
      </c>
      <c r="H1791" t="n">
        <v>1.09</v>
      </c>
      <c r="I1791" t="n">
        <v>43</v>
      </c>
      <c r="J1791" t="n">
        <v>182.99</v>
      </c>
      <c r="K1791" t="n">
        <v>51.39</v>
      </c>
      <c r="L1791" t="n">
        <v>11.25</v>
      </c>
      <c r="M1791" t="n">
        <v>41</v>
      </c>
      <c r="N1791" t="n">
        <v>35.35</v>
      </c>
      <c r="O1791" t="n">
        <v>22803.18</v>
      </c>
      <c r="P1791" t="n">
        <v>647.09</v>
      </c>
      <c r="Q1791" t="n">
        <v>1367.34</v>
      </c>
      <c r="R1791" t="n">
        <v>145.47</v>
      </c>
      <c r="S1791" t="n">
        <v>104.26</v>
      </c>
      <c r="T1791" t="n">
        <v>19577.07</v>
      </c>
      <c r="U1791" t="n">
        <v>0.72</v>
      </c>
      <c r="V1791" t="n">
        <v>0.89</v>
      </c>
      <c r="W1791" t="n">
        <v>20.72</v>
      </c>
      <c r="X1791" t="n">
        <v>1.21</v>
      </c>
      <c r="Y1791" t="n">
        <v>1</v>
      </c>
      <c r="Z1791" t="n">
        <v>10</v>
      </c>
    </row>
    <row r="1792">
      <c r="A1792" t="n">
        <v>42</v>
      </c>
      <c r="B1792" t="n">
        <v>85</v>
      </c>
      <c r="C1792" t="inlineStr">
        <is>
          <t xml:space="preserve">CONCLUIDO	</t>
        </is>
      </c>
      <c r="D1792" t="n">
        <v>1.738</v>
      </c>
      <c r="E1792" t="n">
        <v>57.54</v>
      </c>
      <c r="F1792" t="n">
        <v>53.74</v>
      </c>
      <c r="G1792" t="n">
        <v>76.77</v>
      </c>
      <c r="H1792" t="n">
        <v>1.11</v>
      </c>
      <c r="I1792" t="n">
        <v>42</v>
      </c>
      <c r="J1792" t="n">
        <v>183.37</v>
      </c>
      <c r="K1792" t="n">
        <v>51.39</v>
      </c>
      <c r="L1792" t="n">
        <v>11.5</v>
      </c>
      <c r="M1792" t="n">
        <v>40</v>
      </c>
      <c r="N1792" t="n">
        <v>35.48</v>
      </c>
      <c r="O1792" t="n">
        <v>22849.49</v>
      </c>
      <c r="P1792" t="n">
        <v>645.1900000000001</v>
      </c>
      <c r="Q1792" t="n">
        <v>1367.25</v>
      </c>
      <c r="R1792" t="n">
        <v>144.45</v>
      </c>
      <c r="S1792" t="n">
        <v>104.26</v>
      </c>
      <c r="T1792" t="n">
        <v>19071.76</v>
      </c>
      <c r="U1792" t="n">
        <v>0.72</v>
      </c>
      <c r="V1792" t="n">
        <v>0.89</v>
      </c>
      <c r="W1792" t="n">
        <v>20.71</v>
      </c>
      <c r="X1792" t="n">
        <v>1.16</v>
      </c>
      <c r="Y1792" t="n">
        <v>1</v>
      </c>
      <c r="Z1792" t="n">
        <v>10</v>
      </c>
    </row>
    <row r="1793">
      <c r="A1793" t="n">
        <v>43</v>
      </c>
      <c r="B1793" t="n">
        <v>85</v>
      </c>
      <c r="C1793" t="inlineStr">
        <is>
          <t xml:space="preserve">CONCLUIDO	</t>
        </is>
      </c>
      <c r="D1793" t="n">
        <v>1.7397</v>
      </c>
      <c r="E1793" t="n">
        <v>57.48</v>
      </c>
      <c r="F1793" t="n">
        <v>53.72</v>
      </c>
      <c r="G1793" t="n">
        <v>78.61</v>
      </c>
      <c r="H1793" t="n">
        <v>1.13</v>
      </c>
      <c r="I1793" t="n">
        <v>41</v>
      </c>
      <c r="J1793" t="n">
        <v>183.74</v>
      </c>
      <c r="K1793" t="n">
        <v>51.39</v>
      </c>
      <c r="L1793" t="n">
        <v>11.75</v>
      </c>
      <c r="M1793" t="n">
        <v>39</v>
      </c>
      <c r="N1793" t="n">
        <v>35.6</v>
      </c>
      <c r="O1793" t="n">
        <v>22895.85</v>
      </c>
      <c r="P1793" t="n">
        <v>644.15</v>
      </c>
      <c r="Q1793" t="n">
        <v>1367.34</v>
      </c>
      <c r="R1793" t="n">
        <v>143.49</v>
      </c>
      <c r="S1793" t="n">
        <v>104.26</v>
      </c>
      <c r="T1793" t="n">
        <v>18593.79</v>
      </c>
      <c r="U1793" t="n">
        <v>0.73</v>
      </c>
      <c r="V1793" t="n">
        <v>0.89</v>
      </c>
      <c r="W1793" t="n">
        <v>20.71</v>
      </c>
      <c r="X1793" t="n">
        <v>1.14</v>
      </c>
      <c r="Y1793" t="n">
        <v>1</v>
      </c>
      <c r="Z1793" t="n">
        <v>10</v>
      </c>
    </row>
    <row r="1794">
      <c r="A1794" t="n">
        <v>44</v>
      </c>
      <c r="B1794" t="n">
        <v>85</v>
      </c>
      <c r="C1794" t="inlineStr">
        <is>
          <t xml:space="preserve">CONCLUIDO	</t>
        </is>
      </c>
      <c r="D1794" t="n">
        <v>1.7416</v>
      </c>
      <c r="E1794" t="n">
        <v>57.42</v>
      </c>
      <c r="F1794" t="n">
        <v>53.69</v>
      </c>
      <c r="G1794" t="n">
        <v>80.54000000000001</v>
      </c>
      <c r="H1794" t="n">
        <v>1.16</v>
      </c>
      <c r="I1794" t="n">
        <v>40</v>
      </c>
      <c r="J1794" t="n">
        <v>184.12</v>
      </c>
      <c r="K1794" t="n">
        <v>51.39</v>
      </c>
      <c r="L1794" t="n">
        <v>12</v>
      </c>
      <c r="M1794" t="n">
        <v>38</v>
      </c>
      <c r="N1794" t="n">
        <v>35.73</v>
      </c>
      <c r="O1794" t="n">
        <v>22942.24</v>
      </c>
      <c r="P1794" t="n">
        <v>642.97</v>
      </c>
      <c r="Q1794" t="n">
        <v>1367.28</v>
      </c>
      <c r="R1794" t="n">
        <v>142.91</v>
      </c>
      <c r="S1794" t="n">
        <v>104.26</v>
      </c>
      <c r="T1794" t="n">
        <v>18309.89</v>
      </c>
      <c r="U1794" t="n">
        <v>0.73</v>
      </c>
      <c r="V1794" t="n">
        <v>0.89</v>
      </c>
      <c r="W1794" t="n">
        <v>20.7</v>
      </c>
      <c r="X1794" t="n">
        <v>1.11</v>
      </c>
      <c r="Y1794" t="n">
        <v>1</v>
      </c>
      <c r="Z1794" t="n">
        <v>10</v>
      </c>
    </row>
    <row r="1795">
      <c r="A1795" t="n">
        <v>45</v>
      </c>
      <c r="B1795" t="n">
        <v>85</v>
      </c>
      <c r="C1795" t="inlineStr">
        <is>
          <t xml:space="preserve">CONCLUIDO	</t>
        </is>
      </c>
      <c r="D1795" t="n">
        <v>1.7429</v>
      </c>
      <c r="E1795" t="n">
        <v>57.38</v>
      </c>
      <c r="F1795" t="n">
        <v>53.68</v>
      </c>
      <c r="G1795" t="n">
        <v>82.59</v>
      </c>
      <c r="H1795" t="n">
        <v>1.18</v>
      </c>
      <c r="I1795" t="n">
        <v>39</v>
      </c>
      <c r="J1795" t="n">
        <v>184.5</v>
      </c>
      <c r="K1795" t="n">
        <v>51.39</v>
      </c>
      <c r="L1795" t="n">
        <v>12.25</v>
      </c>
      <c r="M1795" t="n">
        <v>37</v>
      </c>
      <c r="N1795" t="n">
        <v>35.85</v>
      </c>
      <c r="O1795" t="n">
        <v>22988.69</v>
      </c>
      <c r="P1795" t="n">
        <v>641.8</v>
      </c>
      <c r="Q1795" t="n">
        <v>1367.24</v>
      </c>
      <c r="R1795" t="n">
        <v>142.5</v>
      </c>
      <c r="S1795" t="n">
        <v>104.26</v>
      </c>
      <c r="T1795" t="n">
        <v>18113.02</v>
      </c>
      <c r="U1795" t="n">
        <v>0.73</v>
      </c>
      <c r="V1795" t="n">
        <v>0.89</v>
      </c>
      <c r="W1795" t="n">
        <v>20.71</v>
      </c>
      <c r="X1795" t="n">
        <v>1.11</v>
      </c>
      <c r="Y1795" t="n">
        <v>1</v>
      </c>
      <c r="Z1795" t="n">
        <v>10</v>
      </c>
    </row>
    <row r="1796">
      <c r="A1796" t="n">
        <v>46</v>
      </c>
      <c r="B1796" t="n">
        <v>85</v>
      </c>
      <c r="C1796" t="inlineStr">
        <is>
          <t xml:space="preserve">CONCLUIDO	</t>
        </is>
      </c>
      <c r="D1796" t="n">
        <v>1.7456</v>
      </c>
      <c r="E1796" t="n">
        <v>57.29</v>
      </c>
      <c r="F1796" t="n">
        <v>53.62</v>
      </c>
      <c r="G1796" t="n">
        <v>84.67</v>
      </c>
      <c r="H1796" t="n">
        <v>1.2</v>
      </c>
      <c r="I1796" t="n">
        <v>38</v>
      </c>
      <c r="J1796" t="n">
        <v>184.87</v>
      </c>
      <c r="K1796" t="n">
        <v>51.39</v>
      </c>
      <c r="L1796" t="n">
        <v>12.5</v>
      </c>
      <c r="M1796" t="n">
        <v>36</v>
      </c>
      <c r="N1796" t="n">
        <v>35.98</v>
      </c>
      <c r="O1796" t="n">
        <v>23035.17</v>
      </c>
      <c r="P1796" t="n">
        <v>639.58</v>
      </c>
      <c r="Q1796" t="n">
        <v>1367.31</v>
      </c>
      <c r="R1796" t="n">
        <v>140.32</v>
      </c>
      <c r="S1796" t="n">
        <v>104.26</v>
      </c>
      <c r="T1796" t="n">
        <v>17027.3</v>
      </c>
      <c r="U1796" t="n">
        <v>0.74</v>
      </c>
      <c r="V1796" t="n">
        <v>0.89</v>
      </c>
      <c r="W1796" t="n">
        <v>20.71</v>
      </c>
      <c r="X1796" t="n">
        <v>1.05</v>
      </c>
      <c r="Y1796" t="n">
        <v>1</v>
      </c>
      <c r="Z1796" t="n">
        <v>10</v>
      </c>
    </row>
    <row r="1797">
      <c r="A1797" t="n">
        <v>47</v>
      </c>
      <c r="B1797" t="n">
        <v>85</v>
      </c>
      <c r="C1797" t="inlineStr">
        <is>
          <t xml:space="preserve">CONCLUIDO	</t>
        </is>
      </c>
      <c r="D1797" t="n">
        <v>1.7478</v>
      </c>
      <c r="E1797" t="n">
        <v>57.22</v>
      </c>
      <c r="F1797" t="n">
        <v>53.59</v>
      </c>
      <c r="G1797" t="n">
        <v>86.90000000000001</v>
      </c>
      <c r="H1797" t="n">
        <v>1.22</v>
      </c>
      <c r="I1797" t="n">
        <v>37</v>
      </c>
      <c r="J1797" t="n">
        <v>185.25</v>
      </c>
      <c r="K1797" t="n">
        <v>51.39</v>
      </c>
      <c r="L1797" t="n">
        <v>12.75</v>
      </c>
      <c r="M1797" t="n">
        <v>35</v>
      </c>
      <c r="N1797" t="n">
        <v>36.11</v>
      </c>
      <c r="O1797" t="n">
        <v>23081.7</v>
      </c>
      <c r="P1797" t="n">
        <v>637.79</v>
      </c>
      <c r="Q1797" t="n">
        <v>1367.3</v>
      </c>
      <c r="R1797" t="n">
        <v>139.58</v>
      </c>
      <c r="S1797" t="n">
        <v>104.26</v>
      </c>
      <c r="T1797" t="n">
        <v>16660.55</v>
      </c>
      <c r="U1797" t="n">
        <v>0.75</v>
      </c>
      <c r="V1797" t="n">
        <v>0.89</v>
      </c>
      <c r="W1797" t="n">
        <v>20.7</v>
      </c>
      <c r="X1797" t="n">
        <v>1.01</v>
      </c>
      <c r="Y1797" t="n">
        <v>1</v>
      </c>
      <c r="Z1797" t="n">
        <v>10</v>
      </c>
    </row>
    <row r="1798">
      <c r="A1798" t="n">
        <v>48</v>
      </c>
      <c r="B1798" t="n">
        <v>85</v>
      </c>
      <c r="C1798" t="inlineStr">
        <is>
          <t xml:space="preserve">CONCLUIDO	</t>
        </is>
      </c>
      <c r="D1798" t="n">
        <v>1.7496</v>
      </c>
      <c r="E1798" t="n">
        <v>57.16</v>
      </c>
      <c r="F1798" t="n">
        <v>53.56</v>
      </c>
      <c r="G1798" t="n">
        <v>89.27</v>
      </c>
      <c r="H1798" t="n">
        <v>1.24</v>
      </c>
      <c r="I1798" t="n">
        <v>36</v>
      </c>
      <c r="J1798" t="n">
        <v>185.63</v>
      </c>
      <c r="K1798" t="n">
        <v>51.39</v>
      </c>
      <c r="L1798" t="n">
        <v>13</v>
      </c>
      <c r="M1798" t="n">
        <v>34</v>
      </c>
      <c r="N1798" t="n">
        <v>36.24</v>
      </c>
      <c r="O1798" t="n">
        <v>23128.27</v>
      </c>
      <c r="P1798" t="n">
        <v>635.6900000000001</v>
      </c>
      <c r="Q1798" t="n">
        <v>1367.24</v>
      </c>
      <c r="R1798" t="n">
        <v>138.69</v>
      </c>
      <c r="S1798" t="n">
        <v>104.26</v>
      </c>
      <c r="T1798" t="n">
        <v>16221.74</v>
      </c>
      <c r="U1798" t="n">
        <v>0.75</v>
      </c>
      <c r="V1798" t="n">
        <v>0.89</v>
      </c>
      <c r="W1798" t="n">
        <v>20.7</v>
      </c>
      <c r="X1798" t="n">
        <v>0.99</v>
      </c>
      <c r="Y1798" t="n">
        <v>1</v>
      </c>
      <c r="Z1798" t="n">
        <v>10</v>
      </c>
    </row>
    <row r="1799">
      <c r="A1799" t="n">
        <v>49</v>
      </c>
      <c r="B1799" t="n">
        <v>85</v>
      </c>
      <c r="C1799" t="inlineStr">
        <is>
          <t xml:space="preserve">CONCLUIDO	</t>
        </is>
      </c>
      <c r="D1799" t="n">
        <v>1.7492</v>
      </c>
      <c r="E1799" t="n">
        <v>57.17</v>
      </c>
      <c r="F1799" t="n">
        <v>53.58</v>
      </c>
      <c r="G1799" t="n">
        <v>89.3</v>
      </c>
      <c r="H1799" t="n">
        <v>1.26</v>
      </c>
      <c r="I1799" t="n">
        <v>36</v>
      </c>
      <c r="J1799" t="n">
        <v>186.01</v>
      </c>
      <c r="K1799" t="n">
        <v>51.39</v>
      </c>
      <c r="L1799" t="n">
        <v>13.25</v>
      </c>
      <c r="M1799" t="n">
        <v>34</v>
      </c>
      <c r="N1799" t="n">
        <v>36.36</v>
      </c>
      <c r="O1799" t="n">
        <v>23174.88</v>
      </c>
      <c r="P1799" t="n">
        <v>634.98</v>
      </c>
      <c r="Q1799" t="n">
        <v>1367.34</v>
      </c>
      <c r="R1799" t="n">
        <v>139.15</v>
      </c>
      <c r="S1799" t="n">
        <v>104.26</v>
      </c>
      <c r="T1799" t="n">
        <v>16452.66</v>
      </c>
      <c r="U1799" t="n">
        <v>0.75</v>
      </c>
      <c r="V1799" t="n">
        <v>0.89</v>
      </c>
      <c r="W1799" t="n">
        <v>20.7</v>
      </c>
      <c r="X1799" t="n">
        <v>1</v>
      </c>
      <c r="Y1799" t="n">
        <v>1</v>
      </c>
      <c r="Z1799" t="n">
        <v>10</v>
      </c>
    </row>
    <row r="1800">
      <c r="A1800" t="n">
        <v>50</v>
      </c>
      <c r="B1800" t="n">
        <v>85</v>
      </c>
      <c r="C1800" t="inlineStr">
        <is>
          <t xml:space="preserve">CONCLUIDO	</t>
        </is>
      </c>
      <c r="D1800" t="n">
        <v>1.7501</v>
      </c>
      <c r="E1800" t="n">
        <v>57.14</v>
      </c>
      <c r="F1800" t="n">
        <v>53.58</v>
      </c>
      <c r="G1800" t="n">
        <v>91.86</v>
      </c>
      <c r="H1800" t="n">
        <v>1.29</v>
      </c>
      <c r="I1800" t="n">
        <v>35</v>
      </c>
      <c r="J1800" t="n">
        <v>186.38</v>
      </c>
      <c r="K1800" t="n">
        <v>51.39</v>
      </c>
      <c r="L1800" t="n">
        <v>13.5</v>
      </c>
      <c r="M1800" t="n">
        <v>33</v>
      </c>
      <c r="N1800" t="n">
        <v>36.49</v>
      </c>
      <c r="O1800" t="n">
        <v>23221.54</v>
      </c>
      <c r="P1800" t="n">
        <v>634.14</v>
      </c>
      <c r="Q1800" t="n">
        <v>1367.29</v>
      </c>
      <c r="R1800" t="n">
        <v>139.02</v>
      </c>
      <c r="S1800" t="n">
        <v>104.26</v>
      </c>
      <c r="T1800" t="n">
        <v>16391.32</v>
      </c>
      <c r="U1800" t="n">
        <v>0.75</v>
      </c>
      <c r="V1800" t="n">
        <v>0.89</v>
      </c>
      <c r="W1800" t="n">
        <v>20.71</v>
      </c>
      <c r="X1800" t="n">
        <v>1</v>
      </c>
      <c r="Y1800" t="n">
        <v>1</v>
      </c>
      <c r="Z1800" t="n">
        <v>10</v>
      </c>
    </row>
    <row r="1801">
      <c r="A1801" t="n">
        <v>51</v>
      </c>
      <c r="B1801" t="n">
        <v>85</v>
      </c>
      <c r="C1801" t="inlineStr">
        <is>
          <t xml:space="preserve">CONCLUIDO	</t>
        </is>
      </c>
      <c r="D1801" t="n">
        <v>1.7533</v>
      </c>
      <c r="E1801" t="n">
        <v>57.04</v>
      </c>
      <c r="F1801" t="n">
        <v>53.51</v>
      </c>
      <c r="G1801" t="n">
        <v>94.43000000000001</v>
      </c>
      <c r="H1801" t="n">
        <v>1.31</v>
      </c>
      <c r="I1801" t="n">
        <v>34</v>
      </c>
      <c r="J1801" t="n">
        <v>186.76</v>
      </c>
      <c r="K1801" t="n">
        <v>51.39</v>
      </c>
      <c r="L1801" t="n">
        <v>13.75</v>
      </c>
      <c r="M1801" t="n">
        <v>32</v>
      </c>
      <c r="N1801" t="n">
        <v>36.62</v>
      </c>
      <c r="O1801" t="n">
        <v>23268.24</v>
      </c>
      <c r="P1801" t="n">
        <v>631.41</v>
      </c>
      <c r="Q1801" t="n">
        <v>1367.33</v>
      </c>
      <c r="R1801" t="n">
        <v>136.92</v>
      </c>
      <c r="S1801" t="n">
        <v>104.26</v>
      </c>
      <c r="T1801" t="n">
        <v>15347.2</v>
      </c>
      <c r="U1801" t="n">
        <v>0.76</v>
      </c>
      <c r="V1801" t="n">
        <v>0.9</v>
      </c>
      <c r="W1801" t="n">
        <v>20.7</v>
      </c>
      <c r="X1801" t="n">
        <v>0.93</v>
      </c>
      <c r="Y1801" t="n">
        <v>1</v>
      </c>
      <c r="Z1801" t="n">
        <v>10</v>
      </c>
    </row>
    <row r="1802">
      <c r="A1802" t="n">
        <v>52</v>
      </c>
      <c r="B1802" t="n">
        <v>85</v>
      </c>
      <c r="C1802" t="inlineStr">
        <is>
          <t xml:space="preserve">CONCLUIDO	</t>
        </is>
      </c>
      <c r="D1802" t="n">
        <v>1.7528</v>
      </c>
      <c r="E1802" t="n">
        <v>57.05</v>
      </c>
      <c r="F1802" t="n">
        <v>53.53</v>
      </c>
      <c r="G1802" t="n">
        <v>94.45999999999999</v>
      </c>
      <c r="H1802" t="n">
        <v>1.33</v>
      </c>
      <c r="I1802" t="n">
        <v>34</v>
      </c>
      <c r="J1802" t="n">
        <v>187.14</v>
      </c>
      <c r="K1802" t="n">
        <v>51.39</v>
      </c>
      <c r="L1802" t="n">
        <v>14</v>
      </c>
      <c r="M1802" t="n">
        <v>32</v>
      </c>
      <c r="N1802" t="n">
        <v>36.75</v>
      </c>
      <c r="O1802" t="n">
        <v>23314.98</v>
      </c>
      <c r="P1802" t="n">
        <v>630.8099999999999</v>
      </c>
      <c r="Q1802" t="n">
        <v>1367.23</v>
      </c>
      <c r="R1802" t="n">
        <v>137.5</v>
      </c>
      <c r="S1802" t="n">
        <v>104.26</v>
      </c>
      <c r="T1802" t="n">
        <v>15635.39</v>
      </c>
      <c r="U1802" t="n">
        <v>0.76</v>
      </c>
      <c r="V1802" t="n">
        <v>0.9</v>
      </c>
      <c r="W1802" t="n">
        <v>20.7</v>
      </c>
      <c r="X1802" t="n">
        <v>0.95</v>
      </c>
      <c r="Y1802" t="n">
        <v>1</v>
      </c>
      <c r="Z1802" t="n">
        <v>10</v>
      </c>
    </row>
    <row r="1803">
      <c r="A1803" t="n">
        <v>53</v>
      </c>
      <c r="B1803" t="n">
        <v>85</v>
      </c>
      <c r="C1803" t="inlineStr">
        <is>
          <t xml:space="preserve">CONCLUIDO	</t>
        </is>
      </c>
      <c r="D1803" t="n">
        <v>1.7552</v>
      </c>
      <c r="E1803" t="n">
        <v>56.98</v>
      </c>
      <c r="F1803" t="n">
        <v>53.48</v>
      </c>
      <c r="G1803" t="n">
        <v>97.23999999999999</v>
      </c>
      <c r="H1803" t="n">
        <v>1.35</v>
      </c>
      <c r="I1803" t="n">
        <v>33</v>
      </c>
      <c r="J1803" t="n">
        <v>187.52</v>
      </c>
      <c r="K1803" t="n">
        <v>51.39</v>
      </c>
      <c r="L1803" t="n">
        <v>14.25</v>
      </c>
      <c r="M1803" t="n">
        <v>31</v>
      </c>
      <c r="N1803" t="n">
        <v>36.88</v>
      </c>
      <c r="O1803" t="n">
        <v>23361.77</v>
      </c>
      <c r="P1803" t="n">
        <v>629.88</v>
      </c>
      <c r="Q1803" t="n">
        <v>1367.19</v>
      </c>
      <c r="R1803" t="n">
        <v>136.06</v>
      </c>
      <c r="S1803" t="n">
        <v>104.26</v>
      </c>
      <c r="T1803" t="n">
        <v>14922.39</v>
      </c>
      <c r="U1803" t="n">
        <v>0.77</v>
      </c>
      <c r="V1803" t="n">
        <v>0.9</v>
      </c>
      <c r="W1803" t="n">
        <v>20.69</v>
      </c>
      <c r="X1803" t="n">
        <v>0.91</v>
      </c>
      <c r="Y1803" t="n">
        <v>1</v>
      </c>
      <c r="Z1803" t="n">
        <v>10</v>
      </c>
    </row>
    <row r="1804">
      <c r="A1804" t="n">
        <v>54</v>
      </c>
      <c r="B1804" t="n">
        <v>85</v>
      </c>
      <c r="C1804" t="inlineStr">
        <is>
          <t xml:space="preserve">CONCLUIDO	</t>
        </is>
      </c>
      <c r="D1804" t="n">
        <v>1.7571</v>
      </c>
      <c r="E1804" t="n">
        <v>56.91</v>
      </c>
      <c r="F1804" t="n">
        <v>53.46</v>
      </c>
      <c r="G1804" t="n">
        <v>100.23</v>
      </c>
      <c r="H1804" t="n">
        <v>1.37</v>
      </c>
      <c r="I1804" t="n">
        <v>32</v>
      </c>
      <c r="J1804" t="n">
        <v>187.9</v>
      </c>
      <c r="K1804" t="n">
        <v>51.39</v>
      </c>
      <c r="L1804" t="n">
        <v>14.5</v>
      </c>
      <c r="M1804" t="n">
        <v>30</v>
      </c>
      <c r="N1804" t="n">
        <v>37.01</v>
      </c>
      <c r="O1804" t="n">
        <v>23408.6</v>
      </c>
      <c r="P1804" t="n">
        <v>627.7</v>
      </c>
      <c r="Q1804" t="n">
        <v>1367.28</v>
      </c>
      <c r="R1804" t="n">
        <v>135.31</v>
      </c>
      <c r="S1804" t="n">
        <v>104.26</v>
      </c>
      <c r="T1804" t="n">
        <v>14549.99</v>
      </c>
      <c r="U1804" t="n">
        <v>0.77</v>
      </c>
      <c r="V1804" t="n">
        <v>0.9</v>
      </c>
      <c r="W1804" t="n">
        <v>20.69</v>
      </c>
      <c r="X1804" t="n">
        <v>0.88</v>
      </c>
      <c r="Y1804" t="n">
        <v>1</v>
      </c>
      <c r="Z1804" t="n">
        <v>10</v>
      </c>
    </row>
    <row r="1805">
      <c r="A1805" t="n">
        <v>55</v>
      </c>
      <c r="B1805" t="n">
        <v>85</v>
      </c>
      <c r="C1805" t="inlineStr">
        <is>
          <t xml:space="preserve">CONCLUIDO	</t>
        </is>
      </c>
      <c r="D1805" t="n">
        <v>1.7569</v>
      </c>
      <c r="E1805" t="n">
        <v>56.92</v>
      </c>
      <c r="F1805" t="n">
        <v>53.46</v>
      </c>
      <c r="G1805" t="n">
        <v>100.24</v>
      </c>
      <c r="H1805" t="n">
        <v>1.39</v>
      </c>
      <c r="I1805" t="n">
        <v>32</v>
      </c>
      <c r="J1805" t="n">
        <v>188.28</v>
      </c>
      <c r="K1805" t="n">
        <v>51.39</v>
      </c>
      <c r="L1805" t="n">
        <v>14.75</v>
      </c>
      <c r="M1805" t="n">
        <v>30</v>
      </c>
      <c r="N1805" t="n">
        <v>37.14</v>
      </c>
      <c r="O1805" t="n">
        <v>23455.48</v>
      </c>
      <c r="P1805" t="n">
        <v>626.3</v>
      </c>
      <c r="Q1805" t="n">
        <v>1367.28</v>
      </c>
      <c r="R1805" t="n">
        <v>135.22</v>
      </c>
      <c r="S1805" t="n">
        <v>104.26</v>
      </c>
      <c r="T1805" t="n">
        <v>14505.81</v>
      </c>
      <c r="U1805" t="n">
        <v>0.77</v>
      </c>
      <c r="V1805" t="n">
        <v>0.9</v>
      </c>
      <c r="W1805" t="n">
        <v>20.7</v>
      </c>
      <c r="X1805" t="n">
        <v>0.89</v>
      </c>
      <c r="Y1805" t="n">
        <v>1</v>
      </c>
      <c r="Z1805" t="n">
        <v>10</v>
      </c>
    </row>
    <row r="1806">
      <c r="A1806" t="n">
        <v>56</v>
      </c>
      <c r="B1806" t="n">
        <v>85</v>
      </c>
      <c r="C1806" t="inlineStr">
        <is>
          <t xml:space="preserve">CONCLUIDO	</t>
        </is>
      </c>
      <c r="D1806" t="n">
        <v>1.7586</v>
      </c>
      <c r="E1806" t="n">
        <v>56.86</v>
      </c>
      <c r="F1806" t="n">
        <v>53.44</v>
      </c>
      <c r="G1806" t="n">
        <v>103.43</v>
      </c>
      <c r="H1806" t="n">
        <v>1.41</v>
      </c>
      <c r="I1806" t="n">
        <v>31</v>
      </c>
      <c r="J1806" t="n">
        <v>188.66</v>
      </c>
      <c r="K1806" t="n">
        <v>51.39</v>
      </c>
      <c r="L1806" t="n">
        <v>15</v>
      </c>
      <c r="M1806" t="n">
        <v>29</v>
      </c>
      <c r="N1806" t="n">
        <v>37.27</v>
      </c>
      <c r="O1806" t="n">
        <v>23502.4</v>
      </c>
      <c r="P1806" t="n">
        <v>625.67</v>
      </c>
      <c r="Q1806" t="n">
        <v>1367.25</v>
      </c>
      <c r="R1806" t="n">
        <v>134.63</v>
      </c>
      <c r="S1806" t="n">
        <v>104.26</v>
      </c>
      <c r="T1806" t="n">
        <v>14216.62</v>
      </c>
      <c r="U1806" t="n">
        <v>0.77</v>
      </c>
      <c r="V1806" t="n">
        <v>0.9</v>
      </c>
      <c r="W1806" t="n">
        <v>20.69</v>
      </c>
      <c r="X1806" t="n">
        <v>0.86</v>
      </c>
      <c r="Y1806" t="n">
        <v>1</v>
      </c>
      <c r="Z1806" t="n">
        <v>10</v>
      </c>
    </row>
    <row r="1807">
      <c r="A1807" t="n">
        <v>57</v>
      </c>
      <c r="B1807" t="n">
        <v>85</v>
      </c>
      <c r="C1807" t="inlineStr">
        <is>
          <t xml:space="preserve">CONCLUIDO	</t>
        </is>
      </c>
      <c r="D1807" t="n">
        <v>1.7591</v>
      </c>
      <c r="E1807" t="n">
        <v>56.85</v>
      </c>
      <c r="F1807" t="n">
        <v>53.42</v>
      </c>
      <c r="G1807" t="n">
        <v>103.4</v>
      </c>
      <c r="H1807" t="n">
        <v>1.43</v>
      </c>
      <c r="I1807" t="n">
        <v>31</v>
      </c>
      <c r="J1807" t="n">
        <v>189.04</v>
      </c>
      <c r="K1807" t="n">
        <v>51.39</v>
      </c>
      <c r="L1807" t="n">
        <v>15.25</v>
      </c>
      <c r="M1807" t="n">
        <v>29</v>
      </c>
      <c r="N1807" t="n">
        <v>37.4</v>
      </c>
      <c r="O1807" t="n">
        <v>23549.36</v>
      </c>
      <c r="P1807" t="n">
        <v>623.89</v>
      </c>
      <c r="Q1807" t="n">
        <v>1367.19</v>
      </c>
      <c r="R1807" t="n">
        <v>134.24</v>
      </c>
      <c r="S1807" t="n">
        <v>104.26</v>
      </c>
      <c r="T1807" t="n">
        <v>14021.58</v>
      </c>
      <c r="U1807" t="n">
        <v>0.78</v>
      </c>
      <c r="V1807" t="n">
        <v>0.9</v>
      </c>
      <c r="W1807" t="n">
        <v>20.69</v>
      </c>
      <c r="X1807" t="n">
        <v>0.85</v>
      </c>
      <c r="Y1807" t="n">
        <v>1</v>
      </c>
      <c r="Z1807" t="n">
        <v>10</v>
      </c>
    </row>
    <row r="1808">
      <c r="A1808" t="n">
        <v>58</v>
      </c>
      <c r="B1808" t="n">
        <v>85</v>
      </c>
      <c r="C1808" t="inlineStr">
        <is>
          <t xml:space="preserve">CONCLUIDO	</t>
        </is>
      </c>
      <c r="D1808" t="n">
        <v>1.7605</v>
      </c>
      <c r="E1808" t="n">
        <v>56.8</v>
      </c>
      <c r="F1808" t="n">
        <v>53.41</v>
      </c>
      <c r="G1808" t="n">
        <v>106.83</v>
      </c>
      <c r="H1808" t="n">
        <v>1.45</v>
      </c>
      <c r="I1808" t="n">
        <v>30</v>
      </c>
      <c r="J1808" t="n">
        <v>189.42</v>
      </c>
      <c r="K1808" t="n">
        <v>51.39</v>
      </c>
      <c r="L1808" t="n">
        <v>15.5</v>
      </c>
      <c r="M1808" t="n">
        <v>28</v>
      </c>
      <c r="N1808" t="n">
        <v>37.53</v>
      </c>
      <c r="O1808" t="n">
        <v>23596.37</v>
      </c>
      <c r="P1808" t="n">
        <v>622.55</v>
      </c>
      <c r="Q1808" t="n">
        <v>1367.21</v>
      </c>
      <c r="R1808" t="n">
        <v>133.55</v>
      </c>
      <c r="S1808" t="n">
        <v>104.26</v>
      </c>
      <c r="T1808" t="n">
        <v>13680.05</v>
      </c>
      <c r="U1808" t="n">
        <v>0.78</v>
      </c>
      <c r="V1808" t="n">
        <v>0.9</v>
      </c>
      <c r="W1808" t="n">
        <v>20.7</v>
      </c>
      <c r="X1808" t="n">
        <v>0.84</v>
      </c>
      <c r="Y1808" t="n">
        <v>1</v>
      </c>
      <c r="Z1808" t="n">
        <v>10</v>
      </c>
    </row>
    <row r="1809">
      <c r="A1809" t="n">
        <v>59</v>
      </c>
      <c r="B1809" t="n">
        <v>85</v>
      </c>
      <c r="C1809" t="inlineStr">
        <is>
          <t xml:space="preserve">CONCLUIDO	</t>
        </is>
      </c>
      <c r="D1809" t="n">
        <v>1.7602</v>
      </c>
      <c r="E1809" t="n">
        <v>56.81</v>
      </c>
      <c r="F1809" t="n">
        <v>53.42</v>
      </c>
      <c r="G1809" t="n">
        <v>106.84</v>
      </c>
      <c r="H1809" t="n">
        <v>1.47</v>
      </c>
      <c r="I1809" t="n">
        <v>30</v>
      </c>
      <c r="J1809" t="n">
        <v>189.81</v>
      </c>
      <c r="K1809" t="n">
        <v>51.39</v>
      </c>
      <c r="L1809" t="n">
        <v>15.75</v>
      </c>
      <c r="M1809" t="n">
        <v>28</v>
      </c>
      <c r="N1809" t="n">
        <v>37.66</v>
      </c>
      <c r="O1809" t="n">
        <v>23643.43</v>
      </c>
      <c r="P1809" t="n">
        <v>621.22</v>
      </c>
      <c r="Q1809" t="n">
        <v>1367.2</v>
      </c>
      <c r="R1809" t="n">
        <v>133.92</v>
      </c>
      <c r="S1809" t="n">
        <v>104.26</v>
      </c>
      <c r="T1809" t="n">
        <v>13864.68</v>
      </c>
      <c r="U1809" t="n">
        <v>0.78</v>
      </c>
      <c r="V1809" t="n">
        <v>0.9</v>
      </c>
      <c r="W1809" t="n">
        <v>20.7</v>
      </c>
      <c r="X1809" t="n">
        <v>0.85</v>
      </c>
      <c r="Y1809" t="n">
        <v>1</v>
      </c>
      <c r="Z1809" t="n">
        <v>10</v>
      </c>
    </row>
    <row r="1810">
      <c r="A1810" t="n">
        <v>60</v>
      </c>
      <c r="B1810" t="n">
        <v>85</v>
      </c>
      <c r="C1810" t="inlineStr">
        <is>
          <t xml:space="preserve">CONCLUIDO	</t>
        </is>
      </c>
      <c r="D1810" t="n">
        <v>1.7626</v>
      </c>
      <c r="E1810" t="n">
        <v>56.73</v>
      </c>
      <c r="F1810" t="n">
        <v>53.38</v>
      </c>
      <c r="G1810" t="n">
        <v>110.44</v>
      </c>
      <c r="H1810" t="n">
        <v>1.49</v>
      </c>
      <c r="I1810" t="n">
        <v>29</v>
      </c>
      <c r="J1810" t="n">
        <v>190.19</v>
      </c>
      <c r="K1810" t="n">
        <v>51.39</v>
      </c>
      <c r="L1810" t="n">
        <v>16</v>
      </c>
      <c r="M1810" t="n">
        <v>27</v>
      </c>
      <c r="N1810" t="n">
        <v>37.79</v>
      </c>
      <c r="O1810" t="n">
        <v>23690.52</v>
      </c>
      <c r="P1810" t="n">
        <v>619.63</v>
      </c>
      <c r="Q1810" t="n">
        <v>1367.29</v>
      </c>
      <c r="R1810" t="n">
        <v>132.57</v>
      </c>
      <c r="S1810" t="n">
        <v>104.26</v>
      </c>
      <c r="T1810" t="n">
        <v>13197.73</v>
      </c>
      <c r="U1810" t="n">
        <v>0.79</v>
      </c>
      <c r="V1810" t="n">
        <v>0.9</v>
      </c>
      <c r="W1810" t="n">
        <v>20.69</v>
      </c>
      <c r="X1810" t="n">
        <v>0.8</v>
      </c>
      <c r="Y1810" t="n">
        <v>1</v>
      </c>
      <c r="Z1810" t="n">
        <v>10</v>
      </c>
    </row>
    <row r="1811">
      <c r="A1811" t="n">
        <v>61</v>
      </c>
      <c r="B1811" t="n">
        <v>85</v>
      </c>
      <c r="C1811" t="inlineStr">
        <is>
          <t xml:space="preserve">CONCLUIDO	</t>
        </is>
      </c>
      <c r="D1811" t="n">
        <v>1.7624</v>
      </c>
      <c r="E1811" t="n">
        <v>56.74</v>
      </c>
      <c r="F1811" t="n">
        <v>53.38</v>
      </c>
      <c r="G1811" t="n">
        <v>110.45</v>
      </c>
      <c r="H1811" t="n">
        <v>1.51</v>
      </c>
      <c r="I1811" t="n">
        <v>29</v>
      </c>
      <c r="J1811" t="n">
        <v>190.57</v>
      </c>
      <c r="K1811" t="n">
        <v>51.39</v>
      </c>
      <c r="L1811" t="n">
        <v>16.25</v>
      </c>
      <c r="M1811" t="n">
        <v>27</v>
      </c>
      <c r="N1811" t="n">
        <v>37.93</v>
      </c>
      <c r="O1811" t="n">
        <v>23737.67</v>
      </c>
      <c r="P1811" t="n">
        <v>618.65</v>
      </c>
      <c r="Q1811" t="n">
        <v>1367.27</v>
      </c>
      <c r="R1811" t="n">
        <v>132.6</v>
      </c>
      <c r="S1811" t="n">
        <v>104.26</v>
      </c>
      <c r="T1811" t="n">
        <v>13209.71</v>
      </c>
      <c r="U1811" t="n">
        <v>0.79</v>
      </c>
      <c r="V1811" t="n">
        <v>0.9</v>
      </c>
      <c r="W1811" t="n">
        <v>20.69</v>
      </c>
      <c r="X1811" t="n">
        <v>0.8100000000000001</v>
      </c>
      <c r="Y1811" t="n">
        <v>1</v>
      </c>
      <c r="Z1811" t="n">
        <v>10</v>
      </c>
    </row>
    <row r="1812">
      <c r="A1812" t="n">
        <v>62</v>
      </c>
      <c r="B1812" t="n">
        <v>85</v>
      </c>
      <c r="C1812" t="inlineStr">
        <is>
          <t xml:space="preserve">CONCLUIDO	</t>
        </is>
      </c>
      <c r="D1812" t="n">
        <v>1.7644</v>
      </c>
      <c r="E1812" t="n">
        <v>56.68</v>
      </c>
      <c r="F1812" t="n">
        <v>53.35</v>
      </c>
      <c r="G1812" t="n">
        <v>114.33</v>
      </c>
      <c r="H1812" t="n">
        <v>1.53</v>
      </c>
      <c r="I1812" t="n">
        <v>28</v>
      </c>
      <c r="J1812" t="n">
        <v>190.95</v>
      </c>
      <c r="K1812" t="n">
        <v>51.39</v>
      </c>
      <c r="L1812" t="n">
        <v>16.5</v>
      </c>
      <c r="M1812" t="n">
        <v>26</v>
      </c>
      <c r="N1812" t="n">
        <v>38.06</v>
      </c>
      <c r="O1812" t="n">
        <v>23784.85</v>
      </c>
      <c r="P1812" t="n">
        <v>616.85</v>
      </c>
      <c r="Q1812" t="n">
        <v>1367.26</v>
      </c>
      <c r="R1812" t="n">
        <v>131.76</v>
      </c>
      <c r="S1812" t="n">
        <v>104.26</v>
      </c>
      <c r="T1812" t="n">
        <v>12797.29</v>
      </c>
      <c r="U1812" t="n">
        <v>0.79</v>
      </c>
      <c r="V1812" t="n">
        <v>0.9</v>
      </c>
      <c r="W1812" t="n">
        <v>20.69</v>
      </c>
      <c r="X1812" t="n">
        <v>0.78</v>
      </c>
      <c r="Y1812" t="n">
        <v>1</v>
      </c>
      <c r="Z1812" t="n">
        <v>10</v>
      </c>
    </row>
    <row r="1813">
      <c r="A1813" t="n">
        <v>63</v>
      </c>
      <c r="B1813" t="n">
        <v>85</v>
      </c>
      <c r="C1813" t="inlineStr">
        <is>
          <t xml:space="preserve">CONCLUIDO	</t>
        </is>
      </c>
      <c r="D1813" t="n">
        <v>1.765</v>
      </c>
      <c r="E1813" t="n">
        <v>56.66</v>
      </c>
      <c r="F1813" t="n">
        <v>53.34</v>
      </c>
      <c r="G1813" t="n">
        <v>114.29</v>
      </c>
      <c r="H1813" t="n">
        <v>1.55</v>
      </c>
      <c r="I1813" t="n">
        <v>28</v>
      </c>
      <c r="J1813" t="n">
        <v>191.34</v>
      </c>
      <c r="K1813" t="n">
        <v>51.39</v>
      </c>
      <c r="L1813" t="n">
        <v>16.75</v>
      </c>
      <c r="M1813" t="n">
        <v>26</v>
      </c>
      <c r="N1813" t="n">
        <v>38.19</v>
      </c>
      <c r="O1813" t="n">
        <v>23832.09</v>
      </c>
      <c r="P1813" t="n">
        <v>615.3099999999999</v>
      </c>
      <c r="Q1813" t="n">
        <v>1367.26</v>
      </c>
      <c r="R1813" t="n">
        <v>131.23</v>
      </c>
      <c r="S1813" t="n">
        <v>104.26</v>
      </c>
      <c r="T1813" t="n">
        <v>12530.49</v>
      </c>
      <c r="U1813" t="n">
        <v>0.79</v>
      </c>
      <c r="V1813" t="n">
        <v>0.9</v>
      </c>
      <c r="W1813" t="n">
        <v>20.69</v>
      </c>
      <c r="X1813" t="n">
        <v>0.76</v>
      </c>
      <c r="Y1813" t="n">
        <v>1</v>
      </c>
      <c r="Z1813" t="n">
        <v>10</v>
      </c>
    </row>
    <row r="1814">
      <c r="A1814" t="n">
        <v>64</v>
      </c>
      <c r="B1814" t="n">
        <v>85</v>
      </c>
      <c r="C1814" t="inlineStr">
        <is>
          <t xml:space="preserve">CONCLUIDO	</t>
        </is>
      </c>
      <c r="D1814" t="n">
        <v>1.7665</v>
      </c>
      <c r="E1814" t="n">
        <v>56.61</v>
      </c>
      <c r="F1814" t="n">
        <v>53.32</v>
      </c>
      <c r="G1814" t="n">
        <v>118.49</v>
      </c>
      <c r="H1814" t="n">
        <v>1.57</v>
      </c>
      <c r="I1814" t="n">
        <v>27</v>
      </c>
      <c r="J1814" t="n">
        <v>191.72</v>
      </c>
      <c r="K1814" t="n">
        <v>51.39</v>
      </c>
      <c r="L1814" t="n">
        <v>17</v>
      </c>
      <c r="M1814" t="n">
        <v>25</v>
      </c>
      <c r="N1814" t="n">
        <v>38.33</v>
      </c>
      <c r="O1814" t="n">
        <v>23879.37</v>
      </c>
      <c r="P1814" t="n">
        <v>613.9299999999999</v>
      </c>
      <c r="Q1814" t="n">
        <v>1367.27</v>
      </c>
      <c r="R1814" t="n">
        <v>130.95</v>
      </c>
      <c r="S1814" t="n">
        <v>104.26</v>
      </c>
      <c r="T1814" t="n">
        <v>12398.25</v>
      </c>
      <c r="U1814" t="n">
        <v>0.8</v>
      </c>
      <c r="V1814" t="n">
        <v>0.9</v>
      </c>
      <c r="W1814" t="n">
        <v>20.68</v>
      </c>
      <c r="X1814" t="n">
        <v>0.74</v>
      </c>
      <c r="Y1814" t="n">
        <v>1</v>
      </c>
      <c r="Z1814" t="n">
        <v>10</v>
      </c>
    </row>
    <row r="1815">
      <c r="A1815" t="n">
        <v>65</v>
      </c>
      <c r="B1815" t="n">
        <v>85</v>
      </c>
      <c r="C1815" t="inlineStr">
        <is>
          <t xml:space="preserve">CONCLUIDO	</t>
        </is>
      </c>
      <c r="D1815" t="n">
        <v>1.7665</v>
      </c>
      <c r="E1815" t="n">
        <v>56.61</v>
      </c>
      <c r="F1815" t="n">
        <v>53.32</v>
      </c>
      <c r="G1815" t="n">
        <v>118.49</v>
      </c>
      <c r="H1815" t="n">
        <v>1.59</v>
      </c>
      <c r="I1815" t="n">
        <v>27</v>
      </c>
      <c r="J1815" t="n">
        <v>192.1</v>
      </c>
      <c r="K1815" t="n">
        <v>51.39</v>
      </c>
      <c r="L1815" t="n">
        <v>17.25</v>
      </c>
      <c r="M1815" t="n">
        <v>25</v>
      </c>
      <c r="N1815" t="n">
        <v>38.46</v>
      </c>
      <c r="O1815" t="n">
        <v>23926.69</v>
      </c>
      <c r="P1815" t="n">
        <v>611.1799999999999</v>
      </c>
      <c r="Q1815" t="n">
        <v>1367.29</v>
      </c>
      <c r="R1815" t="n">
        <v>130.81</v>
      </c>
      <c r="S1815" t="n">
        <v>104.26</v>
      </c>
      <c r="T1815" t="n">
        <v>12326.03</v>
      </c>
      <c r="U1815" t="n">
        <v>0.8</v>
      </c>
      <c r="V1815" t="n">
        <v>0.9</v>
      </c>
      <c r="W1815" t="n">
        <v>20.69</v>
      </c>
      <c r="X1815" t="n">
        <v>0.75</v>
      </c>
      <c r="Y1815" t="n">
        <v>1</v>
      </c>
      <c r="Z1815" t="n">
        <v>10</v>
      </c>
    </row>
    <row r="1816">
      <c r="A1816" t="n">
        <v>66</v>
      </c>
      <c r="B1816" t="n">
        <v>85</v>
      </c>
      <c r="C1816" t="inlineStr">
        <is>
          <t xml:space="preserve">CONCLUIDO	</t>
        </is>
      </c>
      <c r="D1816" t="n">
        <v>1.7681</v>
      </c>
      <c r="E1816" t="n">
        <v>56.56</v>
      </c>
      <c r="F1816" t="n">
        <v>53.3</v>
      </c>
      <c r="G1816" t="n">
        <v>123.01</v>
      </c>
      <c r="H1816" t="n">
        <v>1.61</v>
      </c>
      <c r="I1816" t="n">
        <v>26</v>
      </c>
      <c r="J1816" t="n">
        <v>192.49</v>
      </c>
      <c r="K1816" t="n">
        <v>51.39</v>
      </c>
      <c r="L1816" t="n">
        <v>17.5</v>
      </c>
      <c r="M1816" t="n">
        <v>24</v>
      </c>
      <c r="N1816" t="n">
        <v>38.59</v>
      </c>
      <c r="O1816" t="n">
        <v>23974.06</v>
      </c>
      <c r="P1816" t="n">
        <v>609.61</v>
      </c>
      <c r="Q1816" t="n">
        <v>1367.37</v>
      </c>
      <c r="R1816" t="n">
        <v>129.8</v>
      </c>
      <c r="S1816" t="n">
        <v>104.26</v>
      </c>
      <c r="T1816" t="n">
        <v>11825.11</v>
      </c>
      <c r="U1816" t="n">
        <v>0.8</v>
      </c>
      <c r="V1816" t="n">
        <v>0.9</v>
      </c>
      <c r="W1816" t="n">
        <v>20.69</v>
      </c>
      <c r="X1816" t="n">
        <v>0.72</v>
      </c>
      <c r="Y1816" t="n">
        <v>1</v>
      </c>
      <c r="Z1816" t="n">
        <v>10</v>
      </c>
    </row>
    <row r="1817">
      <c r="A1817" t="n">
        <v>67</v>
      </c>
      <c r="B1817" t="n">
        <v>85</v>
      </c>
      <c r="C1817" t="inlineStr">
        <is>
          <t xml:space="preserve">CONCLUIDO	</t>
        </is>
      </c>
      <c r="D1817" t="n">
        <v>1.7688</v>
      </c>
      <c r="E1817" t="n">
        <v>56.54</v>
      </c>
      <c r="F1817" t="n">
        <v>53.28</v>
      </c>
      <c r="G1817" t="n">
        <v>122.96</v>
      </c>
      <c r="H1817" t="n">
        <v>1.63</v>
      </c>
      <c r="I1817" t="n">
        <v>26</v>
      </c>
      <c r="J1817" t="n">
        <v>192.87</v>
      </c>
      <c r="K1817" t="n">
        <v>51.39</v>
      </c>
      <c r="L1817" t="n">
        <v>17.75</v>
      </c>
      <c r="M1817" t="n">
        <v>24</v>
      </c>
      <c r="N1817" t="n">
        <v>38.73</v>
      </c>
      <c r="O1817" t="n">
        <v>24021.47</v>
      </c>
      <c r="P1817" t="n">
        <v>609.71</v>
      </c>
      <c r="Q1817" t="n">
        <v>1367.2</v>
      </c>
      <c r="R1817" t="n">
        <v>129.42</v>
      </c>
      <c r="S1817" t="n">
        <v>104.26</v>
      </c>
      <c r="T1817" t="n">
        <v>11635.01</v>
      </c>
      <c r="U1817" t="n">
        <v>0.8100000000000001</v>
      </c>
      <c r="V1817" t="n">
        <v>0.9</v>
      </c>
      <c r="W1817" t="n">
        <v>20.69</v>
      </c>
      <c r="X1817" t="n">
        <v>0.71</v>
      </c>
      <c r="Y1817" t="n">
        <v>1</v>
      </c>
      <c r="Z1817" t="n">
        <v>10</v>
      </c>
    </row>
    <row r="1818">
      <c r="A1818" t="n">
        <v>68</v>
      </c>
      <c r="B1818" t="n">
        <v>85</v>
      </c>
      <c r="C1818" t="inlineStr">
        <is>
          <t xml:space="preserve">CONCLUIDO	</t>
        </is>
      </c>
      <c r="D1818" t="n">
        <v>1.7679</v>
      </c>
      <c r="E1818" t="n">
        <v>56.56</v>
      </c>
      <c r="F1818" t="n">
        <v>53.31</v>
      </c>
      <c r="G1818" t="n">
        <v>123.02</v>
      </c>
      <c r="H1818" t="n">
        <v>1.65</v>
      </c>
      <c r="I1818" t="n">
        <v>26</v>
      </c>
      <c r="J1818" t="n">
        <v>193.26</v>
      </c>
      <c r="K1818" t="n">
        <v>51.39</v>
      </c>
      <c r="L1818" t="n">
        <v>18</v>
      </c>
      <c r="M1818" t="n">
        <v>24</v>
      </c>
      <c r="N1818" t="n">
        <v>38.86</v>
      </c>
      <c r="O1818" t="n">
        <v>24068.93</v>
      </c>
      <c r="P1818" t="n">
        <v>607.89</v>
      </c>
      <c r="Q1818" t="n">
        <v>1367.24</v>
      </c>
      <c r="R1818" t="n">
        <v>130.33</v>
      </c>
      <c r="S1818" t="n">
        <v>104.26</v>
      </c>
      <c r="T1818" t="n">
        <v>12092.01</v>
      </c>
      <c r="U1818" t="n">
        <v>0.8</v>
      </c>
      <c r="V1818" t="n">
        <v>0.9</v>
      </c>
      <c r="W1818" t="n">
        <v>20.69</v>
      </c>
      <c r="X1818" t="n">
        <v>0.73</v>
      </c>
      <c r="Y1818" t="n">
        <v>1</v>
      </c>
      <c r="Z1818" t="n">
        <v>10</v>
      </c>
    </row>
    <row r="1819">
      <c r="A1819" t="n">
        <v>69</v>
      </c>
      <c r="B1819" t="n">
        <v>85</v>
      </c>
      <c r="C1819" t="inlineStr">
        <is>
          <t xml:space="preserve">CONCLUIDO	</t>
        </is>
      </c>
      <c r="D1819" t="n">
        <v>1.7705</v>
      </c>
      <c r="E1819" t="n">
        <v>56.48</v>
      </c>
      <c r="F1819" t="n">
        <v>53.26</v>
      </c>
      <c r="G1819" t="n">
        <v>127.83</v>
      </c>
      <c r="H1819" t="n">
        <v>1.67</v>
      </c>
      <c r="I1819" t="n">
        <v>25</v>
      </c>
      <c r="J1819" t="n">
        <v>193.64</v>
      </c>
      <c r="K1819" t="n">
        <v>51.39</v>
      </c>
      <c r="L1819" t="n">
        <v>18.25</v>
      </c>
      <c r="M1819" t="n">
        <v>23</v>
      </c>
      <c r="N1819" t="n">
        <v>39</v>
      </c>
      <c r="O1819" t="n">
        <v>24116.44</v>
      </c>
      <c r="P1819" t="n">
        <v>606.97</v>
      </c>
      <c r="Q1819" t="n">
        <v>1367.25</v>
      </c>
      <c r="R1819" t="n">
        <v>128.9</v>
      </c>
      <c r="S1819" t="n">
        <v>104.26</v>
      </c>
      <c r="T1819" t="n">
        <v>11381.4</v>
      </c>
      <c r="U1819" t="n">
        <v>0.8100000000000001</v>
      </c>
      <c r="V1819" t="n">
        <v>0.9</v>
      </c>
      <c r="W1819" t="n">
        <v>20.68</v>
      </c>
      <c r="X1819" t="n">
        <v>0.68</v>
      </c>
      <c r="Y1819" t="n">
        <v>1</v>
      </c>
      <c r="Z1819" t="n">
        <v>10</v>
      </c>
    </row>
    <row r="1820">
      <c r="A1820" t="n">
        <v>70</v>
      </c>
      <c r="B1820" t="n">
        <v>85</v>
      </c>
      <c r="C1820" t="inlineStr">
        <is>
          <t xml:space="preserve">CONCLUIDO	</t>
        </is>
      </c>
      <c r="D1820" t="n">
        <v>1.7708</v>
      </c>
      <c r="E1820" t="n">
        <v>56.47</v>
      </c>
      <c r="F1820" t="n">
        <v>53.25</v>
      </c>
      <c r="G1820" t="n">
        <v>127.8</v>
      </c>
      <c r="H1820" t="n">
        <v>1.69</v>
      </c>
      <c r="I1820" t="n">
        <v>25</v>
      </c>
      <c r="J1820" t="n">
        <v>194.03</v>
      </c>
      <c r="K1820" t="n">
        <v>51.39</v>
      </c>
      <c r="L1820" t="n">
        <v>18.5</v>
      </c>
      <c r="M1820" t="n">
        <v>23</v>
      </c>
      <c r="N1820" t="n">
        <v>39.13</v>
      </c>
      <c r="O1820" t="n">
        <v>24163.99</v>
      </c>
      <c r="P1820" t="n">
        <v>604.9</v>
      </c>
      <c r="Q1820" t="n">
        <v>1367.22</v>
      </c>
      <c r="R1820" t="n">
        <v>128.58</v>
      </c>
      <c r="S1820" t="n">
        <v>104.26</v>
      </c>
      <c r="T1820" t="n">
        <v>11219.34</v>
      </c>
      <c r="U1820" t="n">
        <v>0.8100000000000001</v>
      </c>
      <c r="V1820" t="n">
        <v>0.9</v>
      </c>
      <c r="W1820" t="n">
        <v>20.68</v>
      </c>
      <c r="X1820" t="n">
        <v>0.67</v>
      </c>
      <c r="Y1820" t="n">
        <v>1</v>
      </c>
      <c r="Z1820" t="n">
        <v>10</v>
      </c>
    </row>
    <row r="1821">
      <c r="A1821" t="n">
        <v>71</v>
      </c>
      <c r="B1821" t="n">
        <v>85</v>
      </c>
      <c r="C1821" t="inlineStr">
        <is>
          <t xml:space="preserve">CONCLUIDO	</t>
        </is>
      </c>
      <c r="D1821" t="n">
        <v>1.7728</v>
      </c>
      <c r="E1821" t="n">
        <v>56.41</v>
      </c>
      <c r="F1821" t="n">
        <v>53.22</v>
      </c>
      <c r="G1821" t="n">
        <v>133.06</v>
      </c>
      <c r="H1821" t="n">
        <v>1.71</v>
      </c>
      <c r="I1821" t="n">
        <v>24</v>
      </c>
      <c r="J1821" t="n">
        <v>194.41</v>
      </c>
      <c r="K1821" t="n">
        <v>51.39</v>
      </c>
      <c r="L1821" t="n">
        <v>18.75</v>
      </c>
      <c r="M1821" t="n">
        <v>22</v>
      </c>
      <c r="N1821" t="n">
        <v>39.27</v>
      </c>
      <c r="O1821" t="n">
        <v>24211.59</v>
      </c>
      <c r="P1821" t="n">
        <v>601.5700000000001</v>
      </c>
      <c r="Q1821" t="n">
        <v>1367.25</v>
      </c>
      <c r="R1821" t="n">
        <v>127.7</v>
      </c>
      <c r="S1821" t="n">
        <v>104.26</v>
      </c>
      <c r="T1821" t="n">
        <v>10786.32</v>
      </c>
      <c r="U1821" t="n">
        <v>0.82</v>
      </c>
      <c r="V1821" t="n">
        <v>0.9</v>
      </c>
      <c r="W1821" t="n">
        <v>20.68</v>
      </c>
      <c r="X1821" t="n">
        <v>0.65</v>
      </c>
      <c r="Y1821" t="n">
        <v>1</v>
      </c>
      <c r="Z1821" t="n">
        <v>10</v>
      </c>
    </row>
    <row r="1822">
      <c r="A1822" t="n">
        <v>72</v>
      </c>
      <c r="B1822" t="n">
        <v>85</v>
      </c>
      <c r="C1822" t="inlineStr">
        <is>
          <t xml:space="preserve">CONCLUIDO	</t>
        </is>
      </c>
      <c r="D1822" t="n">
        <v>1.7729</v>
      </c>
      <c r="E1822" t="n">
        <v>56.41</v>
      </c>
      <c r="F1822" t="n">
        <v>53.22</v>
      </c>
      <c r="G1822" t="n">
        <v>133.05</v>
      </c>
      <c r="H1822" t="n">
        <v>1.73</v>
      </c>
      <c r="I1822" t="n">
        <v>24</v>
      </c>
      <c r="J1822" t="n">
        <v>194.8</v>
      </c>
      <c r="K1822" t="n">
        <v>51.39</v>
      </c>
      <c r="L1822" t="n">
        <v>19</v>
      </c>
      <c r="M1822" t="n">
        <v>22</v>
      </c>
      <c r="N1822" t="n">
        <v>39.41</v>
      </c>
      <c r="O1822" t="n">
        <v>24259.23</v>
      </c>
      <c r="P1822" t="n">
        <v>602</v>
      </c>
      <c r="Q1822" t="n">
        <v>1367.25</v>
      </c>
      <c r="R1822" t="n">
        <v>127.56</v>
      </c>
      <c r="S1822" t="n">
        <v>104.26</v>
      </c>
      <c r="T1822" t="n">
        <v>10714.59</v>
      </c>
      <c r="U1822" t="n">
        <v>0.82</v>
      </c>
      <c r="V1822" t="n">
        <v>0.9</v>
      </c>
      <c r="W1822" t="n">
        <v>20.68</v>
      </c>
      <c r="X1822" t="n">
        <v>0.64</v>
      </c>
      <c r="Y1822" t="n">
        <v>1</v>
      </c>
      <c r="Z1822" t="n">
        <v>10</v>
      </c>
    </row>
    <row r="1823">
      <c r="A1823" t="n">
        <v>73</v>
      </c>
      <c r="B1823" t="n">
        <v>85</v>
      </c>
      <c r="C1823" t="inlineStr">
        <is>
          <t xml:space="preserve">CONCLUIDO	</t>
        </is>
      </c>
      <c r="D1823" t="n">
        <v>1.7719</v>
      </c>
      <c r="E1823" t="n">
        <v>56.44</v>
      </c>
      <c r="F1823" t="n">
        <v>53.25</v>
      </c>
      <c r="G1823" t="n">
        <v>133.13</v>
      </c>
      <c r="H1823" t="n">
        <v>1.75</v>
      </c>
      <c r="I1823" t="n">
        <v>24</v>
      </c>
      <c r="J1823" t="n">
        <v>195.19</v>
      </c>
      <c r="K1823" t="n">
        <v>51.39</v>
      </c>
      <c r="L1823" t="n">
        <v>19.25</v>
      </c>
      <c r="M1823" t="n">
        <v>22</v>
      </c>
      <c r="N1823" t="n">
        <v>39.54</v>
      </c>
      <c r="O1823" t="n">
        <v>24306.92</v>
      </c>
      <c r="P1823" t="n">
        <v>602.64</v>
      </c>
      <c r="Q1823" t="n">
        <v>1367.23</v>
      </c>
      <c r="R1823" t="n">
        <v>128.47</v>
      </c>
      <c r="S1823" t="n">
        <v>104.26</v>
      </c>
      <c r="T1823" t="n">
        <v>11171.81</v>
      </c>
      <c r="U1823" t="n">
        <v>0.8100000000000001</v>
      </c>
      <c r="V1823" t="n">
        <v>0.9</v>
      </c>
      <c r="W1823" t="n">
        <v>20.68</v>
      </c>
      <c r="X1823" t="n">
        <v>0.67</v>
      </c>
      <c r="Y1823" t="n">
        <v>1</v>
      </c>
      <c r="Z1823" t="n">
        <v>10</v>
      </c>
    </row>
    <row r="1824">
      <c r="A1824" t="n">
        <v>74</v>
      </c>
      <c r="B1824" t="n">
        <v>85</v>
      </c>
      <c r="C1824" t="inlineStr">
        <is>
          <t xml:space="preserve">CONCLUIDO	</t>
        </is>
      </c>
      <c r="D1824" t="n">
        <v>1.7742</v>
      </c>
      <c r="E1824" t="n">
        <v>56.36</v>
      </c>
      <c r="F1824" t="n">
        <v>53.21</v>
      </c>
      <c r="G1824" t="n">
        <v>138.81</v>
      </c>
      <c r="H1824" t="n">
        <v>1.77</v>
      </c>
      <c r="I1824" t="n">
        <v>23</v>
      </c>
      <c r="J1824" t="n">
        <v>195.57</v>
      </c>
      <c r="K1824" t="n">
        <v>51.39</v>
      </c>
      <c r="L1824" t="n">
        <v>19.5</v>
      </c>
      <c r="M1824" t="n">
        <v>21</v>
      </c>
      <c r="N1824" t="n">
        <v>39.68</v>
      </c>
      <c r="O1824" t="n">
        <v>24354.66</v>
      </c>
      <c r="P1824" t="n">
        <v>599.37</v>
      </c>
      <c r="Q1824" t="n">
        <v>1367.22</v>
      </c>
      <c r="R1824" t="n">
        <v>126.98</v>
      </c>
      <c r="S1824" t="n">
        <v>104.26</v>
      </c>
      <c r="T1824" t="n">
        <v>10430.67</v>
      </c>
      <c r="U1824" t="n">
        <v>0.82</v>
      </c>
      <c r="V1824" t="n">
        <v>0.9</v>
      </c>
      <c r="W1824" t="n">
        <v>20.69</v>
      </c>
      <c r="X1824" t="n">
        <v>0.63</v>
      </c>
      <c r="Y1824" t="n">
        <v>1</v>
      </c>
      <c r="Z1824" t="n">
        <v>10</v>
      </c>
    </row>
    <row r="1825">
      <c r="A1825" t="n">
        <v>75</v>
      </c>
      <c r="B1825" t="n">
        <v>85</v>
      </c>
      <c r="C1825" t="inlineStr">
        <is>
          <t xml:space="preserve">CONCLUIDO	</t>
        </is>
      </c>
      <c r="D1825" t="n">
        <v>1.7744</v>
      </c>
      <c r="E1825" t="n">
        <v>56.36</v>
      </c>
      <c r="F1825" t="n">
        <v>53.21</v>
      </c>
      <c r="G1825" t="n">
        <v>138.8</v>
      </c>
      <c r="H1825" t="n">
        <v>1.79</v>
      </c>
      <c r="I1825" t="n">
        <v>23</v>
      </c>
      <c r="J1825" t="n">
        <v>195.96</v>
      </c>
      <c r="K1825" t="n">
        <v>51.39</v>
      </c>
      <c r="L1825" t="n">
        <v>19.75</v>
      </c>
      <c r="M1825" t="n">
        <v>21</v>
      </c>
      <c r="N1825" t="n">
        <v>39.82</v>
      </c>
      <c r="O1825" t="n">
        <v>24402.44</v>
      </c>
      <c r="P1825" t="n">
        <v>599.12</v>
      </c>
      <c r="Q1825" t="n">
        <v>1367.18</v>
      </c>
      <c r="R1825" t="n">
        <v>127.15</v>
      </c>
      <c r="S1825" t="n">
        <v>104.26</v>
      </c>
      <c r="T1825" t="n">
        <v>10514.46</v>
      </c>
      <c r="U1825" t="n">
        <v>0.82</v>
      </c>
      <c r="V1825" t="n">
        <v>0.9</v>
      </c>
      <c r="W1825" t="n">
        <v>20.68</v>
      </c>
      <c r="X1825" t="n">
        <v>0.63</v>
      </c>
      <c r="Y1825" t="n">
        <v>1</v>
      </c>
      <c r="Z1825" t="n">
        <v>10</v>
      </c>
    </row>
    <row r="1826">
      <c r="A1826" t="n">
        <v>76</v>
      </c>
      <c r="B1826" t="n">
        <v>85</v>
      </c>
      <c r="C1826" t="inlineStr">
        <is>
          <t xml:space="preserve">CONCLUIDO	</t>
        </is>
      </c>
      <c r="D1826" t="n">
        <v>1.774</v>
      </c>
      <c r="E1826" t="n">
        <v>56.37</v>
      </c>
      <c r="F1826" t="n">
        <v>53.22</v>
      </c>
      <c r="G1826" t="n">
        <v>138.83</v>
      </c>
      <c r="H1826" t="n">
        <v>1.81</v>
      </c>
      <c r="I1826" t="n">
        <v>23</v>
      </c>
      <c r="J1826" t="n">
        <v>196.35</v>
      </c>
      <c r="K1826" t="n">
        <v>51.39</v>
      </c>
      <c r="L1826" t="n">
        <v>20</v>
      </c>
      <c r="M1826" t="n">
        <v>21</v>
      </c>
      <c r="N1826" t="n">
        <v>39.96</v>
      </c>
      <c r="O1826" t="n">
        <v>24450.27</v>
      </c>
      <c r="P1826" t="n">
        <v>597.86</v>
      </c>
      <c r="Q1826" t="n">
        <v>1367.2</v>
      </c>
      <c r="R1826" t="n">
        <v>127.44</v>
      </c>
      <c r="S1826" t="n">
        <v>104.26</v>
      </c>
      <c r="T1826" t="n">
        <v>10661.96</v>
      </c>
      <c r="U1826" t="n">
        <v>0.82</v>
      </c>
      <c r="V1826" t="n">
        <v>0.9</v>
      </c>
      <c r="W1826" t="n">
        <v>20.68</v>
      </c>
      <c r="X1826" t="n">
        <v>0.64</v>
      </c>
      <c r="Y1826" t="n">
        <v>1</v>
      </c>
      <c r="Z1826" t="n">
        <v>10</v>
      </c>
    </row>
    <row r="1827">
      <c r="A1827" t="n">
        <v>77</v>
      </c>
      <c r="B1827" t="n">
        <v>85</v>
      </c>
      <c r="C1827" t="inlineStr">
        <is>
          <t xml:space="preserve">CONCLUIDO	</t>
        </is>
      </c>
      <c r="D1827" t="n">
        <v>1.7764</v>
      </c>
      <c r="E1827" t="n">
        <v>56.3</v>
      </c>
      <c r="F1827" t="n">
        <v>53.18</v>
      </c>
      <c r="G1827" t="n">
        <v>145.03</v>
      </c>
      <c r="H1827" t="n">
        <v>1.83</v>
      </c>
      <c r="I1827" t="n">
        <v>22</v>
      </c>
      <c r="J1827" t="n">
        <v>196.74</v>
      </c>
      <c r="K1827" t="n">
        <v>51.39</v>
      </c>
      <c r="L1827" t="n">
        <v>20.25</v>
      </c>
      <c r="M1827" t="n">
        <v>20</v>
      </c>
      <c r="N1827" t="n">
        <v>40.09</v>
      </c>
      <c r="O1827" t="n">
        <v>24498.15</v>
      </c>
      <c r="P1827" t="n">
        <v>594.08</v>
      </c>
      <c r="Q1827" t="n">
        <v>1367.21</v>
      </c>
      <c r="R1827" t="n">
        <v>126.04</v>
      </c>
      <c r="S1827" t="n">
        <v>104.26</v>
      </c>
      <c r="T1827" t="n">
        <v>9967.780000000001</v>
      </c>
      <c r="U1827" t="n">
        <v>0.83</v>
      </c>
      <c r="V1827" t="n">
        <v>0.9</v>
      </c>
      <c r="W1827" t="n">
        <v>20.68</v>
      </c>
      <c r="X1827" t="n">
        <v>0.6</v>
      </c>
      <c r="Y1827" t="n">
        <v>1</v>
      </c>
      <c r="Z1827" t="n">
        <v>10</v>
      </c>
    </row>
    <row r="1828">
      <c r="A1828" t="n">
        <v>78</v>
      </c>
      <c r="B1828" t="n">
        <v>85</v>
      </c>
      <c r="C1828" t="inlineStr">
        <is>
          <t xml:space="preserve">CONCLUIDO	</t>
        </is>
      </c>
      <c r="D1828" t="n">
        <v>1.7769</v>
      </c>
      <c r="E1828" t="n">
        <v>56.28</v>
      </c>
      <c r="F1828" t="n">
        <v>53.16</v>
      </c>
      <c r="G1828" t="n">
        <v>144.98</v>
      </c>
      <c r="H1828" t="n">
        <v>1.85</v>
      </c>
      <c r="I1828" t="n">
        <v>22</v>
      </c>
      <c r="J1828" t="n">
        <v>197.12</v>
      </c>
      <c r="K1828" t="n">
        <v>51.39</v>
      </c>
      <c r="L1828" t="n">
        <v>20.5</v>
      </c>
      <c r="M1828" t="n">
        <v>20</v>
      </c>
      <c r="N1828" t="n">
        <v>40.23</v>
      </c>
      <c r="O1828" t="n">
        <v>24546.08</v>
      </c>
      <c r="P1828" t="n">
        <v>594.02</v>
      </c>
      <c r="Q1828" t="n">
        <v>1367.25</v>
      </c>
      <c r="R1828" t="n">
        <v>125.42</v>
      </c>
      <c r="S1828" t="n">
        <v>104.26</v>
      </c>
      <c r="T1828" t="n">
        <v>9655.74</v>
      </c>
      <c r="U1828" t="n">
        <v>0.83</v>
      </c>
      <c r="V1828" t="n">
        <v>0.9</v>
      </c>
      <c r="W1828" t="n">
        <v>20.68</v>
      </c>
      <c r="X1828" t="n">
        <v>0.58</v>
      </c>
      <c r="Y1828" t="n">
        <v>1</v>
      </c>
      <c r="Z1828" t="n">
        <v>10</v>
      </c>
    </row>
    <row r="1829">
      <c r="A1829" t="n">
        <v>79</v>
      </c>
      <c r="B1829" t="n">
        <v>85</v>
      </c>
      <c r="C1829" t="inlineStr">
        <is>
          <t xml:space="preserve">CONCLUIDO	</t>
        </is>
      </c>
      <c r="D1829" t="n">
        <v>1.7766</v>
      </c>
      <c r="E1829" t="n">
        <v>56.29</v>
      </c>
      <c r="F1829" t="n">
        <v>53.17</v>
      </c>
      <c r="G1829" t="n">
        <v>145.01</v>
      </c>
      <c r="H1829" t="n">
        <v>1.87</v>
      </c>
      <c r="I1829" t="n">
        <v>22</v>
      </c>
      <c r="J1829" t="n">
        <v>197.51</v>
      </c>
      <c r="K1829" t="n">
        <v>51.39</v>
      </c>
      <c r="L1829" t="n">
        <v>20.75</v>
      </c>
      <c r="M1829" t="n">
        <v>20</v>
      </c>
      <c r="N1829" t="n">
        <v>40.37</v>
      </c>
      <c r="O1829" t="n">
        <v>24594.05</v>
      </c>
      <c r="P1829" t="n">
        <v>593.24</v>
      </c>
      <c r="Q1829" t="n">
        <v>1367.28</v>
      </c>
      <c r="R1829" t="n">
        <v>125.83</v>
      </c>
      <c r="S1829" t="n">
        <v>104.26</v>
      </c>
      <c r="T1829" t="n">
        <v>9860.74</v>
      </c>
      <c r="U1829" t="n">
        <v>0.83</v>
      </c>
      <c r="V1829" t="n">
        <v>0.9</v>
      </c>
      <c r="W1829" t="n">
        <v>20.68</v>
      </c>
      <c r="X1829" t="n">
        <v>0.59</v>
      </c>
      <c r="Y1829" t="n">
        <v>1</v>
      </c>
      <c r="Z1829" t="n">
        <v>10</v>
      </c>
    </row>
    <row r="1830">
      <c r="A1830" t="n">
        <v>80</v>
      </c>
      <c r="B1830" t="n">
        <v>85</v>
      </c>
      <c r="C1830" t="inlineStr">
        <is>
          <t xml:space="preserve">CONCLUIDO	</t>
        </is>
      </c>
      <c r="D1830" t="n">
        <v>1.7762</v>
      </c>
      <c r="E1830" t="n">
        <v>56.3</v>
      </c>
      <c r="F1830" t="n">
        <v>53.18</v>
      </c>
      <c r="G1830" t="n">
        <v>145.04</v>
      </c>
      <c r="H1830" t="n">
        <v>1.88</v>
      </c>
      <c r="I1830" t="n">
        <v>22</v>
      </c>
      <c r="J1830" t="n">
        <v>197.9</v>
      </c>
      <c r="K1830" t="n">
        <v>51.39</v>
      </c>
      <c r="L1830" t="n">
        <v>21</v>
      </c>
      <c r="M1830" t="n">
        <v>20</v>
      </c>
      <c r="N1830" t="n">
        <v>40.51</v>
      </c>
      <c r="O1830" t="n">
        <v>24642.07</v>
      </c>
      <c r="P1830" t="n">
        <v>590.8</v>
      </c>
      <c r="Q1830" t="n">
        <v>1367.25</v>
      </c>
      <c r="R1830" t="n">
        <v>126.26</v>
      </c>
      <c r="S1830" t="n">
        <v>104.26</v>
      </c>
      <c r="T1830" t="n">
        <v>10078.1</v>
      </c>
      <c r="U1830" t="n">
        <v>0.83</v>
      </c>
      <c r="V1830" t="n">
        <v>0.9</v>
      </c>
      <c r="W1830" t="n">
        <v>20.68</v>
      </c>
      <c r="X1830" t="n">
        <v>0.6</v>
      </c>
      <c r="Y1830" t="n">
        <v>1</v>
      </c>
      <c r="Z1830" t="n">
        <v>10</v>
      </c>
    </row>
    <row r="1831">
      <c r="A1831" t="n">
        <v>81</v>
      </c>
      <c r="B1831" t="n">
        <v>85</v>
      </c>
      <c r="C1831" t="inlineStr">
        <is>
          <t xml:space="preserve">CONCLUIDO	</t>
        </is>
      </c>
      <c r="D1831" t="n">
        <v>1.7787</v>
      </c>
      <c r="E1831" t="n">
        <v>56.22</v>
      </c>
      <c r="F1831" t="n">
        <v>53.14</v>
      </c>
      <c r="G1831" t="n">
        <v>151.82</v>
      </c>
      <c r="H1831" t="n">
        <v>1.9</v>
      </c>
      <c r="I1831" t="n">
        <v>21</v>
      </c>
      <c r="J1831" t="n">
        <v>198.29</v>
      </c>
      <c r="K1831" t="n">
        <v>51.39</v>
      </c>
      <c r="L1831" t="n">
        <v>21.25</v>
      </c>
      <c r="M1831" t="n">
        <v>19</v>
      </c>
      <c r="N1831" t="n">
        <v>40.65</v>
      </c>
      <c r="O1831" t="n">
        <v>24690.13</v>
      </c>
      <c r="P1831" t="n">
        <v>588.63</v>
      </c>
      <c r="Q1831" t="n">
        <v>1367.18</v>
      </c>
      <c r="R1831" t="n">
        <v>124.63</v>
      </c>
      <c r="S1831" t="n">
        <v>104.26</v>
      </c>
      <c r="T1831" t="n">
        <v>9268.16</v>
      </c>
      <c r="U1831" t="n">
        <v>0.84</v>
      </c>
      <c r="V1831" t="n">
        <v>0.9</v>
      </c>
      <c r="W1831" t="n">
        <v>20.68</v>
      </c>
      <c r="X1831" t="n">
        <v>0.5600000000000001</v>
      </c>
      <c r="Y1831" t="n">
        <v>1</v>
      </c>
      <c r="Z1831" t="n">
        <v>10</v>
      </c>
    </row>
    <row r="1832">
      <c r="A1832" t="n">
        <v>82</v>
      </c>
      <c r="B1832" t="n">
        <v>85</v>
      </c>
      <c r="C1832" t="inlineStr">
        <is>
          <t xml:space="preserve">CONCLUIDO	</t>
        </is>
      </c>
      <c r="D1832" t="n">
        <v>1.7788</v>
      </c>
      <c r="E1832" t="n">
        <v>56.22</v>
      </c>
      <c r="F1832" t="n">
        <v>53.13</v>
      </c>
      <c r="G1832" t="n">
        <v>151.81</v>
      </c>
      <c r="H1832" t="n">
        <v>1.92</v>
      </c>
      <c r="I1832" t="n">
        <v>21</v>
      </c>
      <c r="J1832" t="n">
        <v>198.68</v>
      </c>
      <c r="K1832" t="n">
        <v>51.39</v>
      </c>
      <c r="L1832" t="n">
        <v>21.5</v>
      </c>
      <c r="M1832" t="n">
        <v>19</v>
      </c>
      <c r="N1832" t="n">
        <v>40.79</v>
      </c>
      <c r="O1832" t="n">
        <v>24738.25</v>
      </c>
      <c r="P1832" t="n">
        <v>588.73</v>
      </c>
      <c r="Q1832" t="n">
        <v>1367.26</v>
      </c>
      <c r="R1832" t="n">
        <v>124.67</v>
      </c>
      <c r="S1832" t="n">
        <v>104.26</v>
      </c>
      <c r="T1832" t="n">
        <v>9284.01</v>
      </c>
      <c r="U1832" t="n">
        <v>0.84</v>
      </c>
      <c r="V1832" t="n">
        <v>0.9</v>
      </c>
      <c r="W1832" t="n">
        <v>20.68</v>
      </c>
      <c r="X1832" t="n">
        <v>0.5600000000000001</v>
      </c>
      <c r="Y1832" t="n">
        <v>1</v>
      </c>
      <c r="Z1832" t="n">
        <v>10</v>
      </c>
    </row>
    <row r="1833">
      <c r="A1833" t="n">
        <v>83</v>
      </c>
      <c r="B1833" t="n">
        <v>85</v>
      </c>
      <c r="C1833" t="inlineStr">
        <is>
          <t xml:space="preserve">CONCLUIDO	</t>
        </is>
      </c>
      <c r="D1833" t="n">
        <v>1.7782</v>
      </c>
      <c r="E1833" t="n">
        <v>56.24</v>
      </c>
      <c r="F1833" t="n">
        <v>53.15</v>
      </c>
      <c r="G1833" t="n">
        <v>151.87</v>
      </c>
      <c r="H1833" t="n">
        <v>1.94</v>
      </c>
      <c r="I1833" t="n">
        <v>21</v>
      </c>
      <c r="J1833" t="n">
        <v>199.07</v>
      </c>
      <c r="K1833" t="n">
        <v>51.39</v>
      </c>
      <c r="L1833" t="n">
        <v>21.75</v>
      </c>
      <c r="M1833" t="n">
        <v>19</v>
      </c>
      <c r="N1833" t="n">
        <v>40.93</v>
      </c>
      <c r="O1833" t="n">
        <v>24786.41</v>
      </c>
      <c r="P1833" t="n">
        <v>586.22</v>
      </c>
      <c r="Q1833" t="n">
        <v>1367.24</v>
      </c>
      <c r="R1833" t="n">
        <v>125.19</v>
      </c>
      <c r="S1833" t="n">
        <v>104.26</v>
      </c>
      <c r="T1833" t="n">
        <v>9545.379999999999</v>
      </c>
      <c r="U1833" t="n">
        <v>0.83</v>
      </c>
      <c r="V1833" t="n">
        <v>0.9</v>
      </c>
      <c r="W1833" t="n">
        <v>20.68</v>
      </c>
      <c r="X1833" t="n">
        <v>0.58</v>
      </c>
      <c r="Y1833" t="n">
        <v>1</v>
      </c>
      <c r="Z1833" t="n">
        <v>10</v>
      </c>
    </row>
    <row r="1834">
      <c r="A1834" t="n">
        <v>84</v>
      </c>
      <c r="B1834" t="n">
        <v>85</v>
      </c>
      <c r="C1834" t="inlineStr">
        <is>
          <t xml:space="preserve">CONCLUIDO	</t>
        </is>
      </c>
      <c r="D1834" t="n">
        <v>1.7805</v>
      </c>
      <c r="E1834" t="n">
        <v>56.16</v>
      </c>
      <c r="F1834" t="n">
        <v>53.11</v>
      </c>
      <c r="G1834" t="n">
        <v>159.34</v>
      </c>
      <c r="H1834" t="n">
        <v>1.96</v>
      </c>
      <c r="I1834" t="n">
        <v>20</v>
      </c>
      <c r="J1834" t="n">
        <v>199.46</v>
      </c>
      <c r="K1834" t="n">
        <v>51.39</v>
      </c>
      <c r="L1834" t="n">
        <v>22</v>
      </c>
      <c r="M1834" t="n">
        <v>18</v>
      </c>
      <c r="N1834" t="n">
        <v>41.07</v>
      </c>
      <c r="O1834" t="n">
        <v>24834.62</v>
      </c>
      <c r="P1834" t="n">
        <v>583.5700000000001</v>
      </c>
      <c r="Q1834" t="n">
        <v>1367.2</v>
      </c>
      <c r="R1834" t="n">
        <v>123.86</v>
      </c>
      <c r="S1834" t="n">
        <v>104.26</v>
      </c>
      <c r="T1834" t="n">
        <v>8886.57</v>
      </c>
      <c r="U1834" t="n">
        <v>0.84</v>
      </c>
      <c r="V1834" t="n">
        <v>0.9</v>
      </c>
      <c r="W1834" t="n">
        <v>20.68</v>
      </c>
      <c r="X1834" t="n">
        <v>0.54</v>
      </c>
      <c r="Y1834" t="n">
        <v>1</v>
      </c>
      <c r="Z1834" t="n">
        <v>10</v>
      </c>
    </row>
    <row r="1835">
      <c r="A1835" t="n">
        <v>85</v>
      </c>
      <c r="B1835" t="n">
        <v>85</v>
      </c>
      <c r="C1835" t="inlineStr">
        <is>
          <t xml:space="preserve">CONCLUIDO	</t>
        </is>
      </c>
      <c r="D1835" t="n">
        <v>1.7807</v>
      </c>
      <c r="E1835" t="n">
        <v>56.16</v>
      </c>
      <c r="F1835" t="n">
        <v>53.11</v>
      </c>
      <c r="G1835" t="n">
        <v>159.32</v>
      </c>
      <c r="H1835" t="n">
        <v>1.98</v>
      </c>
      <c r="I1835" t="n">
        <v>20</v>
      </c>
      <c r="J1835" t="n">
        <v>199.86</v>
      </c>
      <c r="K1835" t="n">
        <v>51.39</v>
      </c>
      <c r="L1835" t="n">
        <v>22.25</v>
      </c>
      <c r="M1835" t="n">
        <v>18</v>
      </c>
      <c r="N1835" t="n">
        <v>41.21</v>
      </c>
      <c r="O1835" t="n">
        <v>24882.88</v>
      </c>
      <c r="P1835" t="n">
        <v>585.3200000000001</v>
      </c>
      <c r="Q1835" t="n">
        <v>1367.23</v>
      </c>
      <c r="R1835" t="n">
        <v>123.96</v>
      </c>
      <c r="S1835" t="n">
        <v>104.26</v>
      </c>
      <c r="T1835" t="n">
        <v>8935.950000000001</v>
      </c>
      <c r="U1835" t="n">
        <v>0.84</v>
      </c>
      <c r="V1835" t="n">
        <v>0.9</v>
      </c>
      <c r="W1835" t="n">
        <v>20.67</v>
      </c>
      <c r="X1835" t="n">
        <v>0.53</v>
      </c>
      <c r="Y1835" t="n">
        <v>1</v>
      </c>
      <c r="Z1835" t="n">
        <v>10</v>
      </c>
    </row>
    <row r="1836">
      <c r="A1836" t="n">
        <v>86</v>
      </c>
      <c r="B1836" t="n">
        <v>85</v>
      </c>
      <c r="C1836" t="inlineStr">
        <is>
          <t xml:space="preserve">CONCLUIDO	</t>
        </is>
      </c>
      <c r="D1836" t="n">
        <v>1.7805</v>
      </c>
      <c r="E1836" t="n">
        <v>56.16</v>
      </c>
      <c r="F1836" t="n">
        <v>53.11</v>
      </c>
      <c r="G1836" t="n">
        <v>159.34</v>
      </c>
      <c r="H1836" t="n">
        <v>2</v>
      </c>
      <c r="I1836" t="n">
        <v>20</v>
      </c>
      <c r="J1836" t="n">
        <v>200.25</v>
      </c>
      <c r="K1836" t="n">
        <v>51.39</v>
      </c>
      <c r="L1836" t="n">
        <v>22.5</v>
      </c>
      <c r="M1836" t="n">
        <v>18</v>
      </c>
      <c r="N1836" t="n">
        <v>41.35</v>
      </c>
      <c r="O1836" t="n">
        <v>24931.18</v>
      </c>
      <c r="P1836" t="n">
        <v>585.3</v>
      </c>
      <c r="Q1836" t="n">
        <v>1367.19</v>
      </c>
      <c r="R1836" t="n">
        <v>123.97</v>
      </c>
      <c r="S1836" t="n">
        <v>104.26</v>
      </c>
      <c r="T1836" t="n">
        <v>8940.639999999999</v>
      </c>
      <c r="U1836" t="n">
        <v>0.84</v>
      </c>
      <c r="V1836" t="n">
        <v>0.9</v>
      </c>
      <c r="W1836" t="n">
        <v>20.68</v>
      </c>
      <c r="X1836" t="n">
        <v>0.54</v>
      </c>
      <c r="Y1836" t="n">
        <v>1</v>
      </c>
      <c r="Z1836" t="n">
        <v>10</v>
      </c>
    </row>
    <row r="1837">
      <c r="A1837" t="n">
        <v>87</v>
      </c>
      <c r="B1837" t="n">
        <v>85</v>
      </c>
      <c r="C1837" t="inlineStr">
        <is>
          <t xml:space="preserve">CONCLUIDO	</t>
        </is>
      </c>
      <c r="D1837" t="n">
        <v>1.7805</v>
      </c>
      <c r="E1837" t="n">
        <v>56.17</v>
      </c>
      <c r="F1837" t="n">
        <v>53.12</v>
      </c>
      <c r="G1837" t="n">
        <v>159.34</v>
      </c>
      <c r="H1837" t="n">
        <v>2.01</v>
      </c>
      <c r="I1837" t="n">
        <v>20</v>
      </c>
      <c r="J1837" t="n">
        <v>200.64</v>
      </c>
      <c r="K1837" t="n">
        <v>51.39</v>
      </c>
      <c r="L1837" t="n">
        <v>22.75</v>
      </c>
      <c r="M1837" t="n">
        <v>18</v>
      </c>
      <c r="N1837" t="n">
        <v>41.5</v>
      </c>
      <c r="O1837" t="n">
        <v>24979.54</v>
      </c>
      <c r="P1837" t="n">
        <v>582.9</v>
      </c>
      <c r="Q1837" t="n">
        <v>1367.2</v>
      </c>
      <c r="R1837" t="n">
        <v>124.09</v>
      </c>
      <c r="S1837" t="n">
        <v>104.26</v>
      </c>
      <c r="T1837" t="n">
        <v>9000.120000000001</v>
      </c>
      <c r="U1837" t="n">
        <v>0.84</v>
      </c>
      <c r="V1837" t="n">
        <v>0.9</v>
      </c>
      <c r="W1837" t="n">
        <v>20.68</v>
      </c>
      <c r="X1837" t="n">
        <v>0.54</v>
      </c>
      <c r="Y1837" t="n">
        <v>1</v>
      </c>
      <c r="Z1837" t="n">
        <v>10</v>
      </c>
    </row>
    <row r="1838">
      <c r="A1838" t="n">
        <v>88</v>
      </c>
      <c r="B1838" t="n">
        <v>85</v>
      </c>
      <c r="C1838" t="inlineStr">
        <is>
          <t xml:space="preserve">CONCLUIDO	</t>
        </is>
      </c>
      <c r="D1838" t="n">
        <v>1.7823</v>
      </c>
      <c r="E1838" t="n">
        <v>56.11</v>
      </c>
      <c r="F1838" t="n">
        <v>53.09</v>
      </c>
      <c r="G1838" t="n">
        <v>167.66</v>
      </c>
      <c r="H1838" t="n">
        <v>2.03</v>
      </c>
      <c r="I1838" t="n">
        <v>19</v>
      </c>
      <c r="J1838" t="n">
        <v>201.03</v>
      </c>
      <c r="K1838" t="n">
        <v>51.39</v>
      </c>
      <c r="L1838" t="n">
        <v>23</v>
      </c>
      <c r="M1838" t="n">
        <v>17</v>
      </c>
      <c r="N1838" t="n">
        <v>41.64</v>
      </c>
      <c r="O1838" t="n">
        <v>25027.94</v>
      </c>
      <c r="P1838" t="n">
        <v>577.49</v>
      </c>
      <c r="Q1838" t="n">
        <v>1367.16</v>
      </c>
      <c r="R1838" t="n">
        <v>123.23</v>
      </c>
      <c r="S1838" t="n">
        <v>104.26</v>
      </c>
      <c r="T1838" t="n">
        <v>8578.35</v>
      </c>
      <c r="U1838" t="n">
        <v>0.85</v>
      </c>
      <c r="V1838" t="n">
        <v>0.9</v>
      </c>
      <c r="W1838" t="n">
        <v>20.68</v>
      </c>
      <c r="X1838" t="n">
        <v>0.52</v>
      </c>
      <c r="Y1838" t="n">
        <v>1</v>
      </c>
      <c r="Z1838" t="n">
        <v>10</v>
      </c>
    </row>
    <row r="1839">
      <c r="A1839" t="n">
        <v>89</v>
      </c>
      <c r="B1839" t="n">
        <v>85</v>
      </c>
      <c r="C1839" t="inlineStr">
        <is>
          <t xml:space="preserve">CONCLUIDO	</t>
        </is>
      </c>
      <c r="D1839" t="n">
        <v>1.7821</v>
      </c>
      <c r="E1839" t="n">
        <v>56.11</v>
      </c>
      <c r="F1839" t="n">
        <v>53.1</v>
      </c>
      <c r="G1839" t="n">
        <v>167.67</v>
      </c>
      <c r="H1839" t="n">
        <v>2.05</v>
      </c>
      <c r="I1839" t="n">
        <v>19</v>
      </c>
      <c r="J1839" t="n">
        <v>201.42</v>
      </c>
      <c r="K1839" t="n">
        <v>51.39</v>
      </c>
      <c r="L1839" t="n">
        <v>23.25</v>
      </c>
      <c r="M1839" t="n">
        <v>16</v>
      </c>
      <c r="N1839" t="n">
        <v>41.78</v>
      </c>
      <c r="O1839" t="n">
        <v>25076.39</v>
      </c>
      <c r="P1839" t="n">
        <v>577.42</v>
      </c>
      <c r="Q1839" t="n">
        <v>1367.21</v>
      </c>
      <c r="R1839" t="n">
        <v>123.36</v>
      </c>
      <c r="S1839" t="n">
        <v>104.26</v>
      </c>
      <c r="T1839" t="n">
        <v>8642.59</v>
      </c>
      <c r="U1839" t="n">
        <v>0.85</v>
      </c>
      <c r="V1839" t="n">
        <v>0.9</v>
      </c>
      <c r="W1839" t="n">
        <v>20.68</v>
      </c>
      <c r="X1839" t="n">
        <v>0.52</v>
      </c>
      <c r="Y1839" t="n">
        <v>1</v>
      </c>
      <c r="Z1839" t="n">
        <v>10</v>
      </c>
    </row>
    <row r="1840">
      <c r="A1840" t="n">
        <v>90</v>
      </c>
      <c r="B1840" t="n">
        <v>85</v>
      </c>
      <c r="C1840" t="inlineStr">
        <is>
          <t xml:space="preserve">CONCLUIDO	</t>
        </is>
      </c>
      <c r="D1840" t="n">
        <v>1.7824</v>
      </c>
      <c r="E1840" t="n">
        <v>56.1</v>
      </c>
      <c r="F1840" t="n">
        <v>53.09</v>
      </c>
      <c r="G1840" t="n">
        <v>167.64</v>
      </c>
      <c r="H1840" t="n">
        <v>2.07</v>
      </c>
      <c r="I1840" t="n">
        <v>19</v>
      </c>
      <c r="J1840" t="n">
        <v>201.82</v>
      </c>
      <c r="K1840" t="n">
        <v>51.39</v>
      </c>
      <c r="L1840" t="n">
        <v>23.5</v>
      </c>
      <c r="M1840" t="n">
        <v>16</v>
      </c>
      <c r="N1840" t="n">
        <v>41.93</v>
      </c>
      <c r="O1840" t="n">
        <v>25124.89</v>
      </c>
      <c r="P1840" t="n">
        <v>576.8099999999999</v>
      </c>
      <c r="Q1840" t="n">
        <v>1367.24</v>
      </c>
      <c r="R1840" t="n">
        <v>122.97</v>
      </c>
      <c r="S1840" t="n">
        <v>104.26</v>
      </c>
      <c r="T1840" t="n">
        <v>8448.18</v>
      </c>
      <c r="U1840" t="n">
        <v>0.85</v>
      </c>
      <c r="V1840" t="n">
        <v>0.9</v>
      </c>
      <c r="W1840" t="n">
        <v>20.68</v>
      </c>
      <c r="X1840" t="n">
        <v>0.51</v>
      </c>
      <c r="Y1840" t="n">
        <v>1</v>
      </c>
      <c r="Z1840" t="n">
        <v>10</v>
      </c>
    </row>
    <row r="1841">
      <c r="A1841" t="n">
        <v>91</v>
      </c>
      <c r="B1841" t="n">
        <v>85</v>
      </c>
      <c r="C1841" t="inlineStr">
        <is>
          <t xml:space="preserve">CONCLUIDO	</t>
        </is>
      </c>
      <c r="D1841" t="n">
        <v>1.7821</v>
      </c>
      <c r="E1841" t="n">
        <v>56.11</v>
      </c>
      <c r="F1841" t="n">
        <v>53.1</v>
      </c>
      <c r="G1841" t="n">
        <v>167.67</v>
      </c>
      <c r="H1841" t="n">
        <v>2.09</v>
      </c>
      <c r="I1841" t="n">
        <v>19</v>
      </c>
      <c r="J1841" t="n">
        <v>202.21</v>
      </c>
      <c r="K1841" t="n">
        <v>51.39</v>
      </c>
      <c r="L1841" t="n">
        <v>23.75</v>
      </c>
      <c r="M1841" t="n">
        <v>17</v>
      </c>
      <c r="N1841" t="n">
        <v>42.07</v>
      </c>
      <c r="O1841" t="n">
        <v>25173.44</v>
      </c>
      <c r="P1841" t="n">
        <v>575.1799999999999</v>
      </c>
      <c r="Q1841" t="n">
        <v>1367.16</v>
      </c>
      <c r="R1841" t="n">
        <v>123.44</v>
      </c>
      <c r="S1841" t="n">
        <v>104.26</v>
      </c>
      <c r="T1841" t="n">
        <v>8681.059999999999</v>
      </c>
      <c r="U1841" t="n">
        <v>0.84</v>
      </c>
      <c r="V1841" t="n">
        <v>0.9</v>
      </c>
      <c r="W1841" t="n">
        <v>20.68</v>
      </c>
      <c r="X1841" t="n">
        <v>0.52</v>
      </c>
      <c r="Y1841" t="n">
        <v>1</v>
      </c>
      <c r="Z1841" t="n">
        <v>10</v>
      </c>
    </row>
    <row r="1842">
      <c r="A1842" t="n">
        <v>92</v>
      </c>
      <c r="B1842" t="n">
        <v>85</v>
      </c>
      <c r="C1842" t="inlineStr">
        <is>
          <t xml:space="preserve">CONCLUIDO	</t>
        </is>
      </c>
      <c r="D1842" t="n">
        <v>1.7823</v>
      </c>
      <c r="E1842" t="n">
        <v>56.11</v>
      </c>
      <c r="F1842" t="n">
        <v>53.09</v>
      </c>
      <c r="G1842" t="n">
        <v>167.65</v>
      </c>
      <c r="H1842" t="n">
        <v>2.1</v>
      </c>
      <c r="I1842" t="n">
        <v>19</v>
      </c>
      <c r="J1842" t="n">
        <v>202.61</v>
      </c>
      <c r="K1842" t="n">
        <v>51.39</v>
      </c>
      <c r="L1842" t="n">
        <v>24</v>
      </c>
      <c r="M1842" t="n">
        <v>17</v>
      </c>
      <c r="N1842" t="n">
        <v>42.21</v>
      </c>
      <c r="O1842" t="n">
        <v>25222.04</v>
      </c>
      <c r="P1842" t="n">
        <v>572.28</v>
      </c>
      <c r="Q1842" t="n">
        <v>1367.18</v>
      </c>
      <c r="R1842" t="n">
        <v>123.14</v>
      </c>
      <c r="S1842" t="n">
        <v>104.26</v>
      </c>
      <c r="T1842" t="n">
        <v>8533.190000000001</v>
      </c>
      <c r="U1842" t="n">
        <v>0.85</v>
      </c>
      <c r="V1842" t="n">
        <v>0.9</v>
      </c>
      <c r="W1842" t="n">
        <v>20.68</v>
      </c>
      <c r="X1842" t="n">
        <v>0.51</v>
      </c>
      <c r="Y1842" t="n">
        <v>1</v>
      </c>
      <c r="Z1842" t="n">
        <v>10</v>
      </c>
    </row>
    <row r="1843">
      <c r="A1843" t="n">
        <v>93</v>
      </c>
      <c r="B1843" t="n">
        <v>85</v>
      </c>
      <c r="C1843" t="inlineStr">
        <is>
          <t xml:space="preserve">CONCLUIDO	</t>
        </is>
      </c>
      <c r="D1843" t="n">
        <v>1.7841</v>
      </c>
      <c r="E1843" t="n">
        <v>56.05</v>
      </c>
      <c r="F1843" t="n">
        <v>53.07</v>
      </c>
      <c r="G1843" t="n">
        <v>176.89</v>
      </c>
      <c r="H1843" t="n">
        <v>2.12</v>
      </c>
      <c r="I1843" t="n">
        <v>18</v>
      </c>
      <c r="J1843" t="n">
        <v>203</v>
      </c>
      <c r="K1843" t="n">
        <v>51.39</v>
      </c>
      <c r="L1843" t="n">
        <v>24.25</v>
      </c>
      <c r="M1843" t="n">
        <v>15</v>
      </c>
      <c r="N1843" t="n">
        <v>42.36</v>
      </c>
      <c r="O1843" t="n">
        <v>25270.81</v>
      </c>
      <c r="P1843" t="n">
        <v>571.79</v>
      </c>
      <c r="Q1843" t="n">
        <v>1367.16</v>
      </c>
      <c r="R1843" t="n">
        <v>122.56</v>
      </c>
      <c r="S1843" t="n">
        <v>104.26</v>
      </c>
      <c r="T1843" t="n">
        <v>8245.52</v>
      </c>
      <c r="U1843" t="n">
        <v>0.85</v>
      </c>
      <c r="V1843" t="n">
        <v>0.9</v>
      </c>
      <c r="W1843" t="n">
        <v>20.67</v>
      </c>
      <c r="X1843" t="n">
        <v>0.49</v>
      </c>
      <c r="Y1843" t="n">
        <v>1</v>
      </c>
      <c r="Z1843" t="n">
        <v>10</v>
      </c>
    </row>
    <row r="1844">
      <c r="A1844" t="n">
        <v>94</v>
      </c>
      <c r="B1844" t="n">
        <v>85</v>
      </c>
      <c r="C1844" t="inlineStr">
        <is>
          <t xml:space="preserve">CONCLUIDO	</t>
        </is>
      </c>
      <c r="D1844" t="n">
        <v>1.7843</v>
      </c>
      <c r="E1844" t="n">
        <v>56.05</v>
      </c>
      <c r="F1844" t="n">
        <v>53.06</v>
      </c>
      <c r="G1844" t="n">
        <v>176.88</v>
      </c>
      <c r="H1844" t="n">
        <v>2.14</v>
      </c>
      <c r="I1844" t="n">
        <v>18</v>
      </c>
      <c r="J1844" t="n">
        <v>203.4</v>
      </c>
      <c r="K1844" t="n">
        <v>51.39</v>
      </c>
      <c r="L1844" t="n">
        <v>24.5</v>
      </c>
      <c r="M1844" t="n">
        <v>14</v>
      </c>
      <c r="N1844" t="n">
        <v>42.5</v>
      </c>
      <c r="O1844" t="n">
        <v>25319.51</v>
      </c>
      <c r="P1844" t="n">
        <v>572.42</v>
      </c>
      <c r="Q1844" t="n">
        <v>1367.18</v>
      </c>
      <c r="R1844" t="n">
        <v>122.55</v>
      </c>
      <c r="S1844" t="n">
        <v>104.26</v>
      </c>
      <c r="T1844" t="n">
        <v>8238.91</v>
      </c>
      <c r="U1844" t="n">
        <v>0.85</v>
      </c>
      <c r="V1844" t="n">
        <v>0.9</v>
      </c>
      <c r="W1844" t="n">
        <v>20.67</v>
      </c>
      <c r="X1844" t="n">
        <v>0.49</v>
      </c>
      <c r="Y1844" t="n">
        <v>1</v>
      </c>
      <c r="Z1844" t="n">
        <v>10</v>
      </c>
    </row>
    <row r="1845">
      <c r="A1845" t="n">
        <v>95</v>
      </c>
      <c r="B1845" t="n">
        <v>85</v>
      </c>
      <c r="C1845" t="inlineStr">
        <is>
          <t xml:space="preserve">CONCLUIDO	</t>
        </is>
      </c>
      <c r="D1845" t="n">
        <v>1.7839</v>
      </c>
      <c r="E1845" t="n">
        <v>56.06</v>
      </c>
      <c r="F1845" t="n">
        <v>53.08</v>
      </c>
      <c r="G1845" t="n">
        <v>176.92</v>
      </c>
      <c r="H1845" t="n">
        <v>2.16</v>
      </c>
      <c r="I1845" t="n">
        <v>18</v>
      </c>
      <c r="J1845" t="n">
        <v>203.79</v>
      </c>
      <c r="K1845" t="n">
        <v>51.39</v>
      </c>
      <c r="L1845" t="n">
        <v>24.75</v>
      </c>
      <c r="M1845" t="n">
        <v>13</v>
      </c>
      <c r="N1845" t="n">
        <v>42.65</v>
      </c>
      <c r="O1845" t="n">
        <v>25368.26</v>
      </c>
      <c r="P1845" t="n">
        <v>572.5599999999999</v>
      </c>
      <c r="Q1845" t="n">
        <v>1367.27</v>
      </c>
      <c r="R1845" t="n">
        <v>122.67</v>
      </c>
      <c r="S1845" t="n">
        <v>104.26</v>
      </c>
      <c r="T1845" t="n">
        <v>8299.299999999999</v>
      </c>
      <c r="U1845" t="n">
        <v>0.85</v>
      </c>
      <c r="V1845" t="n">
        <v>0.9</v>
      </c>
      <c r="W1845" t="n">
        <v>20.68</v>
      </c>
      <c r="X1845" t="n">
        <v>0.5</v>
      </c>
      <c r="Y1845" t="n">
        <v>1</v>
      </c>
      <c r="Z1845" t="n">
        <v>10</v>
      </c>
    </row>
    <row r="1846">
      <c r="A1846" t="n">
        <v>96</v>
      </c>
      <c r="B1846" t="n">
        <v>85</v>
      </c>
      <c r="C1846" t="inlineStr">
        <is>
          <t xml:space="preserve">CONCLUIDO	</t>
        </is>
      </c>
      <c r="D1846" t="n">
        <v>1.7841</v>
      </c>
      <c r="E1846" t="n">
        <v>56.05</v>
      </c>
      <c r="F1846" t="n">
        <v>53.07</v>
      </c>
      <c r="G1846" t="n">
        <v>176.9</v>
      </c>
      <c r="H1846" t="n">
        <v>2.17</v>
      </c>
      <c r="I1846" t="n">
        <v>18</v>
      </c>
      <c r="J1846" t="n">
        <v>204.19</v>
      </c>
      <c r="K1846" t="n">
        <v>51.39</v>
      </c>
      <c r="L1846" t="n">
        <v>25</v>
      </c>
      <c r="M1846" t="n">
        <v>11</v>
      </c>
      <c r="N1846" t="n">
        <v>42.79</v>
      </c>
      <c r="O1846" t="n">
        <v>25417.05</v>
      </c>
      <c r="P1846" t="n">
        <v>572.66</v>
      </c>
      <c r="Q1846" t="n">
        <v>1367.23</v>
      </c>
      <c r="R1846" t="n">
        <v>122.3</v>
      </c>
      <c r="S1846" t="n">
        <v>104.26</v>
      </c>
      <c r="T1846" t="n">
        <v>8114.93</v>
      </c>
      <c r="U1846" t="n">
        <v>0.85</v>
      </c>
      <c r="V1846" t="n">
        <v>0.9</v>
      </c>
      <c r="W1846" t="n">
        <v>20.68</v>
      </c>
      <c r="X1846" t="n">
        <v>0.49</v>
      </c>
      <c r="Y1846" t="n">
        <v>1</v>
      </c>
      <c r="Z1846" t="n">
        <v>10</v>
      </c>
    </row>
    <row r="1847">
      <c r="A1847" t="n">
        <v>97</v>
      </c>
      <c r="B1847" t="n">
        <v>85</v>
      </c>
      <c r="C1847" t="inlineStr">
        <is>
          <t xml:space="preserve">CONCLUIDO	</t>
        </is>
      </c>
      <c r="D1847" t="n">
        <v>1.7841</v>
      </c>
      <c r="E1847" t="n">
        <v>56.05</v>
      </c>
      <c r="F1847" t="n">
        <v>53.07</v>
      </c>
      <c r="G1847" t="n">
        <v>176.89</v>
      </c>
      <c r="H1847" t="n">
        <v>2.19</v>
      </c>
      <c r="I1847" t="n">
        <v>18</v>
      </c>
      <c r="J1847" t="n">
        <v>204.58</v>
      </c>
      <c r="K1847" t="n">
        <v>51.39</v>
      </c>
      <c r="L1847" t="n">
        <v>25.25</v>
      </c>
      <c r="M1847" t="n">
        <v>6</v>
      </c>
      <c r="N1847" t="n">
        <v>42.94</v>
      </c>
      <c r="O1847" t="n">
        <v>25465.9</v>
      </c>
      <c r="P1847" t="n">
        <v>570.67</v>
      </c>
      <c r="Q1847" t="n">
        <v>1367.23</v>
      </c>
      <c r="R1847" t="n">
        <v>122.2</v>
      </c>
      <c r="S1847" t="n">
        <v>104.26</v>
      </c>
      <c r="T1847" t="n">
        <v>8067.35</v>
      </c>
      <c r="U1847" t="n">
        <v>0.85</v>
      </c>
      <c r="V1847" t="n">
        <v>0.9</v>
      </c>
      <c r="W1847" t="n">
        <v>20.68</v>
      </c>
      <c r="X1847" t="n">
        <v>0.49</v>
      </c>
      <c r="Y1847" t="n">
        <v>1</v>
      </c>
      <c r="Z1847" t="n">
        <v>10</v>
      </c>
    </row>
    <row r="1848">
      <c r="A1848" t="n">
        <v>98</v>
      </c>
      <c r="B1848" t="n">
        <v>85</v>
      </c>
      <c r="C1848" t="inlineStr">
        <is>
          <t xml:space="preserve">CONCLUIDO	</t>
        </is>
      </c>
      <c r="D1848" t="n">
        <v>1.7838</v>
      </c>
      <c r="E1848" t="n">
        <v>56.06</v>
      </c>
      <c r="F1848" t="n">
        <v>53.08</v>
      </c>
      <c r="G1848" t="n">
        <v>176.92</v>
      </c>
      <c r="H1848" t="n">
        <v>2.21</v>
      </c>
      <c r="I1848" t="n">
        <v>18</v>
      </c>
      <c r="J1848" t="n">
        <v>204.98</v>
      </c>
      <c r="K1848" t="n">
        <v>51.39</v>
      </c>
      <c r="L1848" t="n">
        <v>25.5</v>
      </c>
      <c r="M1848" t="n">
        <v>5</v>
      </c>
      <c r="N1848" t="n">
        <v>43.09</v>
      </c>
      <c r="O1848" t="n">
        <v>25514.8</v>
      </c>
      <c r="P1848" t="n">
        <v>569.84</v>
      </c>
      <c r="Q1848" t="n">
        <v>1367.2</v>
      </c>
      <c r="R1848" t="n">
        <v>122.39</v>
      </c>
      <c r="S1848" t="n">
        <v>104.26</v>
      </c>
      <c r="T1848" t="n">
        <v>8162.48</v>
      </c>
      <c r="U1848" t="n">
        <v>0.85</v>
      </c>
      <c r="V1848" t="n">
        <v>0.9</v>
      </c>
      <c r="W1848" t="n">
        <v>20.69</v>
      </c>
      <c r="X1848" t="n">
        <v>0.5</v>
      </c>
      <c r="Y1848" t="n">
        <v>1</v>
      </c>
      <c r="Z1848" t="n">
        <v>10</v>
      </c>
    </row>
    <row r="1849">
      <c r="A1849" t="n">
        <v>99</v>
      </c>
      <c r="B1849" t="n">
        <v>85</v>
      </c>
      <c r="C1849" t="inlineStr">
        <is>
          <t xml:space="preserve">CONCLUIDO	</t>
        </is>
      </c>
      <c r="D1849" t="n">
        <v>1.7835</v>
      </c>
      <c r="E1849" t="n">
        <v>56.07</v>
      </c>
      <c r="F1849" t="n">
        <v>53.09</v>
      </c>
      <c r="G1849" t="n">
        <v>176.95</v>
      </c>
      <c r="H1849" t="n">
        <v>2.23</v>
      </c>
      <c r="I1849" t="n">
        <v>18</v>
      </c>
      <c r="J1849" t="n">
        <v>205.38</v>
      </c>
      <c r="K1849" t="n">
        <v>51.39</v>
      </c>
      <c r="L1849" t="n">
        <v>25.75</v>
      </c>
      <c r="M1849" t="n">
        <v>3</v>
      </c>
      <c r="N1849" t="n">
        <v>43.23</v>
      </c>
      <c r="O1849" t="n">
        <v>25563.75</v>
      </c>
      <c r="P1849" t="n">
        <v>569.8099999999999</v>
      </c>
      <c r="Q1849" t="n">
        <v>1367.3</v>
      </c>
      <c r="R1849" t="n">
        <v>122.64</v>
      </c>
      <c r="S1849" t="n">
        <v>104.26</v>
      </c>
      <c r="T1849" t="n">
        <v>8286.58</v>
      </c>
      <c r="U1849" t="n">
        <v>0.85</v>
      </c>
      <c r="V1849" t="n">
        <v>0.9</v>
      </c>
      <c r="W1849" t="n">
        <v>20.69</v>
      </c>
      <c r="X1849" t="n">
        <v>0.51</v>
      </c>
      <c r="Y1849" t="n">
        <v>1</v>
      </c>
      <c r="Z1849" t="n">
        <v>10</v>
      </c>
    </row>
    <row r="1850">
      <c r="A1850" t="n">
        <v>100</v>
      </c>
      <c r="B1850" t="n">
        <v>85</v>
      </c>
      <c r="C1850" t="inlineStr">
        <is>
          <t xml:space="preserve">CONCLUIDO	</t>
        </is>
      </c>
      <c r="D1850" t="n">
        <v>1.7835</v>
      </c>
      <c r="E1850" t="n">
        <v>56.07</v>
      </c>
      <c r="F1850" t="n">
        <v>53.09</v>
      </c>
      <c r="G1850" t="n">
        <v>176.96</v>
      </c>
      <c r="H1850" t="n">
        <v>2.24</v>
      </c>
      <c r="I1850" t="n">
        <v>18</v>
      </c>
      <c r="J1850" t="n">
        <v>205.77</v>
      </c>
      <c r="K1850" t="n">
        <v>51.39</v>
      </c>
      <c r="L1850" t="n">
        <v>26</v>
      </c>
      <c r="M1850" t="n">
        <v>1</v>
      </c>
      <c r="N1850" t="n">
        <v>43.38</v>
      </c>
      <c r="O1850" t="n">
        <v>25612.75</v>
      </c>
      <c r="P1850" t="n">
        <v>570.63</v>
      </c>
      <c r="Q1850" t="n">
        <v>1367.24</v>
      </c>
      <c r="R1850" t="n">
        <v>122.67</v>
      </c>
      <c r="S1850" t="n">
        <v>104.26</v>
      </c>
      <c r="T1850" t="n">
        <v>8302.66</v>
      </c>
      <c r="U1850" t="n">
        <v>0.85</v>
      </c>
      <c r="V1850" t="n">
        <v>0.9</v>
      </c>
      <c r="W1850" t="n">
        <v>20.69</v>
      </c>
      <c r="X1850" t="n">
        <v>0.51</v>
      </c>
      <c r="Y1850" t="n">
        <v>1</v>
      </c>
      <c r="Z1850" t="n">
        <v>10</v>
      </c>
    </row>
    <row r="1851">
      <c r="A1851" t="n">
        <v>101</v>
      </c>
      <c r="B1851" t="n">
        <v>85</v>
      </c>
      <c r="C1851" t="inlineStr">
        <is>
          <t xml:space="preserve">CONCLUIDO	</t>
        </is>
      </c>
      <c r="D1851" t="n">
        <v>1.7832</v>
      </c>
      <c r="E1851" t="n">
        <v>56.08</v>
      </c>
      <c r="F1851" t="n">
        <v>53.1</v>
      </c>
      <c r="G1851" t="n">
        <v>176.98</v>
      </c>
      <c r="H1851" t="n">
        <v>2.26</v>
      </c>
      <c r="I1851" t="n">
        <v>18</v>
      </c>
      <c r="J1851" t="n">
        <v>206.17</v>
      </c>
      <c r="K1851" t="n">
        <v>51.39</v>
      </c>
      <c r="L1851" t="n">
        <v>26.25</v>
      </c>
      <c r="M1851" t="n">
        <v>0</v>
      </c>
      <c r="N1851" t="n">
        <v>43.53</v>
      </c>
      <c r="O1851" t="n">
        <v>25661.8</v>
      </c>
      <c r="P1851" t="n">
        <v>571.62</v>
      </c>
      <c r="Q1851" t="n">
        <v>1367.34</v>
      </c>
      <c r="R1851" t="n">
        <v>122.79</v>
      </c>
      <c r="S1851" t="n">
        <v>104.26</v>
      </c>
      <c r="T1851" t="n">
        <v>8358.75</v>
      </c>
      <c r="U1851" t="n">
        <v>0.85</v>
      </c>
      <c r="V1851" t="n">
        <v>0.9</v>
      </c>
      <c r="W1851" t="n">
        <v>20.69</v>
      </c>
      <c r="X1851" t="n">
        <v>0.52</v>
      </c>
      <c r="Y1851" t="n">
        <v>1</v>
      </c>
      <c r="Z1851" t="n">
        <v>10</v>
      </c>
    </row>
    <row r="1852">
      <c r="A1852" t="n">
        <v>0</v>
      </c>
      <c r="B1852" t="n">
        <v>20</v>
      </c>
      <c r="C1852" t="inlineStr">
        <is>
          <t xml:space="preserve">CONCLUIDO	</t>
        </is>
      </c>
      <c r="D1852" t="n">
        <v>1.5596</v>
      </c>
      <c r="E1852" t="n">
        <v>64.12</v>
      </c>
      <c r="F1852" t="n">
        <v>59.46</v>
      </c>
      <c r="G1852" t="n">
        <v>14.99</v>
      </c>
      <c r="H1852" t="n">
        <v>0.34</v>
      </c>
      <c r="I1852" t="n">
        <v>238</v>
      </c>
      <c r="J1852" t="n">
        <v>51.33</v>
      </c>
      <c r="K1852" t="n">
        <v>24.83</v>
      </c>
      <c r="L1852" t="n">
        <v>1</v>
      </c>
      <c r="M1852" t="n">
        <v>236</v>
      </c>
      <c r="N1852" t="n">
        <v>5.51</v>
      </c>
      <c r="O1852" t="n">
        <v>6564.78</v>
      </c>
      <c r="P1852" t="n">
        <v>329.49</v>
      </c>
      <c r="Q1852" t="n">
        <v>1368.19</v>
      </c>
      <c r="R1852" t="n">
        <v>330.42</v>
      </c>
      <c r="S1852" t="n">
        <v>104.26</v>
      </c>
      <c r="T1852" t="n">
        <v>111077.41</v>
      </c>
      <c r="U1852" t="n">
        <v>0.32</v>
      </c>
      <c r="V1852" t="n">
        <v>0.8100000000000001</v>
      </c>
      <c r="W1852" t="n">
        <v>21.03</v>
      </c>
      <c r="X1852" t="n">
        <v>6.87</v>
      </c>
      <c r="Y1852" t="n">
        <v>1</v>
      </c>
      <c r="Z1852" t="n">
        <v>10</v>
      </c>
    </row>
    <row r="1853">
      <c r="A1853" t="n">
        <v>1</v>
      </c>
      <c r="B1853" t="n">
        <v>20</v>
      </c>
      <c r="C1853" t="inlineStr">
        <is>
          <t xml:space="preserve">CONCLUIDO	</t>
        </is>
      </c>
      <c r="D1853" t="n">
        <v>1.6182</v>
      </c>
      <c r="E1853" t="n">
        <v>61.8</v>
      </c>
      <c r="F1853" t="n">
        <v>57.82</v>
      </c>
      <c r="G1853" t="n">
        <v>19.06</v>
      </c>
      <c r="H1853" t="n">
        <v>0.42</v>
      </c>
      <c r="I1853" t="n">
        <v>182</v>
      </c>
      <c r="J1853" t="n">
        <v>51.62</v>
      </c>
      <c r="K1853" t="n">
        <v>24.83</v>
      </c>
      <c r="L1853" t="n">
        <v>1.25</v>
      </c>
      <c r="M1853" t="n">
        <v>180</v>
      </c>
      <c r="N1853" t="n">
        <v>5.54</v>
      </c>
      <c r="O1853" t="n">
        <v>6599.8</v>
      </c>
      <c r="P1853" t="n">
        <v>315.37</v>
      </c>
      <c r="Q1853" t="n">
        <v>1367.84</v>
      </c>
      <c r="R1853" t="n">
        <v>277.2</v>
      </c>
      <c r="S1853" t="n">
        <v>104.26</v>
      </c>
      <c r="T1853" t="n">
        <v>84744.53</v>
      </c>
      <c r="U1853" t="n">
        <v>0.38</v>
      </c>
      <c r="V1853" t="n">
        <v>0.83</v>
      </c>
      <c r="W1853" t="n">
        <v>20.93</v>
      </c>
      <c r="X1853" t="n">
        <v>5.23</v>
      </c>
      <c r="Y1853" t="n">
        <v>1</v>
      </c>
      <c r="Z1853" t="n">
        <v>10</v>
      </c>
    </row>
    <row r="1854">
      <c r="A1854" t="n">
        <v>2</v>
      </c>
      <c r="B1854" t="n">
        <v>20</v>
      </c>
      <c r="C1854" t="inlineStr">
        <is>
          <t xml:space="preserve">CONCLUIDO	</t>
        </is>
      </c>
      <c r="D1854" t="n">
        <v>1.6567</v>
      </c>
      <c r="E1854" t="n">
        <v>60.36</v>
      </c>
      <c r="F1854" t="n">
        <v>56.81</v>
      </c>
      <c r="G1854" t="n">
        <v>23.19</v>
      </c>
      <c r="H1854" t="n">
        <v>0.5</v>
      </c>
      <c r="I1854" t="n">
        <v>147</v>
      </c>
      <c r="J1854" t="n">
        <v>51.9</v>
      </c>
      <c r="K1854" t="n">
        <v>24.83</v>
      </c>
      <c r="L1854" t="n">
        <v>1.5</v>
      </c>
      <c r="M1854" t="n">
        <v>145</v>
      </c>
      <c r="N1854" t="n">
        <v>5.57</v>
      </c>
      <c r="O1854" t="n">
        <v>6634.84</v>
      </c>
      <c r="P1854" t="n">
        <v>304.63</v>
      </c>
      <c r="Q1854" t="n">
        <v>1367.69</v>
      </c>
      <c r="R1854" t="n">
        <v>244.43</v>
      </c>
      <c r="S1854" t="n">
        <v>104.26</v>
      </c>
      <c r="T1854" t="n">
        <v>68535.78</v>
      </c>
      <c r="U1854" t="n">
        <v>0.43</v>
      </c>
      <c r="V1854" t="n">
        <v>0.84</v>
      </c>
      <c r="W1854" t="n">
        <v>20.88</v>
      </c>
      <c r="X1854" t="n">
        <v>4.23</v>
      </c>
      <c r="Y1854" t="n">
        <v>1</v>
      </c>
      <c r="Z1854" t="n">
        <v>10</v>
      </c>
    </row>
    <row r="1855">
      <c r="A1855" t="n">
        <v>3</v>
      </c>
      <c r="B1855" t="n">
        <v>20</v>
      </c>
      <c r="C1855" t="inlineStr">
        <is>
          <t xml:space="preserve">CONCLUIDO	</t>
        </is>
      </c>
      <c r="D1855" t="n">
        <v>1.6864</v>
      </c>
      <c r="E1855" t="n">
        <v>59.3</v>
      </c>
      <c r="F1855" t="n">
        <v>56.06</v>
      </c>
      <c r="G1855" t="n">
        <v>27.57</v>
      </c>
      <c r="H1855" t="n">
        <v>0.58</v>
      </c>
      <c r="I1855" t="n">
        <v>122</v>
      </c>
      <c r="J1855" t="n">
        <v>52.19</v>
      </c>
      <c r="K1855" t="n">
        <v>24.83</v>
      </c>
      <c r="L1855" t="n">
        <v>1.75</v>
      </c>
      <c r="M1855" t="n">
        <v>120</v>
      </c>
      <c r="N1855" t="n">
        <v>5.61</v>
      </c>
      <c r="O1855" t="n">
        <v>6670.02</v>
      </c>
      <c r="P1855" t="n">
        <v>294.97</v>
      </c>
      <c r="Q1855" t="n">
        <v>1367.68</v>
      </c>
      <c r="R1855" t="n">
        <v>219.5</v>
      </c>
      <c r="S1855" t="n">
        <v>104.26</v>
      </c>
      <c r="T1855" t="n">
        <v>56194.65</v>
      </c>
      <c r="U1855" t="n">
        <v>0.48</v>
      </c>
      <c r="V1855" t="n">
        <v>0.86</v>
      </c>
      <c r="W1855" t="n">
        <v>20.84</v>
      </c>
      <c r="X1855" t="n">
        <v>3.47</v>
      </c>
      <c r="Y1855" t="n">
        <v>1</v>
      </c>
      <c r="Z1855" t="n">
        <v>10</v>
      </c>
    </row>
    <row r="1856">
      <c r="A1856" t="n">
        <v>4</v>
      </c>
      <c r="B1856" t="n">
        <v>20</v>
      </c>
      <c r="C1856" t="inlineStr">
        <is>
          <t xml:space="preserve">CONCLUIDO	</t>
        </is>
      </c>
      <c r="D1856" t="n">
        <v>1.7077</v>
      </c>
      <c r="E1856" t="n">
        <v>58.56</v>
      </c>
      <c r="F1856" t="n">
        <v>55.54</v>
      </c>
      <c r="G1856" t="n">
        <v>32.04</v>
      </c>
      <c r="H1856" t="n">
        <v>0.66</v>
      </c>
      <c r="I1856" t="n">
        <v>104</v>
      </c>
      <c r="J1856" t="n">
        <v>52.47</v>
      </c>
      <c r="K1856" t="n">
        <v>24.83</v>
      </c>
      <c r="L1856" t="n">
        <v>2</v>
      </c>
      <c r="M1856" t="n">
        <v>102</v>
      </c>
      <c r="N1856" t="n">
        <v>5.64</v>
      </c>
      <c r="O1856" t="n">
        <v>6705.1</v>
      </c>
      <c r="P1856" t="n">
        <v>286.7</v>
      </c>
      <c r="Q1856" t="n">
        <v>1367.72</v>
      </c>
      <c r="R1856" t="n">
        <v>202.76</v>
      </c>
      <c r="S1856" t="n">
        <v>104.26</v>
      </c>
      <c r="T1856" t="n">
        <v>47914.01</v>
      </c>
      <c r="U1856" t="n">
        <v>0.51</v>
      </c>
      <c r="V1856" t="n">
        <v>0.86</v>
      </c>
      <c r="W1856" t="n">
        <v>20.81</v>
      </c>
      <c r="X1856" t="n">
        <v>2.95</v>
      </c>
      <c r="Y1856" t="n">
        <v>1</v>
      </c>
      <c r="Z1856" t="n">
        <v>10</v>
      </c>
    </row>
    <row r="1857">
      <c r="A1857" t="n">
        <v>5</v>
      </c>
      <c r="B1857" t="n">
        <v>20</v>
      </c>
      <c r="C1857" t="inlineStr">
        <is>
          <t xml:space="preserve">CONCLUIDO	</t>
        </is>
      </c>
      <c r="D1857" t="n">
        <v>1.7245</v>
      </c>
      <c r="E1857" t="n">
        <v>57.99</v>
      </c>
      <c r="F1857" t="n">
        <v>55.14</v>
      </c>
      <c r="G1857" t="n">
        <v>36.76</v>
      </c>
      <c r="H1857" t="n">
        <v>0.74</v>
      </c>
      <c r="I1857" t="n">
        <v>90</v>
      </c>
      <c r="J1857" t="n">
        <v>52.75</v>
      </c>
      <c r="K1857" t="n">
        <v>24.83</v>
      </c>
      <c r="L1857" t="n">
        <v>2.25</v>
      </c>
      <c r="M1857" t="n">
        <v>88</v>
      </c>
      <c r="N1857" t="n">
        <v>5.68</v>
      </c>
      <c r="O1857" t="n">
        <v>6740.19</v>
      </c>
      <c r="P1857" t="n">
        <v>278.99</v>
      </c>
      <c r="Q1857" t="n">
        <v>1367.53</v>
      </c>
      <c r="R1857" t="n">
        <v>189.38</v>
      </c>
      <c r="S1857" t="n">
        <v>104.26</v>
      </c>
      <c r="T1857" t="n">
        <v>41298.3</v>
      </c>
      <c r="U1857" t="n">
        <v>0.55</v>
      </c>
      <c r="V1857" t="n">
        <v>0.87</v>
      </c>
      <c r="W1857" t="n">
        <v>20.8</v>
      </c>
      <c r="X1857" t="n">
        <v>2.56</v>
      </c>
      <c r="Y1857" t="n">
        <v>1</v>
      </c>
      <c r="Z1857" t="n">
        <v>10</v>
      </c>
    </row>
    <row r="1858">
      <c r="A1858" t="n">
        <v>6</v>
      </c>
      <c r="B1858" t="n">
        <v>20</v>
      </c>
      <c r="C1858" t="inlineStr">
        <is>
          <t xml:space="preserve">CONCLUIDO	</t>
        </is>
      </c>
      <c r="D1858" t="n">
        <v>1.7386</v>
      </c>
      <c r="E1858" t="n">
        <v>57.52</v>
      </c>
      <c r="F1858" t="n">
        <v>54.81</v>
      </c>
      <c r="G1858" t="n">
        <v>41.62</v>
      </c>
      <c r="H1858" t="n">
        <v>0.82</v>
      </c>
      <c r="I1858" t="n">
        <v>79</v>
      </c>
      <c r="J1858" t="n">
        <v>53.04</v>
      </c>
      <c r="K1858" t="n">
        <v>24.83</v>
      </c>
      <c r="L1858" t="n">
        <v>2.5</v>
      </c>
      <c r="M1858" t="n">
        <v>73</v>
      </c>
      <c r="N1858" t="n">
        <v>5.71</v>
      </c>
      <c r="O1858" t="n">
        <v>6775.31</v>
      </c>
      <c r="P1858" t="n">
        <v>271.24</v>
      </c>
      <c r="Q1858" t="n">
        <v>1367.47</v>
      </c>
      <c r="R1858" t="n">
        <v>178.89</v>
      </c>
      <c r="S1858" t="n">
        <v>104.26</v>
      </c>
      <c r="T1858" t="n">
        <v>36108.23</v>
      </c>
      <c r="U1858" t="n">
        <v>0.58</v>
      </c>
      <c r="V1858" t="n">
        <v>0.87</v>
      </c>
      <c r="W1858" t="n">
        <v>20.77</v>
      </c>
      <c r="X1858" t="n">
        <v>2.22</v>
      </c>
      <c r="Y1858" t="n">
        <v>1</v>
      </c>
      <c r="Z1858" t="n">
        <v>10</v>
      </c>
    </row>
    <row r="1859">
      <c r="A1859" t="n">
        <v>7</v>
      </c>
      <c r="B1859" t="n">
        <v>20</v>
      </c>
      <c r="C1859" t="inlineStr">
        <is>
          <t xml:space="preserve">CONCLUIDO	</t>
        </is>
      </c>
      <c r="D1859" t="n">
        <v>1.7453</v>
      </c>
      <c r="E1859" t="n">
        <v>57.3</v>
      </c>
      <c r="F1859" t="n">
        <v>54.67</v>
      </c>
      <c r="G1859" t="n">
        <v>45.56</v>
      </c>
      <c r="H1859" t="n">
        <v>0.89</v>
      </c>
      <c r="I1859" t="n">
        <v>72</v>
      </c>
      <c r="J1859" t="n">
        <v>53.32</v>
      </c>
      <c r="K1859" t="n">
        <v>24.83</v>
      </c>
      <c r="L1859" t="n">
        <v>2.75</v>
      </c>
      <c r="M1859" t="n">
        <v>36</v>
      </c>
      <c r="N1859" t="n">
        <v>5.75</v>
      </c>
      <c r="O1859" t="n">
        <v>6810.44</v>
      </c>
      <c r="P1859" t="n">
        <v>266.57</v>
      </c>
      <c r="Q1859" t="n">
        <v>1367.79</v>
      </c>
      <c r="R1859" t="n">
        <v>172.72</v>
      </c>
      <c r="S1859" t="n">
        <v>104.26</v>
      </c>
      <c r="T1859" t="n">
        <v>33055.77</v>
      </c>
      <c r="U1859" t="n">
        <v>0.6</v>
      </c>
      <c r="V1859" t="n">
        <v>0.88</v>
      </c>
      <c r="W1859" t="n">
        <v>20.81</v>
      </c>
      <c r="X1859" t="n">
        <v>2.08</v>
      </c>
      <c r="Y1859" t="n">
        <v>1</v>
      </c>
      <c r="Z1859" t="n">
        <v>10</v>
      </c>
    </row>
    <row r="1860">
      <c r="A1860" t="n">
        <v>8</v>
      </c>
      <c r="B1860" t="n">
        <v>20</v>
      </c>
      <c r="C1860" t="inlineStr">
        <is>
          <t xml:space="preserve">CONCLUIDO	</t>
        </is>
      </c>
      <c r="D1860" t="n">
        <v>1.7482</v>
      </c>
      <c r="E1860" t="n">
        <v>57.2</v>
      </c>
      <c r="F1860" t="n">
        <v>54.6</v>
      </c>
      <c r="G1860" t="n">
        <v>46.8</v>
      </c>
      <c r="H1860" t="n">
        <v>0.97</v>
      </c>
      <c r="I1860" t="n">
        <v>70</v>
      </c>
      <c r="J1860" t="n">
        <v>53.61</v>
      </c>
      <c r="K1860" t="n">
        <v>24.83</v>
      </c>
      <c r="L1860" t="n">
        <v>3</v>
      </c>
      <c r="M1860" t="n">
        <v>6</v>
      </c>
      <c r="N1860" t="n">
        <v>5.78</v>
      </c>
      <c r="O1860" t="n">
        <v>6845.59</v>
      </c>
      <c r="P1860" t="n">
        <v>265.17</v>
      </c>
      <c r="Q1860" t="n">
        <v>1367.85</v>
      </c>
      <c r="R1860" t="n">
        <v>169.72</v>
      </c>
      <c r="S1860" t="n">
        <v>104.26</v>
      </c>
      <c r="T1860" t="n">
        <v>31564.99</v>
      </c>
      <c r="U1860" t="n">
        <v>0.61</v>
      </c>
      <c r="V1860" t="n">
        <v>0.88</v>
      </c>
      <c r="W1860" t="n">
        <v>20.83</v>
      </c>
      <c r="X1860" t="n">
        <v>2.02</v>
      </c>
      <c r="Y1860" t="n">
        <v>1</v>
      </c>
      <c r="Z1860" t="n">
        <v>10</v>
      </c>
    </row>
    <row r="1861">
      <c r="A1861" t="n">
        <v>9</v>
      </c>
      <c r="B1861" t="n">
        <v>20</v>
      </c>
      <c r="C1861" t="inlineStr">
        <is>
          <t xml:space="preserve">CONCLUIDO	</t>
        </is>
      </c>
      <c r="D1861" t="n">
        <v>1.7474</v>
      </c>
      <c r="E1861" t="n">
        <v>57.23</v>
      </c>
      <c r="F1861" t="n">
        <v>54.63</v>
      </c>
      <c r="G1861" t="n">
        <v>46.82</v>
      </c>
      <c r="H1861" t="n">
        <v>1.04</v>
      </c>
      <c r="I1861" t="n">
        <v>70</v>
      </c>
      <c r="J1861" t="n">
        <v>53.89</v>
      </c>
      <c r="K1861" t="n">
        <v>24.83</v>
      </c>
      <c r="L1861" t="n">
        <v>3.25</v>
      </c>
      <c r="M1861" t="n">
        <v>0</v>
      </c>
      <c r="N1861" t="n">
        <v>5.82</v>
      </c>
      <c r="O1861" t="n">
        <v>6880.77</v>
      </c>
      <c r="P1861" t="n">
        <v>266.44</v>
      </c>
      <c r="Q1861" t="n">
        <v>1367.8</v>
      </c>
      <c r="R1861" t="n">
        <v>170.04</v>
      </c>
      <c r="S1861" t="n">
        <v>104.26</v>
      </c>
      <c r="T1861" t="n">
        <v>31728.49</v>
      </c>
      <c r="U1861" t="n">
        <v>0.61</v>
      </c>
      <c r="V1861" t="n">
        <v>0.88</v>
      </c>
      <c r="W1861" t="n">
        <v>20.84</v>
      </c>
      <c r="X1861" t="n">
        <v>2.04</v>
      </c>
      <c r="Y1861" t="n">
        <v>1</v>
      </c>
      <c r="Z1861" t="n">
        <v>10</v>
      </c>
    </row>
    <row r="1862">
      <c r="A1862" t="n">
        <v>0</v>
      </c>
      <c r="B1862" t="n">
        <v>120</v>
      </c>
      <c r="C1862" t="inlineStr">
        <is>
          <t xml:space="preserve">CONCLUIDO	</t>
        </is>
      </c>
      <c r="D1862" t="n">
        <v>0.8005</v>
      </c>
      <c r="E1862" t="n">
        <v>124.92</v>
      </c>
      <c r="F1862" t="n">
        <v>80.34999999999999</v>
      </c>
      <c r="G1862" t="n">
        <v>5.25</v>
      </c>
      <c r="H1862" t="n">
        <v>0.08</v>
      </c>
      <c r="I1862" t="n">
        <v>919</v>
      </c>
      <c r="J1862" t="n">
        <v>232.68</v>
      </c>
      <c r="K1862" t="n">
        <v>57.72</v>
      </c>
      <c r="L1862" t="n">
        <v>1</v>
      </c>
      <c r="M1862" t="n">
        <v>917</v>
      </c>
      <c r="N1862" t="n">
        <v>53.95</v>
      </c>
      <c r="O1862" t="n">
        <v>28931.02</v>
      </c>
      <c r="P1862" t="n">
        <v>1269.88</v>
      </c>
      <c r="Q1862" t="n">
        <v>1371.14</v>
      </c>
      <c r="R1862" t="n">
        <v>1012.14</v>
      </c>
      <c r="S1862" t="n">
        <v>104.26</v>
      </c>
      <c r="T1862" t="n">
        <v>448531.51</v>
      </c>
      <c r="U1862" t="n">
        <v>0.1</v>
      </c>
      <c r="V1862" t="n">
        <v>0.6</v>
      </c>
      <c r="W1862" t="n">
        <v>22.15</v>
      </c>
      <c r="X1862" t="n">
        <v>27.69</v>
      </c>
      <c r="Y1862" t="n">
        <v>1</v>
      </c>
      <c r="Z1862" t="n">
        <v>10</v>
      </c>
    </row>
    <row r="1863">
      <c r="A1863" t="n">
        <v>1</v>
      </c>
      <c r="B1863" t="n">
        <v>120</v>
      </c>
      <c r="C1863" t="inlineStr">
        <is>
          <t xml:space="preserve">CONCLUIDO	</t>
        </is>
      </c>
      <c r="D1863" t="n">
        <v>0.9522</v>
      </c>
      <c r="E1863" t="n">
        <v>105.02</v>
      </c>
      <c r="F1863" t="n">
        <v>72.23999999999999</v>
      </c>
      <c r="G1863" t="n">
        <v>6.57</v>
      </c>
      <c r="H1863" t="n">
        <v>0.1</v>
      </c>
      <c r="I1863" t="n">
        <v>660</v>
      </c>
      <c r="J1863" t="n">
        <v>233.1</v>
      </c>
      <c r="K1863" t="n">
        <v>57.72</v>
      </c>
      <c r="L1863" t="n">
        <v>1.25</v>
      </c>
      <c r="M1863" t="n">
        <v>658</v>
      </c>
      <c r="N1863" t="n">
        <v>54.13</v>
      </c>
      <c r="O1863" t="n">
        <v>28983.75</v>
      </c>
      <c r="P1863" t="n">
        <v>1142.14</v>
      </c>
      <c r="Q1863" t="n">
        <v>1370.17</v>
      </c>
      <c r="R1863" t="n">
        <v>746.08</v>
      </c>
      <c r="S1863" t="n">
        <v>104.26</v>
      </c>
      <c r="T1863" t="n">
        <v>316796.46</v>
      </c>
      <c r="U1863" t="n">
        <v>0.14</v>
      </c>
      <c r="V1863" t="n">
        <v>0.66</v>
      </c>
      <c r="W1863" t="n">
        <v>21.74</v>
      </c>
      <c r="X1863" t="n">
        <v>19.6</v>
      </c>
      <c r="Y1863" t="n">
        <v>1</v>
      </c>
      <c r="Z1863" t="n">
        <v>10</v>
      </c>
    </row>
    <row r="1864">
      <c r="A1864" t="n">
        <v>2</v>
      </c>
      <c r="B1864" t="n">
        <v>120</v>
      </c>
      <c r="C1864" t="inlineStr">
        <is>
          <t xml:space="preserve">CONCLUIDO	</t>
        </is>
      </c>
      <c r="D1864" t="n">
        <v>1.0637</v>
      </c>
      <c r="E1864" t="n">
        <v>94.01000000000001</v>
      </c>
      <c r="F1864" t="n">
        <v>67.8</v>
      </c>
      <c r="G1864" t="n">
        <v>7.88</v>
      </c>
      <c r="H1864" t="n">
        <v>0.11</v>
      </c>
      <c r="I1864" t="n">
        <v>516</v>
      </c>
      <c r="J1864" t="n">
        <v>233.53</v>
      </c>
      <c r="K1864" t="n">
        <v>57.72</v>
      </c>
      <c r="L1864" t="n">
        <v>1.5</v>
      </c>
      <c r="M1864" t="n">
        <v>514</v>
      </c>
      <c r="N1864" t="n">
        <v>54.31</v>
      </c>
      <c r="O1864" t="n">
        <v>29036.54</v>
      </c>
      <c r="P1864" t="n">
        <v>1071.86</v>
      </c>
      <c r="Q1864" t="n">
        <v>1369.43</v>
      </c>
      <c r="R1864" t="n">
        <v>601.53</v>
      </c>
      <c r="S1864" t="n">
        <v>104.26</v>
      </c>
      <c r="T1864" t="n">
        <v>245243.05</v>
      </c>
      <c r="U1864" t="n">
        <v>0.17</v>
      </c>
      <c r="V1864" t="n">
        <v>0.71</v>
      </c>
      <c r="W1864" t="n">
        <v>21.5</v>
      </c>
      <c r="X1864" t="n">
        <v>15.17</v>
      </c>
      <c r="Y1864" t="n">
        <v>1</v>
      </c>
      <c r="Z1864" t="n">
        <v>10</v>
      </c>
    </row>
    <row r="1865">
      <c r="A1865" t="n">
        <v>3</v>
      </c>
      <c r="B1865" t="n">
        <v>120</v>
      </c>
      <c r="C1865" t="inlineStr">
        <is>
          <t xml:space="preserve">CONCLUIDO	</t>
        </is>
      </c>
      <c r="D1865" t="n">
        <v>1.15</v>
      </c>
      <c r="E1865" t="n">
        <v>86.95</v>
      </c>
      <c r="F1865" t="n">
        <v>64.97</v>
      </c>
      <c r="G1865" t="n">
        <v>9.220000000000001</v>
      </c>
      <c r="H1865" t="n">
        <v>0.13</v>
      </c>
      <c r="I1865" t="n">
        <v>423</v>
      </c>
      <c r="J1865" t="n">
        <v>233.96</v>
      </c>
      <c r="K1865" t="n">
        <v>57.72</v>
      </c>
      <c r="L1865" t="n">
        <v>1.75</v>
      </c>
      <c r="M1865" t="n">
        <v>421</v>
      </c>
      <c r="N1865" t="n">
        <v>54.49</v>
      </c>
      <c r="O1865" t="n">
        <v>29089.39</v>
      </c>
      <c r="P1865" t="n">
        <v>1026.98</v>
      </c>
      <c r="Q1865" t="n">
        <v>1369.07</v>
      </c>
      <c r="R1865" t="n">
        <v>509.84</v>
      </c>
      <c r="S1865" t="n">
        <v>104.26</v>
      </c>
      <c r="T1865" t="n">
        <v>199863.24</v>
      </c>
      <c r="U1865" t="n">
        <v>0.2</v>
      </c>
      <c r="V1865" t="n">
        <v>0.74</v>
      </c>
      <c r="W1865" t="n">
        <v>21.33</v>
      </c>
      <c r="X1865" t="n">
        <v>12.36</v>
      </c>
      <c r="Y1865" t="n">
        <v>1</v>
      </c>
      <c r="Z1865" t="n">
        <v>10</v>
      </c>
    </row>
    <row r="1866">
      <c r="A1866" t="n">
        <v>4</v>
      </c>
      <c r="B1866" t="n">
        <v>120</v>
      </c>
      <c r="C1866" t="inlineStr">
        <is>
          <t xml:space="preserve">CONCLUIDO	</t>
        </is>
      </c>
      <c r="D1866" t="n">
        <v>1.216</v>
      </c>
      <c r="E1866" t="n">
        <v>82.23999999999999</v>
      </c>
      <c r="F1866" t="n">
        <v>63.13</v>
      </c>
      <c r="G1866" t="n">
        <v>10.52</v>
      </c>
      <c r="H1866" t="n">
        <v>0.15</v>
      </c>
      <c r="I1866" t="n">
        <v>360</v>
      </c>
      <c r="J1866" t="n">
        <v>234.39</v>
      </c>
      <c r="K1866" t="n">
        <v>57.72</v>
      </c>
      <c r="L1866" t="n">
        <v>2</v>
      </c>
      <c r="M1866" t="n">
        <v>358</v>
      </c>
      <c r="N1866" t="n">
        <v>54.67</v>
      </c>
      <c r="O1866" t="n">
        <v>29142.31</v>
      </c>
      <c r="P1866" t="n">
        <v>997.47</v>
      </c>
      <c r="Q1866" t="n">
        <v>1368.43</v>
      </c>
      <c r="R1866" t="n">
        <v>448.93</v>
      </c>
      <c r="S1866" t="n">
        <v>104.26</v>
      </c>
      <c r="T1866" t="n">
        <v>169720.73</v>
      </c>
      <c r="U1866" t="n">
        <v>0.23</v>
      </c>
      <c r="V1866" t="n">
        <v>0.76</v>
      </c>
      <c r="W1866" t="n">
        <v>21.25</v>
      </c>
      <c r="X1866" t="n">
        <v>10.52</v>
      </c>
      <c r="Y1866" t="n">
        <v>1</v>
      </c>
      <c r="Z1866" t="n">
        <v>10</v>
      </c>
    </row>
    <row r="1867">
      <c r="A1867" t="n">
        <v>5</v>
      </c>
      <c r="B1867" t="n">
        <v>120</v>
      </c>
      <c r="C1867" t="inlineStr">
        <is>
          <t xml:space="preserve">CONCLUIDO	</t>
        </is>
      </c>
      <c r="D1867" t="n">
        <v>1.2729</v>
      </c>
      <c r="E1867" t="n">
        <v>78.56</v>
      </c>
      <c r="F1867" t="n">
        <v>61.64</v>
      </c>
      <c r="G1867" t="n">
        <v>11.85</v>
      </c>
      <c r="H1867" t="n">
        <v>0.17</v>
      </c>
      <c r="I1867" t="n">
        <v>312</v>
      </c>
      <c r="J1867" t="n">
        <v>234.82</v>
      </c>
      <c r="K1867" t="n">
        <v>57.72</v>
      </c>
      <c r="L1867" t="n">
        <v>2.25</v>
      </c>
      <c r="M1867" t="n">
        <v>310</v>
      </c>
      <c r="N1867" t="n">
        <v>54.85</v>
      </c>
      <c r="O1867" t="n">
        <v>29195.29</v>
      </c>
      <c r="P1867" t="n">
        <v>973.48</v>
      </c>
      <c r="Q1867" t="n">
        <v>1368.5</v>
      </c>
      <c r="R1867" t="n">
        <v>401.24</v>
      </c>
      <c r="S1867" t="n">
        <v>104.26</v>
      </c>
      <c r="T1867" t="n">
        <v>146116.93</v>
      </c>
      <c r="U1867" t="n">
        <v>0.26</v>
      </c>
      <c r="V1867" t="n">
        <v>0.78</v>
      </c>
      <c r="W1867" t="n">
        <v>21.15</v>
      </c>
      <c r="X1867" t="n">
        <v>9.039999999999999</v>
      </c>
      <c r="Y1867" t="n">
        <v>1</v>
      </c>
      <c r="Z1867" t="n">
        <v>10</v>
      </c>
    </row>
    <row r="1868">
      <c r="A1868" t="n">
        <v>6</v>
      </c>
      <c r="B1868" t="n">
        <v>120</v>
      </c>
      <c r="C1868" t="inlineStr">
        <is>
          <t xml:space="preserve">CONCLUIDO	</t>
        </is>
      </c>
      <c r="D1868" t="n">
        <v>1.318</v>
      </c>
      <c r="E1868" t="n">
        <v>75.87</v>
      </c>
      <c r="F1868" t="n">
        <v>60.59</v>
      </c>
      <c r="G1868" t="n">
        <v>13.17</v>
      </c>
      <c r="H1868" t="n">
        <v>0.19</v>
      </c>
      <c r="I1868" t="n">
        <v>276</v>
      </c>
      <c r="J1868" t="n">
        <v>235.25</v>
      </c>
      <c r="K1868" t="n">
        <v>57.72</v>
      </c>
      <c r="L1868" t="n">
        <v>2.5</v>
      </c>
      <c r="M1868" t="n">
        <v>274</v>
      </c>
      <c r="N1868" t="n">
        <v>55.03</v>
      </c>
      <c r="O1868" t="n">
        <v>29248.33</v>
      </c>
      <c r="P1868" t="n">
        <v>956.46</v>
      </c>
      <c r="Q1868" t="n">
        <v>1368.2</v>
      </c>
      <c r="R1868" t="n">
        <v>366.71</v>
      </c>
      <c r="S1868" t="n">
        <v>104.26</v>
      </c>
      <c r="T1868" t="n">
        <v>129028.76</v>
      </c>
      <c r="U1868" t="n">
        <v>0.28</v>
      </c>
      <c r="V1868" t="n">
        <v>0.79</v>
      </c>
      <c r="W1868" t="n">
        <v>21.1</v>
      </c>
      <c r="X1868" t="n">
        <v>7.99</v>
      </c>
      <c r="Y1868" t="n">
        <v>1</v>
      </c>
      <c r="Z1868" t="n">
        <v>10</v>
      </c>
    </row>
    <row r="1869">
      <c r="A1869" t="n">
        <v>7</v>
      </c>
      <c r="B1869" t="n">
        <v>120</v>
      </c>
      <c r="C1869" t="inlineStr">
        <is>
          <t xml:space="preserve">CONCLUIDO	</t>
        </is>
      </c>
      <c r="D1869" t="n">
        <v>1.3571</v>
      </c>
      <c r="E1869" t="n">
        <v>73.69</v>
      </c>
      <c r="F1869" t="n">
        <v>59.73</v>
      </c>
      <c r="G1869" t="n">
        <v>14.51</v>
      </c>
      <c r="H1869" t="n">
        <v>0.21</v>
      </c>
      <c r="I1869" t="n">
        <v>247</v>
      </c>
      <c r="J1869" t="n">
        <v>235.68</v>
      </c>
      <c r="K1869" t="n">
        <v>57.72</v>
      </c>
      <c r="L1869" t="n">
        <v>2.75</v>
      </c>
      <c r="M1869" t="n">
        <v>245</v>
      </c>
      <c r="N1869" t="n">
        <v>55.21</v>
      </c>
      <c r="O1869" t="n">
        <v>29301.44</v>
      </c>
      <c r="P1869" t="n">
        <v>942.3099999999999</v>
      </c>
      <c r="Q1869" t="n">
        <v>1368.48</v>
      </c>
      <c r="R1869" t="n">
        <v>338.33</v>
      </c>
      <c r="S1869" t="n">
        <v>104.26</v>
      </c>
      <c r="T1869" t="n">
        <v>114987.59</v>
      </c>
      <c r="U1869" t="n">
        <v>0.31</v>
      </c>
      <c r="V1869" t="n">
        <v>0.8</v>
      </c>
      <c r="W1869" t="n">
        <v>21.06</v>
      </c>
      <c r="X1869" t="n">
        <v>7.13</v>
      </c>
      <c r="Y1869" t="n">
        <v>1</v>
      </c>
      <c r="Z1869" t="n">
        <v>10</v>
      </c>
    </row>
    <row r="1870">
      <c r="A1870" t="n">
        <v>8</v>
      </c>
      <c r="B1870" t="n">
        <v>120</v>
      </c>
      <c r="C1870" t="inlineStr">
        <is>
          <t xml:space="preserve">CONCLUIDO	</t>
        </is>
      </c>
      <c r="D1870" t="n">
        <v>1.3899</v>
      </c>
      <c r="E1870" t="n">
        <v>71.95</v>
      </c>
      <c r="F1870" t="n">
        <v>59.03</v>
      </c>
      <c r="G1870" t="n">
        <v>15.81</v>
      </c>
      <c r="H1870" t="n">
        <v>0.23</v>
      </c>
      <c r="I1870" t="n">
        <v>224</v>
      </c>
      <c r="J1870" t="n">
        <v>236.11</v>
      </c>
      <c r="K1870" t="n">
        <v>57.72</v>
      </c>
      <c r="L1870" t="n">
        <v>3</v>
      </c>
      <c r="M1870" t="n">
        <v>222</v>
      </c>
      <c r="N1870" t="n">
        <v>55.39</v>
      </c>
      <c r="O1870" t="n">
        <v>29354.61</v>
      </c>
      <c r="P1870" t="n">
        <v>930.86</v>
      </c>
      <c r="Q1870" t="n">
        <v>1368.18</v>
      </c>
      <c r="R1870" t="n">
        <v>316.45</v>
      </c>
      <c r="S1870" t="n">
        <v>104.26</v>
      </c>
      <c r="T1870" t="n">
        <v>104159.64</v>
      </c>
      <c r="U1870" t="n">
        <v>0.33</v>
      </c>
      <c r="V1870" t="n">
        <v>0.8100000000000001</v>
      </c>
      <c r="W1870" t="n">
        <v>21</v>
      </c>
      <c r="X1870" t="n">
        <v>6.44</v>
      </c>
      <c r="Y1870" t="n">
        <v>1</v>
      </c>
      <c r="Z1870" t="n">
        <v>10</v>
      </c>
    </row>
    <row r="1871">
      <c r="A1871" t="n">
        <v>9</v>
      </c>
      <c r="B1871" t="n">
        <v>120</v>
      </c>
      <c r="C1871" t="inlineStr">
        <is>
          <t xml:space="preserve">CONCLUIDO	</t>
        </is>
      </c>
      <c r="D1871" t="n">
        <v>1.4175</v>
      </c>
      <c r="E1871" t="n">
        <v>70.55</v>
      </c>
      <c r="F1871" t="n">
        <v>58.5</v>
      </c>
      <c r="G1871" t="n">
        <v>17.12</v>
      </c>
      <c r="H1871" t="n">
        <v>0.24</v>
      </c>
      <c r="I1871" t="n">
        <v>205</v>
      </c>
      <c r="J1871" t="n">
        <v>236.54</v>
      </c>
      <c r="K1871" t="n">
        <v>57.72</v>
      </c>
      <c r="L1871" t="n">
        <v>3.25</v>
      </c>
      <c r="M1871" t="n">
        <v>203</v>
      </c>
      <c r="N1871" t="n">
        <v>55.57</v>
      </c>
      <c r="O1871" t="n">
        <v>29407.85</v>
      </c>
      <c r="P1871" t="n">
        <v>921.79</v>
      </c>
      <c r="Q1871" t="n">
        <v>1368.02</v>
      </c>
      <c r="R1871" t="n">
        <v>298.7</v>
      </c>
      <c r="S1871" t="n">
        <v>104.26</v>
      </c>
      <c r="T1871" t="n">
        <v>95382.33</v>
      </c>
      <c r="U1871" t="n">
        <v>0.35</v>
      </c>
      <c r="V1871" t="n">
        <v>0.82</v>
      </c>
      <c r="W1871" t="n">
        <v>20.99</v>
      </c>
      <c r="X1871" t="n">
        <v>5.91</v>
      </c>
      <c r="Y1871" t="n">
        <v>1</v>
      </c>
      <c r="Z1871" t="n">
        <v>10</v>
      </c>
    </row>
    <row r="1872">
      <c r="A1872" t="n">
        <v>10</v>
      </c>
      <c r="B1872" t="n">
        <v>120</v>
      </c>
      <c r="C1872" t="inlineStr">
        <is>
          <t xml:space="preserve">CONCLUIDO	</t>
        </is>
      </c>
      <c r="D1872" t="n">
        <v>1.4422</v>
      </c>
      <c r="E1872" t="n">
        <v>69.34</v>
      </c>
      <c r="F1872" t="n">
        <v>58.02</v>
      </c>
      <c r="G1872" t="n">
        <v>18.42</v>
      </c>
      <c r="H1872" t="n">
        <v>0.26</v>
      </c>
      <c r="I1872" t="n">
        <v>189</v>
      </c>
      <c r="J1872" t="n">
        <v>236.98</v>
      </c>
      <c r="K1872" t="n">
        <v>57.72</v>
      </c>
      <c r="L1872" t="n">
        <v>3.5</v>
      </c>
      <c r="M1872" t="n">
        <v>187</v>
      </c>
      <c r="N1872" t="n">
        <v>55.75</v>
      </c>
      <c r="O1872" t="n">
        <v>29461.15</v>
      </c>
      <c r="P1872" t="n">
        <v>913.6900000000001</v>
      </c>
      <c r="Q1872" t="n">
        <v>1367.98</v>
      </c>
      <c r="R1872" t="n">
        <v>283.28</v>
      </c>
      <c r="S1872" t="n">
        <v>104.26</v>
      </c>
      <c r="T1872" t="n">
        <v>87752.85000000001</v>
      </c>
      <c r="U1872" t="n">
        <v>0.37</v>
      </c>
      <c r="V1872" t="n">
        <v>0.83</v>
      </c>
      <c r="W1872" t="n">
        <v>20.95</v>
      </c>
      <c r="X1872" t="n">
        <v>5.42</v>
      </c>
      <c r="Y1872" t="n">
        <v>1</v>
      </c>
      <c r="Z1872" t="n">
        <v>10</v>
      </c>
    </row>
    <row r="1873">
      <c r="A1873" t="n">
        <v>11</v>
      </c>
      <c r="B1873" t="n">
        <v>120</v>
      </c>
      <c r="C1873" t="inlineStr">
        <is>
          <t xml:space="preserve">CONCLUIDO	</t>
        </is>
      </c>
      <c r="D1873" t="n">
        <v>1.4645</v>
      </c>
      <c r="E1873" t="n">
        <v>68.28</v>
      </c>
      <c r="F1873" t="n">
        <v>57.6</v>
      </c>
      <c r="G1873" t="n">
        <v>19.75</v>
      </c>
      <c r="H1873" t="n">
        <v>0.28</v>
      </c>
      <c r="I1873" t="n">
        <v>175</v>
      </c>
      <c r="J1873" t="n">
        <v>237.41</v>
      </c>
      <c r="K1873" t="n">
        <v>57.72</v>
      </c>
      <c r="L1873" t="n">
        <v>3.75</v>
      </c>
      <c r="M1873" t="n">
        <v>173</v>
      </c>
      <c r="N1873" t="n">
        <v>55.93</v>
      </c>
      <c r="O1873" t="n">
        <v>29514.51</v>
      </c>
      <c r="P1873" t="n">
        <v>906.66</v>
      </c>
      <c r="Q1873" t="n">
        <v>1368.15</v>
      </c>
      <c r="R1873" t="n">
        <v>269.77</v>
      </c>
      <c r="S1873" t="n">
        <v>104.26</v>
      </c>
      <c r="T1873" t="n">
        <v>81066.56</v>
      </c>
      <c r="U1873" t="n">
        <v>0.39</v>
      </c>
      <c r="V1873" t="n">
        <v>0.83</v>
      </c>
      <c r="W1873" t="n">
        <v>20.93</v>
      </c>
      <c r="X1873" t="n">
        <v>5.01</v>
      </c>
      <c r="Y1873" t="n">
        <v>1</v>
      </c>
      <c r="Z1873" t="n">
        <v>10</v>
      </c>
    </row>
    <row r="1874">
      <c r="A1874" t="n">
        <v>12</v>
      </c>
      <c r="B1874" t="n">
        <v>120</v>
      </c>
      <c r="C1874" t="inlineStr">
        <is>
          <t xml:space="preserve">CONCLUIDO	</t>
        </is>
      </c>
      <c r="D1874" t="n">
        <v>1.4833</v>
      </c>
      <c r="E1874" t="n">
        <v>67.42</v>
      </c>
      <c r="F1874" t="n">
        <v>57.28</v>
      </c>
      <c r="G1874" t="n">
        <v>21.09</v>
      </c>
      <c r="H1874" t="n">
        <v>0.3</v>
      </c>
      <c r="I1874" t="n">
        <v>163</v>
      </c>
      <c r="J1874" t="n">
        <v>237.84</v>
      </c>
      <c r="K1874" t="n">
        <v>57.72</v>
      </c>
      <c r="L1874" t="n">
        <v>4</v>
      </c>
      <c r="M1874" t="n">
        <v>161</v>
      </c>
      <c r="N1874" t="n">
        <v>56.12</v>
      </c>
      <c r="O1874" t="n">
        <v>29567.95</v>
      </c>
      <c r="P1874" t="n">
        <v>900.9299999999999</v>
      </c>
      <c r="Q1874" t="n">
        <v>1367.8</v>
      </c>
      <c r="R1874" t="n">
        <v>258.88</v>
      </c>
      <c r="S1874" t="n">
        <v>104.26</v>
      </c>
      <c r="T1874" t="n">
        <v>75681.61</v>
      </c>
      <c r="U1874" t="n">
        <v>0.4</v>
      </c>
      <c r="V1874" t="n">
        <v>0.84</v>
      </c>
      <c r="W1874" t="n">
        <v>20.92</v>
      </c>
      <c r="X1874" t="n">
        <v>4.69</v>
      </c>
      <c r="Y1874" t="n">
        <v>1</v>
      </c>
      <c r="Z1874" t="n">
        <v>10</v>
      </c>
    </row>
    <row r="1875">
      <c r="A1875" t="n">
        <v>13</v>
      </c>
      <c r="B1875" t="n">
        <v>120</v>
      </c>
      <c r="C1875" t="inlineStr">
        <is>
          <t xml:space="preserve">CONCLUIDO	</t>
        </is>
      </c>
      <c r="D1875" t="n">
        <v>1.5023</v>
      </c>
      <c r="E1875" t="n">
        <v>66.56</v>
      </c>
      <c r="F1875" t="n">
        <v>56.93</v>
      </c>
      <c r="G1875" t="n">
        <v>22.47</v>
      </c>
      <c r="H1875" t="n">
        <v>0.32</v>
      </c>
      <c r="I1875" t="n">
        <v>152</v>
      </c>
      <c r="J1875" t="n">
        <v>238.28</v>
      </c>
      <c r="K1875" t="n">
        <v>57.72</v>
      </c>
      <c r="L1875" t="n">
        <v>4.25</v>
      </c>
      <c r="M1875" t="n">
        <v>150</v>
      </c>
      <c r="N1875" t="n">
        <v>56.3</v>
      </c>
      <c r="O1875" t="n">
        <v>29621.44</v>
      </c>
      <c r="P1875" t="n">
        <v>894.87</v>
      </c>
      <c r="Q1875" t="n">
        <v>1367.78</v>
      </c>
      <c r="R1875" t="n">
        <v>247.83</v>
      </c>
      <c r="S1875" t="n">
        <v>104.26</v>
      </c>
      <c r="T1875" t="n">
        <v>70212.27</v>
      </c>
      <c r="U1875" t="n">
        <v>0.42</v>
      </c>
      <c r="V1875" t="n">
        <v>0.84</v>
      </c>
      <c r="W1875" t="n">
        <v>20.9</v>
      </c>
      <c r="X1875" t="n">
        <v>4.34</v>
      </c>
      <c r="Y1875" t="n">
        <v>1</v>
      </c>
      <c r="Z1875" t="n">
        <v>10</v>
      </c>
    </row>
    <row r="1876">
      <c r="A1876" t="n">
        <v>14</v>
      </c>
      <c r="B1876" t="n">
        <v>120</v>
      </c>
      <c r="C1876" t="inlineStr">
        <is>
          <t xml:space="preserve">CONCLUIDO	</t>
        </is>
      </c>
      <c r="D1876" t="n">
        <v>1.5167</v>
      </c>
      <c r="E1876" t="n">
        <v>65.93000000000001</v>
      </c>
      <c r="F1876" t="n">
        <v>56.71</v>
      </c>
      <c r="G1876" t="n">
        <v>23.79</v>
      </c>
      <c r="H1876" t="n">
        <v>0.34</v>
      </c>
      <c r="I1876" t="n">
        <v>143</v>
      </c>
      <c r="J1876" t="n">
        <v>238.71</v>
      </c>
      <c r="K1876" t="n">
        <v>57.72</v>
      </c>
      <c r="L1876" t="n">
        <v>4.5</v>
      </c>
      <c r="M1876" t="n">
        <v>141</v>
      </c>
      <c r="N1876" t="n">
        <v>56.49</v>
      </c>
      <c r="O1876" t="n">
        <v>29675.01</v>
      </c>
      <c r="P1876" t="n">
        <v>890.9299999999999</v>
      </c>
      <c r="Q1876" t="n">
        <v>1367.69</v>
      </c>
      <c r="R1876" t="n">
        <v>240.16</v>
      </c>
      <c r="S1876" t="n">
        <v>104.26</v>
      </c>
      <c r="T1876" t="n">
        <v>66423.39</v>
      </c>
      <c r="U1876" t="n">
        <v>0.43</v>
      </c>
      <c r="V1876" t="n">
        <v>0.85</v>
      </c>
      <c r="W1876" t="n">
        <v>20.9</v>
      </c>
      <c r="X1876" t="n">
        <v>4.12</v>
      </c>
      <c r="Y1876" t="n">
        <v>1</v>
      </c>
      <c r="Z1876" t="n">
        <v>10</v>
      </c>
    </row>
    <row r="1877">
      <c r="A1877" t="n">
        <v>15</v>
      </c>
      <c r="B1877" t="n">
        <v>120</v>
      </c>
      <c r="C1877" t="inlineStr">
        <is>
          <t xml:space="preserve">CONCLUIDO	</t>
        </is>
      </c>
      <c r="D1877" t="n">
        <v>1.5315</v>
      </c>
      <c r="E1877" t="n">
        <v>65.3</v>
      </c>
      <c r="F1877" t="n">
        <v>56.44</v>
      </c>
      <c r="G1877" t="n">
        <v>25.08</v>
      </c>
      <c r="H1877" t="n">
        <v>0.35</v>
      </c>
      <c r="I1877" t="n">
        <v>135</v>
      </c>
      <c r="J1877" t="n">
        <v>239.14</v>
      </c>
      <c r="K1877" t="n">
        <v>57.72</v>
      </c>
      <c r="L1877" t="n">
        <v>4.75</v>
      </c>
      <c r="M1877" t="n">
        <v>133</v>
      </c>
      <c r="N1877" t="n">
        <v>56.67</v>
      </c>
      <c r="O1877" t="n">
        <v>29728.63</v>
      </c>
      <c r="P1877" t="n">
        <v>886.11</v>
      </c>
      <c r="Q1877" t="n">
        <v>1367.63</v>
      </c>
      <c r="R1877" t="n">
        <v>231.72</v>
      </c>
      <c r="S1877" t="n">
        <v>104.26</v>
      </c>
      <c r="T1877" t="n">
        <v>62240.04</v>
      </c>
      <c r="U1877" t="n">
        <v>0.45</v>
      </c>
      <c r="V1877" t="n">
        <v>0.85</v>
      </c>
      <c r="W1877" t="n">
        <v>20.87</v>
      </c>
      <c r="X1877" t="n">
        <v>3.85</v>
      </c>
      <c r="Y1877" t="n">
        <v>1</v>
      </c>
      <c r="Z1877" t="n">
        <v>10</v>
      </c>
    </row>
    <row r="1878">
      <c r="A1878" t="n">
        <v>16</v>
      </c>
      <c r="B1878" t="n">
        <v>120</v>
      </c>
      <c r="C1878" t="inlineStr">
        <is>
          <t xml:space="preserve">CONCLUIDO	</t>
        </is>
      </c>
      <c r="D1878" t="n">
        <v>1.5443</v>
      </c>
      <c r="E1878" t="n">
        <v>64.76000000000001</v>
      </c>
      <c r="F1878" t="n">
        <v>56.22</v>
      </c>
      <c r="G1878" t="n">
        <v>26.35</v>
      </c>
      <c r="H1878" t="n">
        <v>0.37</v>
      </c>
      <c r="I1878" t="n">
        <v>128</v>
      </c>
      <c r="J1878" t="n">
        <v>239.58</v>
      </c>
      <c r="K1878" t="n">
        <v>57.72</v>
      </c>
      <c r="L1878" t="n">
        <v>5</v>
      </c>
      <c r="M1878" t="n">
        <v>126</v>
      </c>
      <c r="N1878" t="n">
        <v>56.86</v>
      </c>
      <c r="O1878" t="n">
        <v>29782.33</v>
      </c>
      <c r="P1878" t="n">
        <v>882</v>
      </c>
      <c r="Q1878" t="n">
        <v>1367.73</v>
      </c>
      <c r="R1878" t="n">
        <v>224.09</v>
      </c>
      <c r="S1878" t="n">
        <v>104.26</v>
      </c>
      <c r="T1878" t="n">
        <v>58461.86</v>
      </c>
      <c r="U1878" t="n">
        <v>0.47</v>
      </c>
      <c r="V1878" t="n">
        <v>0.85</v>
      </c>
      <c r="W1878" t="n">
        <v>20.87</v>
      </c>
      <c r="X1878" t="n">
        <v>3.63</v>
      </c>
      <c r="Y1878" t="n">
        <v>1</v>
      </c>
      <c r="Z1878" t="n">
        <v>10</v>
      </c>
    </row>
    <row r="1879">
      <c r="A1879" t="n">
        <v>17</v>
      </c>
      <c r="B1879" t="n">
        <v>120</v>
      </c>
      <c r="C1879" t="inlineStr">
        <is>
          <t xml:space="preserve">CONCLUIDO	</t>
        </is>
      </c>
      <c r="D1879" t="n">
        <v>1.5559</v>
      </c>
      <c r="E1879" t="n">
        <v>64.27</v>
      </c>
      <c r="F1879" t="n">
        <v>56.05</v>
      </c>
      <c r="G1879" t="n">
        <v>27.79</v>
      </c>
      <c r="H1879" t="n">
        <v>0.39</v>
      </c>
      <c r="I1879" t="n">
        <v>121</v>
      </c>
      <c r="J1879" t="n">
        <v>240.02</v>
      </c>
      <c r="K1879" t="n">
        <v>57.72</v>
      </c>
      <c r="L1879" t="n">
        <v>5.25</v>
      </c>
      <c r="M1879" t="n">
        <v>119</v>
      </c>
      <c r="N1879" t="n">
        <v>57.04</v>
      </c>
      <c r="O1879" t="n">
        <v>29836.09</v>
      </c>
      <c r="P1879" t="n">
        <v>878.75</v>
      </c>
      <c r="Q1879" t="n">
        <v>1367.69</v>
      </c>
      <c r="R1879" t="n">
        <v>219.21</v>
      </c>
      <c r="S1879" t="n">
        <v>104.26</v>
      </c>
      <c r="T1879" t="n">
        <v>56054.79</v>
      </c>
      <c r="U1879" t="n">
        <v>0.48</v>
      </c>
      <c r="V1879" t="n">
        <v>0.86</v>
      </c>
      <c r="W1879" t="n">
        <v>20.84</v>
      </c>
      <c r="X1879" t="n">
        <v>3.46</v>
      </c>
      <c r="Y1879" t="n">
        <v>1</v>
      </c>
      <c r="Z1879" t="n">
        <v>10</v>
      </c>
    </row>
    <row r="1880">
      <c r="A1880" t="n">
        <v>18</v>
      </c>
      <c r="B1880" t="n">
        <v>120</v>
      </c>
      <c r="C1880" t="inlineStr">
        <is>
          <t xml:space="preserve">CONCLUIDO	</t>
        </is>
      </c>
      <c r="D1880" t="n">
        <v>1.5668</v>
      </c>
      <c r="E1880" t="n">
        <v>63.82</v>
      </c>
      <c r="F1880" t="n">
        <v>55.88</v>
      </c>
      <c r="G1880" t="n">
        <v>29.15</v>
      </c>
      <c r="H1880" t="n">
        <v>0.41</v>
      </c>
      <c r="I1880" t="n">
        <v>115</v>
      </c>
      <c r="J1880" t="n">
        <v>240.45</v>
      </c>
      <c r="K1880" t="n">
        <v>57.72</v>
      </c>
      <c r="L1880" t="n">
        <v>5.5</v>
      </c>
      <c r="M1880" t="n">
        <v>113</v>
      </c>
      <c r="N1880" t="n">
        <v>57.23</v>
      </c>
      <c r="O1880" t="n">
        <v>29890.04</v>
      </c>
      <c r="P1880" t="n">
        <v>875.46</v>
      </c>
      <c r="Q1880" t="n">
        <v>1367.62</v>
      </c>
      <c r="R1880" t="n">
        <v>213.31</v>
      </c>
      <c r="S1880" t="n">
        <v>104.26</v>
      </c>
      <c r="T1880" t="n">
        <v>53135.56</v>
      </c>
      <c r="U1880" t="n">
        <v>0.49</v>
      </c>
      <c r="V1880" t="n">
        <v>0.86</v>
      </c>
      <c r="W1880" t="n">
        <v>20.84</v>
      </c>
      <c r="X1880" t="n">
        <v>3.29</v>
      </c>
      <c r="Y1880" t="n">
        <v>1</v>
      </c>
      <c r="Z1880" t="n">
        <v>10</v>
      </c>
    </row>
    <row r="1881">
      <c r="A1881" t="n">
        <v>19</v>
      </c>
      <c r="B1881" t="n">
        <v>120</v>
      </c>
      <c r="C1881" t="inlineStr">
        <is>
          <t xml:space="preserve">CONCLUIDO	</t>
        </is>
      </c>
      <c r="D1881" t="n">
        <v>1.5763</v>
      </c>
      <c r="E1881" t="n">
        <v>63.44</v>
      </c>
      <c r="F1881" t="n">
        <v>55.72</v>
      </c>
      <c r="G1881" t="n">
        <v>30.39</v>
      </c>
      <c r="H1881" t="n">
        <v>0.42</v>
      </c>
      <c r="I1881" t="n">
        <v>110</v>
      </c>
      <c r="J1881" t="n">
        <v>240.89</v>
      </c>
      <c r="K1881" t="n">
        <v>57.72</v>
      </c>
      <c r="L1881" t="n">
        <v>5.75</v>
      </c>
      <c r="M1881" t="n">
        <v>108</v>
      </c>
      <c r="N1881" t="n">
        <v>57.42</v>
      </c>
      <c r="O1881" t="n">
        <v>29943.94</v>
      </c>
      <c r="P1881" t="n">
        <v>872.34</v>
      </c>
      <c r="Q1881" t="n">
        <v>1367.6</v>
      </c>
      <c r="R1881" t="n">
        <v>208.19</v>
      </c>
      <c r="S1881" t="n">
        <v>104.26</v>
      </c>
      <c r="T1881" t="n">
        <v>50602.46</v>
      </c>
      <c r="U1881" t="n">
        <v>0.5</v>
      </c>
      <c r="V1881" t="n">
        <v>0.86</v>
      </c>
      <c r="W1881" t="n">
        <v>20.83</v>
      </c>
      <c r="X1881" t="n">
        <v>3.13</v>
      </c>
      <c r="Y1881" t="n">
        <v>1</v>
      </c>
      <c r="Z1881" t="n">
        <v>10</v>
      </c>
    </row>
    <row r="1882">
      <c r="A1882" t="n">
        <v>20</v>
      </c>
      <c r="B1882" t="n">
        <v>120</v>
      </c>
      <c r="C1882" t="inlineStr">
        <is>
          <t xml:space="preserve">CONCLUIDO	</t>
        </is>
      </c>
      <c r="D1882" t="n">
        <v>1.5859</v>
      </c>
      <c r="E1882" t="n">
        <v>63.05</v>
      </c>
      <c r="F1882" t="n">
        <v>55.56</v>
      </c>
      <c r="G1882" t="n">
        <v>31.75</v>
      </c>
      <c r="H1882" t="n">
        <v>0.44</v>
      </c>
      <c r="I1882" t="n">
        <v>105</v>
      </c>
      <c r="J1882" t="n">
        <v>241.33</v>
      </c>
      <c r="K1882" t="n">
        <v>57.72</v>
      </c>
      <c r="L1882" t="n">
        <v>6</v>
      </c>
      <c r="M1882" t="n">
        <v>103</v>
      </c>
      <c r="N1882" t="n">
        <v>57.6</v>
      </c>
      <c r="O1882" t="n">
        <v>29997.9</v>
      </c>
      <c r="P1882" t="n">
        <v>869.36</v>
      </c>
      <c r="Q1882" t="n">
        <v>1367.79</v>
      </c>
      <c r="R1882" t="n">
        <v>203.33</v>
      </c>
      <c r="S1882" t="n">
        <v>104.26</v>
      </c>
      <c r="T1882" t="n">
        <v>48196.91</v>
      </c>
      <c r="U1882" t="n">
        <v>0.51</v>
      </c>
      <c r="V1882" t="n">
        <v>0.86</v>
      </c>
      <c r="W1882" t="n">
        <v>20.82</v>
      </c>
      <c r="X1882" t="n">
        <v>2.98</v>
      </c>
      <c r="Y1882" t="n">
        <v>1</v>
      </c>
      <c r="Z1882" t="n">
        <v>10</v>
      </c>
    </row>
    <row r="1883">
      <c r="A1883" t="n">
        <v>21</v>
      </c>
      <c r="B1883" t="n">
        <v>120</v>
      </c>
      <c r="C1883" t="inlineStr">
        <is>
          <t xml:space="preserve">CONCLUIDO	</t>
        </is>
      </c>
      <c r="D1883" t="n">
        <v>1.593</v>
      </c>
      <c r="E1883" t="n">
        <v>62.77</v>
      </c>
      <c r="F1883" t="n">
        <v>55.46</v>
      </c>
      <c r="G1883" t="n">
        <v>32.95</v>
      </c>
      <c r="H1883" t="n">
        <v>0.46</v>
      </c>
      <c r="I1883" t="n">
        <v>101</v>
      </c>
      <c r="J1883" t="n">
        <v>241.77</v>
      </c>
      <c r="K1883" t="n">
        <v>57.72</v>
      </c>
      <c r="L1883" t="n">
        <v>6.25</v>
      </c>
      <c r="M1883" t="n">
        <v>99</v>
      </c>
      <c r="N1883" t="n">
        <v>57.79</v>
      </c>
      <c r="O1883" t="n">
        <v>30051.93</v>
      </c>
      <c r="P1883" t="n">
        <v>867.15</v>
      </c>
      <c r="Q1883" t="n">
        <v>1367.67</v>
      </c>
      <c r="R1883" t="n">
        <v>199.86</v>
      </c>
      <c r="S1883" t="n">
        <v>104.26</v>
      </c>
      <c r="T1883" t="n">
        <v>46482.01</v>
      </c>
      <c r="U1883" t="n">
        <v>0.52</v>
      </c>
      <c r="V1883" t="n">
        <v>0.86</v>
      </c>
      <c r="W1883" t="n">
        <v>20.81</v>
      </c>
      <c r="X1883" t="n">
        <v>2.88</v>
      </c>
      <c r="Y1883" t="n">
        <v>1</v>
      </c>
      <c r="Z1883" t="n">
        <v>10</v>
      </c>
    </row>
    <row r="1884">
      <c r="A1884" t="n">
        <v>22</v>
      </c>
      <c r="B1884" t="n">
        <v>120</v>
      </c>
      <c r="C1884" t="inlineStr">
        <is>
          <t xml:space="preserve">CONCLUIDO	</t>
        </is>
      </c>
      <c r="D1884" t="n">
        <v>1.601</v>
      </c>
      <c r="E1884" t="n">
        <v>62.46</v>
      </c>
      <c r="F1884" t="n">
        <v>55.33</v>
      </c>
      <c r="G1884" t="n">
        <v>34.23</v>
      </c>
      <c r="H1884" t="n">
        <v>0.48</v>
      </c>
      <c r="I1884" t="n">
        <v>97</v>
      </c>
      <c r="J1884" t="n">
        <v>242.2</v>
      </c>
      <c r="K1884" t="n">
        <v>57.72</v>
      </c>
      <c r="L1884" t="n">
        <v>6.5</v>
      </c>
      <c r="M1884" t="n">
        <v>95</v>
      </c>
      <c r="N1884" t="n">
        <v>57.98</v>
      </c>
      <c r="O1884" t="n">
        <v>30106.03</v>
      </c>
      <c r="P1884" t="n">
        <v>864.72</v>
      </c>
      <c r="Q1884" t="n">
        <v>1367.6</v>
      </c>
      <c r="R1884" t="n">
        <v>195.74</v>
      </c>
      <c r="S1884" t="n">
        <v>104.26</v>
      </c>
      <c r="T1884" t="n">
        <v>44440.05</v>
      </c>
      <c r="U1884" t="n">
        <v>0.53</v>
      </c>
      <c r="V1884" t="n">
        <v>0.87</v>
      </c>
      <c r="W1884" t="n">
        <v>20.81</v>
      </c>
      <c r="X1884" t="n">
        <v>2.75</v>
      </c>
      <c r="Y1884" t="n">
        <v>1</v>
      </c>
      <c r="Z1884" t="n">
        <v>10</v>
      </c>
    </row>
    <row r="1885">
      <c r="A1885" t="n">
        <v>23</v>
      </c>
      <c r="B1885" t="n">
        <v>120</v>
      </c>
      <c r="C1885" t="inlineStr">
        <is>
          <t xml:space="preserve">CONCLUIDO	</t>
        </is>
      </c>
      <c r="D1885" t="n">
        <v>1.608</v>
      </c>
      <c r="E1885" t="n">
        <v>62.19</v>
      </c>
      <c r="F1885" t="n">
        <v>55.24</v>
      </c>
      <c r="G1885" t="n">
        <v>35.64</v>
      </c>
      <c r="H1885" t="n">
        <v>0.49</v>
      </c>
      <c r="I1885" t="n">
        <v>93</v>
      </c>
      <c r="J1885" t="n">
        <v>242.64</v>
      </c>
      <c r="K1885" t="n">
        <v>57.72</v>
      </c>
      <c r="L1885" t="n">
        <v>6.75</v>
      </c>
      <c r="M1885" t="n">
        <v>91</v>
      </c>
      <c r="N1885" t="n">
        <v>58.17</v>
      </c>
      <c r="O1885" t="n">
        <v>30160.2</v>
      </c>
      <c r="P1885" t="n">
        <v>862.61</v>
      </c>
      <c r="Q1885" t="n">
        <v>1367.48</v>
      </c>
      <c r="R1885" t="n">
        <v>192.77</v>
      </c>
      <c r="S1885" t="n">
        <v>104.26</v>
      </c>
      <c r="T1885" t="n">
        <v>42975.8</v>
      </c>
      <c r="U1885" t="n">
        <v>0.54</v>
      </c>
      <c r="V1885" t="n">
        <v>0.87</v>
      </c>
      <c r="W1885" t="n">
        <v>20.8</v>
      </c>
      <c r="X1885" t="n">
        <v>2.66</v>
      </c>
      <c r="Y1885" t="n">
        <v>1</v>
      </c>
      <c r="Z1885" t="n">
        <v>10</v>
      </c>
    </row>
    <row r="1886">
      <c r="A1886" t="n">
        <v>24</v>
      </c>
      <c r="B1886" t="n">
        <v>120</v>
      </c>
      <c r="C1886" t="inlineStr">
        <is>
          <t xml:space="preserve">CONCLUIDO	</t>
        </is>
      </c>
      <c r="D1886" t="n">
        <v>1.6161</v>
      </c>
      <c r="E1886" t="n">
        <v>61.88</v>
      </c>
      <c r="F1886" t="n">
        <v>55.12</v>
      </c>
      <c r="G1886" t="n">
        <v>37.16</v>
      </c>
      <c r="H1886" t="n">
        <v>0.51</v>
      </c>
      <c r="I1886" t="n">
        <v>89</v>
      </c>
      <c r="J1886" t="n">
        <v>243.08</v>
      </c>
      <c r="K1886" t="n">
        <v>57.72</v>
      </c>
      <c r="L1886" t="n">
        <v>7</v>
      </c>
      <c r="M1886" t="n">
        <v>87</v>
      </c>
      <c r="N1886" t="n">
        <v>58.36</v>
      </c>
      <c r="O1886" t="n">
        <v>30214.44</v>
      </c>
      <c r="P1886" t="n">
        <v>860.13</v>
      </c>
      <c r="Q1886" t="n">
        <v>1367.54</v>
      </c>
      <c r="R1886" t="n">
        <v>188.91</v>
      </c>
      <c r="S1886" t="n">
        <v>104.26</v>
      </c>
      <c r="T1886" t="n">
        <v>41064.93</v>
      </c>
      <c r="U1886" t="n">
        <v>0.55</v>
      </c>
      <c r="V1886" t="n">
        <v>0.87</v>
      </c>
      <c r="W1886" t="n">
        <v>20.79</v>
      </c>
      <c r="X1886" t="n">
        <v>2.53</v>
      </c>
      <c r="Y1886" t="n">
        <v>1</v>
      </c>
      <c r="Z1886" t="n">
        <v>10</v>
      </c>
    </row>
    <row r="1887">
      <c r="A1887" t="n">
        <v>25</v>
      </c>
      <c r="B1887" t="n">
        <v>120</v>
      </c>
      <c r="C1887" t="inlineStr">
        <is>
          <t xml:space="preserve">CONCLUIDO	</t>
        </is>
      </c>
      <c r="D1887" t="n">
        <v>1.6218</v>
      </c>
      <c r="E1887" t="n">
        <v>61.66</v>
      </c>
      <c r="F1887" t="n">
        <v>55.03</v>
      </c>
      <c r="G1887" t="n">
        <v>38.39</v>
      </c>
      <c r="H1887" t="n">
        <v>0.53</v>
      </c>
      <c r="I1887" t="n">
        <v>86</v>
      </c>
      <c r="J1887" t="n">
        <v>243.52</v>
      </c>
      <c r="K1887" t="n">
        <v>57.72</v>
      </c>
      <c r="L1887" t="n">
        <v>7.25</v>
      </c>
      <c r="M1887" t="n">
        <v>84</v>
      </c>
      <c r="N1887" t="n">
        <v>58.55</v>
      </c>
      <c r="O1887" t="n">
        <v>30268.74</v>
      </c>
      <c r="P1887" t="n">
        <v>857.99</v>
      </c>
      <c r="Q1887" t="n">
        <v>1367.54</v>
      </c>
      <c r="R1887" t="n">
        <v>185.79</v>
      </c>
      <c r="S1887" t="n">
        <v>104.26</v>
      </c>
      <c r="T1887" t="n">
        <v>39521.26</v>
      </c>
      <c r="U1887" t="n">
        <v>0.5600000000000001</v>
      </c>
      <c r="V1887" t="n">
        <v>0.87</v>
      </c>
      <c r="W1887" t="n">
        <v>20.8</v>
      </c>
      <c r="X1887" t="n">
        <v>2.45</v>
      </c>
      <c r="Y1887" t="n">
        <v>1</v>
      </c>
      <c r="Z1887" t="n">
        <v>10</v>
      </c>
    </row>
    <row r="1888">
      <c r="A1888" t="n">
        <v>26</v>
      </c>
      <c r="B1888" t="n">
        <v>120</v>
      </c>
      <c r="C1888" t="inlineStr">
        <is>
          <t xml:space="preserve">CONCLUIDO	</t>
        </is>
      </c>
      <c r="D1888" t="n">
        <v>1.628</v>
      </c>
      <c r="E1888" t="n">
        <v>61.43</v>
      </c>
      <c r="F1888" t="n">
        <v>54.94</v>
      </c>
      <c r="G1888" t="n">
        <v>39.71</v>
      </c>
      <c r="H1888" t="n">
        <v>0.55</v>
      </c>
      <c r="I1888" t="n">
        <v>83</v>
      </c>
      <c r="J1888" t="n">
        <v>243.96</v>
      </c>
      <c r="K1888" t="n">
        <v>57.72</v>
      </c>
      <c r="L1888" t="n">
        <v>7.5</v>
      </c>
      <c r="M1888" t="n">
        <v>81</v>
      </c>
      <c r="N1888" t="n">
        <v>58.74</v>
      </c>
      <c r="O1888" t="n">
        <v>30323.11</v>
      </c>
      <c r="P1888" t="n">
        <v>856.12</v>
      </c>
      <c r="Q1888" t="n">
        <v>1367.6</v>
      </c>
      <c r="R1888" t="n">
        <v>182.97</v>
      </c>
      <c r="S1888" t="n">
        <v>104.26</v>
      </c>
      <c r="T1888" t="n">
        <v>38126.76</v>
      </c>
      <c r="U1888" t="n">
        <v>0.57</v>
      </c>
      <c r="V1888" t="n">
        <v>0.87</v>
      </c>
      <c r="W1888" t="n">
        <v>20.78</v>
      </c>
      <c r="X1888" t="n">
        <v>2.35</v>
      </c>
      <c r="Y1888" t="n">
        <v>1</v>
      </c>
      <c r="Z1888" t="n">
        <v>10</v>
      </c>
    </row>
    <row r="1889">
      <c r="A1889" t="n">
        <v>27</v>
      </c>
      <c r="B1889" t="n">
        <v>120</v>
      </c>
      <c r="C1889" t="inlineStr">
        <is>
          <t xml:space="preserve">CONCLUIDO	</t>
        </is>
      </c>
      <c r="D1889" t="n">
        <v>1.6346</v>
      </c>
      <c r="E1889" t="n">
        <v>61.18</v>
      </c>
      <c r="F1889" t="n">
        <v>54.82</v>
      </c>
      <c r="G1889" t="n">
        <v>41.12</v>
      </c>
      <c r="H1889" t="n">
        <v>0.5600000000000001</v>
      </c>
      <c r="I1889" t="n">
        <v>80</v>
      </c>
      <c r="J1889" t="n">
        <v>244.41</v>
      </c>
      <c r="K1889" t="n">
        <v>57.72</v>
      </c>
      <c r="L1889" t="n">
        <v>7.75</v>
      </c>
      <c r="M1889" t="n">
        <v>78</v>
      </c>
      <c r="N1889" t="n">
        <v>58.93</v>
      </c>
      <c r="O1889" t="n">
        <v>30377.55</v>
      </c>
      <c r="P1889" t="n">
        <v>853.72</v>
      </c>
      <c r="Q1889" t="n">
        <v>1367.4</v>
      </c>
      <c r="R1889" t="n">
        <v>179.69</v>
      </c>
      <c r="S1889" t="n">
        <v>104.26</v>
      </c>
      <c r="T1889" t="n">
        <v>36500.54</v>
      </c>
      <c r="U1889" t="n">
        <v>0.58</v>
      </c>
      <c r="V1889" t="n">
        <v>0.87</v>
      </c>
      <c r="W1889" t="n">
        <v>20.77</v>
      </c>
      <c r="X1889" t="n">
        <v>2.24</v>
      </c>
      <c r="Y1889" t="n">
        <v>1</v>
      </c>
      <c r="Z1889" t="n">
        <v>10</v>
      </c>
    </row>
    <row r="1890">
      <c r="A1890" t="n">
        <v>28</v>
      </c>
      <c r="B1890" t="n">
        <v>120</v>
      </c>
      <c r="C1890" t="inlineStr">
        <is>
          <t xml:space="preserve">CONCLUIDO	</t>
        </is>
      </c>
      <c r="D1890" t="n">
        <v>1.6377</v>
      </c>
      <c r="E1890" t="n">
        <v>61.06</v>
      </c>
      <c r="F1890" t="n">
        <v>54.8</v>
      </c>
      <c r="G1890" t="n">
        <v>42.15</v>
      </c>
      <c r="H1890" t="n">
        <v>0.58</v>
      </c>
      <c r="I1890" t="n">
        <v>78</v>
      </c>
      <c r="J1890" t="n">
        <v>244.85</v>
      </c>
      <c r="K1890" t="n">
        <v>57.72</v>
      </c>
      <c r="L1890" t="n">
        <v>8</v>
      </c>
      <c r="M1890" t="n">
        <v>76</v>
      </c>
      <c r="N1890" t="n">
        <v>59.12</v>
      </c>
      <c r="O1890" t="n">
        <v>30432.06</v>
      </c>
      <c r="P1890" t="n">
        <v>852.72</v>
      </c>
      <c r="Q1890" t="n">
        <v>1367.4</v>
      </c>
      <c r="R1890" t="n">
        <v>178.82</v>
      </c>
      <c r="S1890" t="n">
        <v>104.26</v>
      </c>
      <c r="T1890" t="n">
        <v>36075.82</v>
      </c>
      <c r="U1890" t="n">
        <v>0.58</v>
      </c>
      <c r="V1890" t="n">
        <v>0.87</v>
      </c>
      <c r="W1890" t="n">
        <v>20.77</v>
      </c>
      <c r="X1890" t="n">
        <v>2.22</v>
      </c>
      <c r="Y1890" t="n">
        <v>1</v>
      </c>
      <c r="Z1890" t="n">
        <v>10</v>
      </c>
    </row>
    <row r="1891">
      <c r="A1891" t="n">
        <v>29</v>
      </c>
      <c r="B1891" t="n">
        <v>120</v>
      </c>
      <c r="C1891" t="inlineStr">
        <is>
          <t xml:space="preserve">CONCLUIDO	</t>
        </is>
      </c>
      <c r="D1891" t="n">
        <v>1.6439</v>
      </c>
      <c r="E1891" t="n">
        <v>60.83</v>
      </c>
      <c r="F1891" t="n">
        <v>54.7</v>
      </c>
      <c r="G1891" t="n">
        <v>43.76</v>
      </c>
      <c r="H1891" t="n">
        <v>0.6</v>
      </c>
      <c r="I1891" t="n">
        <v>75</v>
      </c>
      <c r="J1891" t="n">
        <v>245.29</v>
      </c>
      <c r="K1891" t="n">
        <v>57.72</v>
      </c>
      <c r="L1891" t="n">
        <v>8.25</v>
      </c>
      <c r="M1891" t="n">
        <v>73</v>
      </c>
      <c r="N1891" t="n">
        <v>59.32</v>
      </c>
      <c r="O1891" t="n">
        <v>30486.64</v>
      </c>
      <c r="P1891" t="n">
        <v>850.65</v>
      </c>
      <c r="Q1891" t="n">
        <v>1367.38</v>
      </c>
      <c r="R1891" t="n">
        <v>175.55</v>
      </c>
      <c r="S1891" t="n">
        <v>104.26</v>
      </c>
      <c r="T1891" t="n">
        <v>34456.46</v>
      </c>
      <c r="U1891" t="n">
        <v>0.59</v>
      </c>
      <c r="V1891" t="n">
        <v>0.88</v>
      </c>
      <c r="W1891" t="n">
        <v>20.76</v>
      </c>
      <c r="X1891" t="n">
        <v>2.12</v>
      </c>
      <c r="Y1891" t="n">
        <v>1</v>
      </c>
      <c r="Z1891" t="n">
        <v>10</v>
      </c>
    </row>
    <row r="1892">
      <c r="A1892" t="n">
        <v>30</v>
      </c>
      <c r="B1892" t="n">
        <v>120</v>
      </c>
      <c r="C1892" t="inlineStr">
        <is>
          <t xml:space="preserve">CONCLUIDO	</t>
        </is>
      </c>
      <c r="D1892" t="n">
        <v>1.6478</v>
      </c>
      <c r="E1892" t="n">
        <v>60.69</v>
      </c>
      <c r="F1892" t="n">
        <v>54.65</v>
      </c>
      <c r="G1892" t="n">
        <v>44.92</v>
      </c>
      <c r="H1892" t="n">
        <v>0.62</v>
      </c>
      <c r="I1892" t="n">
        <v>73</v>
      </c>
      <c r="J1892" t="n">
        <v>245.73</v>
      </c>
      <c r="K1892" t="n">
        <v>57.72</v>
      </c>
      <c r="L1892" t="n">
        <v>8.5</v>
      </c>
      <c r="M1892" t="n">
        <v>71</v>
      </c>
      <c r="N1892" t="n">
        <v>59.51</v>
      </c>
      <c r="O1892" t="n">
        <v>30541.29</v>
      </c>
      <c r="P1892" t="n">
        <v>849.59</v>
      </c>
      <c r="Q1892" t="n">
        <v>1367.51</v>
      </c>
      <c r="R1892" t="n">
        <v>173.8</v>
      </c>
      <c r="S1892" t="n">
        <v>104.26</v>
      </c>
      <c r="T1892" t="n">
        <v>33591.41</v>
      </c>
      <c r="U1892" t="n">
        <v>0.6</v>
      </c>
      <c r="V1892" t="n">
        <v>0.88</v>
      </c>
      <c r="W1892" t="n">
        <v>20.77</v>
      </c>
      <c r="X1892" t="n">
        <v>2.07</v>
      </c>
      <c r="Y1892" t="n">
        <v>1</v>
      </c>
      <c r="Z1892" t="n">
        <v>10</v>
      </c>
    </row>
    <row r="1893">
      <c r="A1893" t="n">
        <v>31</v>
      </c>
      <c r="B1893" t="n">
        <v>120</v>
      </c>
      <c r="C1893" t="inlineStr">
        <is>
          <t xml:space="preserve">CONCLUIDO	</t>
        </is>
      </c>
      <c r="D1893" t="n">
        <v>1.6526</v>
      </c>
      <c r="E1893" t="n">
        <v>60.51</v>
      </c>
      <c r="F1893" t="n">
        <v>54.57</v>
      </c>
      <c r="G1893" t="n">
        <v>46.11</v>
      </c>
      <c r="H1893" t="n">
        <v>0.63</v>
      </c>
      <c r="I1893" t="n">
        <v>71</v>
      </c>
      <c r="J1893" t="n">
        <v>246.18</v>
      </c>
      <c r="K1893" t="n">
        <v>57.72</v>
      </c>
      <c r="L1893" t="n">
        <v>8.75</v>
      </c>
      <c r="M1893" t="n">
        <v>69</v>
      </c>
      <c r="N1893" t="n">
        <v>59.7</v>
      </c>
      <c r="O1893" t="n">
        <v>30596.01</v>
      </c>
      <c r="P1893" t="n">
        <v>847.51</v>
      </c>
      <c r="Q1893" t="n">
        <v>1367.38</v>
      </c>
      <c r="R1893" t="n">
        <v>171.46</v>
      </c>
      <c r="S1893" t="n">
        <v>104.26</v>
      </c>
      <c r="T1893" t="n">
        <v>32433.66</v>
      </c>
      <c r="U1893" t="n">
        <v>0.61</v>
      </c>
      <c r="V1893" t="n">
        <v>0.88</v>
      </c>
      <c r="W1893" t="n">
        <v>20.75</v>
      </c>
      <c r="X1893" t="n">
        <v>1.99</v>
      </c>
      <c r="Y1893" t="n">
        <v>1</v>
      </c>
      <c r="Z1893" t="n">
        <v>10</v>
      </c>
    </row>
    <row r="1894">
      <c r="A1894" t="n">
        <v>32</v>
      </c>
      <c r="B1894" t="n">
        <v>120</v>
      </c>
      <c r="C1894" t="inlineStr">
        <is>
          <t xml:space="preserve">CONCLUIDO	</t>
        </is>
      </c>
      <c r="D1894" t="n">
        <v>1.6556</v>
      </c>
      <c r="E1894" t="n">
        <v>60.4</v>
      </c>
      <c r="F1894" t="n">
        <v>54.55</v>
      </c>
      <c r="G1894" t="n">
        <v>47.43</v>
      </c>
      <c r="H1894" t="n">
        <v>0.65</v>
      </c>
      <c r="I1894" t="n">
        <v>69</v>
      </c>
      <c r="J1894" t="n">
        <v>246.62</v>
      </c>
      <c r="K1894" t="n">
        <v>57.72</v>
      </c>
      <c r="L1894" t="n">
        <v>9</v>
      </c>
      <c r="M1894" t="n">
        <v>67</v>
      </c>
      <c r="N1894" t="n">
        <v>59.9</v>
      </c>
      <c r="O1894" t="n">
        <v>30650.8</v>
      </c>
      <c r="P1894" t="n">
        <v>846.54</v>
      </c>
      <c r="Q1894" t="n">
        <v>1367.43</v>
      </c>
      <c r="R1894" t="n">
        <v>170.51</v>
      </c>
      <c r="S1894" t="n">
        <v>104.26</v>
      </c>
      <c r="T1894" t="n">
        <v>31966.09</v>
      </c>
      <c r="U1894" t="n">
        <v>0.61</v>
      </c>
      <c r="V1894" t="n">
        <v>0.88</v>
      </c>
      <c r="W1894" t="n">
        <v>20.76</v>
      </c>
      <c r="X1894" t="n">
        <v>1.97</v>
      </c>
      <c r="Y1894" t="n">
        <v>1</v>
      </c>
      <c r="Z1894" t="n">
        <v>10</v>
      </c>
    </row>
    <row r="1895">
      <c r="A1895" t="n">
        <v>33</v>
      </c>
      <c r="B1895" t="n">
        <v>120</v>
      </c>
      <c r="C1895" t="inlineStr">
        <is>
          <t xml:space="preserve">CONCLUIDO	</t>
        </is>
      </c>
      <c r="D1895" t="n">
        <v>1.6601</v>
      </c>
      <c r="E1895" t="n">
        <v>60.24</v>
      </c>
      <c r="F1895" t="n">
        <v>54.48</v>
      </c>
      <c r="G1895" t="n">
        <v>48.78</v>
      </c>
      <c r="H1895" t="n">
        <v>0.67</v>
      </c>
      <c r="I1895" t="n">
        <v>67</v>
      </c>
      <c r="J1895" t="n">
        <v>247.07</v>
      </c>
      <c r="K1895" t="n">
        <v>57.72</v>
      </c>
      <c r="L1895" t="n">
        <v>9.25</v>
      </c>
      <c r="M1895" t="n">
        <v>65</v>
      </c>
      <c r="N1895" t="n">
        <v>60.09</v>
      </c>
      <c r="O1895" t="n">
        <v>30705.66</v>
      </c>
      <c r="P1895" t="n">
        <v>844.78</v>
      </c>
      <c r="Q1895" t="n">
        <v>1367.34</v>
      </c>
      <c r="R1895" t="n">
        <v>168.28</v>
      </c>
      <c r="S1895" t="n">
        <v>104.26</v>
      </c>
      <c r="T1895" t="n">
        <v>30859.45</v>
      </c>
      <c r="U1895" t="n">
        <v>0.62</v>
      </c>
      <c r="V1895" t="n">
        <v>0.88</v>
      </c>
      <c r="W1895" t="n">
        <v>20.75</v>
      </c>
      <c r="X1895" t="n">
        <v>1.9</v>
      </c>
      <c r="Y1895" t="n">
        <v>1</v>
      </c>
      <c r="Z1895" t="n">
        <v>10</v>
      </c>
    </row>
    <row r="1896">
      <c r="A1896" t="n">
        <v>34</v>
      </c>
      <c r="B1896" t="n">
        <v>120</v>
      </c>
      <c r="C1896" t="inlineStr">
        <is>
          <t xml:space="preserve">CONCLUIDO	</t>
        </is>
      </c>
      <c r="D1896" t="n">
        <v>1.6644</v>
      </c>
      <c r="E1896" t="n">
        <v>60.08</v>
      </c>
      <c r="F1896" t="n">
        <v>54.41</v>
      </c>
      <c r="G1896" t="n">
        <v>50.22</v>
      </c>
      <c r="H1896" t="n">
        <v>0.68</v>
      </c>
      <c r="I1896" t="n">
        <v>65</v>
      </c>
      <c r="J1896" t="n">
        <v>247.51</v>
      </c>
      <c r="K1896" t="n">
        <v>57.72</v>
      </c>
      <c r="L1896" t="n">
        <v>9.5</v>
      </c>
      <c r="M1896" t="n">
        <v>63</v>
      </c>
      <c r="N1896" t="n">
        <v>60.29</v>
      </c>
      <c r="O1896" t="n">
        <v>30760.6</v>
      </c>
      <c r="P1896" t="n">
        <v>843.13</v>
      </c>
      <c r="Q1896" t="n">
        <v>1367.43</v>
      </c>
      <c r="R1896" t="n">
        <v>165.98</v>
      </c>
      <c r="S1896" t="n">
        <v>104.26</v>
      </c>
      <c r="T1896" t="n">
        <v>29720.04</v>
      </c>
      <c r="U1896" t="n">
        <v>0.63</v>
      </c>
      <c r="V1896" t="n">
        <v>0.88</v>
      </c>
      <c r="W1896" t="n">
        <v>20.75</v>
      </c>
      <c r="X1896" t="n">
        <v>1.83</v>
      </c>
      <c r="Y1896" t="n">
        <v>1</v>
      </c>
      <c r="Z1896" t="n">
        <v>10</v>
      </c>
    </row>
    <row r="1897">
      <c r="A1897" t="n">
        <v>35</v>
      </c>
      <c r="B1897" t="n">
        <v>120</v>
      </c>
      <c r="C1897" t="inlineStr">
        <is>
          <t xml:space="preserve">CONCLUIDO	</t>
        </is>
      </c>
      <c r="D1897" t="n">
        <v>1.6678</v>
      </c>
      <c r="E1897" t="n">
        <v>59.96</v>
      </c>
      <c r="F1897" t="n">
        <v>54.38</v>
      </c>
      <c r="G1897" t="n">
        <v>51.79</v>
      </c>
      <c r="H1897" t="n">
        <v>0.7</v>
      </c>
      <c r="I1897" t="n">
        <v>63</v>
      </c>
      <c r="J1897" t="n">
        <v>247.96</v>
      </c>
      <c r="K1897" t="n">
        <v>57.72</v>
      </c>
      <c r="L1897" t="n">
        <v>9.75</v>
      </c>
      <c r="M1897" t="n">
        <v>61</v>
      </c>
      <c r="N1897" t="n">
        <v>60.48</v>
      </c>
      <c r="O1897" t="n">
        <v>30815.6</v>
      </c>
      <c r="P1897" t="n">
        <v>842.46</v>
      </c>
      <c r="Q1897" t="n">
        <v>1367.36</v>
      </c>
      <c r="R1897" t="n">
        <v>164.86</v>
      </c>
      <c r="S1897" t="n">
        <v>104.26</v>
      </c>
      <c r="T1897" t="n">
        <v>29173.27</v>
      </c>
      <c r="U1897" t="n">
        <v>0.63</v>
      </c>
      <c r="V1897" t="n">
        <v>0.88</v>
      </c>
      <c r="W1897" t="n">
        <v>20.75</v>
      </c>
      <c r="X1897" t="n">
        <v>1.8</v>
      </c>
      <c r="Y1897" t="n">
        <v>1</v>
      </c>
      <c r="Z1897" t="n">
        <v>10</v>
      </c>
    </row>
    <row r="1898">
      <c r="A1898" t="n">
        <v>36</v>
      </c>
      <c r="B1898" t="n">
        <v>120</v>
      </c>
      <c r="C1898" t="inlineStr">
        <is>
          <t xml:space="preserve">CONCLUIDO	</t>
        </is>
      </c>
      <c r="D1898" t="n">
        <v>1.6708</v>
      </c>
      <c r="E1898" t="n">
        <v>59.85</v>
      </c>
      <c r="F1898" t="n">
        <v>54.32</v>
      </c>
      <c r="G1898" t="n">
        <v>52.57</v>
      </c>
      <c r="H1898" t="n">
        <v>0.72</v>
      </c>
      <c r="I1898" t="n">
        <v>62</v>
      </c>
      <c r="J1898" t="n">
        <v>248.4</v>
      </c>
      <c r="K1898" t="n">
        <v>57.72</v>
      </c>
      <c r="L1898" t="n">
        <v>10</v>
      </c>
      <c r="M1898" t="n">
        <v>60</v>
      </c>
      <c r="N1898" t="n">
        <v>60.68</v>
      </c>
      <c r="O1898" t="n">
        <v>30870.67</v>
      </c>
      <c r="P1898" t="n">
        <v>840.63</v>
      </c>
      <c r="Q1898" t="n">
        <v>1367.42</v>
      </c>
      <c r="R1898" t="n">
        <v>163.27</v>
      </c>
      <c r="S1898" t="n">
        <v>104.26</v>
      </c>
      <c r="T1898" t="n">
        <v>28379.89</v>
      </c>
      <c r="U1898" t="n">
        <v>0.64</v>
      </c>
      <c r="V1898" t="n">
        <v>0.88</v>
      </c>
      <c r="W1898" t="n">
        <v>20.74</v>
      </c>
      <c r="X1898" t="n">
        <v>1.74</v>
      </c>
      <c r="Y1898" t="n">
        <v>1</v>
      </c>
      <c r="Z1898" t="n">
        <v>10</v>
      </c>
    </row>
    <row r="1899">
      <c r="A1899" t="n">
        <v>37</v>
      </c>
      <c r="B1899" t="n">
        <v>120</v>
      </c>
      <c r="C1899" t="inlineStr">
        <is>
          <t xml:space="preserve">CONCLUIDO	</t>
        </is>
      </c>
      <c r="D1899" t="n">
        <v>1.6747</v>
      </c>
      <c r="E1899" t="n">
        <v>59.71</v>
      </c>
      <c r="F1899" t="n">
        <v>54.27</v>
      </c>
      <c r="G1899" t="n">
        <v>54.27</v>
      </c>
      <c r="H1899" t="n">
        <v>0.73</v>
      </c>
      <c r="I1899" t="n">
        <v>60</v>
      </c>
      <c r="J1899" t="n">
        <v>248.85</v>
      </c>
      <c r="K1899" t="n">
        <v>57.72</v>
      </c>
      <c r="L1899" t="n">
        <v>10.25</v>
      </c>
      <c r="M1899" t="n">
        <v>58</v>
      </c>
      <c r="N1899" t="n">
        <v>60.88</v>
      </c>
      <c r="O1899" t="n">
        <v>30925.82</v>
      </c>
      <c r="P1899" t="n">
        <v>839.71</v>
      </c>
      <c r="Q1899" t="n">
        <v>1367.42</v>
      </c>
      <c r="R1899" t="n">
        <v>161.31</v>
      </c>
      <c r="S1899" t="n">
        <v>104.26</v>
      </c>
      <c r="T1899" t="n">
        <v>27413.53</v>
      </c>
      <c r="U1899" t="n">
        <v>0.65</v>
      </c>
      <c r="V1899" t="n">
        <v>0.88</v>
      </c>
      <c r="W1899" t="n">
        <v>20.75</v>
      </c>
      <c r="X1899" t="n">
        <v>1.69</v>
      </c>
      <c r="Y1899" t="n">
        <v>1</v>
      </c>
      <c r="Z1899" t="n">
        <v>10</v>
      </c>
    </row>
    <row r="1900">
      <c r="A1900" t="n">
        <v>38</v>
      </c>
      <c r="B1900" t="n">
        <v>120</v>
      </c>
      <c r="C1900" t="inlineStr">
        <is>
          <t xml:space="preserve">CONCLUIDO	</t>
        </is>
      </c>
      <c r="D1900" t="n">
        <v>1.6771</v>
      </c>
      <c r="E1900" t="n">
        <v>59.63</v>
      </c>
      <c r="F1900" t="n">
        <v>54.23</v>
      </c>
      <c r="G1900" t="n">
        <v>55.15</v>
      </c>
      <c r="H1900" t="n">
        <v>0.75</v>
      </c>
      <c r="I1900" t="n">
        <v>59</v>
      </c>
      <c r="J1900" t="n">
        <v>249.3</v>
      </c>
      <c r="K1900" t="n">
        <v>57.72</v>
      </c>
      <c r="L1900" t="n">
        <v>10.5</v>
      </c>
      <c r="M1900" t="n">
        <v>57</v>
      </c>
      <c r="N1900" t="n">
        <v>61.07</v>
      </c>
      <c r="O1900" t="n">
        <v>30981.04</v>
      </c>
      <c r="P1900" t="n">
        <v>838.35</v>
      </c>
      <c r="Q1900" t="n">
        <v>1367.45</v>
      </c>
      <c r="R1900" t="n">
        <v>159.94</v>
      </c>
      <c r="S1900" t="n">
        <v>104.26</v>
      </c>
      <c r="T1900" t="n">
        <v>26729.73</v>
      </c>
      <c r="U1900" t="n">
        <v>0.65</v>
      </c>
      <c r="V1900" t="n">
        <v>0.88</v>
      </c>
      <c r="W1900" t="n">
        <v>20.75</v>
      </c>
      <c r="X1900" t="n">
        <v>1.65</v>
      </c>
      <c r="Y1900" t="n">
        <v>1</v>
      </c>
      <c r="Z1900" t="n">
        <v>10</v>
      </c>
    </row>
    <row r="1901">
      <c r="A1901" t="n">
        <v>39</v>
      </c>
      <c r="B1901" t="n">
        <v>120</v>
      </c>
      <c r="C1901" t="inlineStr">
        <is>
          <t xml:space="preserve">CONCLUIDO	</t>
        </is>
      </c>
      <c r="D1901" t="n">
        <v>1.6811</v>
      </c>
      <c r="E1901" t="n">
        <v>59.48</v>
      </c>
      <c r="F1901" t="n">
        <v>54.18</v>
      </c>
      <c r="G1901" t="n">
        <v>57.03</v>
      </c>
      <c r="H1901" t="n">
        <v>0.77</v>
      </c>
      <c r="I1901" t="n">
        <v>57</v>
      </c>
      <c r="J1901" t="n">
        <v>249.75</v>
      </c>
      <c r="K1901" t="n">
        <v>57.72</v>
      </c>
      <c r="L1901" t="n">
        <v>10.75</v>
      </c>
      <c r="M1901" t="n">
        <v>55</v>
      </c>
      <c r="N1901" t="n">
        <v>61.27</v>
      </c>
      <c r="O1901" t="n">
        <v>31036.33</v>
      </c>
      <c r="P1901" t="n">
        <v>837.3</v>
      </c>
      <c r="Q1901" t="n">
        <v>1367.3</v>
      </c>
      <c r="R1901" t="n">
        <v>158.39</v>
      </c>
      <c r="S1901" t="n">
        <v>104.26</v>
      </c>
      <c r="T1901" t="n">
        <v>25968.1</v>
      </c>
      <c r="U1901" t="n">
        <v>0.66</v>
      </c>
      <c r="V1901" t="n">
        <v>0.88</v>
      </c>
      <c r="W1901" t="n">
        <v>20.74</v>
      </c>
      <c r="X1901" t="n">
        <v>1.6</v>
      </c>
      <c r="Y1901" t="n">
        <v>1</v>
      </c>
      <c r="Z1901" t="n">
        <v>10</v>
      </c>
    </row>
    <row r="1902">
      <c r="A1902" t="n">
        <v>40</v>
      </c>
      <c r="B1902" t="n">
        <v>120</v>
      </c>
      <c r="C1902" t="inlineStr">
        <is>
          <t xml:space="preserve">CONCLUIDO	</t>
        </is>
      </c>
      <c r="D1902" t="n">
        <v>1.6829</v>
      </c>
      <c r="E1902" t="n">
        <v>59.42</v>
      </c>
      <c r="F1902" t="n">
        <v>54.16</v>
      </c>
      <c r="G1902" t="n">
        <v>58.03</v>
      </c>
      <c r="H1902" t="n">
        <v>0.78</v>
      </c>
      <c r="I1902" t="n">
        <v>56</v>
      </c>
      <c r="J1902" t="n">
        <v>250.2</v>
      </c>
      <c r="K1902" t="n">
        <v>57.72</v>
      </c>
      <c r="L1902" t="n">
        <v>11</v>
      </c>
      <c r="M1902" t="n">
        <v>54</v>
      </c>
      <c r="N1902" t="n">
        <v>61.47</v>
      </c>
      <c r="O1902" t="n">
        <v>31091.69</v>
      </c>
      <c r="P1902" t="n">
        <v>836.26</v>
      </c>
      <c r="Q1902" t="n">
        <v>1367.35</v>
      </c>
      <c r="R1902" t="n">
        <v>157.92</v>
      </c>
      <c r="S1902" t="n">
        <v>104.26</v>
      </c>
      <c r="T1902" t="n">
        <v>25735.66</v>
      </c>
      <c r="U1902" t="n">
        <v>0.66</v>
      </c>
      <c r="V1902" t="n">
        <v>0.88</v>
      </c>
      <c r="W1902" t="n">
        <v>20.74</v>
      </c>
      <c r="X1902" t="n">
        <v>1.58</v>
      </c>
      <c r="Y1902" t="n">
        <v>1</v>
      </c>
      <c r="Z1902" t="n">
        <v>10</v>
      </c>
    </row>
    <row r="1903">
      <c r="A1903" t="n">
        <v>41</v>
      </c>
      <c r="B1903" t="n">
        <v>120</v>
      </c>
      <c r="C1903" t="inlineStr">
        <is>
          <t xml:space="preserve">CONCLUIDO	</t>
        </is>
      </c>
      <c r="D1903" t="n">
        <v>1.685</v>
      </c>
      <c r="E1903" t="n">
        <v>59.35</v>
      </c>
      <c r="F1903" t="n">
        <v>54.13</v>
      </c>
      <c r="G1903" t="n">
        <v>59.05</v>
      </c>
      <c r="H1903" t="n">
        <v>0.8</v>
      </c>
      <c r="I1903" t="n">
        <v>55</v>
      </c>
      <c r="J1903" t="n">
        <v>250.65</v>
      </c>
      <c r="K1903" t="n">
        <v>57.72</v>
      </c>
      <c r="L1903" t="n">
        <v>11.25</v>
      </c>
      <c r="M1903" t="n">
        <v>53</v>
      </c>
      <c r="N1903" t="n">
        <v>61.67</v>
      </c>
      <c r="O1903" t="n">
        <v>31147.12</v>
      </c>
      <c r="P1903" t="n">
        <v>834.97</v>
      </c>
      <c r="Q1903" t="n">
        <v>1367.27</v>
      </c>
      <c r="R1903" t="n">
        <v>156.85</v>
      </c>
      <c r="S1903" t="n">
        <v>104.26</v>
      </c>
      <c r="T1903" t="n">
        <v>25206.99</v>
      </c>
      <c r="U1903" t="n">
        <v>0.66</v>
      </c>
      <c r="V1903" t="n">
        <v>0.89</v>
      </c>
      <c r="W1903" t="n">
        <v>20.74</v>
      </c>
      <c r="X1903" t="n">
        <v>1.55</v>
      </c>
      <c r="Y1903" t="n">
        <v>1</v>
      </c>
      <c r="Z1903" t="n">
        <v>10</v>
      </c>
    </row>
    <row r="1904">
      <c r="A1904" t="n">
        <v>42</v>
      </c>
      <c r="B1904" t="n">
        <v>120</v>
      </c>
      <c r="C1904" t="inlineStr">
        <is>
          <t xml:space="preserve">CONCLUIDO	</t>
        </is>
      </c>
      <c r="D1904" t="n">
        <v>1.6894</v>
      </c>
      <c r="E1904" t="n">
        <v>59.19</v>
      </c>
      <c r="F1904" t="n">
        <v>54.07</v>
      </c>
      <c r="G1904" t="n">
        <v>61.21</v>
      </c>
      <c r="H1904" t="n">
        <v>0.8100000000000001</v>
      </c>
      <c r="I1904" t="n">
        <v>53</v>
      </c>
      <c r="J1904" t="n">
        <v>251.1</v>
      </c>
      <c r="K1904" t="n">
        <v>57.72</v>
      </c>
      <c r="L1904" t="n">
        <v>11.5</v>
      </c>
      <c r="M1904" t="n">
        <v>51</v>
      </c>
      <c r="N1904" t="n">
        <v>61.87</v>
      </c>
      <c r="O1904" t="n">
        <v>31202.63</v>
      </c>
      <c r="P1904" t="n">
        <v>833.47</v>
      </c>
      <c r="Q1904" t="n">
        <v>1367.34</v>
      </c>
      <c r="R1904" t="n">
        <v>154.81</v>
      </c>
      <c r="S1904" t="n">
        <v>104.26</v>
      </c>
      <c r="T1904" t="n">
        <v>24194.82</v>
      </c>
      <c r="U1904" t="n">
        <v>0.67</v>
      </c>
      <c r="V1904" t="n">
        <v>0.89</v>
      </c>
      <c r="W1904" t="n">
        <v>20.73</v>
      </c>
      <c r="X1904" t="n">
        <v>1.49</v>
      </c>
      <c r="Y1904" t="n">
        <v>1</v>
      </c>
      <c r="Z1904" t="n">
        <v>10</v>
      </c>
    </row>
    <row r="1905">
      <c r="A1905" t="n">
        <v>43</v>
      </c>
      <c r="B1905" t="n">
        <v>120</v>
      </c>
      <c r="C1905" t="inlineStr">
        <is>
          <t xml:space="preserve">CONCLUIDO	</t>
        </is>
      </c>
      <c r="D1905" t="n">
        <v>1.6915</v>
      </c>
      <c r="E1905" t="n">
        <v>59.12</v>
      </c>
      <c r="F1905" t="n">
        <v>54.04</v>
      </c>
      <c r="G1905" t="n">
        <v>62.36</v>
      </c>
      <c r="H1905" t="n">
        <v>0.83</v>
      </c>
      <c r="I1905" t="n">
        <v>52</v>
      </c>
      <c r="J1905" t="n">
        <v>251.55</v>
      </c>
      <c r="K1905" t="n">
        <v>57.72</v>
      </c>
      <c r="L1905" t="n">
        <v>11.75</v>
      </c>
      <c r="M1905" t="n">
        <v>50</v>
      </c>
      <c r="N1905" t="n">
        <v>62.07</v>
      </c>
      <c r="O1905" t="n">
        <v>31258.21</v>
      </c>
      <c r="P1905" t="n">
        <v>832.55</v>
      </c>
      <c r="Q1905" t="n">
        <v>1367.31</v>
      </c>
      <c r="R1905" t="n">
        <v>154.19</v>
      </c>
      <c r="S1905" t="n">
        <v>104.26</v>
      </c>
      <c r="T1905" t="n">
        <v>23892.3</v>
      </c>
      <c r="U1905" t="n">
        <v>0.68</v>
      </c>
      <c r="V1905" t="n">
        <v>0.89</v>
      </c>
      <c r="W1905" t="n">
        <v>20.73</v>
      </c>
      <c r="X1905" t="n">
        <v>1.46</v>
      </c>
      <c r="Y1905" t="n">
        <v>1</v>
      </c>
      <c r="Z1905" t="n">
        <v>10</v>
      </c>
    </row>
    <row r="1906">
      <c r="A1906" t="n">
        <v>44</v>
      </c>
      <c r="B1906" t="n">
        <v>120</v>
      </c>
      <c r="C1906" t="inlineStr">
        <is>
          <t xml:space="preserve">CONCLUIDO	</t>
        </is>
      </c>
      <c r="D1906" t="n">
        <v>1.6933</v>
      </c>
      <c r="E1906" t="n">
        <v>59.06</v>
      </c>
      <c r="F1906" t="n">
        <v>54.02</v>
      </c>
      <c r="G1906" t="n">
        <v>63.56</v>
      </c>
      <c r="H1906" t="n">
        <v>0.85</v>
      </c>
      <c r="I1906" t="n">
        <v>51</v>
      </c>
      <c r="J1906" t="n">
        <v>252</v>
      </c>
      <c r="K1906" t="n">
        <v>57.72</v>
      </c>
      <c r="L1906" t="n">
        <v>12</v>
      </c>
      <c r="M1906" t="n">
        <v>49</v>
      </c>
      <c r="N1906" t="n">
        <v>62.27</v>
      </c>
      <c r="O1906" t="n">
        <v>31313.87</v>
      </c>
      <c r="P1906" t="n">
        <v>831.46</v>
      </c>
      <c r="Q1906" t="n">
        <v>1367.43</v>
      </c>
      <c r="R1906" t="n">
        <v>153.32</v>
      </c>
      <c r="S1906" t="n">
        <v>104.26</v>
      </c>
      <c r="T1906" t="n">
        <v>23459.13</v>
      </c>
      <c r="U1906" t="n">
        <v>0.68</v>
      </c>
      <c r="V1906" t="n">
        <v>0.89</v>
      </c>
      <c r="W1906" t="n">
        <v>20.73</v>
      </c>
      <c r="X1906" t="n">
        <v>1.44</v>
      </c>
      <c r="Y1906" t="n">
        <v>1</v>
      </c>
      <c r="Z1906" t="n">
        <v>10</v>
      </c>
    </row>
    <row r="1907">
      <c r="A1907" t="n">
        <v>45</v>
      </c>
      <c r="B1907" t="n">
        <v>120</v>
      </c>
      <c r="C1907" t="inlineStr">
        <is>
          <t xml:space="preserve">CONCLUIDO	</t>
        </is>
      </c>
      <c r="D1907" t="n">
        <v>1.696</v>
      </c>
      <c r="E1907" t="n">
        <v>58.96</v>
      </c>
      <c r="F1907" t="n">
        <v>53.98</v>
      </c>
      <c r="G1907" t="n">
        <v>64.77</v>
      </c>
      <c r="H1907" t="n">
        <v>0.86</v>
      </c>
      <c r="I1907" t="n">
        <v>50</v>
      </c>
      <c r="J1907" t="n">
        <v>252.45</v>
      </c>
      <c r="K1907" t="n">
        <v>57.72</v>
      </c>
      <c r="L1907" t="n">
        <v>12.25</v>
      </c>
      <c r="M1907" t="n">
        <v>48</v>
      </c>
      <c r="N1907" t="n">
        <v>62.48</v>
      </c>
      <c r="O1907" t="n">
        <v>31369.6</v>
      </c>
      <c r="P1907" t="n">
        <v>830.71</v>
      </c>
      <c r="Q1907" t="n">
        <v>1367.36</v>
      </c>
      <c r="R1907" t="n">
        <v>152.04</v>
      </c>
      <c r="S1907" t="n">
        <v>104.26</v>
      </c>
      <c r="T1907" t="n">
        <v>22826.53</v>
      </c>
      <c r="U1907" t="n">
        <v>0.6899999999999999</v>
      </c>
      <c r="V1907" t="n">
        <v>0.89</v>
      </c>
      <c r="W1907" t="n">
        <v>20.72</v>
      </c>
      <c r="X1907" t="n">
        <v>1.4</v>
      </c>
      <c r="Y1907" t="n">
        <v>1</v>
      </c>
      <c r="Z1907" t="n">
        <v>10</v>
      </c>
    </row>
    <row r="1908">
      <c r="A1908" t="n">
        <v>46</v>
      </c>
      <c r="B1908" t="n">
        <v>120</v>
      </c>
      <c r="C1908" t="inlineStr">
        <is>
          <t xml:space="preserve">CONCLUIDO	</t>
        </is>
      </c>
      <c r="D1908" t="n">
        <v>1.698</v>
      </c>
      <c r="E1908" t="n">
        <v>58.89</v>
      </c>
      <c r="F1908" t="n">
        <v>53.95</v>
      </c>
      <c r="G1908" t="n">
        <v>66.06</v>
      </c>
      <c r="H1908" t="n">
        <v>0.88</v>
      </c>
      <c r="I1908" t="n">
        <v>49</v>
      </c>
      <c r="J1908" t="n">
        <v>252.9</v>
      </c>
      <c r="K1908" t="n">
        <v>57.72</v>
      </c>
      <c r="L1908" t="n">
        <v>12.5</v>
      </c>
      <c r="M1908" t="n">
        <v>47</v>
      </c>
      <c r="N1908" t="n">
        <v>62.68</v>
      </c>
      <c r="O1908" t="n">
        <v>31425.4</v>
      </c>
      <c r="P1908" t="n">
        <v>829.61</v>
      </c>
      <c r="Q1908" t="n">
        <v>1367.39</v>
      </c>
      <c r="R1908" t="n">
        <v>151.12</v>
      </c>
      <c r="S1908" t="n">
        <v>104.26</v>
      </c>
      <c r="T1908" t="n">
        <v>22371.98</v>
      </c>
      <c r="U1908" t="n">
        <v>0.6899999999999999</v>
      </c>
      <c r="V1908" t="n">
        <v>0.89</v>
      </c>
      <c r="W1908" t="n">
        <v>20.72</v>
      </c>
      <c r="X1908" t="n">
        <v>1.37</v>
      </c>
      <c r="Y1908" t="n">
        <v>1</v>
      </c>
      <c r="Z1908" t="n">
        <v>10</v>
      </c>
    </row>
    <row r="1909">
      <c r="A1909" t="n">
        <v>47</v>
      </c>
      <c r="B1909" t="n">
        <v>120</v>
      </c>
      <c r="C1909" t="inlineStr">
        <is>
          <t xml:space="preserve">CONCLUIDO	</t>
        </is>
      </c>
      <c r="D1909" t="n">
        <v>1.7001</v>
      </c>
      <c r="E1909" t="n">
        <v>58.82</v>
      </c>
      <c r="F1909" t="n">
        <v>53.92</v>
      </c>
      <c r="G1909" t="n">
        <v>67.41</v>
      </c>
      <c r="H1909" t="n">
        <v>0.9</v>
      </c>
      <c r="I1909" t="n">
        <v>48</v>
      </c>
      <c r="J1909" t="n">
        <v>253.35</v>
      </c>
      <c r="K1909" t="n">
        <v>57.72</v>
      </c>
      <c r="L1909" t="n">
        <v>12.75</v>
      </c>
      <c r="M1909" t="n">
        <v>46</v>
      </c>
      <c r="N1909" t="n">
        <v>62.88</v>
      </c>
      <c r="O1909" t="n">
        <v>31481.28</v>
      </c>
      <c r="P1909" t="n">
        <v>828.45</v>
      </c>
      <c r="Q1909" t="n">
        <v>1367.34</v>
      </c>
      <c r="R1909" t="n">
        <v>150.68</v>
      </c>
      <c r="S1909" t="n">
        <v>104.26</v>
      </c>
      <c r="T1909" t="n">
        <v>22157.07</v>
      </c>
      <c r="U1909" t="n">
        <v>0.6899999999999999</v>
      </c>
      <c r="V1909" t="n">
        <v>0.89</v>
      </c>
      <c r="W1909" t="n">
        <v>20.71</v>
      </c>
      <c r="X1909" t="n">
        <v>1.34</v>
      </c>
      <c r="Y1909" t="n">
        <v>1</v>
      </c>
      <c r="Z1909" t="n">
        <v>10</v>
      </c>
    </row>
    <row r="1910">
      <c r="A1910" t="n">
        <v>48</v>
      </c>
      <c r="B1910" t="n">
        <v>120</v>
      </c>
      <c r="C1910" t="inlineStr">
        <is>
          <t xml:space="preserve">CONCLUIDO	</t>
        </is>
      </c>
      <c r="D1910" t="n">
        <v>1.7025</v>
      </c>
      <c r="E1910" t="n">
        <v>58.74</v>
      </c>
      <c r="F1910" t="n">
        <v>53.89</v>
      </c>
      <c r="G1910" t="n">
        <v>68.79000000000001</v>
      </c>
      <c r="H1910" t="n">
        <v>0.91</v>
      </c>
      <c r="I1910" t="n">
        <v>47</v>
      </c>
      <c r="J1910" t="n">
        <v>253.81</v>
      </c>
      <c r="K1910" t="n">
        <v>57.72</v>
      </c>
      <c r="L1910" t="n">
        <v>13</v>
      </c>
      <c r="M1910" t="n">
        <v>45</v>
      </c>
      <c r="N1910" t="n">
        <v>63.08</v>
      </c>
      <c r="O1910" t="n">
        <v>31537.23</v>
      </c>
      <c r="P1910" t="n">
        <v>827.25</v>
      </c>
      <c r="Q1910" t="n">
        <v>1367.28</v>
      </c>
      <c r="R1910" t="n">
        <v>149.04</v>
      </c>
      <c r="S1910" t="n">
        <v>104.26</v>
      </c>
      <c r="T1910" t="n">
        <v>21340.08</v>
      </c>
      <c r="U1910" t="n">
        <v>0.7</v>
      </c>
      <c r="V1910" t="n">
        <v>0.89</v>
      </c>
      <c r="W1910" t="n">
        <v>20.72</v>
      </c>
      <c r="X1910" t="n">
        <v>1.31</v>
      </c>
      <c r="Y1910" t="n">
        <v>1</v>
      </c>
      <c r="Z1910" t="n">
        <v>10</v>
      </c>
    </row>
    <row r="1911">
      <c r="A1911" t="n">
        <v>49</v>
      </c>
      <c r="B1911" t="n">
        <v>120</v>
      </c>
      <c r="C1911" t="inlineStr">
        <is>
          <t xml:space="preserve">CONCLUIDO	</t>
        </is>
      </c>
      <c r="D1911" t="n">
        <v>1.7038</v>
      </c>
      <c r="E1911" t="n">
        <v>58.69</v>
      </c>
      <c r="F1911" t="n">
        <v>53.89</v>
      </c>
      <c r="G1911" t="n">
        <v>70.29000000000001</v>
      </c>
      <c r="H1911" t="n">
        <v>0.93</v>
      </c>
      <c r="I1911" t="n">
        <v>46</v>
      </c>
      <c r="J1911" t="n">
        <v>254.26</v>
      </c>
      <c r="K1911" t="n">
        <v>57.72</v>
      </c>
      <c r="L1911" t="n">
        <v>13.25</v>
      </c>
      <c r="M1911" t="n">
        <v>44</v>
      </c>
      <c r="N1911" t="n">
        <v>63.29</v>
      </c>
      <c r="O1911" t="n">
        <v>31593.26</v>
      </c>
      <c r="P1911" t="n">
        <v>826.98</v>
      </c>
      <c r="Q1911" t="n">
        <v>1367.33</v>
      </c>
      <c r="R1911" t="n">
        <v>149.08</v>
      </c>
      <c r="S1911" t="n">
        <v>104.26</v>
      </c>
      <c r="T1911" t="n">
        <v>21366.75</v>
      </c>
      <c r="U1911" t="n">
        <v>0.7</v>
      </c>
      <c r="V1911" t="n">
        <v>0.89</v>
      </c>
      <c r="W1911" t="n">
        <v>20.72</v>
      </c>
      <c r="X1911" t="n">
        <v>1.31</v>
      </c>
      <c r="Y1911" t="n">
        <v>1</v>
      </c>
      <c r="Z1911" t="n">
        <v>10</v>
      </c>
    </row>
    <row r="1912">
      <c r="A1912" t="n">
        <v>50</v>
      </c>
      <c r="B1912" t="n">
        <v>120</v>
      </c>
      <c r="C1912" t="inlineStr">
        <is>
          <t xml:space="preserve">CONCLUIDO	</t>
        </is>
      </c>
      <c r="D1912" t="n">
        <v>1.7069</v>
      </c>
      <c r="E1912" t="n">
        <v>58.59</v>
      </c>
      <c r="F1912" t="n">
        <v>53.83</v>
      </c>
      <c r="G1912" t="n">
        <v>71.77</v>
      </c>
      <c r="H1912" t="n">
        <v>0.9399999999999999</v>
      </c>
      <c r="I1912" t="n">
        <v>45</v>
      </c>
      <c r="J1912" t="n">
        <v>254.72</v>
      </c>
      <c r="K1912" t="n">
        <v>57.72</v>
      </c>
      <c r="L1912" t="n">
        <v>13.5</v>
      </c>
      <c r="M1912" t="n">
        <v>43</v>
      </c>
      <c r="N1912" t="n">
        <v>63.49</v>
      </c>
      <c r="O1912" t="n">
        <v>31649.36</v>
      </c>
      <c r="P1912" t="n">
        <v>825.72</v>
      </c>
      <c r="Q1912" t="n">
        <v>1367.28</v>
      </c>
      <c r="R1912" t="n">
        <v>147.34</v>
      </c>
      <c r="S1912" t="n">
        <v>104.26</v>
      </c>
      <c r="T1912" t="n">
        <v>20502.78</v>
      </c>
      <c r="U1912" t="n">
        <v>0.71</v>
      </c>
      <c r="V1912" t="n">
        <v>0.89</v>
      </c>
      <c r="W1912" t="n">
        <v>20.71</v>
      </c>
      <c r="X1912" t="n">
        <v>1.25</v>
      </c>
      <c r="Y1912" t="n">
        <v>1</v>
      </c>
      <c r="Z1912" t="n">
        <v>10</v>
      </c>
    </row>
    <row r="1913">
      <c r="A1913" t="n">
        <v>51</v>
      </c>
      <c r="B1913" t="n">
        <v>120</v>
      </c>
      <c r="C1913" t="inlineStr">
        <is>
          <t xml:space="preserve">CONCLUIDO	</t>
        </is>
      </c>
      <c r="D1913" t="n">
        <v>1.7091</v>
      </c>
      <c r="E1913" t="n">
        <v>58.51</v>
      </c>
      <c r="F1913" t="n">
        <v>53.8</v>
      </c>
      <c r="G1913" t="n">
        <v>73.36</v>
      </c>
      <c r="H1913" t="n">
        <v>0.96</v>
      </c>
      <c r="I1913" t="n">
        <v>44</v>
      </c>
      <c r="J1913" t="n">
        <v>255.17</v>
      </c>
      <c r="K1913" t="n">
        <v>57.72</v>
      </c>
      <c r="L1913" t="n">
        <v>13.75</v>
      </c>
      <c r="M1913" t="n">
        <v>42</v>
      </c>
      <c r="N1913" t="n">
        <v>63.7</v>
      </c>
      <c r="O1913" t="n">
        <v>31705.54</v>
      </c>
      <c r="P1913" t="n">
        <v>823.88</v>
      </c>
      <c r="Q1913" t="n">
        <v>1367.34</v>
      </c>
      <c r="R1913" t="n">
        <v>146.21</v>
      </c>
      <c r="S1913" t="n">
        <v>104.26</v>
      </c>
      <c r="T1913" t="n">
        <v>19943.31</v>
      </c>
      <c r="U1913" t="n">
        <v>0.71</v>
      </c>
      <c r="V1913" t="n">
        <v>0.89</v>
      </c>
      <c r="W1913" t="n">
        <v>20.71</v>
      </c>
      <c r="X1913" t="n">
        <v>1.22</v>
      </c>
      <c r="Y1913" t="n">
        <v>1</v>
      </c>
      <c r="Z1913" t="n">
        <v>10</v>
      </c>
    </row>
    <row r="1914">
      <c r="A1914" t="n">
        <v>52</v>
      </c>
      <c r="B1914" t="n">
        <v>120</v>
      </c>
      <c r="C1914" t="inlineStr">
        <is>
          <t xml:space="preserve">CONCLUIDO	</t>
        </is>
      </c>
      <c r="D1914" t="n">
        <v>1.7082</v>
      </c>
      <c r="E1914" t="n">
        <v>58.54</v>
      </c>
      <c r="F1914" t="n">
        <v>53.83</v>
      </c>
      <c r="G1914" t="n">
        <v>73.40000000000001</v>
      </c>
      <c r="H1914" t="n">
        <v>0.97</v>
      </c>
      <c r="I1914" t="n">
        <v>44</v>
      </c>
      <c r="J1914" t="n">
        <v>255.63</v>
      </c>
      <c r="K1914" t="n">
        <v>57.72</v>
      </c>
      <c r="L1914" t="n">
        <v>14</v>
      </c>
      <c r="M1914" t="n">
        <v>42</v>
      </c>
      <c r="N1914" t="n">
        <v>63.91</v>
      </c>
      <c r="O1914" t="n">
        <v>31761.8</v>
      </c>
      <c r="P1914" t="n">
        <v>824.15</v>
      </c>
      <c r="Q1914" t="n">
        <v>1367.33</v>
      </c>
      <c r="R1914" t="n">
        <v>147.23</v>
      </c>
      <c r="S1914" t="n">
        <v>104.26</v>
      </c>
      <c r="T1914" t="n">
        <v>20449.57</v>
      </c>
      <c r="U1914" t="n">
        <v>0.71</v>
      </c>
      <c r="V1914" t="n">
        <v>0.89</v>
      </c>
      <c r="W1914" t="n">
        <v>20.71</v>
      </c>
      <c r="X1914" t="n">
        <v>1.25</v>
      </c>
      <c r="Y1914" t="n">
        <v>1</v>
      </c>
      <c r="Z1914" t="n">
        <v>10</v>
      </c>
    </row>
    <row r="1915">
      <c r="A1915" t="n">
        <v>53</v>
      </c>
      <c r="B1915" t="n">
        <v>120</v>
      </c>
      <c r="C1915" t="inlineStr">
        <is>
          <t xml:space="preserve">CONCLUIDO	</t>
        </is>
      </c>
      <c r="D1915" t="n">
        <v>1.7112</v>
      </c>
      <c r="E1915" t="n">
        <v>58.44</v>
      </c>
      <c r="F1915" t="n">
        <v>53.77</v>
      </c>
      <c r="G1915" t="n">
        <v>75.03</v>
      </c>
      <c r="H1915" t="n">
        <v>0.99</v>
      </c>
      <c r="I1915" t="n">
        <v>43</v>
      </c>
      <c r="J1915" t="n">
        <v>256.09</v>
      </c>
      <c r="K1915" t="n">
        <v>57.72</v>
      </c>
      <c r="L1915" t="n">
        <v>14.25</v>
      </c>
      <c r="M1915" t="n">
        <v>41</v>
      </c>
      <c r="N1915" t="n">
        <v>64.11</v>
      </c>
      <c r="O1915" t="n">
        <v>31818.13</v>
      </c>
      <c r="P1915" t="n">
        <v>822.95</v>
      </c>
      <c r="Q1915" t="n">
        <v>1367.28</v>
      </c>
      <c r="R1915" t="n">
        <v>144.96</v>
      </c>
      <c r="S1915" t="n">
        <v>104.26</v>
      </c>
      <c r="T1915" t="n">
        <v>19321.75</v>
      </c>
      <c r="U1915" t="n">
        <v>0.72</v>
      </c>
      <c r="V1915" t="n">
        <v>0.89</v>
      </c>
      <c r="W1915" t="n">
        <v>20.72</v>
      </c>
      <c r="X1915" t="n">
        <v>1.19</v>
      </c>
      <c r="Y1915" t="n">
        <v>1</v>
      </c>
      <c r="Z1915" t="n">
        <v>10</v>
      </c>
    </row>
    <row r="1916">
      <c r="A1916" t="n">
        <v>54</v>
      </c>
      <c r="B1916" t="n">
        <v>120</v>
      </c>
      <c r="C1916" t="inlineStr">
        <is>
          <t xml:space="preserve">CONCLUIDO	</t>
        </is>
      </c>
      <c r="D1916" t="n">
        <v>1.7134</v>
      </c>
      <c r="E1916" t="n">
        <v>58.36</v>
      </c>
      <c r="F1916" t="n">
        <v>53.74</v>
      </c>
      <c r="G1916" t="n">
        <v>76.77</v>
      </c>
      <c r="H1916" t="n">
        <v>1.01</v>
      </c>
      <c r="I1916" t="n">
        <v>42</v>
      </c>
      <c r="J1916" t="n">
        <v>256.54</v>
      </c>
      <c r="K1916" t="n">
        <v>57.72</v>
      </c>
      <c r="L1916" t="n">
        <v>14.5</v>
      </c>
      <c r="M1916" t="n">
        <v>40</v>
      </c>
      <c r="N1916" t="n">
        <v>64.31999999999999</v>
      </c>
      <c r="O1916" t="n">
        <v>31874.54</v>
      </c>
      <c r="P1916" t="n">
        <v>822.04</v>
      </c>
      <c r="Q1916" t="n">
        <v>1367.25</v>
      </c>
      <c r="R1916" t="n">
        <v>144.35</v>
      </c>
      <c r="S1916" t="n">
        <v>104.26</v>
      </c>
      <c r="T1916" t="n">
        <v>19023.14</v>
      </c>
      <c r="U1916" t="n">
        <v>0.72</v>
      </c>
      <c r="V1916" t="n">
        <v>0.89</v>
      </c>
      <c r="W1916" t="n">
        <v>20.71</v>
      </c>
      <c r="X1916" t="n">
        <v>1.16</v>
      </c>
      <c r="Y1916" t="n">
        <v>1</v>
      </c>
      <c r="Z1916" t="n">
        <v>10</v>
      </c>
    </row>
    <row r="1917">
      <c r="A1917" t="n">
        <v>55</v>
      </c>
      <c r="B1917" t="n">
        <v>120</v>
      </c>
      <c r="C1917" t="inlineStr">
        <is>
          <t xml:space="preserve">CONCLUIDO	</t>
        </is>
      </c>
      <c r="D1917" t="n">
        <v>1.715</v>
      </c>
      <c r="E1917" t="n">
        <v>58.31</v>
      </c>
      <c r="F1917" t="n">
        <v>53.73</v>
      </c>
      <c r="G1917" t="n">
        <v>78.63</v>
      </c>
      <c r="H1917" t="n">
        <v>1.02</v>
      </c>
      <c r="I1917" t="n">
        <v>41</v>
      </c>
      <c r="J1917" t="n">
        <v>257</v>
      </c>
      <c r="K1917" t="n">
        <v>57.72</v>
      </c>
      <c r="L1917" t="n">
        <v>14.75</v>
      </c>
      <c r="M1917" t="n">
        <v>39</v>
      </c>
      <c r="N1917" t="n">
        <v>64.53</v>
      </c>
      <c r="O1917" t="n">
        <v>31931.15</v>
      </c>
      <c r="P1917" t="n">
        <v>820.95</v>
      </c>
      <c r="Q1917" t="n">
        <v>1367.24</v>
      </c>
      <c r="R1917" t="n">
        <v>143.85</v>
      </c>
      <c r="S1917" t="n">
        <v>104.26</v>
      </c>
      <c r="T1917" t="n">
        <v>18777.95</v>
      </c>
      <c r="U1917" t="n">
        <v>0.72</v>
      </c>
      <c r="V1917" t="n">
        <v>0.89</v>
      </c>
      <c r="W1917" t="n">
        <v>20.72</v>
      </c>
      <c r="X1917" t="n">
        <v>1.15</v>
      </c>
      <c r="Y1917" t="n">
        <v>1</v>
      </c>
      <c r="Z1917" t="n">
        <v>10</v>
      </c>
    </row>
    <row r="1918">
      <c r="A1918" t="n">
        <v>56</v>
      </c>
      <c r="B1918" t="n">
        <v>120</v>
      </c>
      <c r="C1918" t="inlineStr">
        <is>
          <t xml:space="preserve">CONCLUIDO	</t>
        </is>
      </c>
      <c r="D1918" t="n">
        <v>1.7156</v>
      </c>
      <c r="E1918" t="n">
        <v>58.29</v>
      </c>
      <c r="F1918" t="n">
        <v>53.71</v>
      </c>
      <c r="G1918" t="n">
        <v>78.59999999999999</v>
      </c>
      <c r="H1918" t="n">
        <v>1.04</v>
      </c>
      <c r="I1918" t="n">
        <v>41</v>
      </c>
      <c r="J1918" t="n">
        <v>257.46</v>
      </c>
      <c r="K1918" t="n">
        <v>57.72</v>
      </c>
      <c r="L1918" t="n">
        <v>15</v>
      </c>
      <c r="M1918" t="n">
        <v>39</v>
      </c>
      <c r="N1918" t="n">
        <v>64.73999999999999</v>
      </c>
      <c r="O1918" t="n">
        <v>31987.71</v>
      </c>
      <c r="P1918" t="n">
        <v>820.38</v>
      </c>
      <c r="Q1918" t="n">
        <v>1367.37</v>
      </c>
      <c r="R1918" t="n">
        <v>143.17</v>
      </c>
      <c r="S1918" t="n">
        <v>104.26</v>
      </c>
      <c r="T1918" t="n">
        <v>18436.62</v>
      </c>
      <c r="U1918" t="n">
        <v>0.73</v>
      </c>
      <c r="V1918" t="n">
        <v>0.89</v>
      </c>
      <c r="W1918" t="n">
        <v>20.71</v>
      </c>
      <c r="X1918" t="n">
        <v>1.13</v>
      </c>
      <c r="Y1918" t="n">
        <v>1</v>
      </c>
      <c r="Z1918" t="n">
        <v>10</v>
      </c>
    </row>
    <row r="1919">
      <c r="A1919" t="n">
        <v>57</v>
      </c>
      <c r="B1919" t="n">
        <v>120</v>
      </c>
      <c r="C1919" t="inlineStr">
        <is>
          <t xml:space="preserve">CONCLUIDO	</t>
        </is>
      </c>
      <c r="D1919" t="n">
        <v>1.7172</v>
      </c>
      <c r="E1919" t="n">
        <v>58.23</v>
      </c>
      <c r="F1919" t="n">
        <v>53.7</v>
      </c>
      <c r="G1919" t="n">
        <v>80.56</v>
      </c>
      <c r="H1919" t="n">
        <v>1.05</v>
      </c>
      <c r="I1919" t="n">
        <v>40</v>
      </c>
      <c r="J1919" t="n">
        <v>257.92</v>
      </c>
      <c r="K1919" t="n">
        <v>57.72</v>
      </c>
      <c r="L1919" t="n">
        <v>15.25</v>
      </c>
      <c r="M1919" t="n">
        <v>38</v>
      </c>
      <c r="N1919" t="n">
        <v>64.95</v>
      </c>
      <c r="O1919" t="n">
        <v>32044.35</v>
      </c>
      <c r="P1919" t="n">
        <v>820.2</v>
      </c>
      <c r="Q1919" t="n">
        <v>1367.23</v>
      </c>
      <c r="R1919" t="n">
        <v>143.1</v>
      </c>
      <c r="S1919" t="n">
        <v>104.26</v>
      </c>
      <c r="T1919" t="n">
        <v>18403.98</v>
      </c>
      <c r="U1919" t="n">
        <v>0.73</v>
      </c>
      <c r="V1919" t="n">
        <v>0.89</v>
      </c>
      <c r="W1919" t="n">
        <v>20.71</v>
      </c>
      <c r="X1919" t="n">
        <v>1.13</v>
      </c>
      <c r="Y1919" t="n">
        <v>1</v>
      </c>
      <c r="Z1919" t="n">
        <v>10</v>
      </c>
    </row>
    <row r="1920">
      <c r="A1920" t="n">
        <v>58</v>
      </c>
      <c r="B1920" t="n">
        <v>120</v>
      </c>
      <c r="C1920" t="inlineStr">
        <is>
          <t xml:space="preserve">CONCLUIDO	</t>
        </is>
      </c>
      <c r="D1920" t="n">
        <v>1.7204</v>
      </c>
      <c r="E1920" t="n">
        <v>58.13</v>
      </c>
      <c r="F1920" t="n">
        <v>53.64</v>
      </c>
      <c r="G1920" t="n">
        <v>82.53</v>
      </c>
      <c r="H1920" t="n">
        <v>1.07</v>
      </c>
      <c r="I1920" t="n">
        <v>39</v>
      </c>
      <c r="J1920" t="n">
        <v>258.38</v>
      </c>
      <c r="K1920" t="n">
        <v>57.72</v>
      </c>
      <c r="L1920" t="n">
        <v>15.5</v>
      </c>
      <c r="M1920" t="n">
        <v>37</v>
      </c>
      <c r="N1920" t="n">
        <v>65.16</v>
      </c>
      <c r="O1920" t="n">
        <v>32101.07</v>
      </c>
      <c r="P1920" t="n">
        <v>818.53</v>
      </c>
      <c r="Q1920" t="n">
        <v>1367.35</v>
      </c>
      <c r="R1920" t="n">
        <v>141.09</v>
      </c>
      <c r="S1920" t="n">
        <v>104.26</v>
      </c>
      <c r="T1920" t="n">
        <v>17408.6</v>
      </c>
      <c r="U1920" t="n">
        <v>0.74</v>
      </c>
      <c r="V1920" t="n">
        <v>0.89</v>
      </c>
      <c r="W1920" t="n">
        <v>20.7</v>
      </c>
      <c r="X1920" t="n">
        <v>1.06</v>
      </c>
      <c r="Y1920" t="n">
        <v>1</v>
      </c>
      <c r="Z1920" t="n">
        <v>10</v>
      </c>
    </row>
    <row r="1921">
      <c r="A1921" t="n">
        <v>59</v>
      </c>
      <c r="B1921" t="n">
        <v>120</v>
      </c>
      <c r="C1921" t="inlineStr">
        <is>
          <t xml:space="preserve">CONCLUIDO	</t>
        </is>
      </c>
      <c r="D1921" t="n">
        <v>1.7195</v>
      </c>
      <c r="E1921" t="n">
        <v>58.16</v>
      </c>
      <c r="F1921" t="n">
        <v>53.67</v>
      </c>
      <c r="G1921" t="n">
        <v>82.56999999999999</v>
      </c>
      <c r="H1921" t="n">
        <v>1.08</v>
      </c>
      <c r="I1921" t="n">
        <v>39</v>
      </c>
      <c r="J1921" t="n">
        <v>258.84</v>
      </c>
      <c r="K1921" t="n">
        <v>57.72</v>
      </c>
      <c r="L1921" t="n">
        <v>15.75</v>
      </c>
      <c r="M1921" t="n">
        <v>37</v>
      </c>
      <c r="N1921" t="n">
        <v>65.37</v>
      </c>
      <c r="O1921" t="n">
        <v>32157.87</v>
      </c>
      <c r="P1921" t="n">
        <v>818.3200000000001</v>
      </c>
      <c r="Q1921" t="n">
        <v>1367.22</v>
      </c>
      <c r="R1921" t="n">
        <v>142.21</v>
      </c>
      <c r="S1921" t="n">
        <v>104.26</v>
      </c>
      <c r="T1921" t="n">
        <v>17965.55</v>
      </c>
      <c r="U1921" t="n">
        <v>0.73</v>
      </c>
      <c r="V1921" t="n">
        <v>0.89</v>
      </c>
      <c r="W1921" t="n">
        <v>20.7</v>
      </c>
      <c r="X1921" t="n">
        <v>1.09</v>
      </c>
      <c r="Y1921" t="n">
        <v>1</v>
      </c>
      <c r="Z1921" t="n">
        <v>10</v>
      </c>
    </row>
    <row r="1922">
      <c r="A1922" t="n">
        <v>60</v>
      </c>
      <c r="B1922" t="n">
        <v>120</v>
      </c>
      <c r="C1922" t="inlineStr">
        <is>
          <t xml:space="preserve">CONCLUIDO	</t>
        </is>
      </c>
      <c r="D1922" t="n">
        <v>1.7224</v>
      </c>
      <c r="E1922" t="n">
        <v>58.06</v>
      </c>
      <c r="F1922" t="n">
        <v>53.62</v>
      </c>
      <c r="G1922" t="n">
        <v>84.66</v>
      </c>
      <c r="H1922" t="n">
        <v>1.1</v>
      </c>
      <c r="I1922" t="n">
        <v>38</v>
      </c>
      <c r="J1922" t="n">
        <v>259.3</v>
      </c>
      <c r="K1922" t="n">
        <v>57.72</v>
      </c>
      <c r="L1922" t="n">
        <v>16</v>
      </c>
      <c r="M1922" t="n">
        <v>36</v>
      </c>
      <c r="N1922" t="n">
        <v>65.58</v>
      </c>
      <c r="O1922" t="n">
        <v>32214.75</v>
      </c>
      <c r="P1922" t="n">
        <v>816.95</v>
      </c>
      <c r="Q1922" t="n">
        <v>1367.33</v>
      </c>
      <c r="R1922" t="n">
        <v>140.44</v>
      </c>
      <c r="S1922" t="n">
        <v>104.26</v>
      </c>
      <c r="T1922" t="n">
        <v>17085.03</v>
      </c>
      <c r="U1922" t="n">
        <v>0.74</v>
      </c>
      <c r="V1922" t="n">
        <v>0.89</v>
      </c>
      <c r="W1922" t="n">
        <v>20.7</v>
      </c>
      <c r="X1922" t="n">
        <v>1.04</v>
      </c>
      <c r="Y1922" t="n">
        <v>1</v>
      </c>
      <c r="Z1922" t="n">
        <v>10</v>
      </c>
    </row>
    <row r="1923">
      <c r="A1923" t="n">
        <v>61</v>
      </c>
      <c r="B1923" t="n">
        <v>120</v>
      </c>
      <c r="C1923" t="inlineStr">
        <is>
          <t xml:space="preserve">CONCLUIDO	</t>
        </is>
      </c>
      <c r="D1923" t="n">
        <v>1.7246</v>
      </c>
      <c r="E1923" t="n">
        <v>57.98</v>
      </c>
      <c r="F1923" t="n">
        <v>53.59</v>
      </c>
      <c r="G1923" t="n">
        <v>86.90000000000001</v>
      </c>
      <c r="H1923" t="n">
        <v>1.11</v>
      </c>
      <c r="I1923" t="n">
        <v>37</v>
      </c>
      <c r="J1923" t="n">
        <v>259.76</v>
      </c>
      <c r="K1923" t="n">
        <v>57.72</v>
      </c>
      <c r="L1923" t="n">
        <v>16.25</v>
      </c>
      <c r="M1923" t="n">
        <v>35</v>
      </c>
      <c r="N1923" t="n">
        <v>65.79000000000001</v>
      </c>
      <c r="O1923" t="n">
        <v>32271.71</v>
      </c>
      <c r="P1923" t="n">
        <v>815.26</v>
      </c>
      <c r="Q1923" t="n">
        <v>1367.32</v>
      </c>
      <c r="R1923" t="n">
        <v>139.41</v>
      </c>
      <c r="S1923" t="n">
        <v>104.26</v>
      </c>
      <c r="T1923" t="n">
        <v>16574.82</v>
      </c>
      <c r="U1923" t="n">
        <v>0.75</v>
      </c>
      <c r="V1923" t="n">
        <v>0.89</v>
      </c>
      <c r="W1923" t="n">
        <v>20.7</v>
      </c>
      <c r="X1923" t="n">
        <v>1.01</v>
      </c>
      <c r="Y1923" t="n">
        <v>1</v>
      </c>
      <c r="Z1923" t="n">
        <v>10</v>
      </c>
    </row>
    <row r="1924">
      <c r="A1924" t="n">
        <v>62</v>
      </c>
      <c r="B1924" t="n">
        <v>120</v>
      </c>
      <c r="C1924" t="inlineStr">
        <is>
          <t xml:space="preserve">CONCLUIDO	</t>
        </is>
      </c>
      <c r="D1924" t="n">
        <v>1.7234</v>
      </c>
      <c r="E1924" t="n">
        <v>58.02</v>
      </c>
      <c r="F1924" t="n">
        <v>53.63</v>
      </c>
      <c r="G1924" t="n">
        <v>86.97</v>
      </c>
      <c r="H1924" t="n">
        <v>1.13</v>
      </c>
      <c r="I1924" t="n">
        <v>37</v>
      </c>
      <c r="J1924" t="n">
        <v>260.23</v>
      </c>
      <c r="K1924" t="n">
        <v>57.72</v>
      </c>
      <c r="L1924" t="n">
        <v>16.5</v>
      </c>
      <c r="M1924" t="n">
        <v>35</v>
      </c>
      <c r="N1924" t="n">
        <v>66</v>
      </c>
      <c r="O1924" t="n">
        <v>32328.74</v>
      </c>
      <c r="P1924" t="n">
        <v>816</v>
      </c>
      <c r="Q1924" t="n">
        <v>1367.25</v>
      </c>
      <c r="R1924" t="n">
        <v>140.58</v>
      </c>
      <c r="S1924" t="n">
        <v>104.26</v>
      </c>
      <c r="T1924" t="n">
        <v>17163.25</v>
      </c>
      <c r="U1924" t="n">
        <v>0.74</v>
      </c>
      <c r="V1924" t="n">
        <v>0.89</v>
      </c>
      <c r="W1924" t="n">
        <v>20.71</v>
      </c>
      <c r="X1924" t="n">
        <v>1.05</v>
      </c>
      <c r="Y1924" t="n">
        <v>1</v>
      </c>
      <c r="Z1924" t="n">
        <v>10</v>
      </c>
    </row>
    <row r="1925">
      <c r="A1925" t="n">
        <v>63</v>
      </c>
      <c r="B1925" t="n">
        <v>120</v>
      </c>
      <c r="C1925" t="inlineStr">
        <is>
          <t xml:space="preserve">CONCLUIDO	</t>
        </is>
      </c>
      <c r="D1925" t="n">
        <v>1.7265</v>
      </c>
      <c r="E1925" t="n">
        <v>57.92</v>
      </c>
      <c r="F1925" t="n">
        <v>53.57</v>
      </c>
      <c r="G1925" t="n">
        <v>89.29000000000001</v>
      </c>
      <c r="H1925" t="n">
        <v>1.14</v>
      </c>
      <c r="I1925" t="n">
        <v>36</v>
      </c>
      <c r="J1925" t="n">
        <v>260.69</v>
      </c>
      <c r="K1925" t="n">
        <v>57.72</v>
      </c>
      <c r="L1925" t="n">
        <v>16.75</v>
      </c>
      <c r="M1925" t="n">
        <v>34</v>
      </c>
      <c r="N1925" t="n">
        <v>66.20999999999999</v>
      </c>
      <c r="O1925" t="n">
        <v>32385.86</v>
      </c>
      <c r="P1925" t="n">
        <v>814.78</v>
      </c>
      <c r="Q1925" t="n">
        <v>1367.27</v>
      </c>
      <c r="R1925" t="n">
        <v>139.18</v>
      </c>
      <c r="S1925" t="n">
        <v>104.26</v>
      </c>
      <c r="T1925" t="n">
        <v>16464.68</v>
      </c>
      <c r="U1925" t="n">
        <v>0.75</v>
      </c>
      <c r="V1925" t="n">
        <v>0.89</v>
      </c>
      <c r="W1925" t="n">
        <v>20.69</v>
      </c>
      <c r="X1925" t="n">
        <v>1</v>
      </c>
      <c r="Y1925" t="n">
        <v>1</v>
      </c>
      <c r="Z1925" t="n">
        <v>10</v>
      </c>
    </row>
    <row r="1926">
      <c r="A1926" t="n">
        <v>64</v>
      </c>
      <c r="B1926" t="n">
        <v>120</v>
      </c>
      <c r="C1926" t="inlineStr">
        <is>
          <t xml:space="preserve">CONCLUIDO	</t>
        </is>
      </c>
      <c r="D1926" t="n">
        <v>1.726</v>
      </c>
      <c r="E1926" t="n">
        <v>57.94</v>
      </c>
      <c r="F1926" t="n">
        <v>53.59</v>
      </c>
      <c r="G1926" t="n">
        <v>89.31</v>
      </c>
      <c r="H1926" t="n">
        <v>1.16</v>
      </c>
      <c r="I1926" t="n">
        <v>36</v>
      </c>
      <c r="J1926" t="n">
        <v>261.15</v>
      </c>
      <c r="K1926" t="n">
        <v>57.72</v>
      </c>
      <c r="L1926" t="n">
        <v>17</v>
      </c>
      <c r="M1926" t="n">
        <v>34</v>
      </c>
      <c r="N1926" t="n">
        <v>66.43000000000001</v>
      </c>
      <c r="O1926" t="n">
        <v>32443.05</v>
      </c>
      <c r="P1926" t="n">
        <v>813.98</v>
      </c>
      <c r="Q1926" t="n">
        <v>1367.26</v>
      </c>
      <c r="R1926" t="n">
        <v>139.2</v>
      </c>
      <c r="S1926" t="n">
        <v>104.26</v>
      </c>
      <c r="T1926" t="n">
        <v>16477.98</v>
      </c>
      <c r="U1926" t="n">
        <v>0.75</v>
      </c>
      <c r="V1926" t="n">
        <v>0.89</v>
      </c>
      <c r="W1926" t="n">
        <v>20.7</v>
      </c>
      <c r="X1926" t="n">
        <v>1.01</v>
      </c>
      <c r="Y1926" t="n">
        <v>1</v>
      </c>
      <c r="Z1926" t="n">
        <v>10</v>
      </c>
    </row>
    <row r="1927">
      <c r="A1927" t="n">
        <v>65</v>
      </c>
      <c r="B1927" t="n">
        <v>120</v>
      </c>
      <c r="C1927" t="inlineStr">
        <is>
          <t xml:space="preserve">CONCLUIDO	</t>
        </is>
      </c>
      <c r="D1927" t="n">
        <v>1.7284</v>
      </c>
      <c r="E1927" t="n">
        <v>57.86</v>
      </c>
      <c r="F1927" t="n">
        <v>53.55</v>
      </c>
      <c r="G1927" t="n">
        <v>91.81</v>
      </c>
      <c r="H1927" t="n">
        <v>1.17</v>
      </c>
      <c r="I1927" t="n">
        <v>35</v>
      </c>
      <c r="J1927" t="n">
        <v>261.62</v>
      </c>
      <c r="K1927" t="n">
        <v>57.72</v>
      </c>
      <c r="L1927" t="n">
        <v>17.25</v>
      </c>
      <c r="M1927" t="n">
        <v>33</v>
      </c>
      <c r="N1927" t="n">
        <v>66.64</v>
      </c>
      <c r="O1927" t="n">
        <v>32500.33</v>
      </c>
      <c r="P1927" t="n">
        <v>812.76</v>
      </c>
      <c r="Q1927" t="n">
        <v>1367.29</v>
      </c>
      <c r="R1927" t="n">
        <v>138.51</v>
      </c>
      <c r="S1927" t="n">
        <v>104.26</v>
      </c>
      <c r="T1927" t="n">
        <v>16136.79</v>
      </c>
      <c r="U1927" t="n">
        <v>0.75</v>
      </c>
      <c r="V1927" t="n">
        <v>0.89</v>
      </c>
      <c r="W1927" t="n">
        <v>20.7</v>
      </c>
      <c r="X1927" t="n">
        <v>0.98</v>
      </c>
      <c r="Y1927" t="n">
        <v>1</v>
      </c>
      <c r="Z1927" t="n">
        <v>10</v>
      </c>
    </row>
    <row r="1928">
      <c r="A1928" t="n">
        <v>66</v>
      </c>
      <c r="B1928" t="n">
        <v>120</v>
      </c>
      <c r="C1928" t="inlineStr">
        <is>
          <t xml:space="preserve">CONCLUIDO	</t>
        </is>
      </c>
      <c r="D1928" t="n">
        <v>1.7275</v>
      </c>
      <c r="E1928" t="n">
        <v>57.89</v>
      </c>
      <c r="F1928" t="n">
        <v>53.58</v>
      </c>
      <c r="G1928" t="n">
        <v>91.86</v>
      </c>
      <c r="H1928" t="n">
        <v>1.19</v>
      </c>
      <c r="I1928" t="n">
        <v>35</v>
      </c>
      <c r="J1928" t="n">
        <v>262.08</v>
      </c>
      <c r="K1928" t="n">
        <v>57.72</v>
      </c>
      <c r="L1928" t="n">
        <v>17.5</v>
      </c>
      <c r="M1928" t="n">
        <v>33</v>
      </c>
      <c r="N1928" t="n">
        <v>66.86</v>
      </c>
      <c r="O1928" t="n">
        <v>32557.69</v>
      </c>
      <c r="P1928" t="n">
        <v>812.62</v>
      </c>
      <c r="Q1928" t="n">
        <v>1367.25</v>
      </c>
      <c r="R1928" t="n">
        <v>139.13</v>
      </c>
      <c r="S1928" t="n">
        <v>104.26</v>
      </c>
      <c r="T1928" t="n">
        <v>16447.61</v>
      </c>
      <c r="U1928" t="n">
        <v>0.75</v>
      </c>
      <c r="V1928" t="n">
        <v>0.89</v>
      </c>
      <c r="W1928" t="n">
        <v>20.71</v>
      </c>
      <c r="X1928" t="n">
        <v>1.01</v>
      </c>
      <c r="Y1928" t="n">
        <v>1</v>
      </c>
      <c r="Z1928" t="n">
        <v>10</v>
      </c>
    </row>
    <row r="1929">
      <c r="A1929" t="n">
        <v>67</v>
      </c>
      <c r="B1929" t="n">
        <v>120</v>
      </c>
      <c r="C1929" t="inlineStr">
        <is>
          <t xml:space="preserve">CONCLUIDO	</t>
        </is>
      </c>
      <c r="D1929" t="n">
        <v>1.7312</v>
      </c>
      <c r="E1929" t="n">
        <v>57.76</v>
      </c>
      <c r="F1929" t="n">
        <v>53.51</v>
      </c>
      <c r="G1929" t="n">
        <v>94.42</v>
      </c>
      <c r="H1929" t="n">
        <v>1.2</v>
      </c>
      <c r="I1929" t="n">
        <v>34</v>
      </c>
      <c r="J1929" t="n">
        <v>262.55</v>
      </c>
      <c r="K1929" t="n">
        <v>57.72</v>
      </c>
      <c r="L1929" t="n">
        <v>17.75</v>
      </c>
      <c r="M1929" t="n">
        <v>32</v>
      </c>
      <c r="N1929" t="n">
        <v>67.06999999999999</v>
      </c>
      <c r="O1929" t="n">
        <v>32615.12</v>
      </c>
      <c r="P1929" t="n">
        <v>810.7</v>
      </c>
      <c r="Q1929" t="n">
        <v>1367.24</v>
      </c>
      <c r="R1929" t="n">
        <v>136.63</v>
      </c>
      <c r="S1929" t="n">
        <v>104.26</v>
      </c>
      <c r="T1929" t="n">
        <v>15201.2</v>
      </c>
      <c r="U1929" t="n">
        <v>0.76</v>
      </c>
      <c r="V1929" t="n">
        <v>0.9</v>
      </c>
      <c r="W1929" t="n">
        <v>20.7</v>
      </c>
      <c r="X1929" t="n">
        <v>0.93</v>
      </c>
      <c r="Y1929" t="n">
        <v>1</v>
      </c>
      <c r="Z1929" t="n">
        <v>10</v>
      </c>
    </row>
    <row r="1930">
      <c r="A1930" t="n">
        <v>68</v>
      </c>
      <c r="B1930" t="n">
        <v>120</v>
      </c>
      <c r="C1930" t="inlineStr">
        <is>
          <t xml:space="preserve">CONCLUIDO	</t>
        </is>
      </c>
      <c r="D1930" t="n">
        <v>1.7303</v>
      </c>
      <c r="E1930" t="n">
        <v>57.79</v>
      </c>
      <c r="F1930" t="n">
        <v>53.53</v>
      </c>
      <c r="G1930" t="n">
        <v>94.47</v>
      </c>
      <c r="H1930" t="n">
        <v>1.22</v>
      </c>
      <c r="I1930" t="n">
        <v>34</v>
      </c>
      <c r="J1930" t="n">
        <v>263.01</v>
      </c>
      <c r="K1930" t="n">
        <v>57.72</v>
      </c>
      <c r="L1930" t="n">
        <v>18</v>
      </c>
      <c r="M1930" t="n">
        <v>32</v>
      </c>
      <c r="N1930" t="n">
        <v>67.29000000000001</v>
      </c>
      <c r="O1930" t="n">
        <v>32672.64</v>
      </c>
      <c r="P1930" t="n">
        <v>810.97</v>
      </c>
      <c r="Q1930" t="n">
        <v>1367.24</v>
      </c>
      <c r="R1930" t="n">
        <v>137.67</v>
      </c>
      <c r="S1930" t="n">
        <v>104.26</v>
      </c>
      <c r="T1930" t="n">
        <v>15720.22</v>
      </c>
      <c r="U1930" t="n">
        <v>0.76</v>
      </c>
      <c r="V1930" t="n">
        <v>0.9</v>
      </c>
      <c r="W1930" t="n">
        <v>20.7</v>
      </c>
      <c r="X1930" t="n">
        <v>0.96</v>
      </c>
      <c r="Y1930" t="n">
        <v>1</v>
      </c>
      <c r="Z1930" t="n">
        <v>10</v>
      </c>
    </row>
    <row r="1931">
      <c r="A1931" t="n">
        <v>69</v>
      </c>
      <c r="B1931" t="n">
        <v>120</v>
      </c>
      <c r="C1931" t="inlineStr">
        <is>
          <t xml:space="preserve">CONCLUIDO	</t>
        </is>
      </c>
      <c r="D1931" t="n">
        <v>1.7332</v>
      </c>
      <c r="E1931" t="n">
        <v>57.7</v>
      </c>
      <c r="F1931" t="n">
        <v>53.49</v>
      </c>
      <c r="G1931" t="n">
        <v>97.25</v>
      </c>
      <c r="H1931" t="n">
        <v>1.23</v>
      </c>
      <c r="I1931" t="n">
        <v>33</v>
      </c>
      <c r="J1931" t="n">
        <v>263.48</v>
      </c>
      <c r="K1931" t="n">
        <v>57.72</v>
      </c>
      <c r="L1931" t="n">
        <v>18.25</v>
      </c>
      <c r="M1931" t="n">
        <v>31</v>
      </c>
      <c r="N1931" t="n">
        <v>67.51000000000001</v>
      </c>
      <c r="O1931" t="n">
        <v>32730.24</v>
      </c>
      <c r="P1931" t="n">
        <v>810.0599999999999</v>
      </c>
      <c r="Q1931" t="n">
        <v>1367.24</v>
      </c>
      <c r="R1931" t="n">
        <v>136.21</v>
      </c>
      <c r="S1931" t="n">
        <v>104.26</v>
      </c>
      <c r="T1931" t="n">
        <v>14995.83</v>
      </c>
      <c r="U1931" t="n">
        <v>0.77</v>
      </c>
      <c r="V1931" t="n">
        <v>0.9</v>
      </c>
      <c r="W1931" t="n">
        <v>20.69</v>
      </c>
      <c r="X1931" t="n">
        <v>0.91</v>
      </c>
      <c r="Y1931" t="n">
        <v>1</v>
      </c>
      <c r="Z1931" t="n">
        <v>10</v>
      </c>
    </row>
    <row r="1932">
      <c r="A1932" t="n">
        <v>70</v>
      </c>
      <c r="B1932" t="n">
        <v>120</v>
      </c>
      <c r="C1932" t="inlineStr">
        <is>
          <t xml:space="preserve">CONCLUIDO	</t>
        </is>
      </c>
      <c r="D1932" t="n">
        <v>1.7332</v>
      </c>
      <c r="E1932" t="n">
        <v>57.7</v>
      </c>
      <c r="F1932" t="n">
        <v>53.49</v>
      </c>
      <c r="G1932" t="n">
        <v>97.25</v>
      </c>
      <c r="H1932" t="n">
        <v>1.25</v>
      </c>
      <c r="I1932" t="n">
        <v>33</v>
      </c>
      <c r="J1932" t="n">
        <v>263.95</v>
      </c>
      <c r="K1932" t="n">
        <v>57.72</v>
      </c>
      <c r="L1932" t="n">
        <v>18.5</v>
      </c>
      <c r="M1932" t="n">
        <v>31</v>
      </c>
      <c r="N1932" t="n">
        <v>67.72</v>
      </c>
      <c r="O1932" t="n">
        <v>32787.92</v>
      </c>
      <c r="P1932" t="n">
        <v>809.8099999999999</v>
      </c>
      <c r="Q1932" t="n">
        <v>1367.24</v>
      </c>
      <c r="R1932" t="n">
        <v>135.87</v>
      </c>
      <c r="S1932" t="n">
        <v>104.26</v>
      </c>
      <c r="T1932" t="n">
        <v>14823.94</v>
      </c>
      <c r="U1932" t="n">
        <v>0.77</v>
      </c>
      <c r="V1932" t="n">
        <v>0.9</v>
      </c>
      <c r="W1932" t="n">
        <v>20.7</v>
      </c>
      <c r="X1932" t="n">
        <v>0.91</v>
      </c>
      <c r="Y1932" t="n">
        <v>1</v>
      </c>
      <c r="Z1932" t="n">
        <v>10</v>
      </c>
    </row>
    <row r="1933">
      <c r="A1933" t="n">
        <v>71</v>
      </c>
      <c r="B1933" t="n">
        <v>120</v>
      </c>
      <c r="C1933" t="inlineStr">
        <is>
          <t xml:space="preserve">CONCLUIDO	</t>
        </is>
      </c>
      <c r="D1933" t="n">
        <v>1.735</v>
      </c>
      <c r="E1933" t="n">
        <v>57.64</v>
      </c>
      <c r="F1933" t="n">
        <v>53.47</v>
      </c>
      <c r="G1933" t="n">
        <v>100.26</v>
      </c>
      <c r="H1933" t="n">
        <v>1.26</v>
      </c>
      <c r="I1933" t="n">
        <v>32</v>
      </c>
      <c r="J1933" t="n">
        <v>264.42</v>
      </c>
      <c r="K1933" t="n">
        <v>57.72</v>
      </c>
      <c r="L1933" t="n">
        <v>18.75</v>
      </c>
      <c r="M1933" t="n">
        <v>30</v>
      </c>
      <c r="N1933" t="n">
        <v>67.94</v>
      </c>
      <c r="O1933" t="n">
        <v>32845.69</v>
      </c>
      <c r="P1933" t="n">
        <v>808.9400000000001</v>
      </c>
      <c r="Q1933" t="n">
        <v>1367.23</v>
      </c>
      <c r="R1933" t="n">
        <v>135.56</v>
      </c>
      <c r="S1933" t="n">
        <v>104.26</v>
      </c>
      <c r="T1933" t="n">
        <v>14675.65</v>
      </c>
      <c r="U1933" t="n">
        <v>0.77</v>
      </c>
      <c r="V1933" t="n">
        <v>0.9</v>
      </c>
      <c r="W1933" t="n">
        <v>20.7</v>
      </c>
      <c r="X1933" t="n">
        <v>0.89</v>
      </c>
      <c r="Y1933" t="n">
        <v>1</v>
      </c>
      <c r="Z1933" t="n">
        <v>10</v>
      </c>
    </row>
    <row r="1934">
      <c r="A1934" t="n">
        <v>72</v>
      </c>
      <c r="B1934" t="n">
        <v>120</v>
      </c>
      <c r="C1934" t="inlineStr">
        <is>
          <t xml:space="preserve">CONCLUIDO	</t>
        </is>
      </c>
      <c r="D1934" t="n">
        <v>1.7348</v>
      </c>
      <c r="E1934" t="n">
        <v>57.64</v>
      </c>
      <c r="F1934" t="n">
        <v>53.48</v>
      </c>
      <c r="G1934" t="n">
        <v>100.27</v>
      </c>
      <c r="H1934" t="n">
        <v>1.28</v>
      </c>
      <c r="I1934" t="n">
        <v>32</v>
      </c>
      <c r="J1934" t="n">
        <v>264.89</v>
      </c>
      <c r="K1934" t="n">
        <v>57.72</v>
      </c>
      <c r="L1934" t="n">
        <v>19</v>
      </c>
      <c r="M1934" t="n">
        <v>30</v>
      </c>
      <c r="N1934" t="n">
        <v>68.16</v>
      </c>
      <c r="O1934" t="n">
        <v>32903.54</v>
      </c>
      <c r="P1934" t="n">
        <v>808.3099999999999</v>
      </c>
      <c r="Q1934" t="n">
        <v>1367.34</v>
      </c>
      <c r="R1934" t="n">
        <v>135.41</v>
      </c>
      <c r="S1934" t="n">
        <v>104.26</v>
      </c>
      <c r="T1934" t="n">
        <v>14603.43</v>
      </c>
      <c r="U1934" t="n">
        <v>0.77</v>
      </c>
      <c r="V1934" t="n">
        <v>0.9</v>
      </c>
      <c r="W1934" t="n">
        <v>20.7</v>
      </c>
      <c r="X1934" t="n">
        <v>0.9</v>
      </c>
      <c r="Y1934" t="n">
        <v>1</v>
      </c>
      <c r="Z1934" t="n">
        <v>10</v>
      </c>
    </row>
    <row r="1935">
      <c r="A1935" t="n">
        <v>73</v>
      </c>
      <c r="B1935" t="n">
        <v>120</v>
      </c>
      <c r="C1935" t="inlineStr">
        <is>
          <t xml:space="preserve">CONCLUIDO	</t>
        </is>
      </c>
      <c r="D1935" t="n">
        <v>1.7374</v>
      </c>
      <c r="E1935" t="n">
        <v>57.56</v>
      </c>
      <c r="F1935" t="n">
        <v>53.44</v>
      </c>
      <c r="G1935" t="n">
        <v>103.42</v>
      </c>
      <c r="H1935" t="n">
        <v>1.29</v>
      </c>
      <c r="I1935" t="n">
        <v>31</v>
      </c>
      <c r="J1935" t="n">
        <v>265.36</v>
      </c>
      <c r="K1935" t="n">
        <v>57.72</v>
      </c>
      <c r="L1935" t="n">
        <v>19.25</v>
      </c>
      <c r="M1935" t="n">
        <v>29</v>
      </c>
      <c r="N1935" t="n">
        <v>68.38</v>
      </c>
      <c r="O1935" t="n">
        <v>32961.47</v>
      </c>
      <c r="P1935" t="n">
        <v>806.36</v>
      </c>
      <c r="Q1935" t="n">
        <v>1367.3</v>
      </c>
      <c r="R1935" t="n">
        <v>134.34</v>
      </c>
      <c r="S1935" t="n">
        <v>104.26</v>
      </c>
      <c r="T1935" t="n">
        <v>14069.08</v>
      </c>
      <c r="U1935" t="n">
        <v>0.78</v>
      </c>
      <c r="V1935" t="n">
        <v>0.9</v>
      </c>
      <c r="W1935" t="n">
        <v>20.7</v>
      </c>
      <c r="X1935" t="n">
        <v>0.86</v>
      </c>
      <c r="Y1935" t="n">
        <v>1</v>
      </c>
      <c r="Z1935" t="n">
        <v>10</v>
      </c>
    </row>
    <row r="1936">
      <c r="A1936" t="n">
        <v>74</v>
      </c>
      <c r="B1936" t="n">
        <v>120</v>
      </c>
      <c r="C1936" t="inlineStr">
        <is>
          <t xml:space="preserve">CONCLUIDO	</t>
        </is>
      </c>
      <c r="D1936" t="n">
        <v>1.7373</v>
      </c>
      <c r="E1936" t="n">
        <v>57.56</v>
      </c>
      <c r="F1936" t="n">
        <v>53.44</v>
      </c>
      <c r="G1936" t="n">
        <v>103.43</v>
      </c>
      <c r="H1936" t="n">
        <v>1.31</v>
      </c>
      <c r="I1936" t="n">
        <v>31</v>
      </c>
      <c r="J1936" t="n">
        <v>265.83</v>
      </c>
      <c r="K1936" t="n">
        <v>57.72</v>
      </c>
      <c r="L1936" t="n">
        <v>19.5</v>
      </c>
      <c r="M1936" t="n">
        <v>29</v>
      </c>
      <c r="N1936" t="n">
        <v>68.59999999999999</v>
      </c>
      <c r="O1936" t="n">
        <v>33019.48</v>
      </c>
      <c r="P1936" t="n">
        <v>806.92</v>
      </c>
      <c r="Q1936" t="n">
        <v>1367.24</v>
      </c>
      <c r="R1936" t="n">
        <v>134.41</v>
      </c>
      <c r="S1936" t="n">
        <v>104.26</v>
      </c>
      <c r="T1936" t="n">
        <v>14105.22</v>
      </c>
      <c r="U1936" t="n">
        <v>0.78</v>
      </c>
      <c r="V1936" t="n">
        <v>0.9</v>
      </c>
      <c r="W1936" t="n">
        <v>20.7</v>
      </c>
      <c r="X1936" t="n">
        <v>0.86</v>
      </c>
      <c r="Y1936" t="n">
        <v>1</v>
      </c>
      <c r="Z1936" t="n">
        <v>10</v>
      </c>
    </row>
    <row r="1937">
      <c r="A1937" t="n">
        <v>75</v>
      </c>
      <c r="B1937" t="n">
        <v>120</v>
      </c>
      <c r="C1937" t="inlineStr">
        <is>
          <t xml:space="preserve">CONCLUIDO	</t>
        </is>
      </c>
      <c r="D1937" t="n">
        <v>1.7376</v>
      </c>
      <c r="E1937" t="n">
        <v>57.55</v>
      </c>
      <c r="F1937" t="n">
        <v>53.43</v>
      </c>
      <c r="G1937" t="n">
        <v>103.41</v>
      </c>
      <c r="H1937" t="n">
        <v>1.32</v>
      </c>
      <c r="I1937" t="n">
        <v>31</v>
      </c>
      <c r="J1937" t="n">
        <v>266.3</v>
      </c>
      <c r="K1937" t="n">
        <v>57.72</v>
      </c>
      <c r="L1937" t="n">
        <v>19.75</v>
      </c>
      <c r="M1937" t="n">
        <v>29</v>
      </c>
      <c r="N1937" t="n">
        <v>68.81999999999999</v>
      </c>
      <c r="O1937" t="n">
        <v>33077.58</v>
      </c>
      <c r="P1937" t="n">
        <v>806.01</v>
      </c>
      <c r="Q1937" t="n">
        <v>1367.37</v>
      </c>
      <c r="R1937" t="n">
        <v>134.19</v>
      </c>
      <c r="S1937" t="n">
        <v>104.26</v>
      </c>
      <c r="T1937" t="n">
        <v>13997.93</v>
      </c>
      <c r="U1937" t="n">
        <v>0.78</v>
      </c>
      <c r="V1937" t="n">
        <v>0.9</v>
      </c>
      <c r="W1937" t="n">
        <v>20.69</v>
      </c>
      <c r="X1937" t="n">
        <v>0.85</v>
      </c>
      <c r="Y1937" t="n">
        <v>1</v>
      </c>
      <c r="Z1937" t="n">
        <v>10</v>
      </c>
    </row>
    <row r="1938">
      <c r="A1938" t="n">
        <v>76</v>
      </c>
      <c r="B1938" t="n">
        <v>120</v>
      </c>
      <c r="C1938" t="inlineStr">
        <is>
          <t xml:space="preserve">CONCLUIDO	</t>
        </is>
      </c>
      <c r="D1938" t="n">
        <v>1.7399</v>
      </c>
      <c r="E1938" t="n">
        <v>57.47</v>
      </c>
      <c r="F1938" t="n">
        <v>53.4</v>
      </c>
      <c r="G1938" t="n">
        <v>106.8</v>
      </c>
      <c r="H1938" t="n">
        <v>1.33</v>
      </c>
      <c r="I1938" t="n">
        <v>30</v>
      </c>
      <c r="J1938" t="n">
        <v>266.77</v>
      </c>
      <c r="K1938" t="n">
        <v>57.72</v>
      </c>
      <c r="L1938" t="n">
        <v>20</v>
      </c>
      <c r="M1938" t="n">
        <v>28</v>
      </c>
      <c r="N1938" t="n">
        <v>69.05</v>
      </c>
      <c r="O1938" t="n">
        <v>33135.76</v>
      </c>
      <c r="P1938" t="n">
        <v>804.99</v>
      </c>
      <c r="Q1938" t="n">
        <v>1367.22</v>
      </c>
      <c r="R1938" t="n">
        <v>133.25</v>
      </c>
      <c r="S1938" t="n">
        <v>104.26</v>
      </c>
      <c r="T1938" t="n">
        <v>13529.66</v>
      </c>
      <c r="U1938" t="n">
        <v>0.78</v>
      </c>
      <c r="V1938" t="n">
        <v>0.9</v>
      </c>
      <c r="W1938" t="n">
        <v>20.69</v>
      </c>
      <c r="X1938" t="n">
        <v>0.82</v>
      </c>
      <c r="Y1938" t="n">
        <v>1</v>
      </c>
      <c r="Z1938" t="n">
        <v>10</v>
      </c>
    </row>
    <row r="1939">
      <c r="A1939" t="n">
        <v>77</v>
      </c>
      <c r="B1939" t="n">
        <v>120</v>
      </c>
      <c r="C1939" t="inlineStr">
        <is>
          <t xml:space="preserve">CONCLUIDO	</t>
        </is>
      </c>
      <c r="D1939" t="n">
        <v>1.7404</v>
      </c>
      <c r="E1939" t="n">
        <v>57.46</v>
      </c>
      <c r="F1939" t="n">
        <v>53.38</v>
      </c>
      <c r="G1939" t="n">
        <v>106.77</v>
      </c>
      <c r="H1939" t="n">
        <v>1.35</v>
      </c>
      <c r="I1939" t="n">
        <v>30</v>
      </c>
      <c r="J1939" t="n">
        <v>267.24</v>
      </c>
      <c r="K1939" t="n">
        <v>57.72</v>
      </c>
      <c r="L1939" t="n">
        <v>20.25</v>
      </c>
      <c r="M1939" t="n">
        <v>28</v>
      </c>
      <c r="N1939" t="n">
        <v>69.27</v>
      </c>
      <c r="O1939" t="n">
        <v>33194.02</v>
      </c>
      <c r="P1939" t="n">
        <v>804.66</v>
      </c>
      <c r="Q1939" t="n">
        <v>1367.21</v>
      </c>
      <c r="R1939" t="n">
        <v>132.98</v>
      </c>
      <c r="S1939" t="n">
        <v>104.26</v>
      </c>
      <c r="T1939" t="n">
        <v>13395.7</v>
      </c>
      <c r="U1939" t="n">
        <v>0.78</v>
      </c>
      <c r="V1939" t="n">
        <v>0.9</v>
      </c>
      <c r="W1939" t="n">
        <v>20.68</v>
      </c>
      <c r="X1939" t="n">
        <v>0.8100000000000001</v>
      </c>
      <c r="Y1939" t="n">
        <v>1</v>
      </c>
      <c r="Z1939" t="n">
        <v>10</v>
      </c>
    </row>
    <row r="1940">
      <c r="A1940" t="n">
        <v>78</v>
      </c>
      <c r="B1940" t="n">
        <v>120</v>
      </c>
      <c r="C1940" t="inlineStr">
        <is>
          <t xml:space="preserve">CONCLUIDO	</t>
        </is>
      </c>
      <c r="D1940" t="n">
        <v>1.74</v>
      </c>
      <c r="E1940" t="n">
        <v>57.47</v>
      </c>
      <c r="F1940" t="n">
        <v>53.4</v>
      </c>
      <c r="G1940" t="n">
        <v>106.79</v>
      </c>
      <c r="H1940" t="n">
        <v>1.36</v>
      </c>
      <c r="I1940" t="n">
        <v>30</v>
      </c>
      <c r="J1940" t="n">
        <v>267.71</v>
      </c>
      <c r="K1940" t="n">
        <v>57.72</v>
      </c>
      <c r="L1940" t="n">
        <v>20.5</v>
      </c>
      <c r="M1940" t="n">
        <v>28</v>
      </c>
      <c r="N1940" t="n">
        <v>69.48999999999999</v>
      </c>
      <c r="O1940" t="n">
        <v>33252.37</v>
      </c>
      <c r="P1940" t="n">
        <v>803.45</v>
      </c>
      <c r="Q1940" t="n">
        <v>1367.29</v>
      </c>
      <c r="R1940" t="n">
        <v>133.16</v>
      </c>
      <c r="S1940" t="n">
        <v>104.26</v>
      </c>
      <c r="T1940" t="n">
        <v>13488.11</v>
      </c>
      <c r="U1940" t="n">
        <v>0.78</v>
      </c>
      <c r="V1940" t="n">
        <v>0.9</v>
      </c>
      <c r="W1940" t="n">
        <v>20.69</v>
      </c>
      <c r="X1940" t="n">
        <v>0.82</v>
      </c>
      <c r="Y1940" t="n">
        <v>1</v>
      </c>
      <c r="Z1940" t="n">
        <v>10</v>
      </c>
    </row>
    <row r="1941">
      <c r="A1941" t="n">
        <v>79</v>
      </c>
      <c r="B1941" t="n">
        <v>120</v>
      </c>
      <c r="C1941" t="inlineStr">
        <is>
          <t xml:space="preserve">CONCLUIDO	</t>
        </is>
      </c>
      <c r="D1941" t="n">
        <v>1.7419</v>
      </c>
      <c r="E1941" t="n">
        <v>57.41</v>
      </c>
      <c r="F1941" t="n">
        <v>53.38</v>
      </c>
      <c r="G1941" t="n">
        <v>110.44</v>
      </c>
      <c r="H1941" t="n">
        <v>1.38</v>
      </c>
      <c r="I1941" t="n">
        <v>29</v>
      </c>
      <c r="J1941" t="n">
        <v>268.19</v>
      </c>
      <c r="K1941" t="n">
        <v>57.72</v>
      </c>
      <c r="L1941" t="n">
        <v>20.75</v>
      </c>
      <c r="M1941" t="n">
        <v>27</v>
      </c>
      <c r="N1941" t="n">
        <v>69.70999999999999</v>
      </c>
      <c r="O1941" t="n">
        <v>33310.81</v>
      </c>
      <c r="P1941" t="n">
        <v>803.42</v>
      </c>
      <c r="Q1941" t="n">
        <v>1367.27</v>
      </c>
      <c r="R1941" t="n">
        <v>132.51</v>
      </c>
      <c r="S1941" t="n">
        <v>104.26</v>
      </c>
      <c r="T1941" t="n">
        <v>13166.25</v>
      </c>
      <c r="U1941" t="n">
        <v>0.79</v>
      </c>
      <c r="V1941" t="n">
        <v>0.9</v>
      </c>
      <c r="W1941" t="n">
        <v>20.69</v>
      </c>
      <c r="X1941" t="n">
        <v>0.8</v>
      </c>
      <c r="Y1941" t="n">
        <v>1</v>
      </c>
      <c r="Z1941" t="n">
        <v>10</v>
      </c>
    </row>
    <row r="1942">
      <c r="A1942" t="n">
        <v>80</v>
      </c>
      <c r="B1942" t="n">
        <v>120</v>
      </c>
      <c r="C1942" t="inlineStr">
        <is>
          <t xml:space="preserve">CONCLUIDO	</t>
        </is>
      </c>
      <c r="D1942" t="n">
        <v>1.7417</v>
      </c>
      <c r="E1942" t="n">
        <v>57.42</v>
      </c>
      <c r="F1942" t="n">
        <v>53.39</v>
      </c>
      <c r="G1942" t="n">
        <v>110.45</v>
      </c>
      <c r="H1942" t="n">
        <v>1.39</v>
      </c>
      <c r="I1942" t="n">
        <v>29</v>
      </c>
      <c r="J1942" t="n">
        <v>268.66</v>
      </c>
      <c r="K1942" t="n">
        <v>57.72</v>
      </c>
      <c r="L1942" t="n">
        <v>21</v>
      </c>
      <c r="M1942" t="n">
        <v>27</v>
      </c>
      <c r="N1942" t="n">
        <v>69.94</v>
      </c>
      <c r="O1942" t="n">
        <v>33369.33</v>
      </c>
      <c r="P1942" t="n">
        <v>803.66</v>
      </c>
      <c r="Q1942" t="n">
        <v>1367.18</v>
      </c>
      <c r="R1942" t="n">
        <v>132.72</v>
      </c>
      <c r="S1942" t="n">
        <v>104.26</v>
      </c>
      <c r="T1942" t="n">
        <v>13271.78</v>
      </c>
      <c r="U1942" t="n">
        <v>0.79</v>
      </c>
      <c r="V1942" t="n">
        <v>0.9</v>
      </c>
      <c r="W1942" t="n">
        <v>20.69</v>
      </c>
      <c r="X1942" t="n">
        <v>0.8100000000000001</v>
      </c>
      <c r="Y1942" t="n">
        <v>1</v>
      </c>
      <c r="Z1942" t="n">
        <v>10</v>
      </c>
    </row>
    <row r="1943">
      <c r="A1943" t="n">
        <v>81</v>
      </c>
      <c r="B1943" t="n">
        <v>120</v>
      </c>
      <c r="C1943" t="inlineStr">
        <is>
          <t xml:space="preserve">CONCLUIDO	</t>
        </is>
      </c>
      <c r="D1943" t="n">
        <v>1.7439</v>
      </c>
      <c r="E1943" t="n">
        <v>57.34</v>
      </c>
      <c r="F1943" t="n">
        <v>53.36</v>
      </c>
      <c r="G1943" t="n">
        <v>114.34</v>
      </c>
      <c r="H1943" t="n">
        <v>1.41</v>
      </c>
      <c r="I1943" t="n">
        <v>28</v>
      </c>
      <c r="J1943" t="n">
        <v>269.14</v>
      </c>
      <c r="K1943" t="n">
        <v>57.72</v>
      </c>
      <c r="L1943" t="n">
        <v>21.25</v>
      </c>
      <c r="M1943" t="n">
        <v>26</v>
      </c>
      <c r="N1943" t="n">
        <v>70.16</v>
      </c>
      <c r="O1943" t="n">
        <v>33427.94</v>
      </c>
      <c r="P1943" t="n">
        <v>801.5</v>
      </c>
      <c r="Q1943" t="n">
        <v>1367.27</v>
      </c>
      <c r="R1943" t="n">
        <v>131.96</v>
      </c>
      <c r="S1943" t="n">
        <v>104.26</v>
      </c>
      <c r="T1943" t="n">
        <v>12898.47</v>
      </c>
      <c r="U1943" t="n">
        <v>0.79</v>
      </c>
      <c r="V1943" t="n">
        <v>0.9</v>
      </c>
      <c r="W1943" t="n">
        <v>20.69</v>
      </c>
      <c r="X1943" t="n">
        <v>0.78</v>
      </c>
      <c r="Y1943" t="n">
        <v>1</v>
      </c>
      <c r="Z1943" t="n">
        <v>10</v>
      </c>
    </row>
    <row r="1944">
      <c r="A1944" t="n">
        <v>82</v>
      </c>
      <c r="B1944" t="n">
        <v>120</v>
      </c>
      <c r="C1944" t="inlineStr">
        <is>
          <t xml:space="preserve">CONCLUIDO	</t>
        </is>
      </c>
      <c r="D1944" t="n">
        <v>1.744</v>
      </c>
      <c r="E1944" t="n">
        <v>57.34</v>
      </c>
      <c r="F1944" t="n">
        <v>53.36</v>
      </c>
      <c r="G1944" t="n">
        <v>114.33</v>
      </c>
      <c r="H1944" t="n">
        <v>1.42</v>
      </c>
      <c r="I1944" t="n">
        <v>28</v>
      </c>
      <c r="J1944" t="n">
        <v>269.61</v>
      </c>
      <c r="K1944" t="n">
        <v>57.72</v>
      </c>
      <c r="L1944" t="n">
        <v>21.5</v>
      </c>
      <c r="M1944" t="n">
        <v>26</v>
      </c>
      <c r="N1944" t="n">
        <v>70.39</v>
      </c>
      <c r="O1944" t="n">
        <v>33486.63</v>
      </c>
      <c r="P1944" t="n">
        <v>801.08</v>
      </c>
      <c r="Q1944" t="n">
        <v>1367.2</v>
      </c>
      <c r="R1944" t="n">
        <v>131.83</v>
      </c>
      <c r="S1944" t="n">
        <v>104.26</v>
      </c>
      <c r="T1944" t="n">
        <v>12829.01</v>
      </c>
      <c r="U1944" t="n">
        <v>0.79</v>
      </c>
      <c r="V1944" t="n">
        <v>0.9</v>
      </c>
      <c r="W1944" t="n">
        <v>20.69</v>
      </c>
      <c r="X1944" t="n">
        <v>0.78</v>
      </c>
      <c r="Y1944" t="n">
        <v>1</v>
      </c>
      <c r="Z1944" t="n">
        <v>10</v>
      </c>
    </row>
    <row r="1945">
      <c r="A1945" t="n">
        <v>83</v>
      </c>
      <c r="B1945" t="n">
        <v>120</v>
      </c>
      <c r="C1945" t="inlineStr">
        <is>
          <t xml:space="preserve">CONCLUIDO	</t>
        </is>
      </c>
      <c r="D1945" t="n">
        <v>1.7444</v>
      </c>
      <c r="E1945" t="n">
        <v>57.32</v>
      </c>
      <c r="F1945" t="n">
        <v>53.34</v>
      </c>
      <c r="G1945" t="n">
        <v>114.3</v>
      </c>
      <c r="H1945" t="n">
        <v>1.43</v>
      </c>
      <c r="I1945" t="n">
        <v>28</v>
      </c>
      <c r="J1945" t="n">
        <v>270.09</v>
      </c>
      <c r="K1945" t="n">
        <v>57.72</v>
      </c>
      <c r="L1945" t="n">
        <v>21.75</v>
      </c>
      <c r="M1945" t="n">
        <v>26</v>
      </c>
      <c r="N1945" t="n">
        <v>70.62</v>
      </c>
      <c r="O1945" t="n">
        <v>33545.41</v>
      </c>
      <c r="P1945" t="n">
        <v>800.6900000000001</v>
      </c>
      <c r="Q1945" t="n">
        <v>1367.2</v>
      </c>
      <c r="R1945" t="n">
        <v>131.39</v>
      </c>
      <c r="S1945" t="n">
        <v>104.26</v>
      </c>
      <c r="T1945" t="n">
        <v>12613.16</v>
      </c>
      <c r="U1945" t="n">
        <v>0.79</v>
      </c>
      <c r="V1945" t="n">
        <v>0.9</v>
      </c>
      <c r="W1945" t="n">
        <v>20.69</v>
      </c>
      <c r="X1945" t="n">
        <v>0.76</v>
      </c>
      <c r="Y1945" t="n">
        <v>1</v>
      </c>
      <c r="Z1945" t="n">
        <v>10</v>
      </c>
    </row>
    <row r="1946">
      <c r="A1946" t="n">
        <v>84</v>
      </c>
      <c r="B1946" t="n">
        <v>120</v>
      </c>
      <c r="C1946" t="inlineStr">
        <is>
          <t xml:space="preserve">CONCLUIDO	</t>
        </is>
      </c>
      <c r="D1946" t="n">
        <v>1.7465</v>
      </c>
      <c r="E1946" t="n">
        <v>57.26</v>
      </c>
      <c r="F1946" t="n">
        <v>53.32</v>
      </c>
      <c r="G1946" t="n">
        <v>118.49</v>
      </c>
      <c r="H1946" t="n">
        <v>1.45</v>
      </c>
      <c r="I1946" t="n">
        <v>27</v>
      </c>
      <c r="J1946" t="n">
        <v>270.57</v>
      </c>
      <c r="K1946" t="n">
        <v>57.72</v>
      </c>
      <c r="L1946" t="n">
        <v>22</v>
      </c>
      <c r="M1946" t="n">
        <v>25</v>
      </c>
      <c r="N1946" t="n">
        <v>70.84</v>
      </c>
      <c r="O1946" t="n">
        <v>33604.28</v>
      </c>
      <c r="P1946" t="n">
        <v>799.5599999999999</v>
      </c>
      <c r="Q1946" t="n">
        <v>1367.22</v>
      </c>
      <c r="R1946" t="n">
        <v>130.65</v>
      </c>
      <c r="S1946" t="n">
        <v>104.26</v>
      </c>
      <c r="T1946" t="n">
        <v>12244.13</v>
      </c>
      <c r="U1946" t="n">
        <v>0.8</v>
      </c>
      <c r="V1946" t="n">
        <v>0.9</v>
      </c>
      <c r="W1946" t="n">
        <v>20.69</v>
      </c>
      <c r="X1946" t="n">
        <v>0.74</v>
      </c>
      <c r="Y1946" t="n">
        <v>1</v>
      </c>
      <c r="Z1946" t="n">
        <v>10</v>
      </c>
    </row>
    <row r="1947">
      <c r="A1947" t="n">
        <v>85</v>
      </c>
      <c r="B1947" t="n">
        <v>120</v>
      </c>
      <c r="C1947" t="inlineStr">
        <is>
          <t xml:space="preserve">CONCLUIDO	</t>
        </is>
      </c>
      <c r="D1947" t="n">
        <v>1.7467</v>
      </c>
      <c r="E1947" t="n">
        <v>57.25</v>
      </c>
      <c r="F1947" t="n">
        <v>53.31</v>
      </c>
      <c r="G1947" t="n">
        <v>118.47</v>
      </c>
      <c r="H1947" t="n">
        <v>1.46</v>
      </c>
      <c r="I1947" t="n">
        <v>27</v>
      </c>
      <c r="J1947" t="n">
        <v>271.05</v>
      </c>
      <c r="K1947" t="n">
        <v>57.72</v>
      </c>
      <c r="L1947" t="n">
        <v>22.25</v>
      </c>
      <c r="M1947" t="n">
        <v>25</v>
      </c>
      <c r="N1947" t="n">
        <v>71.06999999999999</v>
      </c>
      <c r="O1947" t="n">
        <v>33663.24</v>
      </c>
      <c r="P1947" t="n">
        <v>799.13</v>
      </c>
      <c r="Q1947" t="n">
        <v>1367.27</v>
      </c>
      <c r="R1947" t="n">
        <v>130.44</v>
      </c>
      <c r="S1947" t="n">
        <v>104.26</v>
      </c>
      <c r="T1947" t="n">
        <v>12141.72</v>
      </c>
      <c r="U1947" t="n">
        <v>0.8</v>
      </c>
      <c r="V1947" t="n">
        <v>0.9</v>
      </c>
      <c r="W1947" t="n">
        <v>20.69</v>
      </c>
      <c r="X1947" t="n">
        <v>0.74</v>
      </c>
      <c r="Y1947" t="n">
        <v>1</v>
      </c>
      <c r="Z1947" t="n">
        <v>10</v>
      </c>
    </row>
    <row r="1948">
      <c r="A1948" t="n">
        <v>86</v>
      </c>
      <c r="B1948" t="n">
        <v>120</v>
      </c>
      <c r="C1948" t="inlineStr">
        <is>
          <t xml:space="preserve">CONCLUIDO	</t>
        </is>
      </c>
      <c r="D1948" t="n">
        <v>1.7465</v>
      </c>
      <c r="E1948" t="n">
        <v>57.26</v>
      </c>
      <c r="F1948" t="n">
        <v>53.32</v>
      </c>
      <c r="G1948" t="n">
        <v>118.48</v>
      </c>
      <c r="H1948" t="n">
        <v>1.47</v>
      </c>
      <c r="I1948" t="n">
        <v>27</v>
      </c>
      <c r="J1948" t="n">
        <v>271.52</v>
      </c>
      <c r="K1948" t="n">
        <v>57.72</v>
      </c>
      <c r="L1948" t="n">
        <v>22.5</v>
      </c>
      <c r="M1948" t="n">
        <v>25</v>
      </c>
      <c r="N1948" t="n">
        <v>71.3</v>
      </c>
      <c r="O1948" t="n">
        <v>33722.28</v>
      </c>
      <c r="P1948" t="n">
        <v>797.8200000000001</v>
      </c>
      <c r="Q1948" t="n">
        <v>1367.15</v>
      </c>
      <c r="R1948" t="n">
        <v>130.65</v>
      </c>
      <c r="S1948" t="n">
        <v>104.26</v>
      </c>
      <c r="T1948" t="n">
        <v>12247.61</v>
      </c>
      <c r="U1948" t="n">
        <v>0.8</v>
      </c>
      <c r="V1948" t="n">
        <v>0.9</v>
      </c>
      <c r="W1948" t="n">
        <v>20.69</v>
      </c>
      <c r="X1948" t="n">
        <v>0.74</v>
      </c>
      <c r="Y1948" t="n">
        <v>1</v>
      </c>
      <c r="Z1948" t="n">
        <v>10</v>
      </c>
    </row>
    <row r="1949">
      <c r="A1949" t="n">
        <v>87</v>
      </c>
      <c r="B1949" t="n">
        <v>120</v>
      </c>
      <c r="C1949" t="inlineStr">
        <is>
          <t xml:space="preserve">CONCLUIDO	</t>
        </is>
      </c>
      <c r="D1949" t="n">
        <v>1.7465</v>
      </c>
      <c r="E1949" t="n">
        <v>57.26</v>
      </c>
      <c r="F1949" t="n">
        <v>53.32</v>
      </c>
      <c r="G1949" t="n">
        <v>118.48</v>
      </c>
      <c r="H1949" t="n">
        <v>1.49</v>
      </c>
      <c r="I1949" t="n">
        <v>27</v>
      </c>
      <c r="J1949" t="n">
        <v>272</v>
      </c>
      <c r="K1949" t="n">
        <v>57.72</v>
      </c>
      <c r="L1949" t="n">
        <v>22.75</v>
      </c>
      <c r="M1949" t="n">
        <v>25</v>
      </c>
      <c r="N1949" t="n">
        <v>71.53</v>
      </c>
      <c r="O1949" t="n">
        <v>33781.41</v>
      </c>
      <c r="P1949" t="n">
        <v>796.5</v>
      </c>
      <c r="Q1949" t="n">
        <v>1367.19</v>
      </c>
      <c r="R1949" t="n">
        <v>130.72</v>
      </c>
      <c r="S1949" t="n">
        <v>104.26</v>
      </c>
      <c r="T1949" t="n">
        <v>12280.07</v>
      </c>
      <c r="U1949" t="n">
        <v>0.8</v>
      </c>
      <c r="V1949" t="n">
        <v>0.9</v>
      </c>
      <c r="W1949" t="n">
        <v>20.68</v>
      </c>
      <c r="X1949" t="n">
        <v>0.74</v>
      </c>
      <c r="Y1949" t="n">
        <v>1</v>
      </c>
      <c r="Z1949" t="n">
        <v>10</v>
      </c>
    </row>
    <row r="1950">
      <c r="A1950" t="n">
        <v>88</v>
      </c>
      <c r="B1950" t="n">
        <v>120</v>
      </c>
      <c r="C1950" t="inlineStr">
        <is>
          <t xml:space="preserve">CONCLUIDO	</t>
        </is>
      </c>
      <c r="D1950" t="n">
        <v>1.7489</v>
      </c>
      <c r="E1950" t="n">
        <v>57.18</v>
      </c>
      <c r="F1950" t="n">
        <v>53.29</v>
      </c>
      <c r="G1950" t="n">
        <v>122.97</v>
      </c>
      <c r="H1950" t="n">
        <v>1.5</v>
      </c>
      <c r="I1950" t="n">
        <v>26</v>
      </c>
      <c r="J1950" t="n">
        <v>272.49</v>
      </c>
      <c r="K1950" t="n">
        <v>57.72</v>
      </c>
      <c r="L1950" t="n">
        <v>23</v>
      </c>
      <c r="M1950" t="n">
        <v>24</v>
      </c>
      <c r="N1950" t="n">
        <v>71.76000000000001</v>
      </c>
      <c r="O1950" t="n">
        <v>33840.76</v>
      </c>
      <c r="P1950" t="n">
        <v>796.79</v>
      </c>
      <c r="Q1950" t="n">
        <v>1367.23</v>
      </c>
      <c r="R1950" t="n">
        <v>129.58</v>
      </c>
      <c r="S1950" t="n">
        <v>104.26</v>
      </c>
      <c r="T1950" t="n">
        <v>11716.02</v>
      </c>
      <c r="U1950" t="n">
        <v>0.8</v>
      </c>
      <c r="V1950" t="n">
        <v>0.9</v>
      </c>
      <c r="W1950" t="n">
        <v>20.69</v>
      </c>
      <c r="X1950" t="n">
        <v>0.71</v>
      </c>
      <c r="Y1950" t="n">
        <v>1</v>
      </c>
      <c r="Z1950" t="n">
        <v>10</v>
      </c>
    </row>
    <row r="1951">
      <c r="A1951" t="n">
        <v>89</v>
      </c>
      <c r="B1951" t="n">
        <v>120</v>
      </c>
      <c r="C1951" t="inlineStr">
        <is>
          <t xml:space="preserve">CONCLUIDO	</t>
        </is>
      </c>
      <c r="D1951" t="n">
        <v>1.749</v>
      </c>
      <c r="E1951" t="n">
        <v>57.18</v>
      </c>
      <c r="F1951" t="n">
        <v>53.28</v>
      </c>
      <c r="G1951" t="n">
        <v>122.96</v>
      </c>
      <c r="H1951" t="n">
        <v>1.52</v>
      </c>
      <c r="I1951" t="n">
        <v>26</v>
      </c>
      <c r="J1951" t="n">
        <v>272.97</v>
      </c>
      <c r="K1951" t="n">
        <v>57.72</v>
      </c>
      <c r="L1951" t="n">
        <v>23.25</v>
      </c>
      <c r="M1951" t="n">
        <v>24</v>
      </c>
      <c r="N1951" t="n">
        <v>71.98999999999999</v>
      </c>
      <c r="O1951" t="n">
        <v>33900.07</v>
      </c>
      <c r="P1951" t="n">
        <v>797</v>
      </c>
      <c r="Q1951" t="n">
        <v>1367.19</v>
      </c>
      <c r="R1951" t="n">
        <v>129.44</v>
      </c>
      <c r="S1951" t="n">
        <v>104.26</v>
      </c>
      <c r="T1951" t="n">
        <v>11646.86</v>
      </c>
      <c r="U1951" t="n">
        <v>0.8100000000000001</v>
      </c>
      <c r="V1951" t="n">
        <v>0.9</v>
      </c>
      <c r="W1951" t="n">
        <v>20.69</v>
      </c>
      <c r="X1951" t="n">
        <v>0.71</v>
      </c>
      <c r="Y1951" t="n">
        <v>1</v>
      </c>
      <c r="Z1951" t="n">
        <v>10</v>
      </c>
    </row>
    <row r="1952">
      <c r="A1952" t="n">
        <v>90</v>
      </c>
      <c r="B1952" t="n">
        <v>120</v>
      </c>
      <c r="C1952" t="inlineStr">
        <is>
          <t xml:space="preserve">CONCLUIDO	</t>
        </is>
      </c>
      <c r="D1952" t="n">
        <v>1.7484</v>
      </c>
      <c r="E1952" t="n">
        <v>57.2</v>
      </c>
      <c r="F1952" t="n">
        <v>53.3</v>
      </c>
      <c r="G1952" t="n">
        <v>123</v>
      </c>
      <c r="H1952" t="n">
        <v>1.53</v>
      </c>
      <c r="I1952" t="n">
        <v>26</v>
      </c>
      <c r="J1952" t="n">
        <v>273.45</v>
      </c>
      <c r="K1952" t="n">
        <v>57.72</v>
      </c>
      <c r="L1952" t="n">
        <v>23.5</v>
      </c>
      <c r="M1952" t="n">
        <v>24</v>
      </c>
      <c r="N1952" t="n">
        <v>72.22</v>
      </c>
      <c r="O1952" t="n">
        <v>33959.47</v>
      </c>
      <c r="P1952" t="n">
        <v>796.39</v>
      </c>
      <c r="Q1952" t="n">
        <v>1367.21</v>
      </c>
      <c r="R1952" t="n">
        <v>130</v>
      </c>
      <c r="S1952" t="n">
        <v>104.26</v>
      </c>
      <c r="T1952" t="n">
        <v>11923.83</v>
      </c>
      <c r="U1952" t="n">
        <v>0.8</v>
      </c>
      <c r="V1952" t="n">
        <v>0.9</v>
      </c>
      <c r="W1952" t="n">
        <v>20.69</v>
      </c>
      <c r="X1952" t="n">
        <v>0.73</v>
      </c>
      <c r="Y1952" t="n">
        <v>1</v>
      </c>
      <c r="Z1952" t="n">
        <v>10</v>
      </c>
    </row>
    <row r="1953">
      <c r="A1953" t="n">
        <v>91</v>
      </c>
      <c r="B1953" t="n">
        <v>120</v>
      </c>
      <c r="C1953" t="inlineStr">
        <is>
          <t xml:space="preserve">CONCLUIDO	</t>
        </is>
      </c>
      <c r="D1953" t="n">
        <v>1.7509</v>
      </c>
      <c r="E1953" t="n">
        <v>57.11</v>
      </c>
      <c r="F1953" t="n">
        <v>53.27</v>
      </c>
      <c r="G1953" t="n">
        <v>127.84</v>
      </c>
      <c r="H1953" t="n">
        <v>1.54</v>
      </c>
      <c r="I1953" t="n">
        <v>25</v>
      </c>
      <c r="J1953" t="n">
        <v>273.93</v>
      </c>
      <c r="K1953" t="n">
        <v>57.72</v>
      </c>
      <c r="L1953" t="n">
        <v>23.75</v>
      </c>
      <c r="M1953" t="n">
        <v>23</v>
      </c>
      <c r="N1953" t="n">
        <v>72.45999999999999</v>
      </c>
      <c r="O1953" t="n">
        <v>34018.96</v>
      </c>
      <c r="P1953" t="n">
        <v>794.45</v>
      </c>
      <c r="Q1953" t="n">
        <v>1367.23</v>
      </c>
      <c r="R1953" t="n">
        <v>128.89</v>
      </c>
      <c r="S1953" t="n">
        <v>104.26</v>
      </c>
      <c r="T1953" t="n">
        <v>11377.89</v>
      </c>
      <c r="U1953" t="n">
        <v>0.8100000000000001</v>
      </c>
      <c r="V1953" t="n">
        <v>0.9</v>
      </c>
      <c r="W1953" t="n">
        <v>20.68</v>
      </c>
      <c r="X1953" t="n">
        <v>0.6899999999999999</v>
      </c>
      <c r="Y1953" t="n">
        <v>1</v>
      </c>
      <c r="Z1953" t="n">
        <v>10</v>
      </c>
    </row>
    <row r="1954">
      <c r="A1954" t="n">
        <v>92</v>
      </c>
      <c r="B1954" t="n">
        <v>120</v>
      </c>
      <c r="C1954" t="inlineStr">
        <is>
          <t xml:space="preserve">CONCLUIDO	</t>
        </is>
      </c>
      <c r="D1954" t="n">
        <v>1.7514</v>
      </c>
      <c r="E1954" t="n">
        <v>57.1</v>
      </c>
      <c r="F1954" t="n">
        <v>53.25</v>
      </c>
      <c r="G1954" t="n">
        <v>127.8</v>
      </c>
      <c r="H1954" t="n">
        <v>1.56</v>
      </c>
      <c r="I1954" t="n">
        <v>25</v>
      </c>
      <c r="J1954" t="n">
        <v>274.41</v>
      </c>
      <c r="K1954" t="n">
        <v>57.72</v>
      </c>
      <c r="L1954" t="n">
        <v>24</v>
      </c>
      <c r="M1954" t="n">
        <v>23</v>
      </c>
      <c r="N1954" t="n">
        <v>72.69</v>
      </c>
      <c r="O1954" t="n">
        <v>34078.55</v>
      </c>
      <c r="P1954" t="n">
        <v>794.92</v>
      </c>
      <c r="Q1954" t="n">
        <v>1367.2</v>
      </c>
      <c r="R1954" t="n">
        <v>128.7</v>
      </c>
      <c r="S1954" t="n">
        <v>104.26</v>
      </c>
      <c r="T1954" t="n">
        <v>11279.23</v>
      </c>
      <c r="U1954" t="n">
        <v>0.8100000000000001</v>
      </c>
      <c r="V1954" t="n">
        <v>0.9</v>
      </c>
      <c r="W1954" t="n">
        <v>20.67</v>
      </c>
      <c r="X1954" t="n">
        <v>0.67</v>
      </c>
      <c r="Y1954" t="n">
        <v>1</v>
      </c>
      <c r="Z1954" t="n">
        <v>10</v>
      </c>
    </row>
    <row r="1955">
      <c r="A1955" t="n">
        <v>93</v>
      </c>
      <c r="B1955" t="n">
        <v>120</v>
      </c>
      <c r="C1955" t="inlineStr">
        <is>
          <t xml:space="preserve">CONCLUIDO	</t>
        </is>
      </c>
      <c r="D1955" t="n">
        <v>1.7506</v>
      </c>
      <c r="E1955" t="n">
        <v>57.12</v>
      </c>
      <c r="F1955" t="n">
        <v>53.28</v>
      </c>
      <c r="G1955" t="n">
        <v>127.86</v>
      </c>
      <c r="H1955" t="n">
        <v>1.57</v>
      </c>
      <c r="I1955" t="n">
        <v>25</v>
      </c>
      <c r="J1955" t="n">
        <v>274.9</v>
      </c>
      <c r="K1955" t="n">
        <v>57.72</v>
      </c>
      <c r="L1955" t="n">
        <v>24.25</v>
      </c>
      <c r="M1955" t="n">
        <v>23</v>
      </c>
      <c r="N1955" t="n">
        <v>72.92</v>
      </c>
      <c r="O1955" t="n">
        <v>34138.22</v>
      </c>
      <c r="P1955" t="n">
        <v>795.33</v>
      </c>
      <c r="Q1955" t="n">
        <v>1367.18</v>
      </c>
      <c r="R1955" t="n">
        <v>129.16</v>
      </c>
      <c r="S1955" t="n">
        <v>104.26</v>
      </c>
      <c r="T1955" t="n">
        <v>11509.69</v>
      </c>
      <c r="U1955" t="n">
        <v>0.8100000000000001</v>
      </c>
      <c r="V1955" t="n">
        <v>0.9</v>
      </c>
      <c r="W1955" t="n">
        <v>20.69</v>
      </c>
      <c r="X1955" t="n">
        <v>0.7</v>
      </c>
      <c r="Y1955" t="n">
        <v>1</v>
      </c>
      <c r="Z1955" t="n">
        <v>10</v>
      </c>
    </row>
    <row r="1956">
      <c r="A1956" t="n">
        <v>94</v>
      </c>
      <c r="B1956" t="n">
        <v>120</v>
      </c>
      <c r="C1956" t="inlineStr">
        <is>
          <t xml:space="preserve">CONCLUIDO	</t>
        </is>
      </c>
      <c r="D1956" t="n">
        <v>1.7508</v>
      </c>
      <c r="E1956" t="n">
        <v>57.12</v>
      </c>
      <c r="F1956" t="n">
        <v>53.27</v>
      </c>
      <c r="G1956" t="n">
        <v>127.84</v>
      </c>
      <c r="H1956" t="n">
        <v>1.58</v>
      </c>
      <c r="I1956" t="n">
        <v>25</v>
      </c>
      <c r="J1956" t="n">
        <v>275.38</v>
      </c>
      <c r="K1956" t="n">
        <v>57.72</v>
      </c>
      <c r="L1956" t="n">
        <v>24.5</v>
      </c>
      <c r="M1956" t="n">
        <v>23</v>
      </c>
      <c r="N1956" t="n">
        <v>73.16</v>
      </c>
      <c r="O1956" t="n">
        <v>34197.98</v>
      </c>
      <c r="P1956" t="n">
        <v>792.74</v>
      </c>
      <c r="Q1956" t="n">
        <v>1367.2</v>
      </c>
      <c r="R1956" t="n">
        <v>128.94</v>
      </c>
      <c r="S1956" t="n">
        <v>104.26</v>
      </c>
      <c r="T1956" t="n">
        <v>11399.78</v>
      </c>
      <c r="U1956" t="n">
        <v>0.8100000000000001</v>
      </c>
      <c r="V1956" t="n">
        <v>0.9</v>
      </c>
      <c r="W1956" t="n">
        <v>20.69</v>
      </c>
      <c r="X1956" t="n">
        <v>0.6899999999999999</v>
      </c>
      <c r="Y1956" t="n">
        <v>1</v>
      </c>
      <c r="Z1956" t="n">
        <v>10</v>
      </c>
    </row>
    <row r="1957">
      <c r="A1957" t="n">
        <v>95</v>
      </c>
      <c r="B1957" t="n">
        <v>120</v>
      </c>
      <c r="C1957" t="inlineStr">
        <is>
          <t xml:space="preserve">CONCLUIDO	</t>
        </is>
      </c>
      <c r="D1957" t="n">
        <v>1.7538</v>
      </c>
      <c r="E1957" t="n">
        <v>57.02</v>
      </c>
      <c r="F1957" t="n">
        <v>53.22</v>
      </c>
      <c r="G1957" t="n">
        <v>133.04</v>
      </c>
      <c r="H1957" t="n">
        <v>1.6</v>
      </c>
      <c r="I1957" t="n">
        <v>24</v>
      </c>
      <c r="J1957" t="n">
        <v>275.87</v>
      </c>
      <c r="K1957" t="n">
        <v>57.72</v>
      </c>
      <c r="L1957" t="n">
        <v>24.75</v>
      </c>
      <c r="M1957" t="n">
        <v>22</v>
      </c>
      <c r="N1957" t="n">
        <v>73.39</v>
      </c>
      <c r="O1957" t="n">
        <v>34257.84</v>
      </c>
      <c r="P1957" t="n">
        <v>791.5700000000001</v>
      </c>
      <c r="Q1957" t="n">
        <v>1367.23</v>
      </c>
      <c r="R1957" t="n">
        <v>127.43</v>
      </c>
      <c r="S1957" t="n">
        <v>104.26</v>
      </c>
      <c r="T1957" t="n">
        <v>10651.39</v>
      </c>
      <c r="U1957" t="n">
        <v>0.82</v>
      </c>
      <c r="V1957" t="n">
        <v>0.9</v>
      </c>
      <c r="W1957" t="n">
        <v>20.68</v>
      </c>
      <c r="X1957" t="n">
        <v>0.64</v>
      </c>
      <c r="Y1957" t="n">
        <v>1</v>
      </c>
      <c r="Z1957" t="n">
        <v>10</v>
      </c>
    </row>
    <row r="1958">
      <c r="A1958" t="n">
        <v>96</v>
      </c>
      <c r="B1958" t="n">
        <v>120</v>
      </c>
      <c r="C1958" t="inlineStr">
        <is>
          <t xml:space="preserve">CONCLUIDO	</t>
        </is>
      </c>
      <c r="D1958" t="n">
        <v>1.7538</v>
      </c>
      <c r="E1958" t="n">
        <v>57.02</v>
      </c>
      <c r="F1958" t="n">
        <v>53.22</v>
      </c>
      <c r="G1958" t="n">
        <v>133.04</v>
      </c>
      <c r="H1958" t="n">
        <v>1.61</v>
      </c>
      <c r="I1958" t="n">
        <v>24</v>
      </c>
      <c r="J1958" t="n">
        <v>276.35</v>
      </c>
      <c r="K1958" t="n">
        <v>57.72</v>
      </c>
      <c r="L1958" t="n">
        <v>25</v>
      </c>
      <c r="M1958" t="n">
        <v>22</v>
      </c>
      <c r="N1958" t="n">
        <v>73.63</v>
      </c>
      <c r="O1958" t="n">
        <v>34317.79</v>
      </c>
      <c r="P1958" t="n">
        <v>792.1900000000001</v>
      </c>
      <c r="Q1958" t="n">
        <v>1367.2</v>
      </c>
      <c r="R1958" t="n">
        <v>127.33</v>
      </c>
      <c r="S1958" t="n">
        <v>104.26</v>
      </c>
      <c r="T1958" t="n">
        <v>10601.17</v>
      </c>
      <c r="U1958" t="n">
        <v>0.82</v>
      </c>
      <c r="V1958" t="n">
        <v>0.9</v>
      </c>
      <c r="W1958" t="n">
        <v>20.68</v>
      </c>
      <c r="X1958" t="n">
        <v>0.64</v>
      </c>
      <c r="Y1958" t="n">
        <v>1</v>
      </c>
      <c r="Z1958" t="n">
        <v>10</v>
      </c>
    </row>
    <row r="1959">
      <c r="A1959" t="n">
        <v>97</v>
      </c>
      <c r="B1959" t="n">
        <v>120</v>
      </c>
      <c r="C1959" t="inlineStr">
        <is>
          <t xml:space="preserve">CONCLUIDO	</t>
        </is>
      </c>
      <c r="D1959" t="n">
        <v>1.7527</v>
      </c>
      <c r="E1959" t="n">
        <v>57.05</v>
      </c>
      <c r="F1959" t="n">
        <v>53.25</v>
      </c>
      <c r="G1959" t="n">
        <v>133.13</v>
      </c>
      <c r="H1959" t="n">
        <v>1.62</v>
      </c>
      <c r="I1959" t="n">
        <v>24</v>
      </c>
      <c r="J1959" t="n">
        <v>276.84</v>
      </c>
      <c r="K1959" t="n">
        <v>57.72</v>
      </c>
      <c r="L1959" t="n">
        <v>25.25</v>
      </c>
      <c r="M1959" t="n">
        <v>22</v>
      </c>
      <c r="N1959" t="n">
        <v>73.87</v>
      </c>
      <c r="O1959" t="n">
        <v>34377.83</v>
      </c>
      <c r="P1959" t="n">
        <v>792.87</v>
      </c>
      <c r="Q1959" t="n">
        <v>1367.18</v>
      </c>
      <c r="R1959" t="n">
        <v>128.31</v>
      </c>
      <c r="S1959" t="n">
        <v>104.26</v>
      </c>
      <c r="T1959" t="n">
        <v>11092.38</v>
      </c>
      <c r="U1959" t="n">
        <v>0.8100000000000001</v>
      </c>
      <c r="V1959" t="n">
        <v>0.9</v>
      </c>
      <c r="W1959" t="n">
        <v>20.69</v>
      </c>
      <c r="X1959" t="n">
        <v>0.68</v>
      </c>
      <c r="Y1959" t="n">
        <v>1</v>
      </c>
      <c r="Z1959" t="n">
        <v>10</v>
      </c>
    </row>
    <row r="1960">
      <c r="A1960" t="n">
        <v>98</v>
      </c>
      <c r="B1960" t="n">
        <v>120</v>
      </c>
      <c r="C1960" t="inlineStr">
        <is>
          <t xml:space="preserve">CONCLUIDO	</t>
        </is>
      </c>
      <c r="D1960" t="n">
        <v>1.7529</v>
      </c>
      <c r="E1960" t="n">
        <v>57.05</v>
      </c>
      <c r="F1960" t="n">
        <v>53.24</v>
      </c>
      <c r="G1960" t="n">
        <v>133.11</v>
      </c>
      <c r="H1960" t="n">
        <v>1.64</v>
      </c>
      <c r="I1960" t="n">
        <v>24</v>
      </c>
      <c r="J1960" t="n">
        <v>277.33</v>
      </c>
      <c r="K1960" t="n">
        <v>57.72</v>
      </c>
      <c r="L1960" t="n">
        <v>25.5</v>
      </c>
      <c r="M1960" t="n">
        <v>22</v>
      </c>
      <c r="N1960" t="n">
        <v>74.09999999999999</v>
      </c>
      <c r="O1960" t="n">
        <v>34437.96</v>
      </c>
      <c r="P1960" t="n">
        <v>792.5700000000001</v>
      </c>
      <c r="Q1960" t="n">
        <v>1367.19</v>
      </c>
      <c r="R1960" t="n">
        <v>128.43</v>
      </c>
      <c r="S1960" t="n">
        <v>104.26</v>
      </c>
      <c r="T1960" t="n">
        <v>11150.71</v>
      </c>
      <c r="U1960" t="n">
        <v>0.8100000000000001</v>
      </c>
      <c r="V1960" t="n">
        <v>0.9</v>
      </c>
      <c r="W1960" t="n">
        <v>20.68</v>
      </c>
      <c r="X1960" t="n">
        <v>0.67</v>
      </c>
      <c r="Y1960" t="n">
        <v>1</v>
      </c>
      <c r="Z1960" t="n">
        <v>10</v>
      </c>
    </row>
    <row r="1961">
      <c r="A1961" t="n">
        <v>99</v>
      </c>
      <c r="B1961" t="n">
        <v>120</v>
      </c>
      <c r="C1961" t="inlineStr">
        <is>
          <t xml:space="preserve">CONCLUIDO	</t>
        </is>
      </c>
      <c r="D1961" t="n">
        <v>1.7557</v>
      </c>
      <c r="E1961" t="n">
        <v>56.96</v>
      </c>
      <c r="F1961" t="n">
        <v>53.2</v>
      </c>
      <c r="G1961" t="n">
        <v>138.78</v>
      </c>
      <c r="H1961" t="n">
        <v>1.65</v>
      </c>
      <c r="I1961" t="n">
        <v>23</v>
      </c>
      <c r="J1961" t="n">
        <v>277.82</v>
      </c>
      <c r="K1961" t="n">
        <v>57.72</v>
      </c>
      <c r="L1961" t="n">
        <v>25.75</v>
      </c>
      <c r="M1961" t="n">
        <v>21</v>
      </c>
      <c r="N1961" t="n">
        <v>74.34</v>
      </c>
      <c r="O1961" t="n">
        <v>34498.19</v>
      </c>
      <c r="P1961" t="n">
        <v>790.54</v>
      </c>
      <c r="Q1961" t="n">
        <v>1367.17</v>
      </c>
      <c r="R1961" t="n">
        <v>126.8</v>
      </c>
      <c r="S1961" t="n">
        <v>104.26</v>
      </c>
      <c r="T1961" t="n">
        <v>10342.73</v>
      </c>
      <c r="U1961" t="n">
        <v>0.82</v>
      </c>
      <c r="V1961" t="n">
        <v>0.9</v>
      </c>
      <c r="W1961" t="n">
        <v>20.68</v>
      </c>
      <c r="X1961" t="n">
        <v>0.62</v>
      </c>
      <c r="Y1961" t="n">
        <v>1</v>
      </c>
      <c r="Z1961" t="n">
        <v>10</v>
      </c>
    </row>
    <row r="1962">
      <c r="A1962" t="n">
        <v>100</v>
      </c>
      <c r="B1962" t="n">
        <v>120</v>
      </c>
      <c r="C1962" t="inlineStr">
        <is>
          <t xml:space="preserve">CONCLUIDO	</t>
        </is>
      </c>
      <c r="D1962" t="n">
        <v>1.7554</v>
      </c>
      <c r="E1962" t="n">
        <v>56.97</v>
      </c>
      <c r="F1962" t="n">
        <v>53.21</v>
      </c>
      <c r="G1962" t="n">
        <v>138.81</v>
      </c>
      <c r="H1962" t="n">
        <v>1.66</v>
      </c>
      <c r="I1962" t="n">
        <v>23</v>
      </c>
      <c r="J1962" t="n">
        <v>278.31</v>
      </c>
      <c r="K1962" t="n">
        <v>57.72</v>
      </c>
      <c r="L1962" t="n">
        <v>26</v>
      </c>
      <c r="M1962" t="n">
        <v>21</v>
      </c>
      <c r="N1962" t="n">
        <v>74.58</v>
      </c>
      <c r="O1962" t="n">
        <v>34558.51</v>
      </c>
      <c r="P1962" t="n">
        <v>791.23</v>
      </c>
      <c r="Q1962" t="n">
        <v>1367.2</v>
      </c>
      <c r="R1962" t="n">
        <v>127.21</v>
      </c>
      <c r="S1962" t="n">
        <v>104.26</v>
      </c>
      <c r="T1962" t="n">
        <v>10544.12</v>
      </c>
      <c r="U1962" t="n">
        <v>0.82</v>
      </c>
      <c r="V1962" t="n">
        <v>0.9</v>
      </c>
      <c r="W1962" t="n">
        <v>20.68</v>
      </c>
      <c r="X1962" t="n">
        <v>0.63</v>
      </c>
      <c r="Y1962" t="n">
        <v>1</v>
      </c>
      <c r="Z1962" t="n">
        <v>10</v>
      </c>
    </row>
    <row r="1963">
      <c r="A1963" t="n">
        <v>101</v>
      </c>
      <c r="B1963" t="n">
        <v>120</v>
      </c>
      <c r="C1963" t="inlineStr">
        <is>
          <t xml:space="preserve">CONCLUIDO	</t>
        </is>
      </c>
      <c r="D1963" t="n">
        <v>1.7554</v>
      </c>
      <c r="E1963" t="n">
        <v>56.97</v>
      </c>
      <c r="F1963" t="n">
        <v>53.21</v>
      </c>
      <c r="G1963" t="n">
        <v>138.81</v>
      </c>
      <c r="H1963" t="n">
        <v>1.68</v>
      </c>
      <c r="I1963" t="n">
        <v>23</v>
      </c>
      <c r="J1963" t="n">
        <v>278.79</v>
      </c>
      <c r="K1963" t="n">
        <v>57.72</v>
      </c>
      <c r="L1963" t="n">
        <v>26.25</v>
      </c>
      <c r="M1963" t="n">
        <v>21</v>
      </c>
      <c r="N1963" t="n">
        <v>74.81999999999999</v>
      </c>
      <c r="O1963" t="n">
        <v>34618.92</v>
      </c>
      <c r="P1963" t="n">
        <v>790.47</v>
      </c>
      <c r="Q1963" t="n">
        <v>1367.2</v>
      </c>
      <c r="R1963" t="n">
        <v>127.32</v>
      </c>
      <c r="S1963" t="n">
        <v>104.26</v>
      </c>
      <c r="T1963" t="n">
        <v>10601.51</v>
      </c>
      <c r="U1963" t="n">
        <v>0.82</v>
      </c>
      <c r="V1963" t="n">
        <v>0.9</v>
      </c>
      <c r="W1963" t="n">
        <v>20.68</v>
      </c>
      <c r="X1963" t="n">
        <v>0.64</v>
      </c>
      <c r="Y1963" t="n">
        <v>1</v>
      </c>
      <c r="Z1963" t="n">
        <v>10</v>
      </c>
    </row>
    <row r="1964">
      <c r="A1964" t="n">
        <v>102</v>
      </c>
      <c r="B1964" t="n">
        <v>120</v>
      </c>
      <c r="C1964" t="inlineStr">
        <is>
          <t xml:space="preserve">CONCLUIDO	</t>
        </is>
      </c>
      <c r="D1964" t="n">
        <v>1.7549</v>
      </c>
      <c r="E1964" t="n">
        <v>56.98</v>
      </c>
      <c r="F1964" t="n">
        <v>53.23</v>
      </c>
      <c r="G1964" t="n">
        <v>138.85</v>
      </c>
      <c r="H1964" t="n">
        <v>1.69</v>
      </c>
      <c r="I1964" t="n">
        <v>23</v>
      </c>
      <c r="J1964" t="n">
        <v>279.29</v>
      </c>
      <c r="K1964" t="n">
        <v>57.72</v>
      </c>
      <c r="L1964" t="n">
        <v>26.5</v>
      </c>
      <c r="M1964" t="n">
        <v>21</v>
      </c>
      <c r="N1964" t="n">
        <v>75.06</v>
      </c>
      <c r="O1964" t="n">
        <v>34679.43</v>
      </c>
      <c r="P1964" t="n">
        <v>790.24</v>
      </c>
      <c r="Q1964" t="n">
        <v>1367.25</v>
      </c>
      <c r="R1964" t="n">
        <v>127.69</v>
      </c>
      <c r="S1964" t="n">
        <v>104.26</v>
      </c>
      <c r="T1964" t="n">
        <v>10787.24</v>
      </c>
      <c r="U1964" t="n">
        <v>0.82</v>
      </c>
      <c r="V1964" t="n">
        <v>0.9</v>
      </c>
      <c r="W1964" t="n">
        <v>20.68</v>
      </c>
      <c r="X1964" t="n">
        <v>0.65</v>
      </c>
      <c r="Y1964" t="n">
        <v>1</v>
      </c>
      <c r="Z1964" t="n">
        <v>10</v>
      </c>
    </row>
    <row r="1965">
      <c r="A1965" t="n">
        <v>103</v>
      </c>
      <c r="B1965" t="n">
        <v>120</v>
      </c>
      <c r="C1965" t="inlineStr">
        <is>
          <t xml:space="preserve">CONCLUIDO	</t>
        </is>
      </c>
      <c r="D1965" t="n">
        <v>1.7547</v>
      </c>
      <c r="E1965" t="n">
        <v>56.99</v>
      </c>
      <c r="F1965" t="n">
        <v>53.23</v>
      </c>
      <c r="G1965" t="n">
        <v>138.87</v>
      </c>
      <c r="H1965" t="n">
        <v>1.7</v>
      </c>
      <c r="I1965" t="n">
        <v>23</v>
      </c>
      <c r="J1965" t="n">
        <v>279.78</v>
      </c>
      <c r="K1965" t="n">
        <v>57.72</v>
      </c>
      <c r="L1965" t="n">
        <v>26.75</v>
      </c>
      <c r="M1965" t="n">
        <v>21</v>
      </c>
      <c r="N1965" t="n">
        <v>75.3</v>
      </c>
      <c r="O1965" t="n">
        <v>34740.03</v>
      </c>
      <c r="P1965" t="n">
        <v>788.14</v>
      </c>
      <c r="Q1965" t="n">
        <v>1367.2</v>
      </c>
      <c r="R1965" t="n">
        <v>127.99</v>
      </c>
      <c r="S1965" t="n">
        <v>104.26</v>
      </c>
      <c r="T1965" t="n">
        <v>10936.8</v>
      </c>
      <c r="U1965" t="n">
        <v>0.8100000000000001</v>
      </c>
      <c r="V1965" t="n">
        <v>0.9</v>
      </c>
      <c r="W1965" t="n">
        <v>20.68</v>
      </c>
      <c r="X1965" t="n">
        <v>0.66</v>
      </c>
      <c r="Y1965" t="n">
        <v>1</v>
      </c>
      <c r="Z1965" t="n">
        <v>10</v>
      </c>
    </row>
    <row r="1966">
      <c r="A1966" t="n">
        <v>104</v>
      </c>
      <c r="B1966" t="n">
        <v>120</v>
      </c>
      <c r="C1966" t="inlineStr">
        <is>
          <t xml:space="preserve">CONCLUIDO	</t>
        </is>
      </c>
      <c r="D1966" t="n">
        <v>1.7581</v>
      </c>
      <c r="E1966" t="n">
        <v>56.88</v>
      </c>
      <c r="F1966" t="n">
        <v>53.17</v>
      </c>
      <c r="G1966" t="n">
        <v>145.01</v>
      </c>
      <c r="H1966" t="n">
        <v>1.72</v>
      </c>
      <c r="I1966" t="n">
        <v>22</v>
      </c>
      <c r="J1966" t="n">
        <v>280.27</v>
      </c>
      <c r="K1966" t="n">
        <v>57.72</v>
      </c>
      <c r="L1966" t="n">
        <v>27</v>
      </c>
      <c r="M1966" t="n">
        <v>20</v>
      </c>
      <c r="N1966" t="n">
        <v>75.54000000000001</v>
      </c>
      <c r="O1966" t="n">
        <v>34800.73</v>
      </c>
      <c r="P1966" t="n">
        <v>787.86</v>
      </c>
      <c r="Q1966" t="n">
        <v>1367.26</v>
      </c>
      <c r="R1966" t="n">
        <v>125.84</v>
      </c>
      <c r="S1966" t="n">
        <v>104.26</v>
      </c>
      <c r="T1966" t="n">
        <v>9866.18</v>
      </c>
      <c r="U1966" t="n">
        <v>0.83</v>
      </c>
      <c r="V1966" t="n">
        <v>0.9</v>
      </c>
      <c r="W1966" t="n">
        <v>20.68</v>
      </c>
      <c r="X1966" t="n">
        <v>0.59</v>
      </c>
      <c r="Y1966" t="n">
        <v>1</v>
      </c>
      <c r="Z1966" t="n">
        <v>10</v>
      </c>
    </row>
    <row r="1967">
      <c r="A1967" t="n">
        <v>105</v>
      </c>
      <c r="B1967" t="n">
        <v>120</v>
      </c>
      <c r="C1967" t="inlineStr">
        <is>
          <t xml:space="preserve">CONCLUIDO	</t>
        </is>
      </c>
      <c r="D1967" t="n">
        <v>1.7582</v>
      </c>
      <c r="E1967" t="n">
        <v>56.88</v>
      </c>
      <c r="F1967" t="n">
        <v>53.16</v>
      </c>
      <c r="G1967" t="n">
        <v>145</v>
      </c>
      <c r="H1967" t="n">
        <v>1.73</v>
      </c>
      <c r="I1967" t="n">
        <v>22</v>
      </c>
      <c r="J1967" t="n">
        <v>280.76</v>
      </c>
      <c r="K1967" t="n">
        <v>57.72</v>
      </c>
      <c r="L1967" t="n">
        <v>27.25</v>
      </c>
      <c r="M1967" t="n">
        <v>20</v>
      </c>
      <c r="N1967" t="n">
        <v>75.79000000000001</v>
      </c>
      <c r="O1967" t="n">
        <v>34861.53</v>
      </c>
      <c r="P1967" t="n">
        <v>788</v>
      </c>
      <c r="Q1967" t="n">
        <v>1367.18</v>
      </c>
      <c r="R1967" t="n">
        <v>125.49</v>
      </c>
      <c r="S1967" t="n">
        <v>104.26</v>
      </c>
      <c r="T1967" t="n">
        <v>9693.25</v>
      </c>
      <c r="U1967" t="n">
        <v>0.83</v>
      </c>
      <c r="V1967" t="n">
        <v>0.9</v>
      </c>
      <c r="W1967" t="n">
        <v>20.68</v>
      </c>
      <c r="X1967" t="n">
        <v>0.59</v>
      </c>
      <c r="Y1967" t="n">
        <v>1</v>
      </c>
      <c r="Z1967" t="n">
        <v>10</v>
      </c>
    </row>
    <row r="1968">
      <c r="A1968" t="n">
        <v>106</v>
      </c>
      <c r="B1968" t="n">
        <v>120</v>
      </c>
      <c r="C1968" t="inlineStr">
        <is>
          <t xml:space="preserve">CONCLUIDO	</t>
        </is>
      </c>
      <c r="D1968" t="n">
        <v>1.758</v>
      </c>
      <c r="E1968" t="n">
        <v>56.88</v>
      </c>
      <c r="F1968" t="n">
        <v>53.17</v>
      </c>
      <c r="G1968" t="n">
        <v>145.01</v>
      </c>
      <c r="H1968" t="n">
        <v>1.74</v>
      </c>
      <c r="I1968" t="n">
        <v>22</v>
      </c>
      <c r="J1968" t="n">
        <v>281.26</v>
      </c>
      <c r="K1968" t="n">
        <v>57.72</v>
      </c>
      <c r="L1968" t="n">
        <v>27.5</v>
      </c>
      <c r="M1968" t="n">
        <v>20</v>
      </c>
      <c r="N1968" t="n">
        <v>76.03</v>
      </c>
      <c r="O1968" t="n">
        <v>34922.42</v>
      </c>
      <c r="P1968" t="n">
        <v>787.33</v>
      </c>
      <c r="Q1968" t="n">
        <v>1367.17</v>
      </c>
      <c r="R1968" t="n">
        <v>125.95</v>
      </c>
      <c r="S1968" t="n">
        <v>104.26</v>
      </c>
      <c r="T1968" t="n">
        <v>9920.16</v>
      </c>
      <c r="U1968" t="n">
        <v>0.83</v>
      </c>
      <c r="V1968" t="n">
        <v>0.9</v>
      </c>
      <c r="W1968" t="n">
        <v>20.68</v>
      </c>
      <c r="X1968" t="n">
        <v>0.6</v>
      </c>
      <c r="Y1968" t="n">
        <v>1</v>
      </c>
      <c r="Z1968" t="n">
        <v>10</v>
      </c>
    </row>
    <row r="1969">
      <c r="A1969" t="n">
        <v>107</v>
      </c>
      <c r="B1969" t="n">
        <v>120</v>
      </c>
      <c r="C1969" t="inlineStr">
        <is>
          <t xml:space="preserve">CONCLUIDO	</t>
        </is>
      </c>
      <c r="D1969" t="n">
        <v>1.7578</v>
      </c>
      <c r="E1969" t="n">
        <v>56.89</v>
      </c>
      <c r="F1969" t="n">
        <v>53.18</v>
      </c>
      <c r="G1969" t="n">
        <v>145.03</v>
      </c>
      <c r="H1969" t="n">
        <v>1.75</v>
      </c>
      <c r="I1969" t="n">
        <v>22</v>
      </c>
      <c r="J1969" t="n">
        <v>281.75</v>
      </c>
      <c r="K1969" t="n">
        <v>57.72</v>
      </c>
      <c r="L1969" t="n">
        <v>27.75</v>
      </c>
      <c r="M1969" t="n">
        <v>20</v>
      </c>
      <c r="N1969" t="n">
        <v>76.28</v>
      </c>
      <c r="O1969" t="n">
        <v>34983.41</v>
      </c>
      <c r="P1969" t="n">
        <v>787.0700000000001</v>
      </c>
      <c r="Q1969" t="n">
        <v>1367.28</v>
      </c>
      <c r="R1969" t="n">
        <v>126.06</v>
      </c>
      <c r="S1969" t="n">
        <v>104.26</v>
      </c>
      <c r="T1969" t="n">
        <v>9974.280000000001</v>
      </c>
      <c r="U1969" t="n">
        <v>0.83</v>
      </c>
      <c r="V1969" t="n">
        <v>0.9</v>
      </c>
      <c r="W1969" t="n">
        <v>20.68</v>
      </c>
      <c r="X1969" t="n">
        <v>0.6</v>
      </c>
      <c r="Y1969" t="n">
        <v>1</v>
      </c>
      <c r="Z1969" t="n">
        <v>10</v>
      </c>
    </row>
    <row r="1970">
      <c r="A1970" t="n">
        <v>108</v>
      </c>
      <c r="B1970" t="n">
        <v>120</v>
      </c>
      <c r="C1970" t="inlineStr">
        <is>
          <t xml:space="preserve">CONCLUIDO	</t>
        </is>
      </c>
      <c r="D1970" t="n">
        <v>1.7576</v>
      </c>
      <c r="E1970" t="n">
        <v>56.9</v>
      </c>
      <c r="F1970" t="n">
        <v>53.19</v>
      </c>
      <c r="G1970" t="n">
        <v>145.05</v>
      </c>
      <c r="H1970" t="n">
        <v>1.77</v>
      </c>
      <c r="I1970" t="n">
        <v>22</v>
      </c>
      <c r="J1970" t="n">
        <v>282.25</v>
      </c>
      <c r="K1970" t="n">
        <v>57.72</v>
      </c>
      <c r="L1970" t="n">
        <v>28</v>
      </c>
      <c r="M1970" t="n">
        <v>20</v>
      </c>
      <c r="N1970" t="n">
        <v>76.52</v>
      </c>
      <c r="O1970" t="n">
        <v>35044.49</v>
      </c>
      <c r="P1970" t="n">
        <v>785.41</v>
      </c>
      <c r="Q1970" t="n">
        <v>1367.21</v>
      </c>
      <c r="R1970" t="n">
        <v>126.23</v>
      </c>
      <c r="S1970" t="n">
        <v>104.26</v>
      </c>
      <c r="T1970" t="n">
        <v>10059.53</v>
      </c>
      <c r="U1970" t="n">
        <v>0.83</v>
      </c>
      <c r="V1970" t="n">
        <v>0.9</v>
      </c>
      <c r="W1970" t="n">
        <v>20.68</v>
      </c>
      <c r="X1970" t="n">
        <v>0.61</v>
      </c>
      <c r="Y1970" t="n">
        <v>1</v>
      </c>
      <c r="Z1970" t="n">
        <v>10</v>
      </c>
    </row>
    <row r="1971">
      <c r="A1971" t="n">
        <v>109</v>
      </c>
      <c r="B1971" t="n">
        <v>120</v>
      </c>
      <c r="C1971" t="inlineStr">
        <is>
          <t xml:space="preserve">CONCLUIDO	</t>
        </is>
      </c>
      <c r="D1971" t="n">
        <v>1.7606</v>
      </c>
      <c r="E1971" t="n">
        <v>56.8</v>
      </c>
      <c r="F1971" t="n">
        <v>53.13</v>
      </c>
      <c r="G1971" t="n">
        <v>151.81</v>
      </c>
      <c r="H1971" t="n">
        <v>1.78</v>
      </c>
      <c r="I1971" t="n">
        <v>21</v>
      </c>
      <c r="J1971" t="n">
        <v>282.74</v>
      </c>
      <c r="K1971" t="n">
        <v>57.72</v>
      </c>
      <c r="L1971" t="n">
        <v>28.25</v>
      </c>
      <c r="M1971" t="n">
        <v>19</v>
      </c>
      <c r="N1971" t="n">
        <v>76.77</v>
      </c>
      <c r="O1971" t="n">
        <v>35105.68</v>
      </c>
      <c r="P1971" t="n">
        <v>784.05</v>
      </c>
      <c r="Q1971" t="n">
        <v>1367.2</v>
      </c>
      <c r="R1971" t="n">
        <v>124.57</v>
      </c>
      <c r="S1971" t="n">
        <v>104.26</v>
      </c>
      <c r="T1971" t="n">
        <v>9238.01</v>
      </c>
      <c r="U1971" t="n">
        <v>0.84</v>
      </c>
      <c r="V1971" t="n">
        <v>0.9</v>
      </c>
      <c r="W1971" t="n">
        <v>20.68</v>
      </c>
      <c r="X1971" t="n">
        <v>0.5600000000000001</v>
      </c>
      <c r="Y1971" t="n">
        <v>1</v>
      </c>
      <c r="Z1971" t="n">
        <v>10</v>
      </c>
    </row>
    <row r="1972">
      <c r="A1972" t="n">
        <v>110</v>
      </c>
      <c r="B1972" t="n">
        <v>120</v>
      </c>
      <c r="C1972" t="inlineStr">
        <is>
          <t xml:space="preserve">CONCLUIDO	</t>
        </is>
      </c>
      <c r="D1972" t="n">
        <v>1.7604</v>
      </c>
      <c r="E1972" t="n">
        <v>56.8</v>
      </c>
      <c r="F1972" t="n">
        <v>53.14</v>
      </c>
      <c r="G1972" t="n">
        <v>151.82</v>
      </c>
      <c r="H1972" t="n">
        <v>1.79</v>
      </c>
      <c r="I1972" t="n">
        <v>21</v>
      </c>
      <c r="J1972" t="n">
        <v>283.24</v>
      </c>
      <c r="K1972" t="n">
        <v>57.72</v>
      </c>
      <c r="L1972" t="n">
        <v>28.5</v>
      </c>
      <c r="M1972" t="n">
        <v>19</v>
      </c>
      <c r="N1972" t="n">
        <v>77.01000000000001</v>
      </c>
      <c r="O1972" t="n">
        <v>35166.96</v>
      </c>
      <c r="P1972" t="n">
        <v>784.62</v>
      </c>
      <c r="Q1972" t="n">
        <v>1367.19</v>
      </c>
      <c r="R1972" t="n">
        <v>124.66</v>
      </c>
      <c r="S1972" t="n">
        <v>104.26</v>
      </c>
      <c r="T1972" t="n">
        <v>9282.25</v>
      </c>
      <c r="U1972" t="n">
        <v>0.84</v>
      </c>
      <c r="V1972" t="n">
        <v>0.9</v>
      </c>
      <c r="W1972" t="n">
        <v>20.68</v>
      </c>
      <c r="X1972" t="n">
        <v>0.5600000000000001</v>
      </c>
      <c r="Y1972" t="n">
        <v>1</v>
      </c>
      <c r="Z1972" t="n">
        <v>10</v>
      </c>
    </row>
    <row r="1973">
      <c r="A1973" t="n">
        <v>111</v>
      </c>
      <c r="B1973" t="n">
        <v>120</v>
      </c>
      <c r="C1973" t="inlineStr">
        <is>
          <t xml:space="preserve">CONCLUIDO	</t>
        </is>
      </c>
      <c r="D1973" t="n">
        <v>1.7604</v>
      </c>
      <c r="E1973" t="n">
        <v>56.81</v>
      </c>
      <c r="F1973" t="n">
        <v>53.14</v>
      </c>
      <c r="G1973" t="n">
        <v>151.83</v>
      </c>
      <c r="H1973" t="n">
        <v>1.8</v>
      </c>
      <c r="I1973" t="n">
        <v>21</v>
      </c>
      <c r="J1973" t="n">
        <v>283.74</v>
      </c>
      <c r="K1973" t="n">
        <v>57.72</v>
      </c>
      <c r="L1973" t="n">
        <v>28.75</v>
      </c>
      <c r="M1973" t="n">
        <v>19</v>
      </c>
      <c r="N1973" t="n">
        <v>77.26000000000001</v>
      </c>
      <c r="O1973" t="n">
        <v>35228.34</v>
      </c>
      <c r="P1973" t="n">
        <v>784.87</v>
      </c>
      <c r="Q1973" t="n">
        <v>1367.21</v>
      </c>
      <c r="R1973" t="n">
        <v>124.62</v>
      </c>
      <c r="S1973" t="n">
        <v>104.26</v>
      </c>
      <c r="T1973" t="n">
        <v>9258.870000000001</v>
      </c>
      <c r="U1973" t="n">
        <v>0.84</v>
      </c>
      <c r="V1973" t="n">
        <v>0.9</v>
      </c>
      <c r="W1973" t="n">
        <v>20.68</v>
      </c>
      <c r="X1973" t="n">
        <v>0.5600000000000001</v>
      </c>
      <c r="Y1973" t="n">
        <v>1</v>
      </c>
      <c r="Z1973" t="n">
        <v>10</v>
      </c>
    </row>
    <row r="1974">
      <c r="A1974" t="n">
        <v>112</v>
      </c>
      <c r="B1974" t="n">
        <v>120</v>
      </c>
      <c r="C1974" t="inlineStr">
        <is>
          <t xml:space="preserve">CONCLUIDO	</t>
        </is>
      </c>
      <c r="D1974" t="n">
        <v>1.7602</v>
      </c>
      <c r="E1974" t="n">
        <v>56.81</v>
      </c>
      <c r="F1974" t="n">
        <v>53.15</v>
      </c>
      <c r="G1974" t="n">
        <v>151.84</v>
      </c>
      <c r="H1974" t="n">
        <v>1.82</v>
      </c>
      <c r="I1974" t="n">
        <v>21</v>
      </c>
      <c r="J1974" t="n">
        <v>284.23</v>
      </c>
      <c r="K1974" t="n">
        <v>57.72</v>
      </c>
      <c r="L1974" t="n">
        <v>29</v>
      </c>
      <c r="M1974" t="n">
        <v>19</v>
      </c>
      <c r="N1974" t="n">
        <v>77.51000000000001</v>
      </c>
      <c r="O1974" t="n">
        <v>35289.82</v>
      </c>
      <c r="P1974" t="n">
        <v>783.72</v>
      </c>
      <c r="Q1974" t="n">
        <v>1367.21</v>
      </c>
      <c r="R1974" t="n">
        <v>125.07</v>
      </c>
      <c r="S1974" t="n">
        <v>104.26</v>
      </c>
      <c r="T1974" t="n">
        <v>9486.309999999999</v>
      </c>
      <c r="U1974" t="n">
        <v>0.83</v>
      </c>
      <c r="V1974" t="n">
        <v>0.9</v>
      </c>
      <c r="W1974" t="n">
        <v>20.68</v>
      </c>
      <c r="X1974" t="n">
        <v>0.57</v>
      </c>
      <c r="Y1974" t="n">
        <v>1</v>
      </c>
      <c r="Z1974" t="n">
        <v>10</v>
      </c>
    </row>
    <row r="1975">
      <c r="A1975" t="n">
        <v>113</v>
      </c>
      <c r="B1975" t="n">
        <v>120</v>
      </c>
      <c r="C1975" t="inlineStr">
        <is>
          <t xml:space="preserve">CONCLUIDO	</t>
        </is>
      </c>
      <c r="D1975" t="n">
        <v>1.76</v>
      </c>
      <c r="E1975" t="n">
        <v>56.82</v>
      </c>
      <c r="F1975" t="n">
        <v>53.15</v>
      </c>
      <c r="G1975" t="n">
        <v>151.87</v>
      </c>
      <c r="H1975" t="n">
        <v>1.83</v>
      </c>
      <c r="I1975" t="n">
        <v>21</v>
      </c>
      <c r="J1975" t="n">
        <v>284.73</v>
      </c>
      <c r="K1975" t="n">
        <v>57.72</v>
      </c>
      <c r="L1975" t="n">
        <v>29.25</v>
      </c>
      <c r="M1975" t="n">
        <v>19</v>
      </c>
      <c r="N1975" t="n">
        <v>77.76000000000001</v>
      </c>
      <c r="O1975" t="n">
        <v>35351.4</v>
      </c>
      <c r="P1975" t="n">
        <v>781.9400000000001</v>
      </c>
      <c r="Q1975" t="n">
        <v>1367.21</v>
      </c>
      <c r="R1975" t="n">
        <v>125.04</v>
      </c>
      <c r="S1975" t="n">
        <v>104.26</v>
      </c>
      <c r="T1975" t="n">
        <v>9470.74</v>
      </c>
      <c r="U1975" t="n">
        <v>0.83</v>
      </c>
      <c r="V1975" t="n">
        <v>0.9</v>
      </c>
      <c r="W1975" t="n">
        <v>20.68</v>
      </c>
      <c r="X1975" t="n">
        <v>0.58</v>
      </c>
      <c r="Y1975" t="n">
        <v>1</v>
      </c>
      <c r="Z1975" t="n">
        <v>10</v>
      </c>
    </row>
    <row r="1976">
      <c r="A1976" t="n">
        <v>114</v>
      </c>
      <c r="B1976" t="n">
        <v>120</v>
      </c>
      <c r="C1976" t="inlineStr">
        <is>
          <t xml:space="preserve">CONCLUIDO	</t>
        </is>
      </c>
      <c r="D1976" t="n">
        <v>1.763</v>
      </c>
      <c r="E1976" t="n">
        <v>56.72</v>
      </c>
      <c r="F1976" t="n">
        <v>53.1</v>
      </c>
      <c r="G1976" t="n">
        <v>159.3</v>
      </c>
      <c r="H1976" t="n">
        <v>1.84</v>
      </c>
      <c r="I1976" t="n">
        <v>20</v>
      </c>
      <c r="J1976" t="n">
        <v>285.23</v>
      </c>
      <c r="K1976" t="n">
        <v>57.72</v>
      </c>
      <c r="L1976" t="n">
        <v>29.5</v>
      </c>
      <c r="M1976" t="n">
        <v>18</v>
      </c>
      <c r="N1976" t="n">
        <v>78.01000000000001</v>
      </c>
      <c r="O1976" t="n">
        <v>35413.08</v>
      </c>
      <c r="P1976" t="n">
        <v>781.28</v>
      </c>
      <c r="Q1976" t="n">
        <v>1367.13</v>
      </c>
      <c r="R1976" t="n">
        <v>123.69</v>
      </c>
      <c r="S1976" t="n">
        <v>104.26</v>
      </c>
      <c r="T1976" t="n">
        <v>8800.26</v>
      </c>
      <c r="U1976" t="n">
        <v>0.84</v>
      </c>
      <c r="V1976" t="n">
        <v>0.9</v>
      </c>
      <c r="W1976" t="n">
        <v>20.67</v>
      </c>
      <c r="X1976" t="n">
        <v>0.53</v>
      </c>
      <c r="Y1976" t="n">
        <v>1</v>
      </c>
      <c r="Z1976" t="n">
        <v>10</v>
      </c>
    </row>
    <row r="1977">
      <c r="A1977" t="n">
        <v>115</v>
      </c>
      <c r="B1977" t="n">
        <v>120</v>
      </c>
      <c r="C1977" t="inlineStr">
        <is>
          <t xml:space="preserve">CONCLUIDO	</t>
        </is>
      </c>
      <c r="D1977" t="n">
        <v>1.7628</v>
      </c>
      <c r="E1977" t="n">
        <v>56.73</v>
      </c>
      <c r="F1977" t="n">
        <v>53.11</v>
      </c>
      <c r="G1977" t="n">
        <v>159.33</v>
      </c>
      <c r="H1977" t="n">
        <v>1.85</v>
      </c>
      <c r="I1977" t="n">
        <v>20</v>
      </c>
      <c r="J1977" t="n">
        <v>285.73</v>
      </c>
      <c r="K1977" t="n">
        <v>57.72</v>
      </c>
      <c r="L1977" t="n">
        <v>29.75</v>
      </c>
      <c r="M1977" t="n">
        <v>18</v>
      </c>
      <c r="N1977" t="n">
        <v>78.26000000000001</v>
      </c>
      <c r="O1977" t="n">
        <v>35474.86</v>
      </c>
      <c r="P1977" t="n">
        <v>782.71</v>
      </c>
      <c r="Q1977" t="n">
        <v>1367.24</v>
      </c>
      <c r="R1977" t="n">
        <v>123.84</v>
      </c>
      <c r="S1977" t="n">
        <v>104.26</v>
      </c>
      <c r="T1977" t="n">
        <v>8878.17</v>
      </c>
      <c r="U1977" t="n">
        <v>0.84</v>
      </c>
      <c r="V1977" t="n">
        <v>0.9</v>
      </c>
      <c r="W1977" t="n">
        <v>20.67</v>
      </c>
      <c r="X1977" t="n">
        <v>0.53</v>
      </c>
      <c r="Y1977" t="n">
        <v>1</v>
      </c>
      <c r="Z1977" t="n">
        <v>10</v>
      </c>
    </row>
    <row r="1978">
      <c r="A1978" t="n">
        <v>116</v>
      </c>
      <c r="B1978" t="n">
        <v>120</v>
      </c>
      <c r="C1978" t="inlineStr">
        <is>
          <t xml:space="preserve">CONCLUIDO	</t>
        </is>
      </c>
      <c r="D1978" t="n">
        <v>1.7631</v>
      </c>
      <c r="E1978" t="n">
        <v>56.72</v>
      </c>
      <c r="F1978" t="n">
        <v>53.1</v>
      </c>
      <c r="G1978" t="n">
        <v>159.3</v>
      </c>
      <c r="H1978" t="n">
        <v>1.87</v>
      </c>
      <c r="I1978" t="n">
        <v>20</v>
      </c>
      <c r="J1978" t="n">
        <v>286.24</v>
      </c>
      <c r="K1978" t="n">
        <v>57.72</v>
      </c>
      <c r="L1978" t="n">
        <v>30</v>
      </c>
      <c r="M1978" t="n">
        <v>18</v>
      </c>
      <c r="N1978" t="n">
        <v>78.51000000000001</v>
      </c>
      <c r="O1978" t="n">
        <v>35536.74</v>
      </c>
      <c r="P1978" t="n">
        <v>783.38</v>
      </c>
      <c r="Q1978" t="n">
        <v>1367.21</v>
      </c>
      <c r="R1978" t="n">
        <v>123.54</v>
      </c>
      <c r="S1978" t="n">
        <v>104.26</v>
      </c>
      <c r="T1978" t="n">
        <v>8728.549999999999</v>
      </c>
      <c r="U1978" t="n">
        <v>0.84</v>
      </c>
      <c r="V1978" t="n">
        <v>0.9</v>
      </c>
      <c r="W1978" t="n">
        <v>20.67</v>
      </c>
      <c r="X1978" t="n">
        <v>0.52</v>
      </c>
      <c r="Y1978" t="n">
        <v>1</v>
      </c>
      <c r="Z1978" t="n">
        <v>10</v>
      </c>
    </row>
    <row r="1979">
      <c r="A1979" t="n">
        <v>117</v>
      </c>
      <c r="B1979" t="n">
        <v>120</v>
      </c>
      <c r="C1979" t="inlineStr">
        <is>
          <t xml:space="preserve">CONCLUIDO	</t>
        </is>
      </c>
      <c r="D1979" t="n">
        <v>1.7624</v>
      </c>
      <c r="E1979" t="n">
        <v>56.74</v>
      </c>
      <c r="F1979" t="n">
        <v>53.12</v>
      </c>
      <c r="G1979" t="n">
        <v>159.36</v>
      </c>
      <c r="H1979" t="n">
        <v>1.88</v>
      </c>
      <c r="I1979" t="n">
        <v>20</v>
      </c>
      <c r="J1979" t="n">
        <v>286.74</v>
      </c>
      <c r="K1979" t="n">
        <v>57.72</v>
      </c>
      <c r="L1979" t="n">
        <v>30.25</v>
      </c>
      <c r="M1979" t="n">
        <v>18</v>
      </c>
      <c r="N1979" t="n">
        <v>78.77</v>
      </c>
      <c r="O1979" t="n">
        <v>35598.85</v>
      </c>
      <c r="P1979" t="n">
        <v>783.76</v>
      </c>
      <c r="Q1979" t="n">
        <v>1367.21</v>
      </c>
      <c r="R1979" t="n">
        <v>124.1</v>
      </c>
      <c r="S1979" t="n">
        <v>104.26</v>
      </c>
      <c r="T1979" t="n">
        <v>9004.82</v>
      </c>
      <c r="U1979" t="n">
        <v>0.84</v>
      </c>
      <c r="V1979" t="n">
        <v>0.9</v>
      </c>
      <c r="W1979" t="n">
        <v>20.68</v>
      </c>
      <c r="X1979" t="n">
        <v>0.54</v>
      </c>
      <c r="Y1979" t="n">
        <v>1</v>
      </c>
      <c r="Z1979" t="n">
        <v>10</v>
      </c>
    </row>
    <row r="1980">
      <c r="A1980" t="n">
        <v>118</v>
      </c>
      <c r="B1980" t="n">
        <v>120</v>
      </c>
      <c r="C1980" t="inlineStr">
        <is>
          <t xml:space="preserve">CONCLUIDO	</t>
        </is>
      </c>
      <c r="D1980" t="n">
        <v>1.7626</v>
      </c>
      <c r="E1980" t="n">
        <v>56.73</v>
      </c>
      <c r="F1980" t="n">
        <v>53.11</v>
      </c>
      <c r="G1980" t="n">
        <v>159.34</v>
      </c>
      <c r="H1980" t="n">
        <v>1.89</v>
      </c>
      <c r="I1980" t="n">
        <v>20</v>
      </c>
      <c r="J1980" t="n">
        <v>287.24</v>
      </c>
      <c r="K1980" t="n">
        <v>57.72</v>
      </c>
      <c r="L1980" t="n">
        <v>30.5</v>
      </c>
      <c r="M1980" t="n">
        <v>18</v>
      </c>
      <c r="N1980" t="n">
        <v>79.02</v>
      </c>
      <c r="O1980" t="n">
        <v>35660.94</v>
      </c>
      <c r="P1980" t="n">
        <v>782.4299999999999</v>
      </c>
      <c r="Q1980" t="n">
        <v>1367.19</v>
      </c>
      <c r="R1980" t="n">
        <v>124.09</v>
      </c>
      <c r="S1980" t="n">
        <v>104.26</v>
      </c>
      <c r="T1980" t="n">
        <v>9003.459999999999</v>
      </c>
      <c r="U1980" t="n">
        <v>0.84</v>
      </c>
      <c r="V1980" t="n">
        <v>0.9</v>
      </c>
      <c r="W1980" t="n">
        <v>20.67</v>
      </c>
      <c r="X1980" t="n">
        <v>0.54</v>
      </c>
      <c r="Y1980" t="n">
        <v>1</v>
      </c>
      <c r="Z1980" t="n">
        <v>10</v>
      </c>
    </row>
    <row r="1981">
      <c r="A1981" t="n">
        <v>119</v>
      </c>
      <c r="B1981" t="n">
        <v>120</v>
      </c>
      <c r="C1981" t="inlineStr">
        <is>
          <t xml:space="preserve">CONCLUIDO	</t>
        </is>
      </c>
      <c r="D1981" t="n">
        <v>1.7625</v>
      </c>
      <c r="E1981" t="n">
        <v>56.74</v>
      </c>
      <c r="F1981" t="n">
        <v>53.12</v>
      </c>
      <c r="G1981" t="n">
        <v>159.35</v>
      </c>
      <c r="H1981" t="n">
        <v>1.9</v>
      </c>
      <c r="I1981" t="n">
        <v>20</v>
      </c>
      <c r="J1981" t="n">
        <v>287.75</v>
      </c>
      <c r="K1981" t="n">
        <v>57.72</v>
      </c>
      <c r="L1981" t="n">
        <v>30.75</v>
      </c>
      <c r="M1981" t="n">
        <v>18</v>
      </c>
      <c r="N1981" t="n">
        <v>79.27</v>
      </c>
      <c r="O1981" t="n">
        <v>35723.13</v>
      </c>
      <c r="P1981" t="n">
        <v>779.4299999999999</v>
      </c>
      <c r="Q1981" t="n">
        <v>1367.13</v>
      </c>
      <c r="R1981" t="n">
        <v>124.14</v>
      </c>
      <c r="S1981" t="n">
        <v>104.26</v>
      </c>
      <c r="T1981" t="n">
        <v>9025.76</v>
      </c>
      <c r="U1981" t="n">
        <v>0.84</v>
      </c>
      <c r="V1981" t="n">
        <v>0.9</v>
      </c>
      <c r="W1981" t="n">
        <v>20.68</v>
      </c>
      <c r="X1981" t="n">
        <v>0.54</v>
      </c>
      <c r="Y1981" t="n">
        <v>1</v>
      </c>
      <c r="Z1981" t="n">
        <v>10</v>
      </c>
    </row>
    <row r="1982">
      <c r="A1982" t="n">
        <v>120</v>
      </c>
      <c r="B1982" t="n">
        <v>120</v>
      </c>
      <c r="C1982" t="inlineStr">
        <is>
          <t xml:space="preserve">CONCLUIDO	</t>
        </is>
      </c>
      <c r="D1982" t="n">
        <v>1.7647</v>
      </c>
      <c r="E1982" t="n">
        <v>56.67</v>
      </c>
      <c r="F1982" t="n">
        <v>53.09</v>
      </c>
      <c r="G1982" t="n">
        <v>167.66</v>
      </c>
      <c r="H1982" t="n">
        <v>1.92</v>
      </c>
      <c r="I1982" t="n">
        <v>19</v>
      </c>
      <c r="J1982" t="n">
        <v>288.25</v>
      </c>
      <c r="K1982" t="n">
        <v>57.72</v>
      </c>
      <c r="L1982" t="n">
        <v>31</v>
      </c>
      <c r="M1982" t="n">
        <v>17</v>
      </c>
      <c r="N1982" t="n">
        <v>79.53</v>
      </c>
      <c r="O1982" t="n">
        <v>35785.42</v>
      </c>
      <c r="P1982" t="n">
        <v>777.8</v>
      </c>
      <c r="Q1982" t="n">
        <v>1367.18</v>
      </c>
      <c r="R1982" t="n">
        <v>123.26</v>
      </c>
      <c r="S1982" t="n">
        <v>104.26</v>
      </c>
      <c r="T1982" t="n">
        <v>8592.15</v>
      </c>
      <c r="U1982" t="n">
        <v>0.85</v>
      </c>
      <c r="V1982" t="n">
        <v>0.9</v>
      </c>
      <c r="W1982" t="n">
        <v>20.67</v>
      </c>
      <c r="X1982" t="n">
        <v>0.52</v>
      </c>
      <c r="Y1982" t="n">
        <v>1</v>
      </c>
      <c r="Z1982" t="n">
        <v>10</v>
      </c>
    </row>
    <row r="1983">
      <c r="A1983" t="n">
        <v>121</v>
      </c>
      <c r="B1983" t="n">
        <v>120</v>
      </c>
      <c r="C1983" t="inlineStr">
        <is>
          <t xml:space="preserve">CONCLUIDO	</t>
        </is>
      </c>
      <c r="D1983" t="n">
        <v>1.7647</v>
      </c>
      <c r="E1983" t="n">
        <v>56.67</v>
      </c>
      <c r="F1983" t="n">
        <v>53.09</v>
      </c>
      <c r="G1983" t="n">
        <v>167.66</v>
      </c>
      <c r="H1983" t="n">
        <v>1.93</v>
      </c>
      <c r="I1983" t="n">
        <v>19</v>
      </c>
      <c r="J1983" t="n">
        <v>288.76</v>
      </c>
      <c r="K1983" t="n">
        <v>57.72</v>
      </c>
      <c r="L1983" t="n">
        <v>31.25</v>
      </c>
      <c r="M1983" t="n">
        <v>17</v>
      </c>
      <c r="N1983" t="n">
        <v>79.78</v>
      </c>
      <c r="O1983" t="n">
        <v>35847.82</v>
      </c>
      <c r="P1983" t="n">
        <v>778.42</v>
      </c>
      <c r="Q1983" t="n">
        <v>1367.26</v>
      </c>
      <c r="R1983" t="n">
        <v>123.32</v>
      </c>
      <c r="S1983" t="n">
        <v>104.26</v>
      </c>
      <c r="T1983" t="n">
        <v>8620.5</v>
      </c>
      <c r="U1983" t="n">
        <v>0.85</v>
      </c>
      <c r="V1983" t="n">
        <v>0.9</v>
      </c>
      <c r="W1983" t="n">
        <v>20.67</v>
      </c>
      <c r="X1983" t="n">
        <v>0.52</v>
      </c>
      <c r="Y1983" t="n">
        <v>1</v>
      </c>
      <c r="Z1983" t="n">
        <v>10</v>
      </c>
    </row>
    <row r="1984">
      <c r="A1984" t="n">
        <v>122</v>
      </c>
      <c r="B1984" t="n">
        <v>120</v>
      </c>
      <c r="C1984" t="inlineStr">
        <is>
          <t xml:space="preserve">CONCLUIDO	</t>
        </is>
      </c>
      <c r="D1984" t="n">
        <v>1.7646</v>
      </c>
      <c r="E1984" t="n">
        <v>56.67</v>
      </c>
      <c r="F1984" t="n">
        <v>53.1</v>
      </c>
      <c r="G1984" t="n">
        <v>167.67</v>
      </c>
      <c r="H1984" t="n">
        <v>1.94</v>
      </c>
      <c r="I1984" t="n">
        <v>19</v>
      </c>
      <c r="J1984" t="n">
        <v>289.27</v>
      </c>
      <c r="K1984" t="n">
        <v>57.72</v>
      </c>
      <c r="L1984" t="n">
        <v>31.5</v>
      </c>
      <c r="M1984" t="n">
        <v>17</v>
      </c>
      <c r="N1984" t="n">
        <v>80.04000000000001</v>
      </c>
      <c r="O1984" t="n">
        <v>35910.33</v>
      </c>
      <c r="P1984" t="n">
        <v>778.62</v>
      </c>
      <c r="Q1984" t="n">
        <v>1367.17</v>
      </c>
      <c r="R1984" t="n">
        <v>123.62</v>
      </c>
      <c r="S1984" t="n">
        <v>104.26</v>
      </c>
      <c r="T1984" t="n">
        <v>8768.9</v>
      </c>
      <c r="U1984" t="n">
        <v>0.84</v>
      </c>
      <c r="V1984" t="n">
        <v>0.9</v>
      </c>
      <c r="W1984" t="n">
        <v>20.67</v>
      </c>
      <c r="X1984" t="n">
        <v>0.52</v>
      </c>
      <c r="Y1984" t="n">
        <v>1</v>
      </c>
      <c r="Z1984" t="n">
        <v>10</v>
      </c>
    </row>
    <row r="1985">
      <c r="A1985" t="n">
        <v>123</v>
      </c>
      <c r="B1985" t="n">
        <v>120</v>
      </c>
      <c r="C1985" t="inlineStr">
        <is>
          <t xml:space="preserve">CONCLUIDO	</t>
        </is>
      </c>
      <c r="D1985" t="n">
        <v>1.7648</v>
      </c>
      <c r="E1985" t="n">
        <v>56.66</v>
      </c>
      <c r="F1985" t="n">
        <v>53.09</v>
      </c>
      <c r="G1985" t="n">
        <v>167.65</v>
      </c>
      <c r="H1985" t="n">
        <v>1.95</v>
      </c>
      <c r="I1985" t="n">
        <v>19</v>
      </c>
      <c r="J1985" t="n">
        <v>289.77</v>
      </c>
      <c r="K1985" t="n">
        <v>57.72</v>
      </c>
      <c r="L1985" t="n">
        <v>31.75</v>
      </c>
      <c r="M1985" t="n">
        <v>17</v>
      </c>
      <c r="N1985" t="n">
        <v>80.3</v>
      </c>
      <c r="O1985" t="n">
        <v>35972.93</v>
      </c>
      <c r="P1985" t="n">
        <v>778.21</v>
      </c>
      <c r="Q1985" t="n">
        <v>1367.18</v>
      </c>
      <c r="R1985" t="n">
        <v>123.09</v>
      </c>
      <c r="S1985" t="n">
        <v>104.26</v>
      </c>
      <c r="T1985" t="n">
        <v>8507.120000000001</v>
      </c>
      <c r="U1985" t="n">
        <v>0.85</v>
      </c>
      <c r="V1985" t="n">
        <v>0.9</v>
      </c>
      <c r="W1985" t="n">
        <v>20.68</v>
      </c>
      <c r="X1985" t="n">
        <v>0.51</v>
      </c>
      <c r="Y1985" t="n">
        <v>1</v>
      </c>
      <c r="Z1985" t="n">
        <v>10</v>
      </c>
    </row>
    <row r="1986">
      <c r="A1986" t="n">
        <v>124</v>
      </c>
      <c r="B1986" t="n">
        <v>120</v>
      </c>
      <c r="C1986" t="inlineStr">
        <is>
          <t xml:space="preserve">CONCLUIDO	</t>
        </is>
      </c>
      <c r="D1986" t="n">
        <v>1.7648</v>
      </c>
      <c r="E1986" t="n">
        <v>56.66</v>
      </c>
      <c r="F1986" t="n">
        <v>53.09</v>
      </c>
      <c r="G1986" t="n">
        <v>167.65</v>
      </c>
      <c r="H1986" t="n">
        <v>1.96</v>
      </c>
      <c r="I1986" t="n">
        <v>19</v>
      </c>
      <c r="J1986" t="n">
        <v>290.28</v>
      </c>
      <c r="K1986" t="n">
        <v>57.72</v>
      </c>
      <c r="L1986" t="n">
        <v>32</v>
      </c>
      <c r="M1986" t="n">
        <v>17</v>
      </c>
      <c r="N1986" t="n">
        <v>80.56</v>
      </c>
      <c r="O1986" t="n">
        <v>36035.65</v>
      </c>
      <c r="P1986" t="n">
        <v>777.45</v>
      </c>
      <c r="Q1986" t="n">
        <v>1367.27</v>
      </c>
      <c r="R1986" t="n">
        <v>123</v>
      </c>
      <c r="S1986" t="n">
        <v>104.26</v>
      </c>
      <c r="T1986" t="n">
        <v>8463.67</v>
      </c>
      <c r="U1986" t="n">
        <v>0.85</v>
      </c>
      <c r="V1986" t="n">
        <v>0.9</v>
      </c>
      <c r="W1986" t="n">
        <v>20.68</v>
      </c>
      <c r="X1986" t="n">
        <v>0.51</v>
      </c>
      <c r="Y1986" t="n">
        <v>1</v>
      </c>
      <c r="Z1986" t="n">
        <v>10</v>
      </c>
    </row>
    <row r="1987">
      <c r="A1987" t="n">
        <v>125</v>
      </c>
      <c r="B1987" t="n">
        <v>120</v>
      </c>
      <c r="C1987" t="inlineStr">
        <is>
          <t xml:space="preserve">CONCLUIDO	</t>
        </is>
      </c>
      <c r="D1987" t="n">
        <v>1.7647</v>
      </c>
      <c r="E1987" t="n">
        <v>56.67</v>
      </c>
      <c r="F1987" t="n">
        <v>53.09</v>
      </c>
      <c r="G1987" t="n">
        <v>167.66</v>
      </c>
      <c r="H1987" t="n">
        <v>1.97</v>
      </c>
      <c r="I1987" t="n">
        <v>19</v>
      </c>
      <c r="J1987" t="n">
        <v>290.79</v>
      </c>
      <c r="K1987" t="n">
        <v>57.72</v>
      </c>
      <c r="L1987" t="n">
        <v>32.25</v>
      </c>
      <c r="M1987" t="n">
        <v>17</v>
      </c>
      <c r="N1987" t="n">
        <v>80.81999999999999</v>
      </c>
      <c r="O1987" t="n">
        <v>36098.46</v>
      </c>
      <c r="P1987" t="n">
        <v>776.97</v>
      </c>
      <c r="Q1987" t="n">
        <v>1367.17</v>
      </c>
      <c r="R1987" t="n">
        <v>123.28</v>
      </c>
      <c r="S1987" t="n">
        <v>104.26</v>
      </c>
      <c r="T1987" t="n">
        <v>8601.83</v>
      </c>
      <c r="U1987" t="n">
        <v>0.85</v>
      </c>
      <c r="V1987" t="n">
        <v>0.9</v>
      </c>
      <c r="W1987" t="n">
        <v>20.67</v>
      </c>
      <c r="X1987" t="n">
        <v>0.52</v>
      </c>
      <c r="Y1987" t="n">
        <v>1</v>
      </c>
      <c r="Z1987" t="n">
        <v>10</v>
      </c>
    </row>
    <row r="1988">
      <c r="A1988" t="n">
        <v>126</v>
      </c>
      <c r="B1988" t="n">
        <v>120</v>
      </c>
      <c r="C1988" t="inlineStr">
        <is>
          <t xml:space="preserve">CONCLUIDO	</t>
        </is>
      </c>
      <c r="D1988" t="n">
        <v>1.7646</v>
      </c>
      <c r="E1988" t="n">
        <v>56.67</v>
      </c>
      <c r="F1988" t="n">
        <v>53.1</v>
      </c>
      <c r="G1988" t="n">
        <v>167.67</v>
      </c>
      <c r="H1988" t="n">
        <v>1.99</v>
      </c>
      <c r="I1988" t="n">
        <v>19</v>
      </c>
      <c r="J1988" t="n">
        <v>291.3</v>
      </c>
      <c r="K1988" t="n">
        <v>57.72</v>
      </c>
      <c r="L1988" t="n">
        <v>32.5</v>
      </c>
      <c r="M1988" t="n">
        <v>17</v>
      </c>
      <c r="N1988" t="n">
        <v>81.08</v>
      </c>
      <c r="O1988" t="n">
        <v>36161.39</v>
      </c>
      <c r="P1988" t="n">
        <v>775.55</v>
      </c>
      <c r="Q1988" t="n">
        <v>1367.22</v>
      </c>
      <c r="R1988" t="n">
        <v>123.26</v>
      </c>
      <c r="S1988" t="n">
        <v>104.26</v>
      </c>
      <c r="T1988" t="n">
        <v>8591.110000000001</v>
      </c>
      <c r="U1988" t="n">
        <v>0.85</v>
      </c>
      <c r="V1988" t="n">
        <v>0.9</v>
      </c>
      <c r="W1988" t="n">
        <v>20.68</v>
      </c>
      <c r="X1988" t="n">
        <v>0.52</v>
      </c>
      <c r="Y1988" t="n">
        <v>1</v>
      </c>
      <c r="Z1988" t="n">
        <v>10</v>
      </c>
    </row>
    <row r="1989">
      <c r="A1989" t="n">
        <v>127</v>
      </c>
      <c r="B1989" t="n">
        <v>120</v>
      </c>
      <c r="C1989" t="inlineStr">
        <is>
          <t xml:space="preserve">CONCLUIDO	</t>
        </is>
      </c>
      <c r="D1989" t="n">
        <v>1.7672</v>
      </c>
      <c r="E1989" t="n">
        <v>56.59</v>
      </c>
      <c r="F1989" t="n">
        <v>53.06</v>
      </c>
      <c r="G1989" t="n">
        <v>176.86</v>
      </c>
      <c r="H1989" t="n">
        <v>2</v>
      </c>
      <c r="I1989" t="n">
        <v>18</v>
      </c>
      <c r="J1989" t="n">
        <v>291.81</v>
      </c>
      <c r="K1989" t="n">
        <v>57.72</v>
      </c>
      <c r="L1989" t="n">
        <v>32.75</v>
      </c>
      <c r="M1989" t="n">
        <v>16</v>
      </c>
      <c r="N1989" t="n">
        <v>81.34</v>
      </c>
      <c r="O1989" t="n">
        <v>36224.42</v>
      </c>
      <c r="P1989" t="n">
        <v>774.75</v>
      </c>
      <c r="Q1989" t="n">
        <v>1367.24</v>
      </c>
      <c r="R1989" t="n">
        <v>122.09</v>
      </c>
      <c r="S1989" t="n">
        <v>104.26</v>
      </c>
      <c r="T1989" t="n">
        <v>8009.24</v>
      </c>
      <c r="U1989" t="n">
        <v>0.85</v>
      </c>
      <c r="V1989" t="n">
        <v>0.9</v>
      </c>
      <c r="W1989" t="n">
        <v>20.67</v>
      </c>
      <c r="X1989" t="n">
        <v>0.48</v>
      </c>
      <c r="Y1989" t="n">
        <v>1</v>
      </c>
      <c r="Z1989" t="n">
        <v>10</v>
      </c>
    </row>
    <row r="1990">
      <c r="A1990" t="n">
        <v>128</v>
      </c>
      <c r="B1990" t="n">
        <v>120</v>
      </c>
      <c r="C1990" t="inlineStr">
        <is>
          <t xml:space="preserve">CONCLUIDO	</t>
        </is>
      </c>
      <c r="D1990" t="n">
        <v>1.7669</v>
      </c>
      <c r="E1990" t="n">
        <v>56.6</v>
      </c>
      <c r="F1990" t="n">
        <v>53.07</v>
      </c>
      <c r="G1990" t="n">
        <v>176.89</v>
      </c>
      <c r="H1990" t="n">
        <v>2.01</v>
      </c>
      <c r="I1990" t="n">
        <v>18</v>
      </c>
      <c r="J1990" t="n">
        <v>292.32</v>
      </c>
      <c r="K1990" t="n">
        <v>57.72</v>
      </c>
      <c r="L1990" t="n">
        <v>33</v>
      </c>
      <c r="M1990" t="n">
        <v>16</v>
      </c>
      <c r="N1990" t="n">
        <v>81.59999999999999</v>
      </c>
      <c r="O1990" t="n">
        <v>36287.56</v>
      </c>
      <c r="P1990" t="n">
        <v>775.86</v>
      </c>
      <c r="Q1990" t="n">
        <v>1367.27</v>
      </c>
      <c r="R1990" t="n">
        <v>122.6</v>
      </c>
      <c r="S1990" t="n">
        <v>104.26</v>
      </c>
      <c r="T1990" t="n">
        <v>8266.15</v>
      </c>
      <c r="U1990" t="n">
        <v>0.85</v>
      </c>
      <c r="V1990" t="n">
        <v>0.9</v>
      </c>
      <c r="W1990" t="n">
        <v>20.67</v>
      </c>
      <c r="X1990" t="n">
        <v>0.49</v>
      </c>
      <c r="Y1990" t="n">
        <v>1</v>
      </c>
      <c r="Z1990" t="n">
        <v>10</v>
      </c>
    </row>
    <row r="1991">
      <c r="A1991" t="n">
        <v>129</v>
      </c>
      <c r="B1991" t="n">
        <v>120</v>
      </c>
      <c r="C1991" t="inlineStr">
        <is>
          <t xml:space="preserve">CONCLUIDO	</t>
        </is>
      </c>
      <c r="D1991" t="n">
        <v>1.7666</v>
      </c>
      <c r="E1991" t="n">
        <v>56.6</v>
      </c>
      <c r="F1991" t="n">
        <v>53.08</v>
      </c>
      <c r="G1991" t="n">
        <v>176.92</v>
      </c>
      <c r="H1991" t="n">
        <v>2.02</v>
      </c>
      <c r="I1991" t="n">
        <v>18</v>
      </c>
      <c r="J1991" t="n">
        <v>292.84</v>
      </c>
      <c r="K1991" t="n">
        <v>57.72</v>
      </c>
      <c r="L1991" t="n">
        <v>33.25</v>
      </c>
      <c r="M1991" t="n">
        <v>16</v>
      </c>
      <c r="N1991" t="n">
        <v>81.86</v>
      </c>
      <c r="O1991" t="n">
        <v>36350.81</v>
      </c>
      <c r="P1991" t="n">
        <v>776.34</v>
      </c>
      <c r="Q1991" t="n">
        <v>1367.18</v>
      </c>
      <c r="R1991" t="n">
        <v>122.74</v>
      </c>
      <c r="S1991" t="n">
        <v>104.26</v>
      </c>
      <c r="T1991" t="n">
        <v>8336.530000000001</v>
      </c>
      <c r="U1991" t="n">
        <v>0.85</v>
      </c>
      <c r="V1991" t="n">
        <v>0.9</v>
      </c>
      <c r="W1991" t="n">
        <v>20.67</v>
      </c>
      <c r="X1991" t="n">
        <v>0.5</v>
      </c>
      <c r="Y1991" t="n">
        <v>1</v>
      </c>
      <c r="Z1991" t="n">
        <v>10</v>
      </c>
    </row>
    <row r="1992">
      <c r="A1992" t="n">
        <v>130</v>
      </c>
      <c r="B1992" t="n">
        <v>120</v>
      </c>
      <c r="C1992" t="inlineStr">
        <is>
          <t xml:space="preserve">CONCLUIDO	</t>
        </is>
      </c>
      <c r="D1992" t="n">
        <v>1.7669</v>
      </c>
      <c r="E1992" t="n">
        <v>56.6</v>
      </c>
      <c r="F1992" t="n">
        <v>53.07</v>
      </c>
      <c r="G1992" t="n">
        <v>176.89</v>
      </c>
      <c r="H1992" t="n">
        <v>2.03</v>
      </c>
      <c r="I1992" t="n">
        <v>18</v>
      </c>
      <c r="J1992" t="n">
        <v>293.35</v>
      </c>
      <c r="K1992" t="n">
        <v>57.72</v>
      </c>
      <c r="L1992" t="n">
        <v>33.5</v>
      </c>
      <c r="M1992" t="n">
        <v>16</v>
      </c>
      <c r="N1992" t="n">
        <v>82.13</v>
      </c>
      <c r="O1992" t="n">
        <v>36414.16</v>
      </c>
      <c r="P1992" t="n">
        <v>775.83</v>
      </c>
      <c r="Q1992" t="n">
        <v>1367.14</v>
      </c>
      <c r="R1992" t="n">
        <v>122.54</v>
      </c>
      <c r="S1992" t="n">
        <v>104.26</v>
      </c>
      <c r="T1992" t="n">
        <v>8235.42</v>
      </c>
      <c r="U1992" t="n">
        <v>0.85</v>
      </c>
      <c r="V1992" t="n">
        <v>0.9</v>
      </c>
      <c r="W1992" t="n">
        <v>20.67</v>
      </c>
      <c r="X1992" t="n">
        <v>0.49</v>
      </c>
      <c r="Y1992" t="n">
        <v>1</v>
      </c>
      <c r="Z1992" t="n">
        <v>10</v>
      </c>
    </row>
    <row r="1993">
      <c r="A1993" t="n">
        <v>131</v>
      </c>
      <c r="B1993" t="n">
        <v>120</v>
      </c>
      <c r="C1993" t="inlineStr">
        <is>
          <t xml:space="preserve">CONCLUIDO	</t>
        </is>
      </c>
      <c r="D1993" t="n">
        <v>1.767</v>
      </c>
      <c r="E1993" t="n">
        <v>56.59</v>
      </c>
      <c r="F1993" t="n">
        <v>53.06</v>
      </c>
      <c r="G1993" t="n">
        <v>176.88</v>
      </c>
      <c r="H1993" t="n">
        <v>2.05</v>
      </c>
      <c r="I1993" t="n">
        <v>18</v>
      </c>
      <c r="J1993" t="n">
        <v>293.87</v>
      </c>
      <c r="K1993" t="n">
        <v>57.72</v>
      </c>
      <c r="L1993" t="n">
        <v>33.75</v>
      </c>
      <c r="M1993" t="n">
        <v>16</v>
      </c>
      <c r="N1993" t="n">
        <v>82.39</v>
      </c>
      <c r="O1993" t="n">
        <v>36477.63</v>
      </c>
      <c r="P1993" t="n">
        <v>775.49</v>
      </c>
      <c r="Q1993" t="n">
        <v>1367.13</v>
      </c>
      <c r="R1993" t="n">
        <v>122.44</v>
      </c>
      <c r="S1993" t="n">
        <v>104.26</v>
      </c>
      <c r="T1993" t="n">
        <v>8187.7</v>
      </c>
      <c r="U1993" t="n">
        <v>0.85</v>
      </c>
      <c r="V1993" t="n">
        <v>0.9</v>
      </c>
      <c r="W1993" t="n">
        <v>20.67</v>
      </c>
      <c r="X1993" t="n">
        <v>0.49</v>
      </c>
      <c r="Y1993" t="n">
        <v>1</v>
      </c>
      <c r="Z1993" t="n">
        <v>10</v>
      </c>
    </row>
    <row r="1994">
      <c r="A1994" t="n">
        <v>132</v>
      </c>
      <c r="B1994" t="n">
        <v>120</v>
      </c>
      <c r="C1994" t="inlineStr">
        <is>
          <t xml:space="preserve">CONCLUIDO	</t>
        </is>
      </c>
      <c r="D1994" t="n">
        <v>1.7673</v>
      </c>
      <c r="E1994" t="n">
        <v>56.58</v>
      </c>
      <c r="F1994" t="n">
        <v>53.06</v>
      </c>
      <c r="G1994" t="n">
        <v>176.85</v>
      </c>
      <c r="H1994" t="n">
        <v>2.06</v>
      </c>
      <c r="I1994" t="n">
        <v>18</v>
      </c>
      <c r="J1994" t="n">
        <v>294.38</v>
      </c>
      <c r="K1994" t="n">
        <v>57.72</v>
      </c>
      <c r="L1994" t="n">
        <v>34</v>
      </c>
      <c r="M1994" t="n">
        <v>16</v>
      </c>
      <c r="N1994" t="n">
        <v>82.66</v>
      </c>
      <c r="O1994" t="n">
        <v>36541.2</v>
      </c>
      <c r="P1994" t="n">
        <v>774.04</v>
      </c>
      <c r="Q1994" t="n">
        <v>1367.15</v>
      </c>
      <c r="R1994" t="n">
        <v>122.26</v>
      </c>
      <c r="S1994" t="n">
        <v>104.26</v>
      </c>
      <c r="T1994" t="n">
        <v>8094.14</v>
      </c>
      <c r="U1994" t="n">
        <v>0.85</v>
      </c>
      <c r="V1994" t="n">
        <v>0.9</v>
      </c>
      <c r="W1994" t="n">
        <v>20.67</v>
      </c>
      <c r="X1994" t="n">
        <v>0.48</v>
      </c>
      <c r="Y1994" t="n">
        <v>1</v>
      </c>
      <c r="Z1994" t="n">
        <v>10</v>
      </c>
    </row>
    <row r="1995">
      <c r="A1995" t="n">
        <v>133</v>
      </c>
      <c r="B1995" t="n">
        <v>120</v>
      </c>
      <c r="C1995" t="inlineStr">
        <is>
          <t xml:space="preserve">CONCLUIDO	</t>
        </is>
      </c>
      <c r="D1995" t="n">
        <v>1.7665</v>
      </c>
      <c r="E1995" t="n">
        <v>56.61</v>
      </c>
      <c r="F1995" t="n">
        <v>53.08</v>
      </c>
      <c r="G1995" t="n">
        <v>176.94</v>
      </c>
      <c r="H1995" t="n">
        <v>2.07</v>
      </c>
      <c r="I1995" t="n">
        <v>18</v>
      </c>
      <c r="J1995" t="n">
        <v>294.9</v>
      </c>
      <c r="K1995" t="n">
        <v>57.72</v>
      </c>
      <c r="L1995" t="n">
        <v>34.25</v>
      </c>
      <c r="M1995" t="n">
        <v>16</v>
      </c>
      <c r="N1995" t="n">
        <v>82.92</v>
      </c>
      <c r="O1995" t="n">
        <v>36604.89</v>
      </c>
      <c r="P1995" t="n">
        <v>773.51</v>
      </c>
      <c r="Q1995" t="n">
        <v>1367.17</v>
      </c>
      <c r="R1995" t="n">
        <v>122.98</v>
      </c>
      <c r="S1995" t="n">
        <v>104.26</v>
      </c>
      <c r="T1995" t="n">
        <v>8457.049999999999</v>
      </c>
      <c r="U1995" t="n">
        <v>0.85</v>
      </c>
      <c r="V1995" t="n">
        <v>0.9</v>
      </c>
      <c r="W1995" t="n">
        <v>20.67</v>
      </c>
      <c r="X1995" t="n">
        <v>0.51</v>
      </c>
      <c r="Y1995" t="n">
        <v>1</v>
      </c>
      <c r="Z1995" t="n">
        <v>10</v>
      </c>
    </row>
    <row r="1996">
      <c r="A1996" t="n">
        <v>134</v>
      </c>
      <c r="B1996" t="n">
        <v>120</v>
      </c>
      <c r="C1996" t="inlineStr">
        <is>
          <t xml:space="preserve">CONCLUIDO	</t>
        </is>
      </c>
      <c r="D1996" t="n">
        <v>1.7689</v>
      </c>
      <c r="E1996" t="n">
        <v>56.53</v>
      </c>
      <c r="F1996" t="n">
        <v>53.05</v>
      </c>
      <c r="G1996" t="n">
        <v>187.23</v>
      </c>
      <c r="H1996" t="n">
        <v>2.08</v>
      </c>
      <c r="I1996" t="n">
        <v>17</v>
      </c>
      <c r="J1996" t="n">
        <v>295.41</v>
      </c>
      <c r="K1996" t="n">
        <v>57.72</v>
      </c>
      <c r="L1996" t="n">
        <v>34.5</v>
      </c>
      <c r="M1996" t="n">
        <v>15</v>
      </c>
      <c r="N1996" t="n">
        <v>83.19</v>
      </c>
      <c r="O1996" t="n">
        <v>36668.68</v>
      </c>
      <c r="P1996" t="n">
        <v>771.63</v>
      </c>
      <c r="Q1996" t="n">
        <v>1367.14</v>
      </c>
      <c r="R1996" t="n">
        <v>121.93</v>
      </c>
      <c r="S1996" t="n">
        <v>104.26</v>
      </c>
      <c r="T1996" t="n">
        <v>7935.97</v>
      </c>
      <c r="U1996" t="n">
        <v>0.86</v>
      </c>
      <c r="V1996" t="n">
        <v>0.9</v>
      </c>
      <c r="W1996" t="n">
        <v>20.67</v>
      </c>
      <c r="X1996" t="n">
        <v>0.47</v>
      </c>
      <c r="Y1996" t="n">
        <v>1</v>
      </c>
      <c r="Z1996" t="n">
        <v>10</v>
      </c>
    </row>
    <row r="1997">
      <c r="A1997" t="n">
        <v>135</v>
      </c>
      <c r="B1997" t="n">
        <v>120</v>
      </c>
      <c r="C1997" t="inlineStr">
        <is>
          <t xml:space="preserve">CONCLUIDO	</t>
        </is>
      </c>
      <c r="D1997" t="n">
        <v>1.7692</v>
      </c>
      <c r="E1997" t="n">
        <v>56.52</v>
      </c>
      <c r="F1997" t="n">
        <v>53.04</v>
      </c>
      <c r="G1997" t="n">
        <v>187.19</v>
      </c>
      <c r="H1997" t="n">
        <v>2.09</v>
      </c>
      <c r="I1997" t="n">
        <v>17</v>
      </c>
      <c r="J1997" t="n">
        <v>295.93</v>
      </c>
      <c r="K1997" t="n">
        <v>57.72</v>
      </c>
      <c r="L1997" t="n">
        <v>34.75</v>
      </c>
      <c r="M1997" t="n">
        <v>15</v>
      </c>
      <c r="N1997" t="n">
        <v>83.45999999999999</v>
      </c>
      <c r="O1997" t="n">
        <v>36732.59</v>
      </c>
      <c r="P1997" t="n">
        <v>771.71</v>
      </c>
      <c r="Q1997" t="n">
        <v>1367.2</v>
      </c>
      <c r="R1997" t="n">
        <v>121.42</v>
      </c>
      <c r="S1997" t="n">
        <v>104.26</v>
      </c>
      <c r="T1997" t="n">
        <v>7678.94</v>
      </c>
      <c r="U1997" t="n">
        <v>0.86</v>
      </c>
      <c r="V1997" t="n">
        <v>0.9</v>
      </c>
      <c r="W1997" t="n">
        <v>20.68</v>
      </c>
      <c r="X1997" t="n">
        <v>0.46</v>
      </c>
      <c r="Y1997" t="n">
        <v>1</v>
      </c>
      <c r="Z1997" t="n">
        <v>10</v>
      </c>
    </row>
    <row r="1998">
      <c r="A1998" t="n">
        <v>136</v>
      </c>
      <c r="B1998" t="n">
        <v>120</v>
      </c>
      <c r="C1998" t="inlineStr">
        <is>
          <t xml:space="preserve">CONCLUIDO	</t>
        </is>
      </c>
      <c r="D1998" t="n">
        <v>1.7698</v>
      </c>
      <c r="E1998" t="n">
        <v>56.5</v>
      </c>
      <c r="F1998" t="n">
        <v>53.02</v>
      </c>
      <c r="G1998" t="n">
        <v>187.13</v>
      </c>
      <c r="H1998" t="n">
        <v>2.1</v>
      </c>
      <c r="I1998" t="n">
        <v>17</v>
      </c>
      <c r="J1998" t="n">
        <v>296.45</v>
      </c>
      <c r="K1998" t="n">
        <v>57.72</v>
      </c>
      <c r="L1998" t="n">
        <v>35</v>
      </c>
      <c r="M1998" t="n">
        <v>15</v>
      </c>
      <c r="N1998" t="n">
        <v>83.73</v>
      </c>
      <c r="O1998" t="n">
        <v>36796.61</v>
      </c>
      <c r="P1998" t="n">
        <v>771.76</v>
      </c>
      <c r="Q1998" t="n">
        <v>1367.2</v>
      </c>
      <c r="R1998" t="n">
        <v>120.97</v>
      </c>
      <c r="S1998" t="n">
        <v>104.26</v>
      </c>
      <c r="T1998" t="n">
        <v>7456.2</v>
      </c>
      <c r="U1998" t="n">
        <v>0.86</v>
      </c>
      <c r="V1998" t="n">
        <v>0.9</v>
      </c>
      <c r="W1998" t="n">
        <v>20.67</v>
      </c>
      <c r="X1998" t="n">
        <v>0.44</v>
      </c>
      <c r="Y1998" t="n">
        <v>1</v>
      </c>
      <c r="Z1998" t="n">
        <v>10</v>
      </c>
    </row>
    <row r="1999">
      <c r="A1999" t="n">
        <v>137</v>
      </c>
      <c r="B1999" t="n">
        <v>120</v>
      </c>
      <c r="C1999" t="inlineStr">
        <is>
          <t xml:space="preserve">CONCLUIDO	</t>
        </is>
      </c>
      <c r="D1999" t="n">
        <v>1.77</v>
      </c>
      <c r="E1999" t="n">
        <v>56.5</v>
      </c>
      <c r="F1999" t="n">
        <v>53.01</v>
      </c>
      <c r="G1999" t="n">
        <v>187.11</v>
      </c>
      <c r="H1999" t="n">
        <v>2.11</v>
      </c>
      <c r="I1999" t="n">
        <v>17</v>
      </c>
      <c r="J1999" t="n">
        <v>296.97</v>
      </c>
      <c r="K1999" t="n">
        <v>57.72</v>
      </c>
      <c r="L1999" t="n">
        <v>35.25</v>
      </c>
      <c r="M1999" t="n">
        <v>15</v>
      </c>
      <c r="N1999" t="n">
        <v>84</v>
      </c>
      <c r="O1999" t="n">
        <v>36860.74</v>
      </c>
      <c r="P1999" t="n">
        <v>772.3</v>
      </c>
      <c r="Q1999" t="n">
        <v>1367.17</v>
      </c>
      <c r="R1999" t="n">
        <v>120.96</v>
      </c>
      <c r="S1999" t="n">
        <v>104.26</v>
      </c>
      <c r="T1999" t="n">
        <v>7452.36</v>
      </c>
      <c r="U1999" t="n">
        <v>0.86</v>
      </c>
      <c r="V1999" t="n">
        <v>0.9</v>
      </c>
      <c r="W1999" t="n">
        <v>20.66</v>
      </c>
      <c r="X1999" t="n">
        <v>0.44</v>
      </c>
      <c r="Y1999" t="n">
        <v>1</v>
      </c>
      <c r="Z1999" t="n">
        <v>10</v>
      </c>
    </row>
    <row r="2000">
      <c r="A2000" t="n">
        <v>138</v>
      </c>
      <c r="B2000" t="n">
        <v>120</v>
      </c>
      <c r="C2000" t="inlineStr">
        <is>
          <t xml:space="preserve">CONCLUIDO	</t>
        </is>
      </c>
      <c r="D2000" t="n">
        <v>1.7694</v>
      </c>
      <c r="E2000" t="n">
        <v>56.52</v>
      </c>
      <c r="F2000" t="n">
        <v>53.03</v>
      </c>
      <c r="G2000" t="n">
        <v>187.17</v>
      </c>
      <c r="H2000" t="n">
        <v>2.13</v>
      </c>
      <c r="I2000" t="n">
        <v>17</v>
      </c>
      <c r="J2000" t="n">
        <v>297.49</v>
      </c>
      <c r="K2000" t="n">
        <v>57.72</v>
      </c>
      <c r="L2000" t="n">
        <v>35.5</v>
      </c>
      <c r="M2000" t="n">
        <v>15</v>
      </c>
      <c r="N2000" t="n">
        <v>84.27</v>
      </c>
      <c r="O2000" t="n">
        <v>36924.99</v>
      </c>
      <c r="P2000" t="n">
        <v>771.8</v>
      </c>
      <c r="Q2000" t="n">
        <v>1367.21</v>
      </c>
      <c r="R2000" t="n">
        <v>121.28</v>
      </c>
      <c r="S2000" t="n">
        <v>104.26</v>
      </c>
      <c r="T2000" t="n">
        <v>7612.81</v>
      </c>
      <c r="U2000" t="n">
        <v>0.86</v>
      </c>
      <c r="V2000" t="n">
        <v>0.9</v>
      </c>
      <c r="W2000" t="n">
        <v>20.67</v>
      </c>
      <c r="X2000" t="n">
        <v>0.46</v>
      </c>
      <c r="Y2000" t="n">
        <v>1</v>
      </c>
      <c r="Z2000" t="n">
        <v>10</v>
      </c>
    </row>
    <row r="2001">
      <c r="A2001" t="n">
        <v>139</v>
      </c>
      <c r="B2001" t="n">
        <v>120</v>
      </c>
      <c r="C2001" t="inlineStr">
        <is>
          <t xml:space="preserve">CONCLUIDO	</t>
        </is>
      </c>
      <c r="D2001" t="n">
        <v>1.7694</v>
      </c>
      <c r="E2001" t="n">
        <v>56.52</v>
      </c>
      <c r="F2001" t="n">
        <v>53.03</v>
      </c>
      <c r="G2001" t="n">
        <v>187.18</v>
      </c>
      <c r="H2001" t="n">
        <v>2.14</v>
      </c>
      <c r="I2001" t="n">
        <v>17</v>
      </c>
      <c r="J2001" t="n">
        <v>298.01</v>
      </c>
      <c r="K2001" t="n">
        <v>57.72</v>
      </c>
      <c r="L2001" t="n">
        <v>35.75</v>
      </c>
      <c r="M2001" t="n">
        <v>15</v>
      </c>
      <c r="N2001" t="n">
        <v>84.54000000000001</v>
      </c>
      <c r="O2001" t="n">
        <v>36989.35</v>
      </c>
      <c r="P2001" t="n">
        <v>772.01</v>
      </c>
      <c r="Q2001" t="n">
        <v>1367.18</v>
      </c>
      <c r="R2001" t="n">
        <v>121.52</v>
      </c>
      <c r="S2001" t="n">
        <v>104.26</v>
      </c>
      <c r="T2001" t="n">
        <v>7729.75</v>
      </c>
      <c r="U2001" t="n">
        <v>0.86</v>
      </c>
      <c r="V2001" t="n">
        <v>0.9</v>
      </c>
      <c r="W2001" t="n">
        <v>20.67</v>
      </c>
      <c r="X2001" t="n">
        <v>0.46</v>
      </c>
      <c r="Y2001" t="n">
        <v>1</v>
      </c>
      <c r="Z2001" t="n">
        <v>10</v>
      </c>
    </row>
    <row r="2002">
      <c r="A2002" t="n">
        <v>140</v>
      </c>
      <c r="B2002" t="n">
        <v>120</v>
      </c>
      <c r="C2002" t="inlineStr">
        <is>
          <t xml:space="preserve">CONCLUIDO	</t>
        </is>
      </c>
      <c r="D2002" t="n">
        <v>1.7696</v>
      </c>
      <c r="E2002" t="n">
        <v>56.51</v>
      </c>
      <c r="F2002" t="n">
        <v>53.03</v>
      </c>
      <c r="G2002" t="n">
        <v>187.16</v>
      </c>
      <c r="H2002" t="n">
        <v>2.15</v>
      </c>
      <c r="I2002" t="n">
        <v>17</v>
      </c>
      <c r="J2002" t="n">
        <v>298.54</v>
      </c>
      <c r="K2002" t="n">
        <v>57.72</v>
      </c>
      <c r="L2002" t="n">
        <v>36</v>
      </c>
      <c r="M2002" t="n">
        <v>15</v>
      </c>
      <c r="N2002" t="n">
        <v>84.81</v>
      </c>
      <c r="O2002" t="n">
        <v>37053.82</v>
      </c>
      <c r="P2002" t="n">
        <v>770.21</v>
      </c>
      <c r="Q2002" t="n">
        <v>1367.16</v>
      </c>
      <c r="R2002" t="n">
        <v>121.09</v>
      </c>
      <c r="S2002" t="n">
        <v>104.26</v>
      </c>
      <c r="T2002" t="n">
        <v>7517.76</v>
      </c>
      <c r="U2002" t="n">
        <v>0.86</v>
      </c>
      <c r="V2002" t="n">
        <v>0.9</v>
      </c>
      <c r="W2002" t="n">
        <v>20.67</v>
      </c>
      <c r="X2002" t="n">
        <v>0.45</v>
      </c>
      <c r="Y2002" t="n">
        <v>1</v>
      </c>
      <c r="Z2002" t="n">
        <v>10</v>
      </c>
    </row>
    <row r="2003">
      <c r="A2003" t="n">
        <v>141</v>
      </c>
      <c r="B2003" t="n">
        <v>120</v>
      </c>
      <c r="C2003" t="inlineStr">
        <is>
          <t xml:space="preserve">CONCLUIDO	</t>
        </is>
      </c>
      <c r="D2003" t="n">
        <v>1.7692</v>
      </c>
      <c r="E2003" t="n">
        <v>56.52</v>
      </c>
      <c r="F2003" t="n">
        <v>53.04</v>
      </c>
      <c r="G2003" t="n">
        <v>187.2</v>
      </c>
      <c r="H2003" t="n">
        <v>2.16</v>
      </c>
      <c r="I2003" t="n">
        <v>17</v>
      </c>
      <c r="J2003" t="n">
        <v>299.06</v>
      </c>
      <c r="K2003" t="n">
        <v>57.72</v>
      </c>
      <c r="L2003" t="n">
        <v>36.25</v>
      </c>
      <c r="M2003" t="n">
        <v>15</v>
      </c>
      <c r="N2003" t="n">
        <v>85.09</v>
      </c>
      <c r="O2003" t="n">
        <v>37118.41</v>
      </c>
      <c r="P2003" t="n">
        <v>768.92</v>
      </c>
      <c r="Q2003" t="n">
        <v>1367.27</v>
      </c>
      <c r="R2003" t="n">
        <v>121.49</v>
      </c>
      <c r="S2003" t="n">
        <v>104.26</v>
      </c>
      <c r="T2003" t="n">
        <v>7715.87</v>
      </c>
      <c r="U2003" t="n">
        <v>0.86</v>
      </c>
      <c r="V2003" t="n">
        <v>0.9</v>
      </c>
      <c r="W2003" t="n">
        <v>20.67</v>
      </c>
      <c r="X2003" t="n">
        <v>0.46</v>
      </c>
      <c r="Y2003" t="n">
        <v>1</v>
      </c>
      <c r="Z2003" t="n">
        <v>10</v>
      </c>
    </row>
    <row r="2004">
      <c r="A2004" t="n">
        <v>142</v>
      </c>
      <c r="B2004" t="n">
        <v>120</v>
      </c>
      <c r="C2004" t="inlineStr">
        <is>
          <t xml:space="preserve">CONCLUIDO	</t>
        </is>
      </c>
      <c r="D2004" t="n">
        <v>1.7692</v>
      </c>
      <c r="E2004" t="n">
        <v>56.52</v>
      </c>
      <c r="F2004" t="n">
        <v>53.04</v>
      </c>
      <c r="G2004" t="n">
        <v>187.2</v>
      </c>
      <c r="H2004" t="n">
        <v>2.17</v>
      </c>
      <c r="I2004" t="n">
        <v>17</v>
      </c>
      <c r="J2004" t="n">
        <v>299.59</v>
      </c>
      <c r="K2004" t="n">
        <v>57.72</v>
      </c>
      <c r="L2004" t="n">
        <v>36.5</v>
      </c>
      <c r="M2004" t="n">
        <v>15</v>
      </c>
      <c r="N2004" t="n">
        <v>85.36</v>
      </c>
      <c r="O2004" t="n">
        <v>37183.24</v>
      </c>
      <c r="P2004" t="n">
        <v>767.12</v>
      </c>
      <c r="Q2004" t="n">
        <v>1367.19</v>
      </c>
      <c r="R2004" t="n">
        <v>121.61</v>
      </c>
      <c r="S2004" t="n">
        <v>104.26</v>
      </c>
      <c r="T2004" t="n">
        <v>7775.99</v>
      </c>
      <c r="U2004" t="n">
        <v>0.86</v>
      </c>
      <c r="V2004" t="n">
        <v>0.9</v>
      </c>
      <c r="W2004" t="n">
        <v>20.67</v>
      </c>
      <c r="X2004" t="n">
        <v>0.46</v>
      </c>
      <c r="Y2004" t="n">
        <v>1</v>
      </c>
      <c r="Z2004" t="n">
        <v>10</v>
      </c>
    </row>
    <row r="2005">
      <c r="A2005" t="n">
        <v>143</v>
      </c>
      <c r="B2005" t="n">
        <v>120</v>
      </c>
      <c r="C2005" t="inlineStr">
        <is>
          <t xml:space="preserve">CONCLUIDO	</t>
        </is>
      </c>
      <c r="D2005" t="n">
        <v>1.7714</v>
      </c>
      <c r="E2005" t="n">
        <v>56.45</v>
      </c>
      <c r="F2005" t="n">
        <v>53.01</v>
      </c>
      <c r="G2005" t="n">
        <v>198.8</v>
      </c>
      <c r="H2005" t="n">
        <v>2.18</v>
      </c>
      <c r="I2005" t="n">
        <v>16</v>
      </c>
      <c r="J2005" t="n">
        <v>300.11</v>
      </c>
      <c r="K2005" t="n">
        <v>57.72</v>
      </c>
      <c r="L2005" t="n">
        <v>36.75</v>
      </c>
      <c r="M2005" t="n">
        <v>14</v>
      </c>
      <c r="N2005" t="n">
        <v>85.64</v>
      </c>
      <c r="O2005" t="n">
        <v>37248.06</v>
      </c>
      <c r="P2005" t="n">
        <v>767.72</v>
      </c>
      <c r="Q2005" t="n">
        <v>1367.18</v>
      </c>
      <c r="R2005" t="n">
        <v>120.78</v>
      </c>
      <c r="S2005" t="n">
        <v>104.26</v>
      </c>
      <c r="T2005" t="n">
        <v>7365.6</v>
      </c>
      <c r="U2005" t="n">
        <v>0.86</v>
      </c>
      <c r="V2005" t="n">
        <v>0.9</v>
      </c>
      <c r="W2005" t="n">
        <v>20.67</v>
      </c>
      <c r="X2005" t="n">
        <v>0.44</v>
      </c>
      <c r="Y2005" t="n">
        <v>1</v>
      </c>
      <c r="Z2005" t="n">
        <v>10</v>
      </c>
    </row>
    <row r="2006">
      <c r="A2006" t="n">
        <v>144</v>
      </c>
      <c r="B2006" t="n">
        <v>120</v>
      </c>
      <c r="C2006" t="inlineStr">
        <is>
          <t xml:space="preserve">CONCLUIDO	</t>
        </is>
      </c>
      <c r="D2006" t="n">
        <v>1.772</v>
      </c>
      <c r="E2006" t="n">
        <v>56.43</v>
      </c>
      <c r="F2006" t="n">
        <v>53</v>
      </c>
      <c r="G2006" t="n">
        <v>198.74</v>
      </c>
      <c r="H2006" t="n">
        <v>2.19</v>
      </c>
      <c r="I2006" t="n">
        <v>16</v>
      </c>
      <c r="J2006" t="n">
        <v>300.64</v>
      </c>
      <c r="K2006" t="n">
        <v>57.72</v>
      </c>
      <c r="L2006" t="n">
        <v>37</v>
      </c>
      <c r="M2006" t="n">
        <v>14</v>
      </c>
      <c r="N2006" t="n">
        <v>85.91</v>
      </c>
      <c r="O2006" t="n">
        <v>37313</v>
      </c>
      <c r="P2006" t="n">
        <v>767.63</v>
      </c>
      <c r="Q2006" t="n">
        <v>1367.18</v>
      </c>
      <c r="R2006" t="n">
        <v>120.29</v>
      </c>
      <c r="S2006" t="n">
        <v>104.26</v>
      </c>
      <c r="T2006" t="n">
        <v>7122.26</v>
      </c>
      <c r="U2006" t="n">
        <v>0.87</v>
      </c>
      <c r="V2006" t="n">
        <v>0.9</v>
      </c>
      <c r="W2006" t="n">
        <v>20.67</v>
      </c>
      <c r="X2006" t="n">
        <v>0.42</v>
      </c>
      <c r="Y2006" t="n">
        <v>1</v>
      </c>
      <c r="Z2006" t="n">
        <v>10</v>
      </c>
    </row>
    <row r="2007">
      <c r="A2007" t="n">
        <v>145</v>
      </c>
      <c r="B2007" t="n">
        <v>120</v>
      </c>
      <c r="C2007" t="inlineStr">
        <is>
          <t xml:space="preserve">CONCLUIDO	</t>
        </is>
      </c>
      <c r="D2007" t="n">
        <v>1.7716</v>
      </c>
      <c r="E2007" t="n">
        <v>56.45</v>
      </c>
      <c r="F2007" t="n">
        <v>53.01</v>
      </c>
      <c r="G2007" t="n">
        <v>198.79</v>
      </c>
      <c r="H2007" t="n">
        <v>2.2</v>
      </c>
      <c r="I2007" t="n">
        <v>16</v>
      </c>
      <c r="J2007" t="n">
        <v>301.17</v>
      </c>
      <c r="K2007" t="n">
        <v>57.72</v>
      </c>
      <c r="L2007" t="n">
        <v>37.25</v>
      </c>
      <c r="M2007" t="n">
        <v>14</v>
      </c>
      <c r="N2007" t="n">
        <v>86.19</v>
      </c>
      <c r="O2007" t="n">
        <v>37378.06</v>
      </c>
      <c r="P2007" t="n">
        <v>768.5700000000001</v>
      </c>
      <c r="Q2007" t="n">
        <v>1367.16</v>
      </c>
      <c r="R2007" t="n">
        <v>120.57</v>
      </c>
      <c r="S2007" t="n">
        <v>104.26</v>
      </c>
      <c r="T2007" t="n">
        <v>7260.6</v>
      </c>
      <c r="U2007" t="n">
        <v>0.86</v>
      </c>
      <c r="V2007" t="n">
        <v>0.9</v>
      </c>
      <c r="W2007" t="n">
        <v>20.67</v>
      </c>
      <c r="X2007" t="n">
        <v>0.43</v>
      </c>
      <c r="Y2007" t="n">
        <v>1</v>
      </c>
      <c r="Z2007" t="n">
        <v>10</v>
      </c>
    </row>
    <row r="2008">
      <c r="A2008" t="n">
        <v>146</v>
      </c>
      <c r="B2008" t="n">
        <v>120</v>
      </c>
      <c r="C2008" t="inlineStr">
        <is>
          <t xml:space="preserve">CONCLUIDO	</t>
        </is>
      </c>
      <c r="D2008" t="n">
        <v>1.7718</v>
      </c>
      <c r="E2008" t="n">
        <v>56.44</v>
      </c>
      <c r="F2008" t="n">
        <v>53</v>
      </c>
      <c r="G2008" t="n">
        <v>198.76</v>
      </c>
      <c r="H2008" t="n">
        <v>2.21</v>
      </c>
      <c r="I2008" t="n">
        <v>16</v>
      </c>
      <c r="J2008" t="n">
        <v>301.69</v>
      </c>
      <c r="K2008" t="n">
        <v>57.72</v>
      </c>
      <c r="L2008" t="n">
        <v>37.5</v>
      </c>
      <c r="M2008" t="n">
        <v>14</v>
      </c>
      <c r="N2008" t="n">
        <v>86.47</v>
      </c>
      <c r="O2008" t="n">
        <v>37443.23</v>
      </c>
      <c r="P2008" t="n">
        <v>768.4299999999999</v>
      </c>
      <c r="Q2008" t="n">
        <v>1367.13</v>
      </c>
      <c r="R2008" t="n">
        <v>120.39</v>
      </c>
      <c r="S2008" t="n">
        <v>104.26</v>
      </c>
      <c r="T2008" t="n">
        <v>7169.01</v>
      </c>
      <c r="U2008" t="n">
        <v>0.87</v>
      </c>
      <c r="V2008" t="n">
        <v>0.9</v>
      </c>
      <c r="W2008" t="n">
        <v>20.67</v>
      </c>
      <c r="X2008" t="n">
        <v>0.43</v>
      </c>
      <c r="Y2008" t="n">
        <v>1</v>
      </c>
      <c r="Z2008" t="n">
        <v>10</v>
      </c>
    </row>
    <row r="2009">
      <c r="A2009" t="n">
        <v>147</v>
      </c>
      <c r="B2009" t="n">
        <v>120</v>
      </c>
      <c r="C2009" t="inlineStr">
        <is>
          <t xml:space="preserve">CONCLUIDO	</t>
        </is>
      </c>
      <c r="D2009" t="n">
        <v>1.7715</v>
      </c>
      <c r="E2009" t="n">
        <v>56.45</v>
      </c>
      <c r="F2009" t="n">
        <v>53.01</v>
      </c>
      <c r="G2009" t="n">
        <v>198.79</v>
      </c>
      <c r="H2009" t="n">
        <v>2.22</v>
      </c>
      <c r="I2009" t="n">
        <v>16</v>
      </c>
      <c r="J2009" t="n">
        <v>302.22</v>
      </c>
      <c r="K2009" t="n">
        <v>57.72</v>
      </c>
      <c r="L2009" t="n">
        <v>37.75</v>
      </c>
      <c r="M2009" t="n">
        <v>14</v>
      </c>
      <c r="N2009" t="n">
        <v>86.75</v>
      </c>
      <c r="O2009" t="n">
        <v>37508.53</v>
      </c>
      <c r="P2009" t="n">
        <v>767.4</v>
      </c>
      <c r="Q2009" t="n">
        <v>1367.21</v>
      </c>
      <c r="R2009" t="n">
        <v>120.72</v>
      </c>
      <c r="S2009" t="n">
        <v>104.26</v>
      </c>
      <c r="T2009" t="n">
        <v>7338.6</v>
      </c>
      <c r="U2009" t="n">
        <v>0.86</v>
      </c>
      <c r="V2009" t="n">
        <v>0.9</v>
      </c>
      <c r="W2009" t="n">
        <v>20.67</v>
      </c>
      <c r="X2009" t="n">
        <v>0.44</v>
      </c>
      <c r="Y2009" t="n">
        <v>1</v>
      </c>
      <c r="Z2009" t="n">
        <v>10</v>
      </c>
    </row>
    <row r="2010">
      <c r="A2010" t="n">
        <v>148</v>
      </c>
      <c r="B2010" t="n">
        <v>120</v>
      </c>
      <c r="C2010" t="inlineStr">
        <is>
          <t xml:space="preserve">CONCLUIDO	</t>
        </is>
      </c>
      <c r="D2010" t="n">
        <v>1.7717</v>
      </c>
      <c r="E2010" t="n">
        <v>56.44</v>
      </c>
      <c r="F2010" t="n">
        <v>53</v>
      </c>
      <c r="G2010" t="n">
        <v>198.76</v>
      </c>
      <c r="H2010" t="n">
        <v>2.24</v>
      </c>
      <c r="I2010" t="n">
        <v>16</v>
      </c>
      <c r="J2010" t="n">
        <v>302.75</v>
      </c>
      <c r="K2010" t="n">
        <v>57.72</v>
      </c>
      <c r="L2010" t="n">
        <v>38</v>
      </c>
      <c r="M2010" t="n">
        <v>14</v>
      </c>
      <c r="N2010" t="n">
        <v>87.03</v>
      </c>
      <c r="O2010" t="n">
        <v>37573.94</v>
      </c>
      <c r="P2010" t="n">
        <v>767.17</v>
      </c>
      <c r="Q2010" t="n">
        <v>1367.18</v>
      </c>
      <c r="R2010" t="n">
        <v>120.36</v>
      </c>
      <c r="S2010" t="n">
        <v>104.26</v>
      </c>
      <c r="T2010" t="n">
        <v>7154.55</v>
      </c>
      <c r="U2010" t="n">
        <v>0.87</v>
      </c>
      <c r="V2010" t="n">
        <v>0.9</v>
      </c>
      <c r="W2010" t="n">
        <v>20.67</v>
      </c>
      <c r="X2010" t="n">
        <v>0.43</v>
      </c>
      <c r="Y2010" t="n">
        <v>1</v>
      </c>
      <c r="Z2010" t="n">
        <v>10</v>
      </c>
    </row>
    <row r="2011">
      <c r="A2011" t="n">
        <v>149</v>
      </c>
      <c r="B2011" t="n">
        <v>120</v>
      </c>
      <c r="C2011" t="inlineStr">
        <is>
          <t xml:space="preserve">CONCLUIDO	</t>
        </is>
      </c>
      <c r="D2011" t="n">
        <v>1.772</v>
      </c>
      <c r="E2011" t="n">
        <v>56.43</v>
      </c>
      <c r="F2011" t="n">
        <v>53</v>
      </c>
      <c r="G2011" t="n">
        <v>198.73</v>
      </c>
      <c r="H2011" t="n">
        <v>2.25</v>
      </c>
      <c r="I2011" t="n">
        <v>16</v>
      </c>
      <c r="J2011" t="n">
        <v>303.29</v>
      </c>
      <c r="K2011" t="n">
        <v>57.72</v>
      </c>
      <c r="L2011" t="n">
        <v>38.25</v>
      </c>
      <c r="M2011" t="n">
        <v>14</v>
      </c>
      <c r="N2011" t="n">
        <v>87.31</v>
      </c>
      <c r="O2011" t="n">
        <v>37639.48</v>
      </c>
      <c r="P2011" t="n">
        <v>766.76</v>
      </c>
      <c r="Q2011" t="n">
        <v>1367.19</v>
      </c>
      <c r="R2011" t="n">
        <v>120.34</v>
      </c>
      <c r="S2011" t="n">
        <v>104.26</v>
      </c>
      <c r="T2011" t="n">
        <v>7148.13</v>
      </c>
      <c r="U2011" t="n">
        <v>0.87</v>
      </c>
      <c r="V2011" t="n">
        <v>0.9</v>
      </c>
      <c r="W2011" t="n">
        <v>20.66</v>
      </c>
      <c r="X2011" t="n">
        <v>0.42</v>
      </c>
      <c r="Y2011" t="n">
        <v>1</v>
      </c>
      <c r="Z2011" t="n">
        <v>10</v>
      </c>
    </row>
    <row r="2012">
      <c r="A2012" t="n">
        <v>150</v>
      </c>
      <c r="B2012" t="n">
        <v>120</v>
      </c>
      <c r="C2012" t="inlineStr">
        <is>
          <t xml:space="preserve">CONCLUIDO	</t>
        </is>
      </c>
      <c r="D2012" t="n">
        <v>1.7713</v>
      </c>
      <c r="E2012" t="n">
        <v>56.45</v>
      </c>
      <c r="F2012" t="n">
        <v>53.02</v>
      </c>
      <c r="G2012" t="n">
        <v>198.81</v>
      </c>
      <c r="H2012" t="n">
        <v>2.26</v>
      </c>
      <c r="I2012" t="n">
        <v>16</v>
      </c>
      <c r="J2012" t="n">
        <v>303.82</v>
      </c>
      <c r="K2012" t="n">
        <v>57.72</v>
      </c>
      <c r="L2012" t="n">
        <v>38.5</v>
      </c>
      <c r="M2012" t="n">
        <v>14</v>
      </c>
      <c r="N2012" t="n">
        <v>87.59</v>
      </c>
      <c r="O2012" t="n">
        <v>37705.13</v>
      </c>
      <c r="P2012" t="n">
        <v>766.51</v>
      </c>
      <c r="Q2012" t="n">
        <v>1367.23</v>
      </c>
      <c r="R2012" t="n">
        <v>120.73</v>
      </c>
      <c r="S2012" t="n">
        <v>104.26</v>
      </c>
      <c r="T2012" t="n">
        <v>7340.91</v>
      </c>
      <c r="U2012" t="n">
        <v>0.86</v>
      </c>
      <c r="V2012" t="n">
        <v>0.9</v>
      </c>
      <c r="W2012" t="n">
        <v>20.67</v>
      </c>
      <c r="X2012" t="n">
        <v>0.44</v>
      </c>
      <c r="Y2012" t="n">
        <v>1</v>
      </c>
      <c r="Z2012" t="n">
        <v>10</v>
      </c>
    </row>
    <row r="2013">
      <c r="A2013" t="n">
        <v>151</v>
      </c>
      <c r="B2013" t="n">
        <v>120</v>
      </c>
      <c r="C2013" t="inlineStr">
        <is>
          <t xml:space="preserve">CONCLUIDO	</t>
        </is>
      </c>
      <c r="D2013" t="n">
        <v>1.7714</v>
      </c>
      <c r="E2013" t="n">
        <v>56.45</v>
      </c>
      <c r="F2013" t="n">
        <v>53.01</v>
      </c>
      <c r="G2013" t="n">
        <v>198.8</v>
      </c>
      <c r="H2013" t="n">
        <v>2.27</v>
      </c>
      <c r="I2013" t="n">
        <v>16</v>
      </c>
      <c r="J2013" t="n">
        <v>304.35</v>
      </c>
      <c r="K2013" t="n">
        <v>57.72</v>
      </c>
      <c r="L2013" t="n">
        <v>38.75</v>
      </c>
      <c r="M2013" t="n">
        <v>14</v>
      </c>
      <c r="N2013" t="n">
        <v>87.88</v>
      </c>
      <c r="O2013" t="n">
        <v>37770.91</v>
      </c>
      <c r="P2013" t="n">
        <v>765.25</v>
      </c>
      <c r="Q2013" t="n">
        <v>1367.18</v>
      </c>
      <c r="R2013" t="n">
        <v>120.99</v>
      </c>
      <c r="S2013" t="n">
        <v>104.26</v>
      </c>
      <c r="T2013" t="n">
        <v>7470.76</v>
      </c>
      <c r="U2013" t="n">
        <v>0.86</v>
      </c>
      <c r="V2013" t="n">
        <v>0.9</v>
      </c>
      <c r="W2013" t="n">
        <v>20.66</v>
      </c>
      <c r="X2013" t="n">
        <v>0.44</v>
      </c>
      <c r="Y2013" t="n">
        <v>1</v>
      </c>
      <c r="Z2013" t="n">
        <v>10</v>
      </c>
    </row>
    <row r="2014">
      <c r="A2014" t="n">
        <v>152</v>
      </c>
      <c r="B2014" t="n">
        <v>120</v>
      </c>
      <c r="C2014" t="inlineStr">
        <is>
          <t xml:space="preserve">CONCLUIDO	</t>
        </is>
      </c>
      <c r="D2014" t="n">
        <v>1.774</v>
      </c>
      <c r="E2014" t="n">
        <v>56.37</v>
      </c>
      <c r="F2014" t="n">
        <v>52.98</v>
      </c>
      <c r="G2014" t="n">
        <v>211.91</v>
      </c>
      <c r="H2014" t="n">
        <v>2.28</v>
      </c>
      <c r="I2014" t="n">
        <v>15</v>
      </c>
      <c r="J2014" t="n">
        <v>304.89</v>
      </c>
      <c r="K2014" t="n">
        <v>57.72</v>
      </c>
      <c r="L2014" t="n">
        <v>39</v>
      </c>
      <c r="M2014" t="n">
        <v>13</v>
      </c>
      <c r="N2014" t="n">
        <v>88.16</v>
      </c>
      <c r="O2014" t="n">
        <v>37836.81</v>
      </c>
      <c r="P2014" t="n">
        <v>763.1799999999999</v>
      </c>
      <c r="Q2014" t="n">
        <v>1367.23</v>
      </c>
      <c r="R2014" t="n">
        <v>119.48</v>
      </c>
      <c r="S2014" t="n">
        <v>104.26</v>
      </c>
      <c r="T2014" t="n">
        <v>6721.82</v>
      </c>
      <c r="U2014" t="n">
        <v>0.87</v>
      </c>
      <c r="V2014" t="n">
        <v>0.9</v>
      </c>
      <c r="W2014" t="n">
        <v>20.67</v>
      </c>
      <c r="X2014" t="n">
        <v>0.4</v>
      </c>
      <c r="Y2014" t="n">
        <v>1</v>
      </c>
      <c r="Z2014" t="n">
        <v>10</v>
      </c>
    </row>
    <row r="2015">
      <c r="A2015" t="n">
        <v>153</v>
      </c>
      <c r="B2015" t="n">
        <v>120</v>
      </c>
      <c r="C2015" t="inlineStr">
        <is>
          <t xml:space="preserve">CONCLUIDO	</t>
        </is>
      </c>
      <c r="D2015" t="n">
        <v>1.7742</v>
      </c>
      <c r="E2015" t="n">
        <v>56.36</v>
      </c>
      <c r="F2015" t="n">
        <v>52.97</v>
      </c>
      <c r="G2015" t="n">
        <v>211.88</v>
      </c>
      <c r="H2015" t="n">
        <v>2.29</v>
      </c>
      <c r="I2015" t="n">
        <v>15</v>
      </c>
      <c r="J2015" t="n">
        <v>305.42</v>
      </c>
      <c r="K2015" t="n">
        <v>57.72</v>
      </c>
      <c r="L2015" t="n">
        <v>39.25</v>
      </c>
      <c r="M2015" t="n">
        <v>13</v>
      </c>
      <c r="N2015" t="n">
        <v>88.45</v>
      </c>
      <c r="O2015" t="n">
        <v>37902.83</v>
      </c>
      <c r="P2015" t="n">
        <v>764.7</v>
      </c>
      <c r="Q2015" t="n">
        <v>1367.17</v>
      </c>
      <c r="R2015" t="n">
        <v>119.26</v>
      </c>
      <c r="S2015" t="n">
        <v>104.26</v>
      </c>
      <c r="T2015" t="n">
        <v>6609.88</v>
      </c>
      <c r="U2015" t="n">
        <v>0.87</v>
      </c>
      <c r="V2015" t="n">
        <v>0.9</v>
      </c>
      <c r="W2015" t="n">
        <v>20.67</v>
      </c>
      <c r="X2015" t="n">
        <v>0.4</v>
      </c>
      <c r="Y2015" t="n">
        <v>1</v>
      </c>
      <c r="Z2015" t="n">
        <v>10</v>
      </c>
    </row>
    <row r="2016">
      <c r="A2016" t="n">
        <v>154</v>
      </c>
      <c r="B2016" t="n">
        <v>120</v>
      </c>
      <c r="C2016" t="inlineStr">
        <is>
          <t xml:space="preserve">CONCLUIDO	</t>
        </is>
      </c>
      <c r="D2016" t="n">
        <v>1.7743</v>
      </c>
      <c r="E2016" t="n">
        <v>56.36</v>
      </c>
      <c r="F2016" t="n">
        <v>52.97</v>
      </c>
      <c r="G2016" t="n">
        <v>211.88</v>
      </c>
      <c r="H2016" t="n">
        <v>2.3</v>
      </c>
      <c r="I2016" t="n">
        <v>15</v>
      </c>
      <c r="J2016" t="n">
        <v>305.96</v>
      </c>
      <c r="K2016" t="n">
        <v>57.72</v>
      </c>
      <c r="L2016" t="n">
        <v>39.5</v>
      </c>
      <c r="M2016" t="n">
        <v>13</v>
      </c>
      <c r="N2016" t="n">
        <v>88.73</v>
      </c>
      <c r="O2016" t="n">
        <v>37968.98</v>
      </c>
      <c r="P2016" t="n">
        <v>764.92</v>
      </c>
      <c r="Q2016" t="n">
        <v>1367.15</v>
      </c>
      <c r="R2016" t="n">
        <v>119.26</v>
      </c>
      <c r="S2016" t="n">
        <v>104.26</v>
      </c>
      <c r="T2016" t="n">
        <v>6613.46</v>
      </c>
      <c r="U2016" t="n">
        <v>0.87</v>
      </c>
      <c r="V2016" t="n">
        <v>0.9</v>
      </c>
      <c r="W2016" t="n">
        <v>20.67</v>
      </c>
      <c r="X2016" t="n">
        <v>0.39</v>
      </c>
      <c r="Y2016" t="n">
        <v>1</v>
      </c>
      <c r="Z2016" t="n">
        <v>10</v>
      </c>
    </row>
    <row r="2017">
      <c r="A2017" t="n">
        <v>155</v>
      </c>
      <c r="B2017" t="n">
        <v>120</v>
      </c>
      <c r="C2017" t="inlineStr">
        <is>
          <t xml:space="preserve">CONCLUIDO	</t>
        </is>
      </c>
      <c r="D2017" t="n">
        <v>1.7742</v>
      </c>
      <c r="E2017" t="n">
        <v>56.36</v>
      </c>
      <c r="F2017" t="n">
        <v>52.97</v>
      </c>
      <c r="G2017" t="n">
        <v>211.89</v>
      </c>
      <c r="H2017" t="n">
        <v>2.31</v>
      </c>
      <c r="I2017" t="n">
        <v>15</v>
      </c>
      <c r="J2017" t="n">
        <v>306.49</v>
      </c>
      <c r="K2017" t="n">
        <v>57.72</v>
      </c>
      <c r="L2017" t="n">
        <v>39.75</v>
      </c>
      <c r="M2017" t="n">
        <v>13</v>
      </c>
      <c r="N2017" t="n">
        <v>89.02</v>
      </c>
      <c r="O2017" t="n">
        <v>38035.25</v>
      </c>
      <c r="P2017" t="n">
        <v>765.6900000000001</v>
      </c>
      <c r="Q2017" t="n">
        <v>1367.17</v>
      </c>
      <c r="R2017" t="n">
        <v>119.18</v>
      </c>
      <c r="S2017" t="n">
        <v>104.26</v>
      </c>
      <c r="T2017" t="n">
        <v>6570.99</v>
      </c>
      <c r="U2017" t="n">
        <v>0.87</v>
      </c>
      <c r="V2017" t="n">
        <v>0.9</v>
      </c>
      <c r="W2017" t="n">
        <v>20.67</v>
      </c>
      <c r="X2017" t="n">
        <v>0.4</v>
      </c>
      <c r="Y2017" t="n">
        <v>1</v>
      </c>
      <c r="Z2017" t="n">
        <v>10</v>
      </c>
    </row>
    <row r="2018">
      <c r="A2018" t="n">
        <v>156</v>
      </c>
      <c r="B2018" t="n">
        <v>120</v>
      </c>
      <c r="C2018" t="inlineStr">
        <is>
          <t xml:space="preserve">CONCLUIDO	</t>
        </is>
      </c>
      <c r="D2018" t="n">
        <v>1.7741</v>
      </c>
      <c r="E2018" t="n">
        <v>56.37</v>
      </c>
      <c r="F2018" t="n">
        <v>52.97</v>
      </c>
      <c r="G2018" t="n">
        <v>211.89</v>
      </c>
      <c r="H2018" t="n">
        <v>2.32</v>
      </c>
      <c r="I2018" t="n">
        <v>15</v>
      </c>
      <c r="J2018" t="n">
        <v>307.03</v>
      </c>
      <c r="K2018" t="n">
        <v>57.72</v>
      </c>
      <c r="L2018" t="n">
        <v>40</v>
      </c>
      <c r="M2018" t="n">
        <v>13</v>
      </c>
      <c r="N2018" t="n">
        <v>89.31</v>
      </c>
      <c r="O2018" t="n">
        <v>38101.64</v>
      </c>
      <c r="P2018" t="n">
        <v>766.3</v>
      </c>
      <c r="Q2018" t="n">
        <v>1367.23</v>
      </c>
      <c r="R2018" t="n">
        <v>119.2</v>
      </c>
      <c r="S2018" t="n">
        <v>104.26</v>
      </c>
      <c r="T2018" t="n">
        <v>6580.29</v>
      </c>
      <c r="U2018" t="n">
        <v>0.87</v>
      </c>
      <c r="V2018" t="n">
        <v>0.9</v>
      </c>
      <c r="W2018" t="n">
        <v>20.67</v>
      </c>
      <c r="X2018" t="n">
        <v>0.4</v>
      </c>
      <c r="Y2018" t="n">
        <v>1</v>
      </c>
      <c r="Z2018" t="n">
        <v>10</v>
      </c>
    </row>
    <row r="2019">
      <c r="A2019" t="n">
        <v>0</v>
      </c>
      <c r="B2019" t="n">
        <v>145</v>
      </c>
      <c r="C2019" t="inlineStr">
        <is>
          <t xml:space="preserve">CONCLUIDO	</t>
        </is>
      </c>
      <c r="D2019" t="n">
        <v>0.6598000000000001</v>
      </c>
      <c r="E2019" t="n">
        <v>151.56</v>
      </c>
      <c r="F2019" t="n">
        <v>87.39</v>
      </c>
      <c r="G2019" t="n">
        <v>4.62</v>
      </c>
      <c r="H2019" t="n">
        <v>0.06</v>
      </c>
      <c r="I2019" t="n">
        <v>1136</v>
      </c>
      <c r="J2019" t="n">
        <v>285.18</v>
      </c>
      <c r="K2019" t="n">
        <v>61.2</v>
      </c>
      <c r="L2019" t="n">
        <v>1</v>
      </c>
      <c r="M2019" t="n">
        <v>1134</v>
      </c>
      <c r="N2019" t="n">
        <v>77.98</v>
      </c>
      <c r="O2019" t="n">
        <v>35406.83</v>
      </c>
      <c r="P2019" t="n">
        <v>1567.01</v>
      </c>
      <c r="Q2019" t="n">
        <v>1372.48</v>
      </c>
      <c r="R2019" t="n">
        <v>1242.84</v>
      </c>
      <c r="S2019" t="n">
        <v>104.26</v>
      </c>
      <c r="T2019" t="n">
        <v>562795.6899999999</v>
      </c>
      <c r="U2019" t="n">
        <v>0.08</v>
      </c>
      <c r="V2019" t="n">
        <v>0.55</v>
      </c>
      <c r="W2019" t="n">
        <v>22.52</v>
      </c>
      <c r="X2019" t="n">
        <v>34.7</v>
      </c>
      <c r="Y2019" t="n">
        <v>1</v>
      </c>
      <c r="Z2019" t="n">
        <v>10</v>
      </c>
    </row>
    <row r="2020">
      <c r="A2020" t="n">
        <v>1</v>
      </c>
      <c r="B2020" t="n">
        <v>145</v>
      </c>
      <c r="C2020" t="inlineStr">
        <is>
          <t xml:space="preserve">CONCLUIDO	</t>
        </is>
      </c>
      <c r="D2020" t="n">
        <v>0.8194</v>
      </c>
      <c r="E2020" t="n">
        <v>122.04</v>
      </c>
      <c r="F2020" t="n">
        <v>76.36</v>
      </c>
      <c r="G2020" t="n">
        <v>5.78</v>
      </c>
      <c r="H2020" t="n">
        <v>0.08</v>
      </c>
      <c r="I2020" t="n">
        <v>793</v>
      </c>
      <c r="J2020" t="n">
        <v>285.68</v>
      </c>
      <c r="K2020" t="n">
        <v>61.2</v>
      </c>
      <c r="L2020" t="n">
        <v>1.25</v>
      </c>
      <c r="M2020" t="n">
        <v>791</v>
      </c>
      <c r="N2020" t="n">
        <v>78.23999999999999</v>
      </c>
      <c r="O2020" t="n">
        <v>35468.6</v>
      </c>
      <c r="P2020" t="n">
        <v>1370.2</v>
      </c>
      <c r="Q2020" t="n">
        <v>1370.61</v>
      </c>
      <c r="R2020" t="n">
        <v>881.79</v>
      </c>
      <c r="S2020" t="n">
        <v>104.26</v>
      </c>
      <c r="T2020" t="n">
        <v>383985.85</v>
      </c>
      <c r="U2020" t="n">
        <v>0.12</v>
      </c>
      <c r="V2020" t="n">
        <v>0.63</v>
      </c>
      <c r="W2020" t="n">
        <v>21.93</v>
      </c>
      <c r="X2020" t="n">
        <v>23.7</v>
      </c>
      <c r="Y2020" t="n">
        <v>1</v>
      </c>
      <c r="Z2020" t="n">
        <v>10</v>
      </c>
    </row>
    <row r="2021">
      <c r="A2021" t="n">
        <v>2</v>
      </c>
      <c r="B2021" t="n">
        <v>145</v>
      </c>
      <c r="C2021" t="inlineStr">
        <is>
          <t xml:space="preserve">CONCLUIDO	</t>
        </is>
      </c>
      <c r="D2021" t="n">
        <v>0.9382</v>
      </c>
      <c r="E2021" t="n">
        <v>106.59</v>
      </c>
      <c r="F2021" t="n">
        <v>70.70999999999999</v>
      </c>
      <c r="G2021" t="n">
        <v>6.94</v>
      </c>
      <c r="H2021" t="n">
        <v>0.09</v>
      </c>
      <c r="I2021" t="n">
        <v>611</v>
      </c>
      <c r="J2021" t="n">
        <v>286.19</v>
      </c>
      <c r="K2021" t="n">
        <v>61.2</v>
      </c>
      <c r="L2021" t="n">
        <v>1.5</v>
      </c>
      <c r="M2021" t="n">
        <v>609</v>
      </c>
      <c r="N2021" t="n">
        <v>78.48999999999999</v>
      </c>
      <c r="O2021" t="n">
        <v>35530.47</v>
      </c>
      <c r="P2021" t="n">
        <v>1269.45</v>
      </c>
      <c r="Q2021" t="n">
        <v>1369.61</v>
      </c>
      <c r="R2021" t="n">
        <v>696.8200000000001</v>
      </c>
      <c r="S2021" t="n">
        <v>104.26</v>
      </c>
      <c r="T2021" t="n">
        <v>292409.68</v>
      </c>
      <c r="U2021" t="n">
        <v>0.15</v>
      </c>
      <c r="V2021" t="n">
        <v>0.68</v>
      </c>
      <c r="W2021" t="n">
        <v>21.66</v>
      </c>
      <c r="X2021" t="n">
        <v>18.08</v>
      </c>
      <c r="Y2021" t="n">
        <v>1</v>
      </c>
      <c r="Z2021" t="n">
        <v>10</v>
      </c>
    </row>
    <row r="2022">
      <c r="A2022" t="n">
        <v>3</v>
      </c>
      <c r="B2022" t="n">
        <v>145</v>
      </c>
      <c r="C2022" t="inlineStr">
        <is>
          <t xml:space="preserve">CONCLUIDO	</t>
        </is>
      </c>
      <c r="D2022" t="n">
        <v>1.0304</v>
      </c>
      <c r="E2022" t="n">
        <v>97.05</v>
      </c>
      <c r="F2022" t="n">
        <v>67.27</v>
      </c>
      <c r="G2022" t="n">
        <v>8.1</v>
      </c>
      <c r="H2022" t="n">
        <v>0.11</v>
      </c>
      <c r="I2022" t="n">
        <v>498</v>
      </c>
      <c r="J2022" t="n">
        <v>286.69</v>
      </c>
      <c r="K2022" t="n">
        <v>61.2</v>
      </c>
      <c r="L2022" t="n">
        <v>1.75</v>
      </c>
      <c r="M2022" t="n">
        <v>496</v>
      </c>
      <c r="N2022" t="n">
        <v>78.73999999999999</v>
      </c>
      <c r="O2022" t="n">
        <v>35592.57</v>
      </c>
      <c r="P2022" t="n">
        <v>1207.78</v>
      </c>
      <c r="Q2022" t="n">
        <v>1369.19</v>
      </c>
      <c r="R2022" t="n">
        <v>584.35</v>
      </c>
      <c r="S2022" t="n">
        <v>104.26</v>
      </c>
      <c r="T2022" t="n">
        <v>236741.13</v>
      </c>
      <c r="U2022" t="n">
        <v>0.18</v>
      </c>
      <c r="V2022" t="n">
        <v>0.71</v>
      </c>
      <c r="W2022" t="n">
        <v>21.47</v>
      </c>
      <c r="X2022" t="n">
        <v>14.64</v>
      </c>
      <c r="Y2022" t="n">
        <v>1</v>
      </c>
      <c r="Z2022" t="n">
        <v>10</v>
      </c>
    </row>
    <row r="2023">
      <c r="A2023" t="n">
        <v>4</v>
      </c>
      <c r="B2023" t="n">
        <v>145</v>
      </c>
      <c r="C2023" t="inlineStr">
        <is>
          <t xml:space="preserve">CONCLUIDO	</t>
        </is>
      </c>
      <c r="D2023" t="n">
        <v>1.1051</v>
      </c>
      <c r="E2023" t="n">
        <v>90.48999999999999</v>
      </c>
      <c r="F2023" t="n">
        <v>64.90000000000001</v>
      </c>
      <c r="G2023" t="n">
        <v>9.27</v>
      </c>
      <c r="H2023" t="n">
        <v>0.12</v>
      </c>
      <c r="I2023" t="n">
        <v>420</v>
      </c>
      <c r="J2023" t="n">
        <v>287.19</v>
      </c>
      <c r="K2023" t="n">
        <v>61.2</v>
      </c>
      <c r="L2023" t="n">
        <v>2</v>
      </c>
      <c r="M2023" t="n">
        <v>418</v>
      </c>
      <c r="N2023" t="n">
        <v>78.98999999999999</v>
      </c>
      <c r="O2023" t="n">
        <v>35654.65</v>
      </c>
      <c r="P2023" t="n">
        <v>1165.45</v>
      </c>
      <c r="Q2023" t="n">
        <v>1369.37</v>
      </c>
      <c r="R2023" t="n">
        <v>506.2</v>
      </c>
      <c r="S2023" t="n">
        <v>104.26</v>
      </c>
      <c r="T2023" t="n">
        <v>198056.11</v>
      </c>
      <c r="U2023" t="n">
        <v>0.21</v>
      </c>
      <c r="V2023" t="n">
        <v>0.74</v>
      </c>
      <c r="W2023" t="n">
        <v>21.36</v>
      </c>
      <c r="X2023" t="n">
        <v>12.28</v>
      </c>
      <c r="Y2023" t="n">
        <v>1</v>
      </c>
      <c r="Z2023" t="n">
        <v>10</v>
      </c>
    </row>
    <row r="2024">
      <c r="A2024" t="n">
        <v>5</v>
      </c>
      <c r="B2024" t="n">
        <v>145</v>
      </c>
      <c r="C2024" t="inlineStr">
        <is>
          <t xml:space="preserve">CONCLUIDO	</t>
        </is>
      </c>
      <c r="D2024" t="n">
        <v>1.1658</v>
      </c>
      <c r="E2024" t="n">
        <v>85.78</v>
      </c>
      <c r="F2024" t="n">
        <v>63.22</v>
      </c>
      <c r="G2024" t="n">
        <v>10.42</v>
      </c>
      <c r="H2024" t="n">
        <v>0.14</v>
      </c>
      <c r="I2024" t="n">
        <v>364</v>
      </c>
      <c r="J2024" t="n">
        <v>287.7</v>
      </c>
      <c r="K2024" t="n">
        <v>61.2</v>
      </c>
      <c r="L2024" t="n">
        <v>2.25</v>
      </c>
      <c r="M2024" t="n">
        <v>362</v>
      </c>
      <c r="N2024" t="n">
        <v>79.25</v>
      </c>
      <c r="O2024" t="n">
        <v>35716.83</v>
      </c>
      <c r="P2024" t="n">
        <v>1135.07</v>
      </c>
      <c r="Q2024" t="n">
        <v>1368.78</v>
      </c>
      <c r="R2024" t="n">
        <v>452</v>
      </c>
      <c r="S2024" t="n">
        <v>104.26</v>
      </c>
      <c r="T2024" t="n">
        <v>171236</v>
      </c>
      <c r="U2024" t="n">
        <v>0.23</v>
      </c>
      <c r="V2024" t="n">
        <v>0.76</v>
      </c>
      <c r="W2024" t="n">
        <v>21.25</v>
      </c>
      <c r="X2024" t="n">
        <v>10.61</v>
      </c>
      <c r="Y2024" t="n">
        <v>1</v>
      </c>
      <c r="Z2024" t="n">
        <v>10</v>
      </c>
    </row>
    <row r="2025">
      <c r="A2025" t="n">
        <v>6</v>
      </c>
      <c r="B2025" t="n">
        <v>145</v>
      </c>
      <c r="C2025" t="inlineStr">
        <is>
          <t xml:space="preserve">CONCLUIDO	</t>
        </is>
      </c>
      <c r="D2025" t="n">
        <v>1.2168</v>
      </c>
      <c r="E2025" t="n">
        <v>82.18000000000001</v>
      </c>
      <c r="F2025" t="n">
        <v>61.94</v>
      </c>
      <c r="G2025" t="n">
        <v>11.58</v>
      </c>
      <c r="H2025" t="n">
        <v>0.15</v>
      </c>
      <c r="I2025" t="n">
        <v>321</v>
      </c>
      <c r="J2025" t="n">
        <v>288.2</v>
      </c>
      <c r="K2025" t="n">
        <v>61.2</v>
      </c>
      <c r="L2025" t="n">
        <v>2.5</v>
      </c>
      <c r="M2025" t="n">
        <v>319</v>
      </c>
      <c r="N2025" t="n">
        <v>79.5</v>
      </c>
      <c r="O2025" t="n">
        <v>35779.11</v>
      </c>
      <c r="P2025" t="n">
        <v>1112.02</v>
      </c>
      <c r="Q2025" t="n">
        <v>1368.59</v>
      </c>
      <c r="R2025" t="n">
        <v>410.1</v>
      </c>
      <c r="S2025" t="n">
        <v>104.26</v>
      </c>
      <c r="T2025" t="n">
        <v>150501.01</v>
      </c>
      <c r="U2025" t="n">
        <v>0.25</v>
      </c>
      <c r="V2025" t="n">
        <v>0.77</v>
      </c>
      <c r="W2025" t="n">
        <v>21.19</v>
      </c>
      <c r="X2025" t="n">
        <v>9.33</v>
      </c>
      <c r="Y2025" t="n">
        <v>1</v>
      </c>
      <c r="Z2025" t="n">
        <v>10</v>
      </c>
    </row>
    <row r="2026">
      <c r="A2026" t="n">
        <v>7</v>
      </c>
      <c r="B2026" t="n">
        <v>145</v>
      </c>
      <c r="C2026" t="inlineStr">
        <is>
          <t xml:space="preserve">CONCLUIDO	</t>
        </is>
      </c>
      <c r="D2026" t="n">
        <v>1.2605</v>
      </c>
      <c r="E2026" t="n">
        <v>79.34</v>
      </c>
      <c r="F2026" t="n">
        <v>60.92</v>
      </c>
      <c r="G2026" t="n">
        <v>12.74</v>
      </c>
      <c r="H2026" t="n">
        <v>0.17</v>
      </c>
      <c r="I2026" t="n">
        <v>287</v>
      </c>
      <c r="J2026" t="n">
        <v>288.71</v>
      </c>
      <c r="K2026" t="n">
        <v>61.2</v>
      </c>
      <c r="L2026" t="n">
        <v>2.75</v>
      </c>
      <c r="M2026" t="n">
        <v>285</v>
      </c>
      <c r="N2026" t="n">
        <v>79.76000000000001</v>
      </c>
      <c r="O2026" t="n">
        <v>35841.5</v>
      </c>
      <c r="P2026" t="n">
        <v>1093.64</v>
      </c>
      <c r="Q2026" t="n">
        <v>1368.38</v>
      </c>
      <c r="R2026" t="n">
        <v>377.53</v>
      </c>
      <c r="S2026" t="n">
        <v>104.26</v>
      </c>
      <c r="T2026" t="n">
        <v>134384.04</v>
      </c>
      <c r="U2026" t="n">
        <v>0.28</v>
      </c>
      <c r="V2026" t="n">
        <v>0.79</v>
      </c>
      <c r="W2026" t="n">
        <v>21.12</v>
      </c>
      <c r="X2026" t="n">
        <v>8.32</v>
      </c>
      <c r="Y2026" t="n">
        <v>1</v>
      </c>
      <c r="Z2026" t="n">
        <v>10</v>
      </c>
    </row>
    <row r="2027">
      <c r="A2027" t="n">
        <v>8</v>
      </c>
      <c r="B2027" t="n">
        <v>145</v>
      </c>
      <c r="C2027" t="inlineStr">
        <is>
          <t xml:space="preserve">CONCLUIDO	</t>
        </is>
      </c>
      <c r="D2027" t="n">
        <v>1.2991</v>
      </c>
      <c r="E2027" t="n">
        <v>76.97</v>
      </c>
      <c r="F2027" t="n">
        <v>60.07</v>
      </c>
      <c r="G2027" t="n">
        <v>13.92</v>
      </c>
      <c r="H2027" t="n">
        <v>0.18</v>
      </c>
      <c r="I2027" t="n">
        <v>259</v>
      </c>
      <c r="J2027" t="n">
        <v>289.21</v>
      </c>
      <c r="K2027" t="n">
        <v>61.2</v>
      </c>
      <c r="L2027" t="n">
        <v>3</v>
      </c>
      <c r="M2027" t="n">
        <v>257</v>
      </c>
      <c r="N2027" t="n">
        <v>80.02</v>
      </c>
      <c r="O2027" t="n">
        <v>35903.99</v>
      </c>
      <c r="P2027" t="n">
        <v>1078.12</v>
      </c>
      <c r="Q2027" t="n">
        <v>1368.57</v>
      </c>
      <c r="R2027" t="n">
        <v>350.29</v>
      </c>
      <c r="S2027" t="n">
        <v>104.26</v>
      </c>
      <c r="T2027" t="n">
        <v>120908.07</v>
      </c>
      <c r="U2027" t="n">
        <v>0.3</v>
      </c>
      <c r="V2027" t="n">
        <v>0.8</v>
      </c>
      <c r="W2027" t="n">
        <v>21.05</v>
      </c>
      <c r="X2027" t="n">
        <v>7.47</v>
      </c>
      <c r="Y2027" t="n">
        <v>1</v>
      </c>
      <c r="Z2027" t="n">
        <v>10</v>
      </c>
    </row>
    <row r="2028">
      <c r="A2028" t="n">
        <v>9</v>
      </c>
      <c r="B2028" t="n">
        <v>145</v>
      </c>
      <c r="C2028" t="inlineStr">
        <is>
          <t xml:space="preserve">CONCLUIDO	</t>
        </is>
      </c>
      <c r="D2028" t="n">
        <v>1.3308</v>
      </c>
      <c r="E2028" t="n">
        <v>75.14</v>
      </c>
      <c r="F2028" t="n">
        <v>59.42</v>
      </c>
      <c r="G2028" t="n">
        <v>15.04</v>
      </c>
      <c r="H2028" t="n">
        <v>0.2</v>
      </c>
      <c r="I2028" t="n">
        <v>237</v>
      </c>
      <c r="J2028" t="n">
        <v>289.72</v>
      </c>
      <c r="K2028" t="n">
        <v>61.2</v>
      </c>
      <c r="L2028" t="n">
        <v>3.25</v>
      </c>
      <c r="M2028" t="n">
        <v>235</v>
      </c>
      <c r="N2028" t="n">
        <v>80.27</v>
      </c>
      <c r="O2028" t="n">
        <v>35966.59</v>
      </c>
      <c r="P2028" t="n">
        <v>1066.4</v>
      </c>
      <c r="Q2028" t="n">
        <v>1368.11</v>
      </c>
      <c r="R2028" t="n">
        <v>329.03</v>
      </c>
      <c r="S2028" t="n">
        <v>104.26</v>
      </c>
      <c r="T2028" t="n">
        <v>110384.23</v>
      </c>
      <c r="U2028" t="n">
        <v>0.32</v>
      </c>
      <c r="V2028" t="n">
        <v>0.8100000000000001</v>
      </c>
      <c r="W2028" t="n">
        <v>21.03</v>
      </c>
      <c r="X2028" t="n">
        <v>6.83</v>
      </c>
      <c r="Y2028" t="n">
        <v>1</v>
      </c>
      <c r="Z2028" t="n">
        <v>10</v>
      </c>
    </row>
    <row r="2029">
      <c r="A2029" t="n">
        <v>10</v>
      </c>
      <c r="B2029" t="n">
        <v>145</v>
      </c>
      <c r="C2029" t="inlineStr">
        <is>
          <t xml:space="preserve">CONCLUIDO	</t>
        </is>
      </c>
      <c r="D2029" t="n">
        <v>1.3589</v>
      </c>
      <c r="E2029" t="n">
        <v>73.59</v>
      </c>
      <c r="F2029" t="n">
        <v>58.89</v>
      </c>
      <c r="G2029" t="n">
        <v>16.21</v>
      </c>
      <c r="H2029" t="n">
        <v>0.21</v>
      </c>
      <c r="I2029" t="n">
        <v>218</v>
      </c>
      <c r="J2029" t="n">
        <v>290.23</v>
      </c>
      <c r="K2029" t="n">
        <v>61.2</v>
      </c>
      <c r="L2029" t="n">
        <v>3.5</v>
      </c>
      <c r="M2029" t="n">
        <v>216</v>
      </c>
      <c r="N2029" t="n">
        <v>80.53</v>
      </c>
      <c r="O2029" t="n">
        <v>36029.29</v>
      </c>
      <c r="P2029" t="n">
        <v>1056.68</v>
      </c>
      <c r="Q2029" t="n">
        <v>1368.35</v>
      </c>
      <c r="R2029" t="n">
        <v>310.83</v>
      </c>
      <c r="S2029" t="n">
        <v>104.26</v>
      </c>
      <c r="T2029" t="n">
        <v>101380.22</v>
      </c>
      <c r="U2029" t="n">
        <v>0.34</v>
      </c>
      <c r="V2029" t="n">
        <v>0.8100000000000001</v>
      </c>
      <c r="W2029" t="n">
        <v>21.02</v>
      </c>
      <c r="X2029" t="n">
        <v>6.29</v>
      </c>
      <c r="Y2029" t="n">
        <v>1</v>
      </c>
      <c r="Z2029" t="n">
        <v>10</v>
      </c>
    </row>
    <row r="2030">
      <c r="A2030" t="n">
        <v>11</v>
      </c>
      <c r="B2030" t="n">
        <v>145</v>
      </c>
      <c r="C2030" t="inlineStr">
        <is>
          <t xml:space="preserve">CONCLUIDO	</t>
        </is>
      </c>
      <c r="D2030" t="n">
        <v>1.3845</v>
      </c>
      <c r="E2030" t="n">
        <v>72.23</v>
      </c>
      <c r="F2030" t="n">
        <v>58.39</v>
      </c>
      <c r="G2030" t="n">
        <v>17.34</v>
      </c>
      <c r="H2030" t="n">
        <v>0.23</v>
      </c>
      <c r="I2030" t="n">
        <v>202</v>
      </c>
      <c r="J2030" t="n">
        <v>290.74</v>
      </c>
      <c r="K2030" t="n">
        <v>61.2</v>
      </c>
      <c r="L2030" t="n">
        <v>3.75</v>
      </c>
      <c r="M2030" t="n">
        <v>200</v>
      </c>
      <c r="N2030" t="n">
        <v>80.79000000000001</v>
      </c>
      <c r="O2030" t="n">
        <v>36092.1</v>
      </c>
      <c r="P2030" t="n">
        <v>1047.54</v>
      </c>
      <c r="Q2030" t="n">
        <v>1368.12</v>
      </c>
      <c r="R2030" t="n">
        <v>295.8</v>
      </c>
      <c r="S2030" t="n">
        <v>104.26</v>
      </c>
      <c r="T2030" t="n">
        <v>93945.73</v>
      </c>
      <c r="U2030" t="n">
        <v>0.35</v>
      </c>
      <c r="V2030" t="n">
        <v>0.82</v>
      </c>
      <c r="W2030" t="n">
        <v>20.96</v>
      </c>
      <c r="X2030" t="n">
        <v>5.8</v>
      </c>
      <c r="Y2030" t="n">
        <v>1</v>
      </c>
      <c r="Z2030" t="n">
        <v>10</v>
      </c>
    </row>
    <row r="2031">
      <c r="A2031" t="n">
        <v>12</v>
      </c>
      <c r="B2031" t="n">
        <v>145</v>
      </c>
      <c r="C2031" t="inlineStr">
        <is>
          <t xml:space="preserve">CONCLUIDO	</t>
        </is>
      </c>
      <c r="D2031" t="n">
        <v>1.4071</v>
      </c>
      <c r="E2031" t="n">
        <v>71.06999999999999</v>
      </c>
      <c r="F2031" t="n">
        <v>57.99</v>
      </c>
      <c r="G2031" t="n">
        <v>18.51</v>
      </c>
      <c r="H2031" t="n">
        <v>0.24</v>
      </c>
      <c r="I2031" t="n">
        <v>188</v>
      </c>
      <c r="J2031" t="n">
        <v>291.25</v>
      </c>
      <c r="K2031" t="n">
        <v>61.2</v>
      </c>
      <c r="L2031" t="n">
        <v>4</v>
      </c>
      <c r="M2031" t="n">
        <v>186</v>
      </c>
      <c r="N2031" t="n">
        <v>81.05</v>
      </c>
      <c r="O2031" t="n">
        <v>36155.02</v>
      </c>
      <c r="P2031" t="n">
        <v>1039.98</v>
      </c>
      <c r="Q2031" t="n">
        <v>1367.66</v>
      </c>
      <c r="R2031" t="n">
        <v>282.62</v>
      </c>
      <c r="S2031" t="n">
        <v>104.26</v>
      </c>
      <c r="T2031" t="n">
        <v>87425.71000000001</v>
      </c>
      <c r="U2031" t="n">
        <v>0.37</v>
      </c>
      <c r="V2031" t="n">
        <v>0.83</v>
      </c>
      <c r="W2031" t="n">
        <v>20.95</v>
      </c>
      <c r="X2031" t="n">
        <v>5.4</v>
      </c>
      <c r="Y2031" t="n">
        <v>1</v>
      </c>
      <c r="Z2031" t="n">
        <v>10</v>
      </c>
    </row>
    <row r="2032">
      <c r="A2032" t="n">
        <v>13</v>
      </c>
      <c r="B2032" t="n">
        <v>145</v>
      </c>
      <c r="C2032" t="inlineStr">
        <is>
          <t xml:space="preserve">CONCLUIDO	</t>
        </is>
      </c>
      <c r="D2032" t="n">
        <v>1.4267</v>
      </c>
      <c r="E2032" t="n">
        <v>70.09</v>
      </c>
      <c r="F2032" t="n">
        <v>57.66</v>
      </c>
      <c r="G2032" t="n">
        <v>19.66</v>
      </c>
      <c r="H2032" t="n">
        <v>0.26</v>
      </c>
      <c r="I2032" t="n">
        <v>176</v>
      </c>
      <c r="J2032" t="n">
        <v>291.76</v>
      </c>
      <c r="K2032" t="n">
        <v>61.2</v>
      </c>
      <c r="L2032" t="n">
        <v>4.25</v>
      </c>
      <c r="M2032" t="n">
        <v>174</v>
      </c>
      <c r="N2032" t="n">
        <v>81.31</v>
      </c>
      <c r="O2032" t="n">
        <v>36218.04</v>
      </c>
      <c r="P2032" t="n">
        <v>1033.89</v>
      </c>
      <c r="Q2032" t="n">
        <v>1367.92</v>
      </c>
      <c r="R2032" t="n">
        <v>271.15</v>
      </c>
      <c r="S2032" t="n">
        <v>104.26</v>
      </c>
      <c r="T2032" t="n">
        <v>81753.07000000001</v>
      </c>
      <c r="U2032" t="n">
        <v>0.38</v>
      </c>
      <c r="V2032" t="n">
        <v>0.83</v>
      </c>
      <c r="W2032" t="n">
        <v>20.94</v>
      </c>
      <c r="X2032" t="n">
        <v>5.07</v>
      </c>
      <c r="Y2032" t="n">
        <v>1</v>
      </c>
      <c r="Z2032" t="n">
        <v>10</v>
      </c>
    </row>
    <row r="2033">
      <c r="A2033" t="n">
        <v>14</v>
      </c>
      <c r="B2033" t="n">
        <v>145</v>
      </c>
      <c r="C2033" t="inlineStr">
        <is>
          <t xml:space="preserve">CONCLUIDO	</t>
        </is>
      </c>
      <c r="D2033" t="n">
        <v>1.4458</v>
      </c>
      <c r="E2033" t="n">
        <v>69.17</v>
      </c>
      <c r="F2033" t="n">
        <v>57.33</v>
      </c>
      <c r="G2033" t="n">
        <v>20.85</v>
      </c>
      <c r="H2033" t="n">
        <v>0.27</v>
      </c>
      <c r="I2033" t="n">
        <v>165</v>
      </c>
      <c r="J2033" t="n">
        <v>292.27</v>
      </c>
      <c r="K2033" t="n">
        <v>61.2</v>
      </c>
      <c r="L2033" t="n">
        <v>4.5</v>
      </c>
      <c r="M2033" t="n">
        <v>163</v>
      </c>
      <c r="N2033" t="n">
        <v>81.56999999999999</v>
      </c>
      <c r="O2033" t="n">
        <v>36281.16</v>
      </c>
      <c r="P2033" t="n">
        <v>1027.72</v>
      </c>
      <c r="Q2033" t="n">
        <v>1367.85</v>
      </c>
      <c r="R2033" t="n">
        <v>260.75</v>
      </c>
      <c r="S2033" t="n">
        <v>104.26</v>
      </c>
      <c r="T2033" t="n">
        <v>76607.28</v>
      </c>
      <c r="U2033" t="n">
        <v>0.4</v>
      </c>
      <c r="V2033" t="n">
        <v>0.84</v>
      </c>
      <c r="W2033" t="n">
        <v>20.91</v>
      </c>
      <c r="X2033" t="n">
        <v>4.73</v>
      </c>
      <c r="Y2033" t="n">
        <v>1</v>
      </c>
      <c r="Z2033" t="n">
        <v>10</v>
      </c>
    </row>
    <row r="2034">
      <c r="A2034" t="n">
        <v>15</v>
      </c>
      <c r="B2034" t="n">
        <v>145</v>
      </c>
      <c r="C2034" t="inlineStr">
        <is>
          <t xml:space="preserve">CONCLUIDO	</t>
        </is>
      </c>
      <c r="D2034" t="n">
        <v>1.4618</v>
      </c>
      <c r="E2034" t="n">
        <v>68.41</v>
      </c>
      <c r="F2034" t="n">
        <v>57.05</v>
      </c>
      <c r="G2034" t="n">
        <v>21.94</v>
      </c>
      <c r="H2034" t="n">
        <v>0.29</v>
      </c>
      <c r="I2034" t="n">
        <v>156</v>
      </c>
      <c r="J2034" t="n">
        <v>292.79</v>
      </c>
      <c r="K2034" t="n">
        <v>61.2</v>
      </c>
      <c r="L2034" t="n">
        <v>4.75</v>
      </c>
      <c r="M2034" t="n">
        <v>154</v>
      </c>
      <c r="N2034" t="n">
        <v>81.84</v>
      </c>
      <c r="O2034" t="n">
        <v>36344.4</v>
      </c>
      <c r="P2034" t="n">
        <v>1022.64</v>
      </c>
      <c r="Q2034" t="n">
        <v>1367.74</v>
      </c>
      <c r="R2034" t="n">
        <v>251.69</v>
      </c>
      <c r="S2034" t="n">
        <v>104.26</v>
      </c>
      <c r="T2034" t="n">
        <v>72122.11</v>
      </c>
      <c r="U2034" t="n">
        <v>0.41</v>
      </c>
      <c r="V2034" t="n">
        <v>0.84</v>
      </c>
      <c r="W2034" t="n">
        <v>20.9</v>
      </c>
      <c r="X2034" t="n">
        <v>4.47</v>
      </c>
      <c r="Y2034" t="n">
        <v>1</v>
      </c>
      <c r="Z2034" t="n">
        <v>10</v>
      </c>
    </row>
    <row r="2035">
      <c r="A2035" t="n">
        <v>16</v>
      </c>
      <c r="B2035" t="n">
        <v>145</v>
      </c>
      <c r="C2035" t="inlineStr">
        <is>
          <t xml:space="preserve">CONCLUIDO	</t>
        </is>
      </c>
      <c r="D2035" t="n">
        <v>1.4773</v>
      </c>
      <c r="E2035" t="n">
        <v>67.69</v>
      </c>
      <c r="F2035" t="n">
        <v>56.82</v>
      </c>
      <c r="G2035" t="n">
        <v>23.19</v>
      </c>
      <c r="H2035" t="n">
        <v>0.3</v>
      </c>
      <c r="I2035" t="n">
        <v>147</v>
      </c>
      <c r="J2035" t="n">
        <v>293.3</v>
      </c>
      <c r="K2035" t="n">
        <v>61.2</v>
      </c>
      <c r="L2035" t="n">
        <v>5</v>
      </c>
      <c r="M2035" t="n">
        <v>145</v>
      </c>
      <c r="N2035" t="n">
        <v>82.09999999999999</v>
      </c>
      <c r="O2035" t="n">
        <v>36407.75</v>
      </c>
      <c r="P2035" t="n">
        <v>1018.08</v>
      </c>
      <c r="Q2035" t="n">
        <v>1367.87</v>
      </c>
      <c r="R2035" t="n">
        <v>243.9</v>
      </c>
      <c r="S2035" t="n">
        <v>104.26</v>
      </c>
      <c r="T2035" t="n">
        <v>68272.44</v>
      </c>
      <c r="U2035" t="n">
        <v>0.43</v>
      </c>
      <c r="V2035" t="n">
        <v>0.84</v>
      </c>
      <c r="W2035" t="n">
        <v>20.9</v>
      </c>
      <c r="X2035" t="n">
        <v>4.23</v>
      </c>
      <c r="Y2035" t="n">
        <v>1</v>
      </c>
      <c r="Z2035" t="n">
        <v>10</v>
      </c>
    </row>
    <row r="2036">
      <c r="A2036" t="n">
        <v>17</v>
      </c>
      <c r="B2036" t="n">
        <v>145</v>
      </c>
      <c r="C2036" t="inlineStr">
        <is>
          <t xml:space="preserve">CONCLUIDO	</t>
        </is>
      </c>
      <c r="D2036" t="n">
        <v>1.4907</v>
      </c>
      <c r="E2036" t="n">
        <v>67.08</v>
      </c>
      <c r="F2036" t="n">
        <v>56.59</v>
      </c>
      <c r="G2036" t="n">
        <v>24.25</v>
      </c>
      <c r="H2036" t="n">
        <v>0.32</v>
      </c>
      <c r="I2036" t="n">
        <v>140</v>
      </c>
      <c r="J2036" t="n">
        <v>293.81</v>
      </c>
      <c r="K2036" t="n">
        <v>61.2</v>
      </c>
      <c r="L2036" t="n">
        <v>5.25</v>
      </c>
      <c r="M2036" t="n">
        <v>138</v>
      </c>
      <c r="N2036" t="n">
        <v>82.36</v>
      </c>
      <c r="O2036" t="n">
        <v>36471.2</v>
      </c>
      <c r="P2036" t="n">
        <v>1013.72</v>
      </c>
      <c r="Q2036" t="n">
        <v>1367.87</v>
      </c>
      <c r="R2036" t="n">
        <v>236.69</v>
      </c>
      <c r="S2036" t="n">
        <v>104.26</v>
      </c>
      <c r="T2036" t="n">
        <v>64700.49</v>
      </c>
      <c r="U2036" t="n">
        <v>0.44</v>
      </c>
      <c r="V2036" t="n">
        <v>0.85</v>
      </c>
      <c r="W2036" t="n">
        <v>20.88</v>
      </c>
      <c r="X2036" t="n">
        <v>4</v>
      </c>
      <c r="Y2036" t="n">
        <v>1</v>
      </c>
      <c r="Z2036" t="n">
        <v>10</v>
      </c>
    </row>
    <row r="2037">
      <c r="A2037" t="n">
        <v>18</v>
      </c>
      <c r="B2037" t="n">
        <v>145</v>
      </c>
      <c r="C2037" t="inlineStr">
        <is>
          <t xml:space="preserve">CONCLUIDO	</t>
        </is>
      </c>
      <c r="D2037" t="n">
        <v>1.5041</v>
      </c>
      <c r="E2037" t="n">
        <v>66.48999999999999</v>
      </c>
      <c r="F2037" t="n">
        <v>56.37</v>
      </c>
      <c r="G2037" t="n">
        <v>25.43</v>
      </c>
      <c r="H2037" t="n">
        <v>0.33</v>
      </c>
      <c r="I2037" t="n">
        <v>133</v>
      </c>
      <c r="J2037" t="n">
        <v>294.33</v>
      </c>
      <c r="K2037" t="n">
        <v>61.2</v>
      </c>
      <c r="L2037" t="n">
        <v>5.5</v>
      </c>
      <c r="M2037" t="n">
        <v>131</v>
      </c>
      <c r="N2037" t="n">
        <v>82.63</v>
      </c>
      <c r="O2037" t="n">
        <v>36534.76</v>
      </c>
      <c r="P2037" t="n">
        <v>1009.53</v>
      </c>
      <c r="Q2037" t="n">
        <v>1367.81</v>
      </c>
      <c r="R2037" t="n">
        <v>229.54</v>
      </c>
      <c r="S2037" t="n">
        <v>104.26</v>
      </c>
      <c r="T2037" t="n">
        <v>61163.07</v>
      </c>
      <c r="U2037" t="n">
        <v>0.45</v>
      </c>
      <c r="V2037" t="n">
        <v>0.85</v>
      </c>
      <c r="W2037" t="n">
        <v>20.86</v>
      </c>
      <c r="X2037" t="n">
        <v>3.78</v>
      </c>
      <c r="Y2037" t="n">
        <v>1</v>
      </c>
      <c r="Z2037" t="n">
        <v>10</v>
      </c>
    </row>
    <row r="2038">
      <c r="A2038" t="n">
        <v>19</v>
      </c>
      <c r="B2038" t="n">
        <v>145</v>
      </c>
      <c r="C2038" t="inlineStr">
        <is>
          <t xml:space="preserve">CONCLUIDO	</t>
        </is>
      </c>
      <c r="D2038" t="n">
        <v>1.5147</v>
      </c>
      <c r="E2038" t="n">
        <v>66.02</v>
      </c>
      <c r="F2038" t="n">
        <v>56.23</v>
      </c>
      <c r="G2038" t="n">
        <v>26.56</v>
      </c>
      <c r="H2038" t="n">
        <v>0.35</v>
      </c>
      <c r="I2038" t="n">
        <v>127</v>
      </c>
      <c r="J2038" t="n">
        <v>294.84</v>
      </c>
      <c r="K2038" t="n">
        <v>61.2</v>
      </c>
      <c r="L2038" t="n">
        <v>5.75</v>
      </c>
      <c r="M2038" t="n">
        <v>125</v>
      </c>
      <c r="N2038" t="n">
        <v>82.90000000000001</v>
      </c>
      <c r="O2038" t="n">
        <v>36598.44</v>
      </c>
      <c r="P2038" t="n">
        <v>1006.87</v>
      </c>
      <c r="Q2038" t="n">
        <v>1367.74</v>
      </c>
      <c r="R2038" t="n">
        <v>224.5</v>
      </c>
      <c r="S2038" t="n">
        <v>104.26</v>
      </c>
      <c r="T2038" t="n">
        <v>58670.61</v>
      </c>
      <c r="U2038" t="n">
        <v>0.46</v>
      </c>
      <c r="V2038" t="n">
        <v>0.85</v>
      </c>
      <c r="W2038" t="n">
        <v>20.87</v>
      </c>
      <c r="X2038" t="n">
        <v>3.64</v>
      </c>
      <c r="Y2038" t="n">
        <v>1</v>
      </c>
      <c r="Z2038" t="n">
        <v>10</v>
      </c>
    </row>
    <row r="2039">
      <c r="A2039" t="n">
        <v>20</v>
      </c>
      <c r="B2039" t="n">
        <v>145</v>
      </c>
      <c r="C2039" t="inlineStr">
        <is>
          <t xml:space="preserve">CONCLUIDO	</t>
        </is>
      </c>
      <c r="D2039" t="n">
        <v>1.5266</v>
      </c>
      <c r="E2039" t="n">
        <v>65.5</v>
      </c>
      <c r="F2039" t="n">
        <v>56.03</v>
      </c>
      <c r="G2039" t="n">
        <v>27.79</v>
      </c>
      <c r="H2039" t="n">
        <v>0.36</v>
      </c>
      <c r="I2039" t="n">
        <v>121</v>
      </c>
      <c r="J2039" t="n">
        <v>295.36</v>
      </c>
      <c r="K2039" t="n">
        <v>61.2</v>
      </c>
      <c r="L2039" t="n">
        <v>6</v>
      </c>
      <c r="M2039" t="n">
        <v>119</v>
      </c>
      <c r="N2039" t="n">
        <v>83.16</v>
      </c>
      <c r="O2039" t="n">
        <v>36662.22</v>
      </c>
      <c r="P2039" t="n">
        <v>1003.08</v>
      </c>
      <c r="Q2039" t="n">
        <v>1367.61</v>
      </c>
      <c r="R2039" t="n">
        <v>218.48</v>
      </c>
      <c r="S2039" t="n">
        <v>104.26</v>
      </c>
      <c r="T2039" t="n">
        <v>55693.31</v>
      </c>
      <c r="U2039" t="n">
        <v>0.48</v>
      </c>
      <c r="V2039" t="n">
        <v>0.86</v>
      </c>
      <c r="W2039" t="n">
        <v>20.85</v>
      </c>
      <c r="X2039" t="n">
        <v>3.45</v>
      </c>
      <c r="Y2039" t="n">
        <v>1</v>
      </c>
      <c r="Z2039" t="n">
        <v>10</v>
      </c>
    </row>
    <row r="2040">
      <c r="A2040" t="n">
        <v>21</v>
      </c>
      <c r="B2040" t="n">
        <v>145</v>
      </c>
      <c r="C2040" t="inlineStr">
        <is>
          <t xml:space="preserve">CONCLUIDO	</t>
        </is>
      </c>
      <c r="D2040" t="n">
        <v>1.5368</v>
      </c>
      <c r="E2040" t="n">
        <v>65.06999999999999</v>
      </c>
      <c r="F2040" t="n">
        <v>55.87</v>
      </c>
      <c r="G2040" t="n">
        <v>28.9</v>
      </c>
      <c r="H2040" t="n">
        <v>0.38</v>
      </c>
      <c r="I2040" t="n">
        <v>116</v>
      </c>
      <c r="J2040" t="n">
        <v>295.88</v>
      </c>
      <c r="K2040" t="n">
        <v>61.2</v>
      </c>
      <c r="L2040" t="n">
        <v>6.25</v>
      </c>
      <c r="M2040" t="n">
        <v>114</v>
      </c>
      <c r="N2040" t="n">
        <v>83.43000000000001</v>
      </c>
      <c r="O2040" t="n">
        <v>36726.12</v>
      </c>
      <c r="P2040" t="n">
        <v>999.9400000000001</v>
      </c>
      <c r="Q2040" t="n">
        <v>1367.61</v>
      </c>
      <c r="R2040" t="n">
        <v>213.27</v>
      </c>
      <c r="S2040" t="n">
        <v>104.26</v>
      </c>
      <c r="T2040" t="n">
        <v>53110.6</v>
      </c>
      <c r="U2040" t="n">
        <v>0.49</v>
      </c>
      <c r="V2040" t="n">
        <v>0.86</v>
      </c>
      <c r="W2040" t="n">
        <v>20.84</v>
      </c>
      <c r="X2040" t="n">
        <v>3.29</v>
      </c>
      <c r="Y2040" t="n">
        <v>1</v>
      </c>
      <c r="Z2040" t="n">
        <v>10</v>
      </c>
    </row>
    <row r="2041">
      <c r="A2041" t="n">
        <v>22</v>
      </c>
      <c r="B2041" t="n">
        <v>145</v>
      </c>
      <c r="C2041" t="inlineStr">
        <is>
          <t xml:space="preserve">CONCLUIDO	</t>
        </is>
      </c>
      <c r="D2041" t="n">
        <v>1.546</v>
      </c>
      <c r="E2041" t="n">
        <v>64.68000000000001</v>
      </c>
      <c r="F2041" t="n">
        <v>55.75</v>
      </c>
      <c r="G2041" t="n">
        <v>30.14</v>
      </c>
      <c r="H2041" t="n">
        <v>0.39</v>
      </c>
      <c r="I2041" t="n">
        <v>111</v>
      </c>
      <c r="J2041" t="n">
        <v>296.4</v>
      </c>
      <c r="K2041" t="n">
        <v>61.2</v>
      </c>
      <c r="L2041" t="n">
        <v>6.5</v>
      </c>
      <c r="M2041" t="n">
        <v>109</v>
      </c>
      <c r="N2041" t="n">
        <v>83.7</v>
      </c>
      <c r="O2041" t="n">
        <v>36790.13</v>
      </c>
      <c r="P2041" t="n">
        <v>997.42</v>
      </c>
      <c r="Q2041" t="n">
        <v>1367.46</v>
      </c>
      <c r="R2041" t="n">
        <v>209.77</v>
      </c>
      <c r="S2041" t="n">
        <v>104.26</v>
      </c>
      <c r="T2041" t="n">
        <v>51387.08</v>
      </c>
      <c r="U2041" t="n">
        <v>0.5</v>
      </c>
      <c r="V2041" t="n">
        <v>0.86</v>
      </c>
      <c r="W2041" t="n">
        <v>20.82</v>
      </c>
      <c r="X2041" t="n">
        <v>3.17</v>
      </c>
      <c r="Y2041" t="n">
        <v>1</v>
      </c>
      <c r="Z2041" t="n">
        <v>10</v>
      </c>
    </row>
    <row r="2042">
      <c r="A2042" t="n">
        <v>23</v>
      </c>
      <c r="B2042" t="n">
        <v>145</v>
      </c>
      <c r="C2042" t="inlineStr">
        <is>
          <t xml:space="preserve">CONCLUIDO	</t>
        </is>
      </c>
      <c r="D2042" t="n">
        <v>1.5547</v>
      </c>
      <c r="E2042" t="n">
        <v>64.31999999999999</v>
      </c>
      <c r="F2042" t="n">
        <v>55.61</v>
      </c>
      <c r="G2042" t="n">
        <v>31.18</v>
      </c>
      <c r="H2042" t="n">
        <v>0.4</v>
      </c>
      <c r="I2042" t="n">
        <v>107</v>
      </c>
      <c r="J2042" t="n">
        <v>296.92</v>
      </c>
      <c r="K2042" t="n">
        <v>61.2</v>
      </c>
      <c r="L2042" t="n">
        <v>6.75</v>
      </c>
      <c r="M2042" t="n">
        <v>105</v>
      </c>
      <c r="N2042" t="n">
        <v>83.97</v>
      </c>
      <c r="O2042" t="n">
        <v>36854.25</v>
      </c>
      <c r="P2042" t="n">
        <v>994.74</v>
      </c>
      <c r="Q2042" t="n">
        <v>1367.79</v>
      </c>
      <c r="R2042" t="n">
        <v>204.73</v>
      </c>
      <c r="S2042" t="n">
        <v>104.26</v>
      </c>
      <c r="T2042" t="n">
        <v>48886.9</v>
      </c>
      <c r="U2042" t="n">
        <v>0.51</v>
      </c>
      <c r="V2042" t="n">
        <v>0.86</v>
      </c>
      <c r="W2042" t="n">
        <v>20.82</v>
      </c>
      <c r="X2042" t="n">
        <v>3.02</v>
      </c>
      <c r="Y2042" t="n">
        <v>1</v>
      </c>
      <c r="Z2042" t="n">
        <v>10</v>
      </c>
    </row>
    <row r="2043">
      <c r="A2043" t="n">
        <v>24</v>
      </c>
      <c r="B2043" t="n">
        <v>145</v>
      </c>
      <c r="C2043" t="inlineStr">
        <is>
          <t xml:space="preserve">CONCLUIDO	</t>
        </is>
      </c>
      <c r="D2043" t="n">
        <v>1.5619</v>
      </c>
      <c r="E2043" t="n">
        <v>64.02</v>
      </c>
      <c r="F2043" t="n">
        <v>55.52</v>
      </c>
      <c r="G2043" t="n">
        <v>32.34</v>
      </c>
      <c r="H2043" t="n">
        <v>0.42</v>
      </c>
      <c r="I2043" t="n">
        <v>103</v>
      </c>
      <c r="J2043" t="n">
        <v>297.44</v>
      </c>
      <c r="K2043" t="n">
        <v>61.2</v>
      </c>
      <c r="L2043" t="n">
        <v>7</v>
      </c>
      <c r="M2043" t="n">
        <v>101</v>
      </c>
      <c r="N2043" t="n">
        <v>84.23999999999999</v>
      </c>
      <c r="O2043" t="n">
        <v>36918.48</v>
      </c>
      <c r="P2043" t="n">
        <v>992.86</v>
      </c>
      <c r="Q2043" t="n">
        <v>1367.46</v>
      </c>
      <c r="R2043" t="n">
        <v>202.49</v>
      </c>
      <c r="S2043" t="n">
        <v>104.26</v>
      </c>
      <c r="T2043" t="n">
        <v>47786.12</v>
      </c>
      <c r="U2043" t="n">
        <v>0.51</v>
      </c>
      <c r="V2043" t="n">
        <v>0.86</v>
      </c>
      <c r="W2043" t="n">
        <v>20.8</v>
      </c>
      <c r="X2043" t="n">
        <v>2.94</v>
      </c>
      <c r="Y2043" t="n">
        <v>1</v>
      </c>
      <c r="Z2043" t="n">
        <v>10</v>
      </c>
    </row>
    <row r="2044">
      <c r="A2044" t="n">
        <v>25</v>
      </c>
      <c r="B2044" t="n">
        <v>145</v>
      </c>
      <c r="C2044" t="inlineStr">
        <is>
          <t xml:space="preserve">CONCLUIDO	</t>
        </is>
      </c>
      <c r="D2044" t="n">
        <v>1.5706</v>
      </c>
      <c r="E2044" t="n">
        <v>63.67</v>
      </c>
      <c r="F2044" t="n">
        <v>55.39</v>
      </c>
      <c r="G2044" t="n">
        <v>33.57</v>
      </c>
      <c r="H2044" t="n">
        <v>0.43</v>
      </c>
      <c r="I2044" t="n">
        <v>99</v>
      </c>
      <c r="J2044" t="n">
        <v>297.96</v>
      </c>
      <c r="K2044" t="n">
        <v>61.2</v>
      </c>
      <c r="L2044" t="n">
        <v>7.25</v>
      </c>
      <c r="M2044" t="n">
        <v>97</v>
      </c>
      <c r="N2044" t="n">
        <v>84.51000000000001</v>
      </c>
      <c r="O2044" t="n">
        <v>36982.83</v>
      </c>
      <c r="P2044" t="n">
        <v>990.35</v>
      </c>
      <c r="Q2044" t="n">
        <v>1367.46</v>
      </c>
      <c r="R2044" t="n">
        <v>197.87</v>
      </c>
      <c r="S2044" t="n">
        <v>104.26</v>
      </c>
      <c r="T2044" t="n">
        <v>45494.81</v>
      </c>
      <c r="U2044" t="n">
        <v>0.53</v>
      </c>
      <c r="V2044" t="n">
        <v>0.87</v>
      </c>
      <c r="W2044" t="n">
        <v>20.8</v>
      </c>
      <c r="X2044" t="n">
        <v>2.8</v>
      </c>
      <c r="Y2044" t="n">
        <v>1</v>
      </c>
      <c r="Z2044" t="n">
        <v>10</v>
      </c>
    </row>
    <row r="2045">
      <c r="A2045" t="n">
        <v>26</v>
      </c>
      <c r="B2045" t="n">
        <v>145</v>
      </c>
      <c r="C2045" t="inlineStr">
        <is>
          <t xml:space="preserve">CONCLUIDO	</t>
        </is>
      </c>
      <c r="D2045" t="n">
        <v>1.5764</v>
      </c>
      <c r="E2045" t="n">
        <v>63.43</v>
      </c>
      <c r="F2045" t="n">
        <v>55.31</v>
      </c>
      <c r="G2045" t="n">
        <v>34.57</v>
      </c>
      <c r="H2045" t="n">
        <v>0.45</v>
      </c>
      <c r="I2045" t="n">
        <v>96</v>
      </c>
      <c r="J2045" t="n">
        <v>298.48</v>
      </c>
      <c r="K2045" t="n">
        <v>61.2</v>
      </c>
      <c r="L2045" t="n">
        <v>7.5</v>
      </c>
      <c r="M2045" t="n">
        <v>94</v>
      </c>
      <c r="N2045" t="n">
        <v>84.79000000000001</v>
      </c>
      <c r="O2045" t="n">
        <v>37047.29</v>
      </c>
      <c r="P2045" t="n">
        <v>988.66</v>
      </c>
      <c r="Q2045" t="n">
        <v>1367.47</v>
      </c>
      <c r="R2045" t="n">
        <v>195.18</v>
      </c>
      <c r="S2045" t="n">
        <v>104.26</v>
      </c>
      <c r="T2045" t="n">
        <v>44165.45</v>
      </c>
      <c r="U2045" t="n">
        <v>0.53</v>
      </c>
      <c r="V2045" t="n">
        <v>0.87</v>
      </c>
      <c r="W2045" t="n">
        <v>20.8</v>
      </c>
      <c r="X2045" t="n">
        <v>2.73</v>
      </c>
      <c r="Y2045" t="n">
        <v>1</v>
      </c>
      <c r="Z2045" t="n">
        <v>10</v>
      </c>
    </row>
    <row r="2046">
      <c r="A2046" t="n">
        <v>27</v>
      </c>
      <c r="B2046" t="n">
        <v>145</v>
      </c>
      <c r="C2046" t="inlineStr">
        <is>
          <t xml:space="preserve">CONCLUIDO	</t>
        </is>
      </c>
      <c r="D2046" t="n">
        <v>1.5828</v>
      </c>
      <c r="E2046" t="n">
        <v>63.18</v>
      </c>
      <c r="F2046" t="n">
        <v>55.22</v>
      </c>
      <c r="G2046" t="n">
        <v>35.62</v>
      </c>
      <c r="H2046" t="n">
        <v>0.46</v>
      </c>
      <c r="I2046" t="n">
        <v>93</v>
      </c>
      <c r="J2046" t="n">
        <v>299.01</v>
      </c>
      <c r="K2046" t="n">
        <v>61.2</v>
      </c>
      <c r="L2046" t="n">
        <v>7.75</v>
      </c>
      <c r="M2046" t="n">
        <v>91</v>
      </c>
      <c r="N2046" t="n">
        <v>85.06</v>
      </c>
      <c r="O2046" t="n">
        <v>37111.87</v>
      </c>
      <c r="P2046" t="n">
        <v>986.6799999999999</v>
      </c>
      <c r="Q2046" t="n">
        <v>1367.41</v>
      </c>
      <c r="R2046" t="n">
        <v>192.07</v>
      </c>
      <c r="S2046" t="n">
        <v>104.26</v>
      </c>
      <c r="T2046" t="n">
        <v>42623.91</v>
      </c>
      <c r="U2046" t="n">
        <v>0.54</v>
      </c>
      <c r="V2046" t="n">
        <v>0.87</v>
      </c>
      <c r="W2046" t="n">
        <v>20.8</v>
      </c>
      <c r="X2046" t="n">
        <v>2.63</v>
      </c>
      <c r="Y2046" t="n">
        <v>1</v>
      </c>
      <c r="Z2046" t="n">
        <v>10</v>
      </c>
    </row>
    <row r="2047">
      <c r="A2047" t="n">
        <v>28</v>
      </c>
      <c r="B2047" t="n">
        <v>145</v>
      </c>
      <c r="C2047" t="inlineStr">
        <is>
          <t xml:space="preserve">CONCLUIDO	</t>
        </is>
      </c>
      <c r="D2047" t="n">
        <v>1.5888</v>
      </c>
      <c r="E2047" t="n">
        <v>62.94</v>
      </c>
      <c r="F2047" t="n">
        <v>55.14</v>
      </c>
      <c r="G2047" t="n">
        <v>36.76</v>
      </c>
      <c r="H2047" t="n">
        <v>0.48</v>
      </c>
      <c r="I2047" t="n">
        <v>90</v>
      </c>
      <c r="J2047" t="n">
        <v>299.53</v>
      </c>
      <c r="K2047" t="n">
        <v>61.2</v>
      </c>
      <c r="L2047" t="n">
        <v>8</v>
      </c>
      <c r="M2047" t="n">
        <v>88</v>
      </c>
      <c r="N2047" t="n">
        <v>85.33</v>
      </c>
      <c r="O2047" t="n">
        <v>37176.68</v>
      </c>
      <c r="P2047" t="n">
        <v>985.4</v>
      </c>
      <c r="Q2047" t="n">
        <v>1367.58</v>
      </c>
      <c r="R2047" t="n">
        <v>189.73</v>
      </c>
      <c r="S2047" t="n">
        <v>104.26</v>
      </c>
      <c r="T2047" t="n">
        <v>41471.61</v>
      </c>
      <c r="U2047" t="n">
        <v>0.55</v>
      </c>
      <c r="V2047" t="n">
        <v>0.87</v>
      </c>
      <c r="W2047" t="n">
        <v>20.8</v>
      </c>
      <c r="X2047" t="n">
        <v>2.56</v>
      </c>
      <c r="Y2047" t="n">
        <v>1</v>
      </c>
      <c r="Z2047" t="n">
        <v>10</v>
      </c>
    </row>
    <row r="2048">
      <c r="A2048" t="n">
        <v>29</v>
      </c>
      <c r="B2048" t="n">
        <v>145</v>
      </c>
      <c r="C2048" t="inlineStr">
        <is>
          <t xml:space="preserve">CONCLUIDO	</t>
        </is>
      </c>
      <c r="D2048" t="n">
        <v>1.5956</v>
      </c>
      <c r="E2048" t="n">
        <v>62.67</v>
      </c>
      <c r="F2048" t="n">
        <v>55.03</v>
      </c>
      <c r="G2048" t="n">
        <v>37.95</v>
      </c>
      <c r="H2048" t="n">
        <v>0.49</v>
      </c>
      <c r="I2048" t="n">
        <v>87</v>
      </c>
      <c r="J2048" t="n">
        <v>300.06</v>
      </c>
      <c r="K2048" t="n">
        <v>61.2</v>
      </c>
      <c r="L2048" t="n">
        <v>8.25</v>
      </c>
      <c r="M2048" t="n">
        <v>85</v>
      </c>
      <c r="N2048" t="n">
        <v>85.61</v>
      </c>
      <c r="O2048" t="n">
        <v>37241.49</v>
      </c>
      <c r="P2048" t="n">
        <v>983.16</v>
      </c>
      <c r="Q2048" t="n">
        <v>1367.52</v>
      </c>
      <c r="R2048" t="n">
        <v>186.42</v>
      </c>
      <c r="S2048" t="n">
        <v>104.26</v>
      </c>
      <c r="T2048" t="n">
        <v>39828.79</v>
      </c>
      <c r="U2048" t="n">
        <v>0.5600000000000001</v>
      </c>
      <c r="V2048" t="n">
        <v>0.87</v>
      </c>
      <c r="W2048" t="n">
        <v>20.78</v>
      </c>
      <c r="X2048" t="n">
        <v>2.45</v>
      </c>
      <c r="Y2048" t="n">
        <v>1</v>
      </c>
      <c r="Z2048" t="n">
        <v>10</v>
      </c>
    </row>
    <row r="2049">
      <c r="A2049" t="n">
        <v>30</v>
      </c>
      <c r="B2049" t="n">
        <v>145</v>
      </c>
      <c r="C2049" t="inlineStr">
        <is>
          <t xml:space="preserve">CONCLUIDO	</t>
        </is>
      </c>
      <c r="D2049" t="n">
        <v>1.6017</v>
      </c>
      <c r="E2049" t="n">
        <v>62.43</v>
      </c>
      <c r="F2049" t="n">
        <v>54.96</v>
      </c>
      <c r="G2049" t="n">
        <v>39.26</v>
      </c>
      <c r="H2049" t="n">
        <v>0.5</v>
      </c>
      <c r="I2049" t="n">
        <v>84</v>
      </c>
      <c r="J2049" t="n">
        <v>300.59</v>
      </c>
      <c r="K2049" t="n">
        <v>61.2</v>
      </c>
      <c r="L2049" t="n">
        <v>8.5</v>
      </c>
      <c r="M2049" t="n">
        <v>82</v>
      </c>
      <c r="N2049" t="n">
        <v>85.89</v>
      </c>
      <c r="O2049" t="n">
        <v>37306.42</v>
      </c>
      <c r="P2049" t="n">
        <v>981.4299999999999</v>
      </c>
      <c r="Q2049" t="n">
        <v>1367.31</v>
      </c>
      <c r="R2049" t="n">
        <v>183.98</v>
      </c>
      <c r="S2049" t="n">
        <v>104.26</v>
      </c>
      <c r="T2049" t="n">
        <v>38627.12</v>
      </c>
      <c r="U2049" t="n">
        <v>0.57</v>
      </c>
      <c r="V2049" t="n">
        <v>0.87</v>
      </c>
      <c r="W2049" t="n">
        <v>20.78</v>
      </c>
      <c r="X2049" t="n">
        <v>2.38</v>
      </c>
      <c r="Y2049" t="n">
        <v>1</v>
      </c>
      <c r="Z2049" t="n">
        <v>10</v>
      </c>
    </row>
    <row r="2050">
      <c r="A2050" t="n">
        <v>31</v>
      </c>
      <c r="B2050" t="n">
        <v>145</v>
      </c>
      <c r="C2050" t="inlineStr">
        <is>
          <t xml:space="preserve">CONCLUIDO	</t>
        </is>
      </c>
      <c r="D2050" t="n">
        <v>1.6055</v>
      </c>
      <c r="E2050" t="n">
        <v>62.29</v>
      </c>
      <c r="F2050" t="n">
        <v>54.92</v>
      </c>
      <c r="G2050" t="n">
        <v>40.18</v>
      </c>
      <c r="H2050" t="n">
        <v>0.52</v>
      </c>
      <c r="I2050" t="n">
        <v>82</v>
      </c>
      <c r="J2050" t="n">
        <v>301.11</v>
      </c>
      <c r="K2050" t="n">
        <v>61.2</v>
      </c>
      <c r="L2050" t="n">
        <v>8.75</v>
      </c>
      <c r="M2050" t="n">
        <v>80</v>
      </c>
      <c r="N2050" t="n">
        <v>86.16</v>
      </c>
      <c r="O2050" t="n">
        <v>37371.47</v>
      </c>
      <c r="P2050" t="n">
        <v>980.3</v>
      </c>
      <c r="Q2050" t="n">
        <v>1367.55</v>
      </c>
      <c r="R2050" t="n">
        <v>182.69</v>
      </c>
      <c r="S2050" t="n">
        <v>104.26</v>
      </c>
      <c r="T2050" t="n">
        <v>37992.88</v>
      </c>
      <c r="U2050" t="n">
        <v>0.57</v>
      </c>
      <c r="V2050" t="n">
        <v>0.87</v>
      </c>
      <c r="W2050" t="n">
        <v>20.77</v>
      </c>
      <c r="X2050" t="n">
        <v>2.33</v>
      </c>
      <c r="Y2050" t="n">
        <v>1</v>
      </c>
      <c r="Z2050" t="n">
        <v>10</v>
      </c>
    </row>
    <row r="2051">
      <c r="A2051" t="n">
        <v>32</v>
      </c>
      <c r="B2051" t="n">
        <v>145</v>
      </c>
      <c r="C2051" t="inlineStr">
        <is>
          <t xml:space="preserve">CONCLUIDO	</t>
        </is>
      </c>
      <c r="D2051" t="n">
        <v>1.613</v>
      </c>
      <c r="E2051" t="n">
        <v>61.99</v>
      </c>
      <c r="F2051" t="n">
        <v>54.79</v>
      </c>
      <c r="G2051" t="n">
        <v>41.61</v>
      </c>
      <c r="H2051" t="n">
        <v>0.53</v>
      </c>
      <c r="I2051" t="n">
        <v>79</v>
      </c>
      <c r="J2051" t="n">
        <v>301.64</v>
      </c>
      <c r="K2051" t="n">
        <v>61.2</v>
      </c>
      <c r="L2051" t="n">
        <v>9</v>
      </c>
      <c r="M2051" t="n">
        <v>77</v>
      </c>
      <c r="N2051" t="n">
        <v>86.44</v>
      </c>
      <c r="O2051" t="n">
        <v>37436.63</v>
      </c>
      <c r="P2051" t="n">
        <v>977.9</v>
      </c>
      <c r="Q2051" t="n">
        <v>1367.63</v>
      </c>
      <c r="R2051" t="n">
        <v>178.58</v>
      </c>
      <c r="S2051" t="n">
        <v>104.26</v>
      </c>
      <c r="T2051" t="n">
        <v>35951.75</v>
      </c>
      <c r="U2051" t="n">
        <v>0.58</v>
      </c>
      <c r="V2051" t="n">
        <v>0.87</v>
      </c>
      <c r="W2051" t="n">
        <v>20.76</v>
      </c>
      <c r="X2051" t="n">
        <v>2.21</v>
      </c>
      <c r="Y2051" t="n">
        <v>1</v>
      </c>
      <c r="Z2051" t="n">
        <v>10</v>
      </c>
    </row>
    <row r="2052">
      <c r="A2052" t="n">
        <v>33</v>
      </c>
      <c r="B2052" t="n">
        <v>145</v>
      </c>
      <c r="C2052" t="inlineStr">
        <is>
          <t xml:space="preserve">CONCLUIDO	</t>
        </is>
      </c>
      <c r="D2052" t="n">
        <v>1.6158</v>
      </c>
      <c r="E2052" t="n">
        <v>61.89</v>
      </c>
      <c r="F2052" t="n">
        <v>54.79</v>
      </c>
      <c r="G2052" t="n">
        <v>42.69</v>
      </c>
      <c r="H2052" t="n">
        <v>0.55</v>
      </c>
      <c r="I2052" t="n">
        <v>77</v>
      </c>
      <c r="J2052" t="n">
        <v>302.17</v>
      </c>
      <c r="K2052" t="n">
        <v>61.2</v>
      </c>
      <c r="L2052" t="n">
        <v>9.25</v>
      </c>
      <c r="M2052" t="n">
        <v>75</v>
      </c>
      <c r="N2052" t="n">
        <v>86.72</v>
      </c>
      <c r="O2052" t="n">
        <v>37501.91</v>
      </c>
      <c r="P2052" t="n">
        <v>977.95</v>
      </c>
      <c r="Q2052" t="n">
        <v>1367.38</v>
      </c>
      <c r="R2052" t="n">
        <v>177.88</v>
      </c>
      <c r="S2052" t="n">
        <v>104.26</v>
      </c>
      <c r="T2052" t="n">
        <v>35609.03</v>
      </c>
      <c r="U2052" t="n">
        <v>0.59</v>
      </c>
      <c r="V2052" t="n">
        <v>0.87</v>
      </c>
      <c r="W2052" t="n">
        <v>20.79</v>
      </c>
      <c r="X2052" t="n">
        <v>2.21</v>
      </c>
      <c r="Y2052" t="n">
        <v>1</v>
      </c>
      <c r="Z2052" t="n">
        <v>10</v>
      </c>
    </row>
    <row r="2053">
      <c r="A2053" t="n">
        <v>34</v>
      </c>
      <c r="B2053" t="n">
        <v>145</v>
      </c>
      <c r="C2053" t="inlineStr">
        <is>
          <t xml:space="preserve">CONCLUIDO	</t>
        </is>
      </c>
      <c r="D2053" t="n">
        <v>1.6208</v>
      </c>
      <c r="E2053" t="n">
        <v>61.7</v>
      </c>
      <c r="F2053" t="n">
        <v>54.71</v>
      </c>
      <c r="G2053" t="n">
        <v>43.77</v>
      </c>
      <c r="H2053" t="n">
        <v>0.5600000000000001</v>
      </c>
      <c r="I2053" t="n">
        <v>75</v>
      </c>
      <c r="J2053" t="n">
        <v>302.7</v>
      </c>
      <c r="K2053" t="n">
        <v>61.2</v>
      </c>
      <c r="L2053" t="n">
        <v>9.5</v>
      </c>
      <c r="M2053" t="n">
        <v>73</v>
      </c>
      <c r="N2053" t="n">
        <v>87</v>
      </c>
      <c r="O2053" t="n">
        <v>37567.32</v>
      </c>
      <c r="P2053" t="n">
        <v>976.02</v>
      </c>
      <c r="Q2053" t="n">
        <v>1367.55</v>
      </c>
      <c r="R2053" t="n">
        <v>175.6</v>
      </c>
      <c r="S2053" t="n">
        <v>104.26</v>
      </c>
      <c r="T2053" t="n">
        <v>34480.38</v>
      </c>
      <c r="U2053" t="n">
        <v>0.59</v>
      </c>
      <c r="V2053" t="n">
        <v>0.88</v>
      </c>
      <c r="W2053" t="n">
        <v>20.77</v>
      </c>
      <c r="X2053" t="n">
        <v>2.12</v>
      </c>
      <c r="Y2053" t="n">
        <v>1</v>
      </c>
      <c r="Z2053" t="n">
        <v>10</v>
      </c>
    </row>
    <row r="2054">
      <c r="A2054" t="n">
        <v>35</v>
      </c>
      <c r="B2054" t="n">
        <v>145</v>
      </c>
      <c r="C2054" t="inlineStr">
        <is>
          <t xml:space="preserve">CONCLUIDO	</t>
        </is>
      </c>
      <c r="D2054" t="n">
        <v>1.6255</v>
      </c>
      <c r="E2054" t="n">
        <v>61.52</v>
      </c>
      <c r="F2054" t="n">
        <v>54.64</v>
      </c>
      <c r="G2054" t="n">
        <v>44.91</v>
      </c>
      <c r="H2054" t="n">
        <v>0.57</v>
      </c>
      <c r="I2054" t="n">
        <v>73</v>
      </c>
      <c r="J2054" t="n">
        <v>303.23</v>
      </c>
      <c r="K2054" t="n">
        <v>61.2</v>
      </c>
      <c r="L2054" t="n">
        <v>9.75</v>
      </c>
      <c r="M2054" t="n">
        <v>71</v>
      </c>
      <c r="N2054" t="n">
        <v>87.28</v>
      </c>
      <c r="O2054" t="n">
        <v>37632.84</v>
      </c>
      <c r="P2054" t="n">
        <v>974.92</v>
      </c>
      <c r="Q2054" t="n">
        <v>1367.4</v>
      </c>
      <c r="R2054" t="n">
        <v>173.42</v>
      </c>
      <c r="S2054" t="n">
        <v>104.26</v>
      </c>
      <c r="T2054" t="n">
        <v>33402.17</v>
      </c>
      <c r="U2054" t="n">
        <v>0.6</v>
      </c>
      <c r="V2054" t="n">
        <v>0.88</v>
      </c>
      <c r="W2054" t="n">
        <v>20.76</v>
      </c>
      <c r="X2054" t="n">
        <v>2.06</v>
      </c>
      <c r="Y2054" t="n">
        <v>1</v>
      </c>
      <c r="Z2054" t="n">
        <v>10</v>
      </c>
    </row>
    <row r="2055">
      <c r="A2055" t="n">
        <v>36</v>
      </c>
      <c r="B2055" t="n">
        <v>145</v>
      </c>
      <c r="C2055" t="inlineStr">
        <is>
          <t xml:space="preserve">CONCLUIDO	</t>
        </is>
      </c>
      <c r="D2055" t="n">
        <v>1.6296</v>
      </c>
      <c r="E2055" t="n">
        <v>61.37</v>
      </c>
      <c r="F2055" t="n">
        <v>54.59</v>
      </c>
      <c r="G2055" t="n">
        <v>46.13</v>
      </c>
      <c r="H2055" t="n">
        <v>0.59</v>
      </c>
      <c r="I2055" t="n">
        <v>71</v>
      </c>
      <c r="J2055" t="n">
        <v>303.76</v>
      </c>
      <c r="K2055" t="n">
        <v>61.2</v>
      </c>
      <c r="L2055" t="n">
        <v>10</v>
      </c>
      <c r="M2055" t="n">
        <v>69</v>
      </c>
      <c r="N2055" t="n">
        <v>87.56999999999999</v>
      </c>
      <c r="O2055" t="n">
        <v>37698.48</v>
      </c>
      <c r="P2055" t="n">
        <v>973.73</v>
      </c>
      <c r="Q2055" t="n">
        <v>1367.48</v>
      </c>
      <c r="R2055" t="n">
        <v>171.56</v>
      </c>
      <c r="S2055" t="n">
        <v>104.26</v>
      </c>
      <c r="T2055" t="n">
        <v>32481.69</v>
      </c>
      <c r="U2055" t="n">
        <v>0.61</v>
      </c>
      <c r="V2055" t="n">
        <v>0.88</v>
      </c>
      <c r="W2055" t="n">
        <v>20.77</v>
      </c>
      <c r="X2055" t="n">
        <v>2.01</v>
      </c>
      <c r="Y2055" t="n">
        <v>1</v>
      </c>
      <c r="Z2055" t="n">
        <v>10</v>
      </c>
    </row>
    <row r="2056">
      <c r="A2056" t="n">
        <v>37</v>
      </c>
      <c r="B2056" t="n">
        <v>145</v>
      </c>
      <c r="C2056" t="inlineStr">
        <is>
          <t xml:space="preserve">CONCLUIDO	</t>
        </is>
      </c>
      <c r="D2056" t="n">
        <v>1.6337</v>
      </c>
      <c r="E2056" t="n">
        <v>61.21</v>
      </c>
      <c r="F2056" t="n">
        <v>54.54</v>
      </c>
      <c r="G2056" t="n">
        <v>47.43</v>
      </c>
      <c r="H2056" t="n">
        <v>0.6</v>
      </c>
      <c r="I2056" t="n">
        <v>69</v>
      </c>
      <c r="J2056" t="n">
        <v>304.3</v>
      </c>
      <c r="K2056" t="n">
        <v>61.2</v>
      </c>
      <c r="L2056" t="n">
        <v>10.25</v>
      </c>
      <c r="M2056" t="n">
        <v>67</v>
      </c>
      <c r="N2056" t="n">
        <v>87.84999999999999</v>
      </c>
      <c r="O2056" t="n">
        <v>37764.25</v>
      </c>
      <c r="P2056" t="n">
        <v>972.29</v>
      </c>
      <c r="Q2056" t="n">
        <v>1367.4</v>
      </c>
      <c r="R2056" t="n">
        <v>170.24</v>
      </c>
      <c r="S2056" t="n">
        <v>104.26</v>
      </c>
      <c r="T2056" t="n">
        <v>31832.8</v>
      </c>
      <c r="U2056" t="n">
        <v>0.61</v>
      </c>
      <c r="V2056" t="n">
        <v>0.88</v>
      </c>
      <c r="W2056" t="n">
        <v>20.76</v>
      </c>
      <c r="X2056" t="n">
        <v>1.96</v>
      </c>
      <c r="Y2056" t="n">
        <v>1</v>
      </c>
      <c r="Z2056" t="n">
        <v>10</v>
      </c>
    </row>
    <row r="2057">
      <c r="A2057" t="n">
        <v>38</v>
      </c>
      <c r="B2057" t="n">
        <v>145</v>
      </c>
      <c r="C2057" t="inlineStr">
        <is>
          <t xml:space="preserve">CONCLUIDO	</t>
        </is>
      </c>
      <c r="D2057" t="n">
        <v>1.6364</v>
      </c>
      <c r="E2057" t="n">
        <v>61.11</v>
      </c>
      <c r="F2057" t="n">
        <v>54.49</v>
      </c>
      <c r="G2057" t="n">
        <v>48.08</v>
      </c>
      <c r="H2057" t="n">
        <v>0.61</v>
      </c>
      <c r="I2057" t="n">
        <v>68</v>
      </c>
      <c r="J2057" t="n">
        <v>304.83</v>
      </c>
      <c r="K2057" t="n">
        <v>61.2</v>
      </c>
      <c r="L2057" t="n">
        <v>10.5</v>
      </c>
      <c r="M2057" t="n">
        <v>66</v>
      </c>
      <c r="N2057" t="n">
        <v>88.13</v>
      </c>
      <c r="O2057" t="n">
        <v>37830.13</v>
      </c>
      <c r="P2057" t="n">
        <v>971.51</v>
      </c>
      <c r="Q2057" t="n">
        <v>1367.33</v>
      </c>
      <c r="R2057" t="n">
        <v>168.63</v>
      </c>
      <c r="S2057" t="n">
        <v>104.26</v>
      </c>
      <c r="T2057" t="n">
        <v>31030.14</v>
      </c>
      <c r="U2057" t="n">
        <v>0.62</v>
      </c>
      <c r="V2057" t="n">
        <v>0.88</v>
      </c>
      <c r="W2057" t="n">
        <v>20.76</v>
      </c>
      <c r="X2057" t="n">
        <v>1.91</v>
      </c>
      <c r="Y2057" t="n">
        <v>1</v>
      </c>
      <c r="Z2057" t="n">
        <v>10</v>
      </c>
    </row>
    <row r="2058">
      <c r="A2058" t="n">
        <v>39</v>
      </c>
      <c r="B2058" t="n">
        <v>145</v>
      </c>
      <c r="C2058" t="inlineStr">
        <is>
          <t xml:space="preserve">CONCLUIDO	</t>
        </is>
      </c>
      <c r="D2058" t="n">
        <v>1.6407</v>
      </c>
      <c r="E2058" t="n">
        <v>60.95</v>
      </c>
      <c r="F2058" t="n">
        <v>54.44</v>
      </c>
      <c r="G2058" t="n">
        <v>49.49</v>
      </c>
      <c r="H2058" t="n">
        <v>0.63</v>
      </c>
      <c r="I2058" t="n">
        <v>66</v>
      </c>
      <c r="J2058" t="n">
        <v>305.37</v>
      </c>
      <c r="K2058" t="n">
        <v>61.2</v>
      </c>
      <c r="L2058" t="n">
        <v>10.75</v>
      </c>
      <c r="M2058" t="n">
        <v>64</v>
      </c>
      <c r="N2058" t="n">
        <v>88.42</v>
      </c>
      <c r="O2058" t="n">
        <v>37896.14</v>
      </c>
      <c r="P2058" t="n">
        <v>970.27</v>
      </c>
      <c r="Q2058" t="n">
        <v>1367.31</v>
      </c>
      <c r="R2058" t="n">
        <v>167.16</v>
      </c>
      <c r="S2058" t="n">
        <v>104.26</v>
      </c>
      <c r="T2058" t="n">
        <v>30307.23</v>
      </c>
      <c r="U2058" t="n">
        <v>0.62</v>
      </c>
      <c r="V2058" t="n">
        <v>0.88</v>
      </c>
      <c r="W2058" t="n">
        <v>20.75</v>
      </c>
      <c r="X2058" t="n">
        <v>1.86</v>
      </c>
      <c r="Y2058" t="n">
        <v>1</v>
      </c>
      <c r="Z2058" t="n">
        <v>10</v>
      </c>
    </row>
    <row r="2059">
      <c r="A2059" t="n">
        <v>40</v>
      </c>
      <c r="B2059" t="n">
        <v>145</v>
      </c>
      <c r="C2059" t="inlineStr">
        <is>
          <t xml:space="preserve">CONCLUIDO	</t>
        </is>
      </c>
      <c r="D2059" t="n">
        <v>1.6438</v>
      </c>
      <c r="E2059" t="n">
        <v>60.84</v>
      </c>
      <c r="F2059" t="n">
        <v>54.38</v>
      </c>
      <c r="G2059" t="n">
        <v>50.2</v>
      </c>
      <c r="H2059" t="n">
        <v>0.64</v>
      </c>
      <c r="I2059" t="n">
        <v>65</v>
      </c>
      <c r="J2059" t="n">
        <v>305.9</v>
      </c>
      <c r="K2059" t="n">
        <v>61.2</v>
      </c>
      <c r="L2059" t="n">
        <v>11</v>
      </c>
      <c r="M2059" t="n">
        <v>63</v>
      </c>
      <c r="N2059" t="n">
        <v>88.7</v>
      </c>
      <c r="O2059" t="n">
        <v>37962.28</v>
      </c>
      <c r="P2059" t="n">
        <v>969.24</v>
      </c>
      <c r="Q2059" t="n">
        <v>1367.52</v>
      </c>
      <c r="R2059" t="n">
        <v>165.48</v>
      </c>
      <c r="S2059" t="n">
        <v>104.26</v>
      </c>
      <c r="T2059" t="n">
        <v>29472.74</v>
      </c>
      <c r="U2059" t="n">
        <v>0.63</v>
      </c>
      <c r="V2059" t="n">
        <v>0.88</v>
      </c>
      <c r="W2059" t="n">
        <v>20.74</v>
      </c>
      <c r="X2059" t="n">
        <v>1.8</v>
      </c>
      <c r="Y2059" t="n">
        <v>1</v>
      </c>
      <c r="Z2059" t="n">
        <v>10</v>
      </c>
    </row>
    <row r="2060">
      <c r="A2060" t="n">
        <v>41</v>
      </c>
      <c r="B2060" t="n">
        <v>145</v>
      </c>
      <c r="C2060" t="inlineStr">
        <is>
          <t xml:space="preserve">CONCLUIDO	</t>
        </is>
      </c>
      <c r="D2060" t="n">
        <v>1.6469</v>
      </c>
      <c r="E2060" t="n">
        <v>60.72</v>
      </c>
      <c r="F2060" t="n">
        <v>54.38</v>
      </c>
      <c r="G2060" t="n">
        <v>51.79</v>
      </c>
      <c r="H2060" t="n">
        <v>0.65</v>
      </c>
      <c r="I2060" t="n">
        <v>63</v>
      </c>
      <c r="J2060" t="n">
        <v>306.44</v>
      </c>
      <c r="K2060" t="n">
        <v>61.2</v>
      </c>
      <c r="L2060" t="n">
        <v>11.25</v>
      </c>
      <c r="M2060" t="n">
        <v>61</v>
      </c>
      <c r="N2060" t="n">
        <v>88.98999999999999</v>
      </c>
      <c r="O2060" t="n">
        <v>38028.53</v>
      </c>
      <c r="P2060" t="n">
        <v>968.97</v>
      </c>
      <c r="Q2060" t="n">
        <v>1367.48</v>
      </c>
      <c r="R2060" t="n">
        <v>165.08</v>
      </c>
      <c r="S2060" t="n">
        <v>104.26</v>
      </c>
      <c r="T2060" t="n">
        <v>29282.01</v>
      </c>
      <c r="U2060" t="n">
        <v>0.63</v>
      </c>
      <c r="V2060" t="n">
        <v>0.88</v>
      </c>
      <c r="W2060" t="n">
        <v>20.74</v>
      </c>
      <c r="X2060" t="n">
        <v>1.8</v>
      </c>
      <c r="Y2060" t="n">
        <v>1</v>
      </c>
      <c r="Z2060" t="n">
        <v>10</v>
      </c>
    </row>
    <row r="2061">
      <c r="A2061" t="n">
        <v>42</v>
      </c>
      <c r="B2061" t="n">
        <v>145</v>
      </c>
      <c r="C2061" t="inlineStr">
        <is>
          <t xml:space="preserve">CONCLUIDO	</t>
        </is>
      </c>
      <c r="D2061" t="n">
        <v>1.6497</v>
      </c>
      <c r="E2061" t="n">
        <v>60.62</v>
      </c>
      <c r="F2061" t="n">
        <v>54.33</v>
      </c>
      <c r="G2061" t="n">
        <v>52.58</v>
      </c>
      <c r="H2061" t="n">
        <v>0.67</v>
      </c>
      <c r="I2061" t="n">
        <v>62</v>
      </c>
      <c r="J2061" t="n">
        <v>306.98</v>
      </c>
      <c r="K2061" t="n">
        <v>61.2</v>
      </c>
      <c r="L2061" t="n">
        <v>11.5</v>
      </c>
      <c r="M2061" t="n">
        <v>60</v>
      </c>
      <c r="N2061" t="n">
        <v>89.28</v>
      </c>
      <c r="O2061" t="n">
        <v>38094.91</v>
      </c>
      <c r="P2061" t="n">
        <v>967.66</v>
      </c>
      <c r="Q2061" t="n">
        <v>1367.55</v>
      </c>
      <c r="R2061" t="n">
        <v>163.46</v>
      </c>
      <c r="S2061" t="n">
        <v>104.26</v>
      </c>
      <c r="T2061" t="n">
        <v>28476.8</v>
      </c>
      <c r="U2061" t="n">
        <v>0.64</v>
      </c>
      <c r="V2061" t="n">
        <v>0.88</v>
      </c>
      <c r="W2061" t="n">
        <v>20.74</v>
      </c>
      <c r="X2061" t="n">
        <v>1.75</v>
      </c>
      <c r="Y2061" t="n">
        <v>1</v>
      </c>
      <c r="Z2061" t="n">
        <v>10</v>
      </c>
    </row>
    <row r="2062">
      <c r="A2062" t="n">
        <v>43</v>
      </c>
      <c r="B2062" t="n">
        <v>145</v>
      </c>
      <c r="C2062" t="inlineStr">
        <is>
          <t xml:space="preserve">CONCLUIDO	</t>
        </is>
      </c>
      <c r="D2062" t="n">
        <v>1.6545</v>
      </c>
      <c r="E2062" t="n">
        <v>60.44</v>
      </c>
      <c r="F2062" t="n">
        <v>54.26</v>
      </c>
      <c r="G2062" t="n">
        <v>54.26</v>
      </c>
      <c r="H2062" t="n">
        <v>0.68</v>
      </c>
      <c r="I2062" t="n">
        <v>60</v>
      </c>
      <c r="J2062" t="n">
        <v>307.52</v>
      </c>
      <c r="K2062" t="n">
        <v>61.2</v>
      </c>
      <c r="L2062" t="n">
        <v>11.75</v>
      </c>
      <c r="M2062" t="n">
        <v>58</v>
      </c>
      <c r="N2062" t="n">
        <v>89.56999999999999</v>
      </c>
      <c r="O2062" t="n">
        <v>38161.42</v>
      </c>
      <c r="P2062" t="n">
        <v>966.27</v>
      </c>
      <c r="Q2062" t="n">
        <v>1367.56</v>
      </c>
      <c r="R2062" t="n">
        <v>161.25</v>
      </c>
      <c r="S2062" t="n">
        <v>104.26</v>
      </c>
      <c r="T2062" t="n">
        <v>27382.24</v>
      </c>
      <c r="U2062" t="n">
        <v>0.65</v>
      </c>
      <c r="V2062" t="n">
        <v>0.88</v>
      </c>
      <c r="W2062" t="n">
        <v>20.73</v>
      </c>
      <c r="X2062" t="n">
        <v>1.68</v>
      </c>
      <c r="Y2062" t="n">
        <v>1</v>
      </c>
      <c r="Z2062" t="n">
        <v>10</v>
      </c>
    </row>
    <row r="2063">
      <c r="A2063" t="n">
        <v>44</v>
      </c>
      <c r="B2063" t="n">
        <v>145</v>
      </c>
      <c r="C2063" t="inlineStr">
        <is>
          <t xml:space="preserve">CONCLUIDO	</t>
        </is>
      </c>
      <c r="D2063" t="n">
        <v>1.6568</v>
      </c>
      <c r="E2063" t="n">
        <v>60.36</v>
      </c>
      <c r="F2063" t="n">
        <v>54.23</v>
      </c>
      <c r="G2063" t="n">
        <v>55.15</v>
      </c>
      <c r="H2063" t="n">
        <v>0.6899999999999999</v>
      </c>
      <c r="I2063" t="n">
        <v>59</v>
      </c>
      <c r="J2063" t="n">
        <v>308.06</v>
      </c>
      <c r="K2063" t="n">
        <v>61.2</v>
      </c>
      <c r="L2063" t="n">
        <v>12</v>
      </c>
      <c r="M2063" t="n">
        <v>57</v>
      </c>
      <c r="N2063" t="n">
        <v>89.86</v>
      </c>
      <c r="O2063" t="n">
        <v>38228.06</v>
      </c>
      <c r="P2063" t="n">
        <v>965.6799999999999</v>
      </c>
      <c r="Q2063" t="n">
        <v>1367.38</v>
      </c>
      <c r="R2063" t="n">
        <v>160.21</v>
      </c>
      <c r="S2063" t="n">
        <v>104.26</v>
      </c>
      <c r="T2063" t="n">
        <v>26866.79</v>
      </c>
      <c r="U2063" t="n">
        <v>0.65</v>
      </c>
      <c r="V2063" t="n">
        <v>0.88</v>
      </c>
      <c r="W2063" t="n">
        <v>20.74</v>
      </c>
      <c r="X2063" t="n">
        <v>1.65</v>
      </c>
      <c r="Y2063" t="n">
        <v>1</v>
      </c>
      <c r="Z2063" t="n">
        <v>10</v>
      </c>
    </row>
    <row r="2064">
      <c r="A2064" t="n">
        <v>45</v>
      </c>
      <c r="B2064" t="n">
        <v>145</v>
      </c>
      <c r="C2064" t="inlineStr">
        <is>
          <t xml:space="preserve">CONCLUIDO	</t>
        </is>
      </c>
      <c r="D2064" t="n">
        <v>1.6586</v>
      </c>
      <c r="E2064" t="n">
        <v>60.29</v>
      </c>
      <c r="F2064" t="n">
        <v>54.22</v>
      </c>
      <c r="G2064" t="n">
        <v>56.09</v>
      </c>
      <c r="H2064" t="n">
        <v>0.71</v>
      </c>
      <c r="I2064" t="n">
        <v>58</v>
      </c>
      <c r="J2064" t="n">
        <v>308.6</v>
      </c>
      <c r="K2064" t="n">
        <v>61.2</v>
      </c>
      <c r="L2064" t="n">
        <v>12.25</v>
      </c>
      <c r="M2064" t="n">
        <v>56</v>
      </c>
      <c r="N2064" t="n">
        <v>90.15000000000001</v>
      </c>
      <c r="O2064" t="n">
        <v>38294.82</v>
      </c>
      <c r="P2064" t="n">
        <v>965.45</v>
      </c>
      <c r="Q2064" t="n">
        <v>1367.52</v>
      </c>
      <c r="R2064" t="n">
        <v>159.81</v>
      </c>
      <c r="S2064" t="n">
        <v>104.26</v>
      </c>
      <c r="T2064" t="n">
        <v>26670.34</v>
      </c>
      <c r="U2064" t="n">
        <v>0.65</v>
      </c>
      <c r="V2064" t="n">
        <v>0.88</v>
      </c>
      <c r="W2064" t="n">
        <v>20.74</v>
      </c>
      <c r="X2064" t="n">
        <v>1.63</v>
      </c>
      <c r="Y2064" t="n">
        <v>1</v>
      </c>
      <c r="Z2064" t="n">
        <v>10</v>
      </c>
    </row>
    <row r="2065">
      <c r="A2065" t="n">
        <v>46</v>
      </c>
      <c r="B2065" t="n">
        <v>145</v>
      </c>
      <c r="C2065" t="inlineStr">
        <is>
          <t xml:space="preserve">CONCLUIDO	</t>
        </is>
      </c>
      <c r="D2065" t="n">
        <v>1.6606</v>
      </c>
      <c r="E2065" t="n">
        <v>60.22</v>
      </c>
      <c r="F2065" t="n">
        <v>54.2</v>
      </c>
      <c r="G2065" t="n">
        <v>57.05</v>
      </c>
      <c r="H2065" t="n">
        <v>0.72</v>
      </c>
      <c r="I2065" t="n">
        <v>57</v>
      </c>
      <c r="J2065" t="n">
        <v>309.14</v>
      </c>
      <c r="K2065" t="n">
        <v>61.2</v>
      </c>
      <c r="L2065" t="n">
        <v>12.5</v>
      </c>
      <c r="M2065" t="n">
        <v>55</v>
      </c>
      <c r="N2065" t="n">
        <v>90.44</v>
      </c>
      <c r="O2065" t="n">
        <v>38361.7</v>
      </c>
      <c r="P2065" t="n">
        <v>964.41</v>
      </c>
      <c r="Q2065" t="n">
        <v>1367.32</v>
      </c>
      <c r="R2065" t="n">
        <v>159.65</v>
      </c>
      <c r="S2065" t="n">
        <v>104.26</v>
      </c>
      <c r="T2065" t="n">
        <v>26597.82</v>
      </c>
      <c r="U2065" t="n">
        <v>0.65</v>
      </c>
      <c r="V2065" t="n">
        <v>0.88</v>
      </c>
      <c r="W2065" t="n">
        <v>20.72</v>
      </c>
      <c r="X2065" t="n">
        <v>1.62</v>
      </c>
      <c r="Y2065" t="n">
        <v>1</v>
      </c>
      <c r="Z2065" t="n">
        <v>10</v>
      </c>
    </row>
    <row r="2066">
      <c r="A2066" t="n">
        <v>47</v>
      </c>
      <c r="B2066" t="n">
        <v>145</v>
      </c>
      <c r="C2066" t="inlineStr">
        <is>
          <t xml:space="preserve">CONCLUIDO	</t>
        </is>
      </c>
      <c r="D2066" t="n">
        <v>1.6629</v>
      </c>
      <c r="E2066" t="n">
        <v>60.14</v>
      </c>
      <c r="F2066" t="n">
        <v>54.17</v>
      </c>
      <c r="G2066" t="n">
        <v>58.04</v>
      </c>
      <c r="H2066" t="n">
        <v>0.73</v>
      </c>
      <c r="I2066" t="n">
        <v>56</v>
      </c>
      <c r="J2066" t="n">
        <v>309.68</v>
      </c>
      <c r="K2066" t="n">
        <v>61.2</v>
      </c>
      <c r="L2066" t="n">
        <v>12.75</v>
      </c>
      <c r="M2066" t="n">
        <v>54</v>
      </c>
      <c r="N2066" t="n">
        <v>90.73999999999999</v>
      </c>
      <c r="O2066" t="n">
        <v>38428.72</v>
      </c>
      <c r="P2066" t="n">
        <v>963.85</v>
      </c>
      <c r="Q2066" t="n">
        <v>1367.37</v>
      </c>
      <c r="R2066" t="n">
        <v>158.16</v>
      </c>
      <c r="S2066" t="n">
        <v>104.26</v>
      </c>
      <c r="T2066" t="n">
        <v>25858.01</v>
      </c>
      <c r="U2066" t="n">
        <v>0.66</v>
      </c>
      <c r="V2066" t="n">
        <v>0.88</v>
      </c>
      <c r="W2066" t="n">
        <v>20.74</v>
      </c>
      <c r="X2066" t="n">
        <v>1.59</v>
      </c>
      <c r="Y2066" t="n">
        <v>1</v>
      </c>
      <c r="Z2066" t="n">
        <v>10</v>
      </c>
    </row>
    <row r="2067">
      <c r="A2067" t="n">
        <v>48</v>
      </c>
      <c r="B2067" t="n">
        <v>145</v>
      </c>
      <c r="C2067" t="inlineStr">
        <is>
          <t xml:space="preserve">CONCLUIDO	</t>
        </is>
      </c>
      <c r="D2067" t="n">
        <v>1.668</v>
      </c>
      <c r="E2067" t="n">
        <v>59.95</v>
      </c>
      <c r="F2067" t="n">
        <v>54.09</v>
      </c>
      <c r="G2067" t="n">
        <v>60.1</v>
      </c>
      <c r="H2067" t="n">
        <v>0.75</v>
      </c>
      <c r="I2067" t="n">
        <v>54</v>
      </c>
      <c r="J2067" t="n">
        <v>310.23</v>
      </c>
      <c r="K2067" t="n">
        <v>61.2</v>
      </c>
      <c r="L2067" t="n">
        <v>13</v>
      </c>
      <c r="M2067" t="n">
        <v>52</v>
      </c>
      <c r="N2067" t="n">
        <v>91.03</v>
      </c>
      <c r="O2067" t="n">
        <v>38495.87</v>
      </c>
      <c r="P2067" t="n">
        <v>962.21</v>
      </c>
      <c r="Q2067" t="n">
        <v>1367.5</v>
      </c>
      <c r="R2067" t="n">
        <v>155.81</v>
      </c>
      <c r="S2067" t="n">
        <v>104.26</v>
      </c>
      <c r="T2067" t="n">
        <v>24692.49</v>
      </c>
      <c r="U2067" t="n">
        <v>0.67</v>
      </c>
      <c r="V2067" t="n">
        <v>0.89</v>
      </c>
      <c r="W2067" t="n">
        <v>20.73</v>
      </c>
      <c r="X2067" t="n">
        <v>1.51</v>
      </c>
      <c r="Y2067" t="n">
        <v>1</v>
      </c>
      <c r="Z2067" t="n">
        <v>10</v>
      </c>
    </row>
    <row r="2068">
      <c r="A2068" t="n">
        <v>49</v>
      </c>
      <c r="B2068" t="n">
        <v>145</v>
      </c>
      <c r="C2068" t="inlineStr">
        <is>
          <t xml:space="preserve">CONCLUIDO	</t>
        </is>
      </c>
      <c r="D2068" t="n">
        <v>1.67</v>
      </c>
      <c r="E2068" t="n">
        <v>59.88</v>
      </c>
      <c r="F2068" t="n">
        <v>54.07</v>
      </c>
      <c r="G2068" t="n">
        <v>61.22</v>
      </c>
      <c r="H2068" t="n">
        <v>0.76</v>
      </c>
      <c r="I2068" t="n">
        <v>53</v>
      </c>
      <c r="J2068" t="n">
        <v>310.77</v>
      </c>
      <c r="K2068" t="n">
        <v>61.2</v>
      </c>
      <c r="L2068" t="n">
        <v>13.25</v>
      </c>
      <c r="M2068" t="n">
        <v>51</v>
      </c>
      <c r="N2068" t="n">
        <v>91.33</v>
      </c>
      <c r="O2068" t="n">
        <v>38563.14</v>
      </c>
      <c r="P2068" t="n">
        <v>961.6900000000001</v>
      </c>
      <c r="Q2068" t="n">
        <v>1367.34</v>
      </c>
      <c r="R2068" t="n">
        <v>155.01</v>
      </c>
      <c r="S2068" t="n">
        <v>104.26</v>
      </c>
      <c r="T2068" t="n">
        <v>24297.91</v>
      </c>
      <c r="U2068" t="n">
        <v>0.67</v>
      </c>
      <c r="V2068" t="n">
        <v>0.89</v>
      </c>
      <c r="W2068" t="n">
        <v>20.74</v>
      </c>
      <c r="X2068" t="n">
        <v>1.5</v>
      </c>
      <c r="Y2068" t="n">
        <v>1</v>
      </c>
      <c r="Z2068" t="n">
        <v>10</v>
      </c>
    </row>
    <row r="2069">
      <c r="A2069" t="n">
        <v>50</v>
      </c>
      <c r="B2069" t="n">
        <v>145</v>
      </c>
      <c r="C2069" t="inlineStr">
        <is>
          <t xml:space="preserve">CONCLUIDO	</t>
        </is>
      </c>
      <c r="D2069" t="n">
        <v>1.6731</v>
      </c>
      <c r="E2069" t="n">
        <v>59.77</v>
      </c>
      <c r="F2069" t="n">
        <v>54.02</v>
      </c>
      <c r="G2069" t="n">
        <v>62.33</v>
      </c>
      <c r="H2069" t="n">
        <v>0.77</v>
      </c>
      <c r="I2069" t="n">
        <v>52</v>
      </c>
      <c r="J2069" t="n">
        <v>311.32</v>
      </c>
      <c r="K2069" t="n">
        <v>61.2</v>
      </c>
      <c r="L2069" t="n">
        <v>13.5</v>
      </c>
      <c r="M2069" t="n">
        <v>50</v>
      </c>
      <c r="N2069" t="n">
        <v>91.62</v>
      </c>
      <c r="O2069" t="n">
        <v>38630.55</v>
      </c>
      <c r="P2069" t="n">
        <v>960.75</v>
      </c>
      <c r="Q2069" t="n">
        <v>1367.4</v>
      </c>
      <c r="R2069" t="n">
        <v>153.32</v>
      </c>
      <c r="S2069" t="n">
        <v>104.26</v>
      </c>
      <c r="T2069" t="n">
        <v>23454.18</v>
      </c>
      <c r="U2069" t="n">
        <v>0.68</v>
      </c>
      <c r="V2069" t="n">
        <v>0.89</v>
      </c>
      <c r="W2069" t="n">
        <v>20.73</v>
      </c>
      <c r="X2069" t="n">
        <v>1.44</v>
      </c>
      <c r="Y2069" t="n">
        <v>1</v>
      </c>
      <c r="Z2069" t="n">
        <v>10</v>
      </c>
    </row>
    <row r="2070">
      <c r="A2070" t="n">
        <v>51</v>
      </c>
      <c r="B2070" t="n">
        <v>145</v>
      </c>
      <c r="C2070" t="inlineStr">
        <is>
          <t xml:space="preserve">CONCLUIDO	</t>
        </is>
      </c>
      <c r="D2070" t="n">
        <v>1.6747</v>
      </c>
      <c r="E2070" t="n">
        <v>59.71</v>
      </c>
      <c r="F2070" t="n">
        <v>54.02</v>
      </c>
      <c r="G2070" t="n">
        <v>63.55</v>
      </c>
      <c r="H2070" t="n">
        <v>0.79</v>
      </c>
      <c r="I2070" t="n">
        <v>51</v>
      </c>
      <c r="J2070" t="n">
        <v>311.87</v>
      </c>
      <c r="K2070" t="n">
        <v>61.2</v>
      </c>
      <c r="L2070" t="n">
        <v>13.75</v>
      </c>
      <c r="M2070" t="n">
        <v>49</v>
      </c>
      <c r="N2070" t="n">
        <v>91.92</v>
      </c>
      <c r="O2070" t="n">
        <v>38698.21</v>
      </c>
      <c r="P2070" t="n">
        <v>959.97</v>
      </c>
      <c r="Q2070" t="n">
        <v>1367.35</v>
      </c>
      <c r="R2070" t="n">
        <v>153.27</v>
      </c>
      <c r="S2070" t="n">
        <v>104.26</v>
      </c>
      <c r="T2070" t="n">
        <v>23435.95</v>
      </c>
      <c r="U2070" t="n">
        <v>0.68</v>
      </c>
      <c r="V2070" t="n">
        <v>0.89</v>
      </c>
      <c r="W2070" t="n">
        <v>20.73</v>
      </c>
      <c r="X2070" t="n">
        <v>1.44</v>
      </c>
      <c r="Y2070" t="n">
        <v>1</v>
      </c>
      <c r="Z2070" t="n">
        <v>10</v>
      </c>
    </row>
    <row r="2071">
      <c r="A2071" t="n">
        <v>52</v>
      </c>
      <c r="B2071" t="n">
        <v>145</v>
      </c>
      <c r="C2071" t="inlineStr">
        <is>
          <t xml:space="preserve">CONCLUIDO	</t>
        </is>
      </c>
      <c r="D2071" t="n">
        <v>1.675</v>
      </c>
      <c r="E2071" t="n">
        <v>59.7</v>
      </c>
      <c r="F2071" t="n">
        <v>54</v>
      </c>
      <c r="G2071" t="n">
        <v>63.53</v>
      </c>
      <c r="H2071" t="n">
        <v>0.8</v>
      </c>
      <c r="I2071" t="n">
        <v>51</v>
      </c>
      <c r="J2071" t="n">
        <v>312.42</v>
      </c>
      <c r="K2071" t="n">
        <v>61.2</v>
      </c>
      <c r="L2071" t="n">
        <v>14</v>
      </c>
      <c r="M2071" t="n">
        <v>49</v>
      </c>
      <c r="N2071" t="n">
        <v>92.22</v>
      </c>
      <c r="O2071" t="n">
        <v>38765.89</v>
      </c>
      <c r="P2071" t="n">
        <v>959.92</v>
      </c>
      <c r="Q2071" t="n">
        <v>1367.3</v>
      </c>
      <c r="R2071" t="n">
        <v>153.11</v>
      </c>
      <c r="S2071" t="n">
        <v>104.26</v>
      </c>
      <c r="T2071" t="n">
        <v>23354.79</v>
      </c>
      <c r="U2071" t="n">
        <v>0.68</v>
      </c>
      <c r="V2071" t="n">
        <v>0.89</v>
      </c>
      <c r="W2071" t="n">
        <v>20.72</v>
      </c>
      <c r="X2071" t="n">
        <v>1.43</v>
      </c>
      <c r="Y2071" t="n">
        <v>1</v>
      </c>
      <c r="Z2071" t="n">
        <v>10</v>
      </c>
    </row>
    <row r="2072">
      <c r="A2072" t="n">
        <v>53</v>
      </c>
      <c r="B2072" t="n">
        <v>145</v>
      </c>
      <c r="C2072" t="inlineStr">
        <is>
          <t xml:space="preserve">CONCLUIDO	</t>
        </is>
      </c>
      <c r="D2072" t="n">
        <v>1.6765</v>
      </c>
      <c r="E2072" t="n">
        <v>59.65</v>
      </c>
      <c r="F2072" t="n">
        <v>54</v>
      </c>
      <c r="G2072" t="n">
        <v>64.8</v>
      </c>
      <c r="H2072" t="n">
        <v>0.8100000000000001</v>
      </c>
      <c r="I2072" t="n">
        <v>50</v>
      </c>
      <c r="J2072" t="n">
        <v>312.97</v>
      </c>
      <c r="K2072" t="n">
        <v>61.2</v>
      </c>
      <c r="L2072" t="n">
        <v>14.25</v>
      </c>
      <c r="M2072" t="n">
        <v>48</v>
      </c>
      <c r="N2072" t="n">
        <v>92.52</v>
      </c>
      <c r="O2072" t="n">
        <v>38833.69</v>
      </c>
      <c r="P2072" t="n">
        <v>960.28</v>
      </c>
      <c r="Q2072" t="n">
        <v>1367.36</v>
      </c>
      <c r="R2072" t="n">
        <v>152.8</v>
      </c>
      <c r="S2072" t="n">
        <v>104.26</v>
      </c>
      <c r="T2072" t="n">
        <v>23203.8</v>
      </c>
      <c r="U2072" t="n">
        <v>0.68</v>
      </c>
      <c r="V2072" t="n">
        <v>0.89</v>
      </c>
      <c r="W2072" t="n">
        <v>20.73</v>
      </c>
      <c r="X2072" t="n">
        <v>1.42</v>
      </c>
      <c r="Y2072" t="n">
        <v>1</v>
      </c>
      <c r="Z2072" t="n">
        <v>10</v>
      </c>
    </row>
    <row r="2073">
      <c r="A2073" t="n">
        <v>54</v>
      </c>
      <c r="B2073" t="n">
        <v>145</v>
      </c>
      <c r="C2073" t="inlineStr">
        <is>
          <t xml:space="preserve">CONCLUIDO	</t>
        </is>
      </c>
      <c r="D2073" t="n">
        <v>1.6798</v>
      </c>
      <c r="E2073" t="n">
        <v>59.53</v>
      </c>
      <c r="F2073" t="n">
        <v>53.94</v>
      </c>
      <c r="G2073" t="n">
        <v>66.05</v>
      </c>
      <c r="H2073" t="n">
        <v>0.82</v>
      </c>
      <c r="I2073" t="n">
        <v>49</v>
      </c>
      <c r="J2073" t="n">
        <v>313.52</v>
      </c>
      <c r="K2073" t="n">
        <v>61.2</v>
      </c>
      <c r="L2073" t="n">
        <v>14.5</v>
      </c>
      <c r="M2073" t="n">
        <v>47</v>
      </c>
      <c r="N2073" t="n">
        <v>92.81999999999999</v>
      </c>
      <c r="O2073" t="n">
        <v>38901.63</v>
      </c>
      <c r="P2073" t="n">
        <v>958.85</v>
      </c>
      <c r="Q2073" t="n">
        <v>1367.35</v>
      </c>
      <c r="R2073" t="n">
        <v>150.7</v>
      </c>
      <c r="S2073" t="n">
        <v>104.26</v>
      </c>
      <c r="T2073" t="n">
        <v>22159.14</v>
      </c>
      <c r="U2073" t="n">
        <v>0.6899999999999999</v>
      </c>
      <c r="V2073" t="n">
        <v>0.89</v>
      </c>
      <c r="W2073" t="n">
        <v>20.73</v>
      </c>
      <c r="X2073" t="n">
        <v>1.36</v>
      </c>
      <c r="Y2073" t="n">
        <v>1</v>
      </c>
      <c r="Z2073" t="n">
        <v>10</v>
      </c>
    </row>
    <row r="2074">
      <c r="A2074" t="n">
        <v>55</v>
      </c>
      <c r="B2074" t="n">
        <v>145</v>
      </c>
      <c r="C2074" t="inlineStr">
        <is>
          <t xml:space="preserve">CONCLUIDO	</t>
        </is>
      </c>
      <c r="D2074" t="n">
        <v>1.6817</v>
      </c>
      <c r="E2074" t="n">
        <v>59.46</v>
      </c>
      <c r="F2074" t="n">
        <v>53.93</v>
      </c>
      <c r="G2074" t="n">
        <v>67.41</v>
      </c>
      <c r="H2074" t="n">
        <v>0.84</v>
      </c>
      <c r="I2074" t="n">
        <v>48</v>
      </c>
      <c r="J2074" t="n">
        <v>314.07</v>
      </c>
      <c r="K2074" t="n">
        <v>61.2</v>
      </c>
      <c r="L2074" t="n">
        <v>14.75</v>
      </c>
      <c r="M2074" t="n">
        <v>46</v>
      </c>
      <c r="N2074" t="n">
        <v>93.12</v>
      </c>
      <c r="O2074" t="n">
        <v>38969.71</v>
      </c>
      <c r="P2074" t="n">
        <v>958.27</v>
      </c>
      <c r="Q2074" t="n">
        <v>1367.29</v>
      </c>
      <c r="R2074" t="n">
        <v>150.68</v>
      </c>
      <c r="S2074" t="n">
        <v>104.26</v>
      </c>
      <c r="T2074" t="n">
        <v>22155.6</v>
      </c>
      <c r="U2074" t="n">
        <v>0.6899999999999999</v>
      </c>
      <c r="V2074" t="n">
        <v>0.89</v>
      </c>
      <c r="W2074" t="n">
        <v>20.72</v>
      </c>
      <c r="X2074" t="n">
        <v>1.35</v>
      </c>
      <c r="Y2074" t="n">
        <v>1</v>
      </c>
      <c r="Z2074" t="n">
        <v>10</v>
      </c>
    </row>
    <row r="2075">
      <c r="A2075" t="n">
        <v>56</v>
      </c>
      <c r="B2075" t="n">
        <v>145</v>
      </c>
      <c r="C2075" t="inlineStr">
        <is>
          <t xml:space="preserve">CONCLUIDO	</t>
        </is>
      </c>
      <c r="D2075" t="n">
        <v>1.6835</v>
      </c>
      <c r="E2075" t="n">
        <v>59.4</v>
      </c>
      <c r="F2075" t="n">
        <v>53.92</v>
      </c>
      <c r="G2075" t="n">
        <v>68.83</v>
      </c>
      <c r="H2075" t="n">
        <v>0.85</v>
      </c>
      <c r="I2075" t="n">
        <v>47</v>
      </c>
      <c r="J2075" t="n">
        <v>314.62</v>
      </c>
      <c r="K2075" t="n">
        <v>61.2</v>
      </c>
      <c r="L2075" t="n">
        <v>15</v>
      </c>
      <c r="M2075" t="n">
        <v>45</v>
      </c>
      <c r="N2075" t="n">
        <v>93.43000000000001</v>
      </c>
      <c r="O2075" t="n">
        <v>39037.92</v>
      </c>
      <c r="P2075" t="n">
        <v>958.03</v>
      </c>
      <c r="Q2075" t="n">
        <v>1367.38</v>
      </c>
      <c r="R2075" t="n">
        <v>149.78</v>
      </c>
      <c r="S2075" t="n">
        <v>104.26</v>
      </c>
      <c r="T2075" t="n">
        <v>21709.76</v>
      </c>
      <c r="U2075" t="n">
        <v>0.7</v>
      </c>
      <c r="V2075" t="n">
        <v>0.89</v>
      </c>
      <c r="W2075" t="n">
        <v>20.73</v>
      </c>
      <c r="X2075" t="n">
        <v>1.34</v>
      </c>
      <c r="Y2075" t="n">
        <v>1</v>
      </c>
      <c r="Z2075" t="n">
        <v>10</v>
      </c>
    </row>
    <row r="2076">
      <c r="A2076" t="n">
        <v>57</v>
      </c>
      <c r="B2076" t="n">
        <v>145</v>
      </c>
      <c r="C2076" t="inlineStr">
        <is>
          <t xml:space="preserve">CONCLUIDO	</t>
        </is>
      </c>
      <c r="D2076" t="n">
        <v>1.6862</v>
      </c>
      <c r="E2076" t="n">
        <v>59.3</v>
      </c>
      <c r="F2076" t="n">
        <v>53.88</v>
      </c>
      <c r="G2076" t="n">
        <v>70.27</v>
      </c>
      <c r="H2076" t="n">
        <v>0.86</v>
      </c>
      <c r="I2076" t="n">
        <v>46</v>
      </c>
      <c r="J2076" t="n">
        <v>315.18</v>
      </c>
      <c r="K2076" t="n">
        <v>61.2</v>
      </c>
      <c r="L2076" t="n">
        <v>15.25</v>
      </c>
      <c r="M2076" t="n">
        <v>44</v>
      </c>
      <c r="N2076" t="n">
        <v>93.73</v>
      </c>
      <c r="O2076" t="n">
        <v>39106.27</v>
      </c>
      <c r="P2076" t="n">
        <v>956.76</v>
      </c>
      <c r="Q2076" t="n">
        <v>1367.3</v>
      </c>
      <c r="R2076" t="n">
        <v>148.47</v>
      </c>
      <c r="S2076" t="n">
        <v>104.26</v>
      </c>
      <c r="T2076" t="n">
        <v>21059</v>
      </c>
      <c r="U2076" t="n">
        <v>0.7</v>
      </c>
      <c r="V2076" t="n">
        <v>0.89</v>
      </c>
      <c r="W2076" t="n">
        <v>20.73</v>
      </c>
      <c r="X2076" t="n">
        <v>1.3</v>
      </c>
      <c r="Y2076" t="n">
        <v>1</v>
      </c>
      <c r="Z2076" t="n">
        <v>10</v>
      </c>
    </row>
    <row r="2077">
      <c r="A2077" t="n">
        <v>58</v>
      </c>
      <c r="B2077" t="n">
        <v>145</v>
      </c>
      <c r="C2077" t="inlineStr">
        <is>
          <t xml:space="preserve">CONCLUIDO	</t>
        </is>
      </c>
      <c r="D2077" t="n">
        <v>1.6866</v>
      </c>
      <c r="E2077" t="n">
        <v>59.29</v>
      </c>
      <c r="F2077" t="n">
        <v>53.86</v>
      </c>
      <c r="G2077" t="n">
        <v>70.26000000000001</v>
      </c>
      <c r="H2077" t="n">
        <v>0.87</v>
      </c>
      <c r="I2077" t="n">
        <v>46</v>
      </c>
      <c r="J2077" t="n">
        <v>315.73</v>
      </c>
      <c r="K2077" t="n">
        <v>61.2</v>
      </c>
      <c r="L2077" t="n">
        <v>15.5</v>
      </c>
      <c r="M2077" t="n">
        <v>44</v>
      </c>
      <c r="N2077" t="n">
        <v>94.03</v>
      </c>
      <c r="O2077" t="n">
        <v>39174.75</v>
      </c>
      <c r="P2077" t="n">
        <v>956.39</v>
      </c>
      <c r="Q2077" t="n">
        <v>1367.35</v>
      </c>
      <c r="R2077" t="n">
        <v>148.38</v>
      </c>
      <c r="S2077" t="n">
        <v>104.26</v>
      </c>
      <c r="T2077" t="n">
        <v>21014.84</v>
      </c>
      <c r="U2077" t="n">
        <v>0.7</v>
      </c>
      <c r="V2077" t="n">
        <v>0.89</v>
      </c>
      <c r="W2077" t="n">
        <v>20.72</v>
      </c>
      <c r="X2077" t="n">
        <v>1.28</v>
      </c>
      <c r="Y2077" t="n">
        <v>1</v>
      </c>
      <c r="Z2077" t="n">
        <v>10</v>
      </c>
    </row>
    <row r="2078">
      <c r="A2078" t="n">
        <v>59</v>
      </c>
      <c r="B2078" t="n">
        <v>145</v>
      </c>
      <c r="C2078" t="inlineStr">
        <is>
          <t xml:space="preserve">CONCLUIDO	</t>
        </is>
      </c>
      <c r="D2078" t="n">
        <v>1.6887</v>
      </c>
      <c r="E2078" t="n">
        <v>59.22</v>
      </c>
      <c r="F2078" t="n">
        <v>53.84</v>
      </c>
      <c r="G2078" t="n">
        <v>71.79000000000001</v>
      </c>
      <c r="H2078" t="n">
        <v>0.89</v>
      </c>
      <c r="I2078" t="n">
        <v>45</v>
      </c>
      <c r="J2078" t="n">
        <v>316.29</v>
      </c>
      <c r="K2078" t="n">
        <v>61.2</v>
      </c>
      <c r="L2078" t="n">
        <v>15.75</v>
      </c>
      <c r="M2078" t="n">
        <v>43</v>
      </c>
      <c r="N2078" t="n">
        <v>94.34</v>
      </c>
      <c r="O2078" t="n">
        <v>39243.37</v>
      </c>
      <c r="P2078" t="n">
        <v>956.04</v>
      </c>
      <c r="Q2078" t="n">
        <v>1367.37</v>
      </c>
      <c r="R2078" t="n">
        <v>147.58</v>
      </c>
      <c r="S2078" t="n">
        <v>104.26</v>
      </c>
      <c r="T2078" t="n">
        <v>20621.03</v>
      </c>
      <c r="U2078" t="n">
        <v>0.71</v>
      </c>
      <c r="V2078" t="n">
        <v>0.89</v>
      </c>
      <c r="W2078" t="n">
        <v>20.72</v>
      </c>
      <c r="X2078" t="n">
        <v>1.26</v>
      </c>
      <c r="Y2078" t="n">
        <v>1</v>
      </c>
      <c r="Z2078" t="n">
        <v>10</v>
      </c>
    </row>
    <row r="2079">
      <c r="A2079" t="n">
        <v>60</v>
      </c>
      <c r="B2079" t="n">
        <v>145</v>
      </c>
      <c r="C2079" t="inlineStr">
        <is>
          <t xml:space="preserve">CONCLUIDO	</t>
        </is>
      </c>
      <c r="D2079" t="n">
        <v>1.6913</v>
      </c>
      <c r="E2079" t="n">
        <v>59.13</v>
      </c>
      <c r="F2079" t="n">
        <v>53.81</v>
      </c>
      <c r="G2079" t="n">
        <v>73.37</v>
      </c>
      <c r="H2079" t="n">
        <v>0.9</v>
      </c>
      <c r="I2079" t="n">
        <v>44</v>
      </c>
      <c r="J2079" t="n">
        <v>316.85</v>
      </c>
      <c r="K2079" t="n">
        <v>61.2</v>
      </c>
      <c r="L2079" t="n">
        <v>16</v>
      </c>
      <c r="M2079" t="n">
        <v>42</v>
      </c>
      <c r="N2079" t="n">
        <v>94.65000000000001</v>
      </c>
      <c r="O2079" t="n">
        <v>39312.13</v>
      </c>
      <c r="P2079" t="n">
        <v>955.21</v>
      </c>
      <c r="Q2079" t="n">
        <v>1367.34</v>
      </c>
      <c r="R2079" t="n">
        <v>146.54</v>
      </c>
      <c r="S2079" t="n">
        <v>104.26</v>
      </c>
      <c r="T2079" t="n">
        <v>20106.77</v>
      </c>
      <c r="U2079" t="n">
        <v>0.71</v>
      </c>
      <c r="V2079" t="n">
        <v>0.89</v>
      </c>
      <c r="W2079" t="n">
        <v>20.71</v>
      </c>
      <c r="X2079" t="n">
        <v>1.23</v>
      </c>
      <c r="Y2079" t="n">
        <v>1</v>
      </c>
      <c r="Z2079" t="n">
        <v>10</v>
      </c>
    </row>
    <row r="2080">
      <c r="A2080" t="n">
        <v>61</v>
      </c>
      <c r="B2080" t="n">
        <v>145</v>
      </c>
      <c r="C2080" t="inlineStr">
        <is>
          <t xml:space="preserve">CONCLUIDO	</t>
        </is>
      </c>
      <c r="D2080" t="n">
        <v>1.691</v>
      </c>
      <c r="E2080" t="n">
        <v>59.14</v>
      </c>
      <c r="F2080" t="n">
        <v>53.82</v>
      </c>
      <c r="G2080" t="n">
        <v>73.39</v>
      </c>
      <c r="H2080" t="n">
        <v>0.91</v>
      </c>
      <c r="I2080" t="n">
        <v>44</v>
      </c>
      <c r="J2080" t="n">
        <v>317.41</v>
      </c>
      <c r="K2080" t="n">
        <v>61.2</v>
      </c>
      <c r="L2080" t="n">
        <v>16.25</v>
      </c>
      <c r="M2080" t="n">
        <v>42</v>
      </c>
      <c r="N2080" t="n">
        <v>94.95999999999999</v>
      </c>
      <c r="O2080" t="n">
        <v>39381.03</v>
      </c>
      <c r="P2080" t="n">
        <v>955.24</v>
      </c>
      <c r="Q2080" t="n">
        <v>1367.34</v>
      </c>
      <c r="R2080" t="n">
        <v>146.96</v>
      </c>
      <c r="S2080" t="n">
        <v>104.26</v>
      </c>
      <c r="T2080" t="n">
        <v>20317.04</v>
      </c>
      <c r="U2080" t="n">
        <v>0.71</v>
      </c>
      <c r="V2080" t="n">
        <v>0.89</v>
      </c>
      <c r="W2080" t="n">
        <v>20.71</v>
      </c>
      <c r="X2080" t="n">
        <v>1.24</v>
      </c>
      <c r="Y2080" t="n">
        <v>1</v>
      </c>
      <c r="Z2080" t="n">
        <v>10</v>
      </c>
    </row>
    <row r="2081">
      <c r="A2081" t="n">
        <v>62</v>
      </c>
      <c r="B2081" t="n">
        <v>145</v>
      </c>
      <c r="C2081" t="inlineStr">
        <is>
          <t xml:space="preserve">CONCLUIDO	</t>
        </is>
      </c>
      <c r="D2081" t="n">
        <v>1.694</v>
      </c>
      <c r="E2081" t="n">
        <v>59.03</v>
      </c>
      <c r="F2081" t="n">
        <v>53.77</v>
      </c>
      <c r="G2081" t="n">
        <v>75.02</v>
      </c>
      <c r="H2081" t="n">
        <v>0.92</v>
      </c>
      <c r="I2081" t="n">
        <v>43</v>
      </c>
      <c r="J2081" t="n">
        <v>317.97</v>
      </c>
      <c r="K2081" t="n">
        <v>61.2</v>
      </c>
      <c r="L2081" t="n">
        <v>16.5</v>
      </c>
      <c r="M2081" t="n">
        <v>41</v>
      </c>
      <c r="N2081" t="n">
        <v>95.27</v>
      </c>
      <c r="O2081" t="n">
        <v>39450.07</v>
      </c>
      <c r="P2081" t="n">
        <v>954.42</v>
      </c>
      <c r="Q2081" t="n">
        <v>1367.29</v>
      </c>
      <c r="R2081" t="n">
        <v>144.93</v>
      </c>
      <c r="S2081" t="n">
        <v>104.26</v>
      </c>
      <c r="T2081" t="n">
        <v>19303.92</v>
      </c>
      <c r="U2081" t="n">
        <v>0.72</v>
      </c>
      <c r="V2081" t="n">
        <v>0.89</v>
      </c>
      <c r="W2081" t="n">
        <v>20.72</v>
      </c>
      <c r="X2081" t="n">
        <v>1.19</v>
      </c>
      <c r="Y2081" t="n">
        <v>1</v>
      </c>
      <c r="Z2081" t="n">
        <v>10</v>
      </c>
    </row>
    <row r="2082">
      <c r="A2082" t="n">
        <v>63</v>
      </c>
      <c r="B2082" t="n">
        <v>145</v>
      </c>
      <c r="C2082" t="inlineStr">
        <is>
          <t xml:space="preserve">CONCLUIDO	</t>
        </is>
      </c>
      <c r="D2082" t="n">
        <v>1.6963</v>
      </c>
      <c r="E2082" t="n">
        <v>58.95</v>
      </c>
      <c r="F2082" t="n">
        <v>53.74</v>
      </c>
      <c r="G2082" t="n">
        <v>76.77</v>
      </c>
      <c r="H2082" t="n">
        <v>0.9399999999999999</v>
      </c>
      <c r="I2082" t="n">
        <v>42</v>
      </c>
      <c r="J2082" t="n">
        <v>318.53</v>
      </c>
      <c r="K2082" t="n">
        <v>61.2</v>
      </c>
      <c r="L2082" t="n">
        <v>16.75</v>
      </c>
      <c r="M2082" t="n">
        <v>40</v>
      </c>
      <c r="N2082" t="n">
        <v>95.58</v>
      </c>
      <c r="O2082" t="n">
        <v>39519.26</v>
      </c>
      <c r="P2082" t="n">
        <v>953.64</v>
      </c>
      <c r="Q2082" t="n">
        <v>1367.25</v>
      </c>
      <c r="R2082" t="n">
        <v>144.31</v>
      </c>
      <c r="S2082" t="n">
        <v>104.26</v>
      </c>
      <c r="T2082" t="n">
        <v>19000.62</v>
      </c>
      <c r="U2082" t="n">
        <v>0.72</v>
      </c>
      <c r="V2082" t="n">
        <v>0.89</v>
      </c>
      <c r="W2082" t="n">
        <v>20.71</v>
      </c>
      <c r="X2082" t="n">
        <v>1.16</v>
      </c>
      <c r="Y2082" t="n">
        <v>1</v>
      </c>
      <c r="Z2082" t="n">
        <v>10</v>
      </c>
    </row>
    <row r="2083">
      <c r="A2083" t="n">
        <v>64</v>
      </c>
      <c r="B2083" t="n">
        <v>145</v>
      </c>
      <c r="C2083" t="inlineStr">
        <is>
          <t xml:space="preserve">CONCLUIDO	</t>
        </is>
      </c>
      <c r="D2083" t="n">
        <v>1.6962</v>
      </c>
      <c r="E2083" t="n">
        <v>58.95</v>
      </c>
      <c r="F2083" t="n">
        <v>53.74</v>
      </c>
      <c r="G2083" t="n">
        <v>76.77</v>
      </c>
      <c r="H2083" t="n">
        <v>0.95</v>
      </c>
      <c r="I2083" t="n">
        <v>42</v>
      </c>
      <c r="J2083" t="n">
        <v>319.09</v>
      </c>
      <c r="K2083" t="n">
        <v>61.2</v>
      </c>
      <c r="L2083" t="n">
        <v>17</v>
      </c>
      <c r="M2083" t="n">
        <v>40</v>
      </c>
      <c r="N2083" t="n">
        <v>95.89</v>
      </c>
      <c r="O2083" t="n">
        <v>39588.58</v>
      </c>
      <c r="P2083" t="n">
        <v>953.15</v>
      </c>
      <c r="Q2083" t="n">
        <v>1367.34</v>
      </c>
      <c r="R2083" t="n">
        <v>144.44</v>
      </c>
      <c r="S2083" t="n">
        <v>104.26</v>
      </c>
      <c r="T2083" t="n">
        <v>19064.71</v>
      </c>
      <c r="U2083" t="n">
        <v>0.72</v>
      </c>
      <c r="V2083" t="n">
        <v>0.89</v>
      </c>
      <c r="W2083" t="n">
        <v>20.71</v>
      </c>
      <c r="X2083" t="n">
        <v>1.16</v>
      </c>
      <c r="Y2083" t="n">
        <v>1</v>
      </c>
      <c r="Z2083" t="n">
        <v>10</v>
      </c>
    </row>
    <row r="2084">
      <c r="A2084" t="n">
        <v>65</v>
      </c>
      <c r="B2084" t="n">
        <v>145</v>
      </c>
      <c r="C2084" t="inlineStr">
        <is>
          <t xml:space="preserve">CONCLUIDO	</t>
        </is>
      </c>
      <c r="D2084" t="n">
        <v>1.6988</v>
      </c>
      <c r="E2084" t="n">
        <v>58.87</v>
      </c>
      <c r="F2084" t="n">
        <v>53.71</v>
      </c>
      <c r="G2084" t="n">
        <v>78.59999999999999</v>
      </c>
      <c r="H2084" t="n">
        <v>0.96</v>
      </c>
      <c r="I2084" t="n">
        <v>41</v>
      </c>
      <c r="J2084" t="n">
        <v>319.65</v>
      </c>
      <c r="K2084" t="n">
        <v>61.2</v>
      </c>
      <c r="L2084" t="n">
        <v>17.25</v>
      </c>
      <c r="M2084" t="n">
        <v>39</v>
      </c>
      <c r="N2084" t="n">
        <v>96.2</v>
      </c>
      <c r="O2084" t="n">
        <v>39658.05</v>
      </c>
      <c r="P2084" t="n">
        <v>952.78</v>
      </c>
      <c r="Q2084" t="n">
        <v>1367.3</v>
      </c>
      <c r="R2084" t="n">
        <v>143.36</v>
      </c>
      <c r="S2084" t="n">
        <v>104.26</v>
      </c>
      <c r="T2084" t="n">
        <v>18530.3</v>
      </c>
      <c r="U2084" t="n">
        <v>0.73</v>
      </c>
      <c r="V2084" t="n">
        <v>0.89</v>
      </c>
      <c r="W2084" t="n">
        <v>20.7</v>
      </c>
      <c r="X2084" t="n">
        <v>1.13</v>
      </c>
      <c r="Y2084" t="n">
        <v>1</v>
      </c>
      <c r="Z2084" t="n">
        <v>10</v>
      </c>
    </row>
    <row r="2085">
      <c r="A2085" t="n">
        <v>66</v>
      </c>
      <c r="B2085" t="n">
        <v>145</v>
      </c>
      <c r="C2085" t="inlineStr">
        <is>
          <t xml:space="preserve">CONCLUIDO	</t>
        </is>
      </c>
      <c r="D2085" t="n">
        <v>1.7012</v>
      </c>
      <c r="E2085" t="n">
        <v>58.78</v>
      </c>
      <c r="F2085" t="n">
        <v>53.68</v>
      </c>
      <c r="G2085" t="n">
        <v>80.52</v>
      </c>
      <c r="H2085" t="n">
        <v>0.97</v>
      </c>
      <c r="I2085" t="n">
        <v>40</v>
      </c>
      <c r="J2085" t="n">
        <v>320.22</v>
      </c>
      <c r="K2085" t="n">
        <v>61.2</v>
      </c>
      <c r="L2085" t="n">
        <v>17.5</v>
      </c>
      <c r="M2085" t="n">
        <v>38</v>
      </c>
      <c r="N2085" t="n">
        <v>96.52</v>
      </c>
      <c r="O2085" t="n">
        <v>39727.66</v>
      </c>
      <c r="P2085" t="n">
        <v>952.27</v>
      </c>
      <c r="Q2085" t="n">
        <v>1367.22</v>
      </c>
      <c r="R2085" t="n">
        <v>141.89</v>
      </c>
      <c r="S2085" t="n">
        <v>104.26</v>
      </c>
      <c r="T2085" t="n">
        <v>17798.94</v>
      </c>
      <c r="U2085" t="n">
        <v>0.73</v>
      </c>
      <c r="V2085" t="n">
        <v>0.89</v>
      </c>
      <c r="W2085" t="n">
        <v>20.72</v>
      </c>
      <c r="X2085" t="n">
        <v>1.1</v>
      </c>
      <c r="Y2085" t="n">
        <v>1</v>
      </c>
      <c r="Z2085" t="n">
        <v>10</v>
      </c>
    </row>
    <row r="2086">
      <c r="A2086" t="n">
        <v>67</v>
      </c>
      <c r="B2086" t="n">
        <v>145</v>
      </c>
      <c r="C2086" t="inlineStr">
        <is>
          <t xml:space="preserve">CONCLUIDO	</t>
        </is>
      </c>
      <c r="D2086" t="n">
        <v>1.7004</v>
      </c>
      <c r="E2086" t="n">
        <v>58.81</v>
      </c>
      <c r="F2086" t="n">
        <v>53.7</v>
      </c>
      <c r="G2086" t="n">
        <v>80.56</v>
      </c>
      <c r="H2086" t="n">
        <v>0.99</v>
      </c>
      <c r="I2086" t="n">
        <v>40</v>
      </c>
      <c r="J2086" t="n">
        <v>320.78</v>
      </c>
      <c r="K2086" t="n">
        <v>61.2</v>
      </c>
      <c r="L2086" t="n">
        <v>17.75</v>
      </c>
      <c r="M2086" t="n">
        <v>38</v>
      </c>
      <c r="N2086" t="n">
        <v>96.83</v>
      </c>
      <c r="O2086" t="n">
        <v>39797.41</v>
      </c>
      <c r="P2086" t="n">
        <v>953.11</v>
      </c>
      <c r="Q2086" t="n">
        <v>1367.42</v>
      </c>
      <c r="R2086" t="n">
        <v>143.16</v>
      </c>
      <c r="S2086" t="n">
        <v>104.26</v>
      </c>
      <c r="T2086" t="n">
        <v>18435.69</v>
      </c>
      <c r="U2086" t="n">
        <v>0.73</v>
      </c>
      <c r="V2086" t="n">
        <v>0.89</v>
      </c>
      <c r="W2086" t="n">
        <v>20.71</v>
      </c>
      <c r="X2086" t="n">
        <v>1.12</v>
      </c>
      <c r="Y2086" t="n">
        <v>1</v>
      </c>
      <c r="Z2086" t="n">
        <v>10</v>
      </c>
    </row>
    <row r="2087">
      <c r="A2087" t="n">
        <v>68</v>
      </c>
      <c r="B2087" t="n">
        <v>145</v>
      </c>
      <c r="C2087" t="inlineStr">
        <is>
          <t xml:space="preserve">CONCLUIDO	</t>
        </is>
      </c>
      <c r="D2087" t="n">
        <v>1.7036</v>
      </c>
      <c r="E2087" t="n">
        <v>58.7</v>
      </c>
      <c r="F2087" t="n">
        <v>53.65</v>
      </c>
      <c r="G2087" t="n">
        <v>82.54000000000001</v>
      </c>
      <c r="H2087" t="n">
        <v>1</v>
      </c>
      <c r="I2087" t="n">
        <v>39</v>
      </c>
      <c r="J2087" t="n">
        <v>321.35</v>
      </c>
      <c r="K2087" t="n">
        <v>61.2</v>
      </c>
      <c r="L2087" t="n">
        <v>18</v>
      </c>
      <c r="M2087" t="n">
        <v>37</v>
      </c>
      <c r="N2087" t="n">
        <v>97.15000000000001</v>
      </c>
      <c r="O2087" t="n">
        <v>39867.32</v>
      </c>
      <c r="P2087" t="n">
        <v>951.54</v>
      </c>
      <c r="Q2087" t="n">
        <v>1367.29</v>
      </c>
      <c r="R2087" t="n">
        <v>141.17</v>
      </c>
      <c r="S2087" t="n">
        <v>104.26</v>
      </c>
      <c r="T2087" t="n">
        <v>17445.96</v>
      </c>
      <c r="U2087" t="n">
        <v>0.74</v>
      </c>
      <c r="V2087" t="n">
        <v>0.89</v>
      </c>
      <c r="W2087" t="n">
        <v>20.71</v>
      </c>
      <c r="X2087" t="n">
        <v>1.07</v>
      </c>
      <c r="Y2087" t="n">
        <v>1</v>
      </c>
      <c r="Z2087" t="n">
        <v>10</v>
      </c>
    </row>
    <row r="2088">
      <c r="A2088" t="n">
        <v>69</v>
      </c>
      <c r="B2088" t="n">
        <v>145</v>
      </c>
      <c r="C2088" t="inlineStr">
        <is>
          <t xml:space="preserve">CONCLUIDO	</t>
        </is>
      </c>
      <c r="D2088" t="n">
        <v>1.7027</v>
      </c>
      <c r="E2088" t="n">
        <v>58.73</v>
      </c>
      <c r="F2088" t="n">
        <v>53.68</v>
      </c>
      <c r="G2088" t="n">
        <v>82.58</v>
      </c>
      <c r="H2088" t="n">
        <v>1.01</v>
      </c>
      <c r="I2088" t="n">
        <v>39</v>
      </c>
      <c r="J2088" t="n">
        <v>321.92</v>
      </c>
      <c r="K2088" t="n">
        <v>61.2</v>
      </c>
      <c r="L2088" t="n">
        <v>18.25</v>
      </c>
      <c r="M2088" t="n">
        <v>37</v>
      </c>
      <c r="N2088" t="n">
        <v>97.47</v>
      </c>
      <c r="O2088" t="n">
        <v>39937.36</v>
      </c>
      <c r="P2088" t="n">
        <v>952.3200000000001</v>
      </c>
      <c r="Q2088" t="n">
        <v>1367.34</v>
      </c>
      <c r="R2088" t="n">
        <v>142.19</v>
      </c>
      <c r="S2088" t="n">
        <v>104.26</v>
      </c>
      <c r="T2088" t="n">
        <v>17956.8</v>
      </c>
      <c r="U2088" t="n">
        <v>0.73</v>
      </c>
      <c r="V2088" t="n">
        <v>0.89</v>
      </c>
      <c r="W2088" t="n">
        <v>20.71</v>
      </c>
      <c r="X2088" t="n">
        <v>1.1</v>
      </c>
      <c r="Y2088" t="n">
        <v>1</v>
      </c>
      <c r="Z2088" t="n">
        <v>10</v>
      </c>
    </row>
    <row r="2089">
      <c r="A2089" t="n">
        <v>70</v>
      </c>
      <c r="B2089" t="n">
        <v>145</v>
      </c>
      <c r="C2089" t="inlineStr">
        <is>
          <t xml:space="preserve">CONCLUIDO	</t>
        </is>
      </c>
      <c r="D2089" t="n">
        <v>1.7059</v>
      </c>
      <c r="E2089" t="n">
        <v>58.62</v>
      </c>
      <c r="F2089" t="n">
        <v>53.62</v>
      </c>
      <c r="G2089" t="n">
        <v>84.67</v>
      </c>
      <c r="H2089" t="n">
        <v>1.02</v>
      </c>
      <c r="I2089" t="n">
        <v>38</v>
      </c>
      <c r="J2089" t="n">
        <v>322.49</v>
      </c>
      <c r="K2089" t="n">
        <v>61.2</v>
      </c>
      <c r="L2089" t="n">
        <v>18.5</v>
      </c>
      <c r="M2089" t="n">
        <v>36</v>
      </c>
      <c r="N2089" t="n">
        <v>97.79000000000001</v>
      </c>
      <c r="O2089" t="n">
        <v>40007.56</v>
      </c>
      <c r="P2089" t="n">
        <v>950.9299999999999</v>
      </c>
      <c r="Q2089" t="n">
        <v>1367.25</v>
      </c>
      <c r="R2089" t="n">
        <v>140.56</v>
      </c>
      <c r="S2089" t="n">
        <v>104.26</v>
      </c>
      <c r="T2089" t="n">
        <v>17146.01</v>
      </c>
      <c r="U2089" t="n">
        <v>0.74</v>
      </c>
      <c r="V2089" t="n">
        <v>0.89</v>
      </c>
      <c r="W2089" t="n">
        <v>20.7</v>
      </c>
      <c r="X2089" t="n">
        <v>1.04</v>
      </c>
      <c r="Y2089" t="n">
        <v>1</v>
      </c>
      <c r="Z2089" t="n">
        <v>10</v>
      </c>
    </row>
    <row r="2090">
      <c r="A2090" t="n">
        <v>71</v>
      </c>
      <c r="B2090" t="n">
        <v>145</v>
      </c>
      <c r="C2090" t="inlineStr">
        <is>
          <t xml:space="preserve">CONCLUIDO	</t>
        </is>
      </c>
      <c r="D2090" t="n">
        <v>1.7054</v>
      </c>
      <c r="E2090" t="n">
        <v>58.64</v>
      </c>
      <c r="F2090" t="n">
        <v>53.64</v>
      </c>
      <c r="G2090" t="n">
        <v>84.7</v>
      </c>
      <c r="H2090" t="n">
        <v>1.03</v>
      </c>
      <c r="I2090" t="n">
        <v>38</v>
      </c>
      <c r="J2090" t="n">
        <v>323.06</v>
      </c>
      <c r="K2090" t="n">
        <v>61.2</v>
      </c>
      <c r="L2090" t="n">
        <v>18.75</v>
      </c>
      <c r="M2090" t="n">
        <v>36</v>
      </c>
      <c r="N2090" t="n">
        <v>98.11</v>
      </c>
      <c r="O2090" t="n">
        <v>40077.9</v>
      </c>
      <c r="P2090" t="n">
        <v>950.71</v>
      </c>
      <c r="Q2090" t="n">
        <v>1367.33</v>
      </c>
      <c r="R2090" t="n">
        <v>140.96</v>
      </c>
      <c r="S2090" t="n">
        <v>104.26</v>
      </c>
      <c r="T2090" t="n">
        <v>17344.18</v>
      </c>
      <c r="U2090" t="n">
        <v>0.74</v>
      </c>
      <c r="V2090" t="n">
        <v>0.89</v>
      </c>
      <c r="W2090" t="n">
        <v>20.71</v>
      </c>
      <c r="X2090" t="n">
        <v>1.06</v>
      </c>
      <c r="Y2090" t="n">
        <v>1</v>
      </c>
      <c r="Z2090" t="n">
        <v>10</v>
      </c>
    </row>
    <row r="2091">
      <c r="A2091" t="n">
        <v>72</v>
      </c>
      <c r="B2091" t="n">
        <v>145</v>
      </c>
      <c r="C2091" t="inlineStr">
        <is>
          <t xml:space="preserve">CONCLUIDO	</t>
        </is>
      </c>
      <c r="D2091" t="n">
        <v>1.7085</v>
      </c>
      <c r="E2091" t="n">
        <v>58.53</v>
      </c>
      <c r="F2091" t="n">
        <v>53.59</v>
      </c>
      <c r="G2091" t="n">
        <v>86.90000000000001</v>
      </c>
      <c r="H2091" t="n">
        <v>1.05</v>
      </c>
      <c r="I2091" t="n">
        <v>37</v>
      </c>
      <c r="J2091" t="n">
        <v>323.63</v>
      </c>
      <c r="K2091" t="n">
        <v>61.2</v>
      </c>
      <c r="L2091" t="n">
        <v>19</v>
      </c>
      <c r="M2091" t="n">
        <v>35</v>
      </c>
      <c r="N2091" t="n">
        <v>98.43000000000001</v>
      </c>
      <c r="O2091" t="n">
        <v>40148.52</v>
      </c>
      <c r="P2091" t="n">
        <v>949.85</v>
      </c>
      <c r="Q2091" t="n">
        <v>1367.22</v>
      </c>
      <c r="R2091" t="n">
        <v>139.54</v>
      </c>
      <c r="S2091" t="n">
        <v>104.26</v>
      </c>
      <c r="T2091" t="n">
        <v>16642.63</v>
      </c>
      <c r="U2091" t="n">
        <v>0.75</v>
      </c>
      <c r="V2091" t="n">
        <v>0.89</v>
      </c>
      <c r="W2091" t="n">
        <v>20.7</v>
      </c>
      <c r="X2091" t="n">
        <v>1.01</v>
      </c>
      <c r="Y2091" t="n">
        <v>1</v>
      </c>
      <c r="Z2091" t="n">
        <v>10</v>
      </c>
    </row>
    <row r="2092">
      <c r="A2092" t="n">
        <v>73</v>
      </c>
      <c r="B2092" t="n">
        <v>145</v>
      </c>
      <c r="C2092" t="inlineStr">
        <is>
          <t xml:space="preserve">CONCLUIDO	</t>
        </is>
      </c>
      <c r="D2092" t="n">
        <v>1.7075</v>
      </c>
      <c r="E2092" t="n">
        <v>58.56</v>
      </c>
      <c r="F2092" t="n">
        <v>53.62</v>
      </c>
      <c r="G2092" t="n">
        <v>86.95</v>
      </c>
      <c r="H2092" t="n">
        <v>1.06</v>
      </c>
      <c r="I2092" t="n">
        <v>37</v>
      </c>
      <c r="J2092" t="n">
        <v>324.2</v>
      </c>
      <c r="K2092" t="n">
        <v>61.2</v>
      </c>
      <c r="L2092" t="n">
        <v>19.25</v>
      </c>
      <c r="M2092" t="n">
        <v>35</v>
      </c>
      <c r="N2092" t="n">
        <v>98.75</v>
      </c>
      <c r="O2092" t="n">
        <v>40219.17</v>
      </c>
      <c r="P2092" t="n">
        <v>950.38</v>
      </c>
      <c r="Q2092" t="n">
        <v>1367.25</v>
      </c>
      <c r="R2092" t="n">
        <v>140.62</v>
      </c>
      <c r="S2092" t="n">
        <v>104.26</v>
      </c>
      <c r="T2092" t="n">
        <v>17178.79</v>
      </c>
      <c r="U2092" t="n">
        <v>0.74</v>
      </c>
      <c r="V2092" t="n">
        <v>0.89</v>
      </c>
      <c r="W2092" t="n">
        <v>20.7</v>
      </c>
      <c r="X2092" t="n">
        <v>1.04</v>
      </c>
      <c r="Y2092" t="n">
        <v>1</v>
      </c>
      <c r="Z2092" t="n">
        <v>10</v>
      </c>
    </row>
    <row r="2093">
      <c r="A2093" t="n">
        <v>74</v>
      </c>
      <c r="B2093" t="n">
        <v>145</v>
      </c>
      <c r="C2093" t="inlineStr">
        <is>
          <t xml:space="preserve">CONCLUIDO	</t>
        </is>
      </c>
      <c r="D2093" t="n">
        <v>1.7102</v>
      </c>
      <c r="E2093" t="n">
        <v>58.47</v>
      </c>
      <c r="F2093" t="n">
        <v>53.58</v>
      </c>
      <c r="G2093" t="n">
        <v>89.31</v>
      </c>
      <c r="H2093" t="n">
        <v>1.07</v>
      </c>
      <c r="I2093" t="n">
        <v>36</v>
      </c>
      <c r="J2093" t="n">
        <v>324.78</v>
      </c>
      <c r="K2093" t="n">
        <v>61.2</v>
      </c>
      <c r="L2093" t="n">
        <v>19.5</v>
      </c>
      <c r="M2093" t="n">
        <v>34</v>
      </c>
      <c r="N2093" t="n">
        <v>99.08</v>
      </c>
      <c r="O2093" t="n">
        <v>40289.97</v>
      </c>
      <c r="P2093" t="n">
        <v>949.54</v>
      </c>
      <c r="Q2093" t="n">
        <v>1367.31</v>
      </c>
      <c r="R2093" t="n">
        <v>139.18</v>
      </c>
      <c r="S2093" t="n">
        <v>104.26</v>
      </c>
      <c r="T2093" t="n">
        <v>16466.72</v>
      </c>
      <c r="U2093" t="n">
        <v>0.75</v>
      </c>
      <c r="V2093" t="n">
        <v>0.89</v>
      </c>
      <c r="W2093" t="n">
        <v>20.7</v>
      </c>
      <c r="X2093" t="n">
        <v>1</v>
      </c>
      <c r="Y2093" t="n">
        <v>1</v>
      </c>
      <c r="Z2093" t="n">
        <v>10</v>
      </c>
    </row>
    <row r="2094">
      <c r="A2094" t="n">
        <v>75</v>
      </c>
      <c r="B2094" t="n">
        <v>145</v>
      </c>
      <c r="C2094" t="inlineStr">
        <is>
          <t xml:space="preserve">CONCLUIDO	</t>
        </is>
      </c>
      <c r="D2094" t="n">
        <v>1.7104</v>
      </c>
      <c r="E2094" t="n">
        <v>58.46</v>
      </c>
      <c r="F2094" t="n">
        <v>53.58</v>
      </c>
      <c r="G2094" t="n">
        <v>89.29000000000001</v>
      </c>
      <c r="H2094" t="n">
        <v>1.08</v>
      </c>
      <c r="I2094" t="n">
        <v>36</v>
      </c>
      <c r="J2094" t="n">
        <v>325.35</v>
      </c>
      <c r="K2094" t="n">
        <v>61.2</v>
      </c>
      <c r="L2094" t="n">
        <v>19.75</v>
      </c>
      <c r="M2094" t="n">
        <v>34</v>
      </c>
      <c r="N2094" t="n">
        <v>99.40000000000001</v>
      </c>
      <c r="O2094" t="n">
        <v>40360.92</v>
      </c>
      <c r="P2094" t="n">
        <v>949.52</v>
      </c>
      <c r="Q2094" t="n">
        <v>1367.36</v>
      </c>
      <c r="R2094" t="n">
        <v>138.75</v>
      </c>
      <c r="S2094" t="n">
        <v>104.26</v>
      </c>
      <c r="T2094" t="n">
        <v>16251.61</v>
      </c>
      <c r="U2094" t="n">
        <v>0.75</v>
      </c>
      <c r="V2094" t="n">
        <v>0.89</v>
      </c>
      <c r="W2094" t="n">
        <v>20.7</v>
      </c>
      <c r="X2094" t="n">
        <v>1</v>
      </c>
      <c r="Y2094" t="n">
        <v>1</v>
      </c>
      <c r="Z2094" t="n">
        <v>10</v>
      </c>
    </row>
    <row r="2095">
      <c r="A2095" t="n">
        <v>76</v>
      </c>
      <c r="B2095" t="n">
        <v>145</v>
      </c>
      <c r="C2095" t="inlineStr">
        <is>
          <t xml:space="preserve">CONCLUIDO	</t>
        </is>
      </c>
      <c r="D2095" t="n">
        <v>1.7129</v>
      </c>
      <c r="E2095" t="n">
        <v>58.38</v>
      </c>
      <c r="F2095" t="n">
        <v>53.55</v>
      </c>
      <c r="G2095" t="n">
        <v>91.79000000000001</v>
      </c>
      <c r="H2095" t="n">
        <v>1.09</v>
      </c>
      <c r="I2095" t="n">
        <v>35</v>
      </c>
      <c r="J2095" t="n">
        <v>325.93</v>
      </c>
      <c r="K2095" t="n">
        <v>61.2</v>
      </c>
      <c r="L2095" t="n">
        <v>20</v>
      </c>
      <c r="M2095" t="n">
        <v>33</v>
      </c>
      <c r="N2095" t="n">
        <v>99.73</v>
      </c>
      <c r="O2095" t="n">
        <v>40432.03</v>
      </c>
      <c r="P2095" t="n">
        <v>948.29</v>
      </c>
      <c r="Q2095" t="n">
        <v>1367.18</v>
      </c>
      <c r="R2095" t="n">
        <v>138.07</v>
      </c>
      <c r="S2095" t="n">
        <v>104.26</v>
      </c>
      <c r="T2095" t="n">
        <v>15917.03</v>
      </c>
      <c r="U2095" t="n">
        <v>0.76</v>
      </c>
      <c r="V2095" t="n">
        <v>0.9</v>
      </c>
      <c r="W2095" t="n">
        <v>20.7</v>
      </c>
      <c r="X2095" t="n">
        <v>0.97</v>
      </c>
      <c r="Y2095" t="n">
        <v>1</v>
      </c>
      <c r="Z2095" t="n">
        <v>10</v>
      </c>
    </row>
    <row r="2096">
      <c r="A2096" t="n">
        <v>77</v>
      </c>
      <c r="B2096" t="n">
        <v>145</v>
      </c>
      <c r="C2096" t="inlineStr">
        <is>
          <t xml:space="preserve">CONCLUIDO	</t>
        </is>
      </c>
      <c r="D2096" t="n">
        <v>1.7116</v>
      </c>
      <c r="E2096" t="n">
        <v>58.42</v>
      </c>
      <c r="F2096" t="n">
        <v>53.59</v>
      </c>
      <c r="G2096" t="n">
        <v>91.87</v>
      </c>
      <c r="H2096" t="n">
        <v>1.11</v>
      </c>
      <c r="I2096" t="n">
        <v>35</v>
      </c>
      <c r="J2096" t="n">
        <v>326.51</v>
      </c>
      <c r="K2096" t="n">
        <v>61.2</v>
      </c>
      <c r="L2096" t="n">
        <v>20.25</v>
      </c>
      <c r="M2096" t="n">
        <v>33</v>
      </c>
      <c r="N2096" t="n">
        <v>100.06</v>
      </c>
      <c r="O2096" t="n">
        <v>40503.29</v>
      </c>
      <c r="P2096" t="n">
        <v>949.51</v>
      </c>
      <c r="Q2096" t="n">
        <v>1367.22</v>
      </c>
      <c r="R2096" t="n">
        <v>139.3</v>
      </c>
      <c r="S2096" t="n">
        <v>104.26</v>
      </c>
      <c r="T2096" t="n">
        <v>16529.77</v>
      </c>
      <c r="U2096" t="n">
        <v>0.75</v>
      </c>
      <c r="V2096" t="n">
        <v>0.89</v>
      </c>
      <c r="W2096" t="n">
        <v>20.71</v>
      </c>
      <c r="X2096" t="n">
        <v>1.01</v>
      </c>
      <c r="Y2096" t="n">
        <v>1</v>
      </c>
      <c r="Z2096" t="n">
        <v>10</v>
      </c>
    </row>
    <row r="2097">
      <c r="A2097" t="n">
        <v>78</v>
      </c>
      <c r="B2097" t="n">
        <v>145</v>
      </c>
      <c r="C2097" t="inlineStr">
        <is>
          <t xml:space="preserve">CONCLUIDO	</t>
        </is>
      </c>
      <c r="D2097" t="n">
        <v>1.7119</v>
      </c>
      <c r="E2097" t="n">
        <v>58.41</v>
      </c>
      <c r="F2097" t="n">
        <v>53.58</v>
      </c>
      <c r="G2097" t="n">
        <v>91.84999999999999</v>
      </c>
      <c r="H2097" t="n">
        <v>1.12</v>
      </c>
      <c r="I2097" t="n">
        <v>35</v>
      </c>
      <c r="J2097" t="n">
        <v>327.08</v>
      </c>
      <c r="K2097" t="n">
        <v>61.2</v>
      </c>
      <c r="L2097" t="n">
        <v>20.5</v>
      </c>
      <c r="M2097" t="n">
        <v>33</v>
      </c>
      <c r="N2097" t="n">
        <v>100.39</v>
      </c>
      <c r="O2097" t="n">
        <v>40574.7</v>
      </c>
      <c r="P2097" t="n">
        <v>948.54</v>
      </c>
      <c r="Q2097" t="n">
        <v>1367.3</v>
      </c>
      <c r="R2097" t="n">
        <v>139.09</v>
      </c>
      <c r="S2097" t="n">
        <v>104.26</v>
      </c>
      <c r="T2097" t="n">
        <v>16425.6</v>
      </c>
      <c r="U2097" t="n">
        <v>0.75</v>
      </c>
      <c r="V2097" t="n">
        <v>0.89</v>
      </c>
      <c r="W2097" t="n">
        <v>20.7</v>
      </c>
      <c r="X2097" t="n">
        <v>1</v>
      </c>
      <c r="Y2097" t="n">
        <v>1</v>
      </c>
      <c r="Z2097" t="n">
        <v>10</v>
      </c>
    </row>
    <row r="2098">
      <c r="A2098" t="n">
        <v>79</v>
      </c>
      <c r="B2098" t="n">
        <v>145</v>
      </c>
      <c r="C2098" t="inlineStr">
        <is>
          <t xml:space="preserve">CONCLUIDO	</t>
        </is>
      </c>
      <c r="D2098" t="n">
        <v>1.7155</v>
      </c>
      <c r="E2098" t="n">
        <v>58.29</v>
      </c>
      <c r="F2098" t="n">
        <v>53.51</v>
      </c>
      <c r="G2098" t="n">
        <v>94.43000000000001</v>
      </c>
      <c r="H2098" t="n">
        <v>1.13</v>
      </c>
      <c r="I2098" t="n">
        <v>34</v>
      </c>
      <c r="J2098" t="n">
        <v>327.66</v>
      </c>
      <c r="K2098" t="n">
        <v>61.2</v>
      </c>
      <c r="L2098" t="n">
        <v>20.75</v>
      </c>
      <c r="M2098" t="n">
        <v>32</v>
      </c>
      <c r="N2098" t="n">
        <v>100.72</v>
      </c>
      <c r="O2098" t="n">
        <v>40646.27</v>
      </c>
      <c r="P2098" t="n">
        <v>947.26</v>
      </c>
      <c r="Q2098" t="n">
        <v>1367.24</v>
      </c>
      <c r="R2098" t="n">
        <v>136.69</v>
      </c>
      <c r="S2098" t="n">
        <v>104.26</v>
      </c>
      <c r="T2098" t="n">
        <v>15230.26</v>
      </c>
      <c r="U2098" t="n">
        <v>0.76</v>
      </c>
      <c r="V2098" t="n">
        <v>0.9</v>
      </c>
      <c r="W2098" t="n">
        <v>20.7</v>
      </c>
      <c r="X2098" t="n">
        <v>0.93</v>
      </c>
      <c r="Y2098" t="n">
        <v>1</v>
      </c>
      <c r="Z2098" t="n">
        <v>10</v>
      </c>
    </row>
    <row r="2099">
      <c r="A2099" t="n">
        <v>80</v>
      </c>
      <c r="B2099" t="n">
        <v>145</v>
      </c>
      <c r="C2099" t="inlineStr">
        <is>
          <t xml:space="preserve">CONCLUIDO	</t>
        </is>
      </c>
      <c r="D2099" t="n">
        <v>1.7149</v>
      </c>
      <c r="E2099" t="n">
        <v>58.31</v>
      </c>
      <c r="F2099" t="n">
        <v>53.53</v>
      </c>
      <c r="G2099" t="n">
        <v>94.45999999999999</v>
      </c>
      <c r="H2099" t="n">
        <v>1.14</v>
      </c>
      <c r="I2099" t="n">
        <v>34</v>
      </c>
      <c r="J2099" t="n">
        <v>328.25</v>
      </c>
      <c r="K2099" t="n">
        <v>61.2</v>
      </c>
      <c r="L2099" t="n">
        <v>21</v>
      </c>
      <c r="M2099" t="n">
        <v>32</v>
      </c>
      <c r="N2099" t="n">
        <v>101.05</v>
      </c>
      <c r="O2099" t="n">
        <v>40718</v>
      </c>
      <c r="P2099" t="n">
        <v>947.76</v>
      </c>
      <c r="Q2099" t="n">
        <v>1367.26</v>
      </c>
      <c r="R2099" t="n">
        <v>137.78</v>
      </c>
      <c r="S2099" t="n">
        <v>104.26</v>
      </c>
      <c r="T2099" t="n">
        <v>15775.8</v>
      </c>
      <c r="U2099" t="n">
        <v>0.76</v>
      </c>
      <c r="V2099" t="n">
        <v>0.9</v>
      </c>
      <c r="W2099" t="n">
        <v>20.69</v>
      </c>
      <c r="X2099" t="n">
        <v>0.95</v>
      </c>
      <c r="Y2099" t="n">
        <v>1</v>
      </c>
      <c r="Z2099" t="n">
        <v>10</v>
      </c>
    </row>
    <row r="2100">
      <c r="A2100" t="n">
        <v>81</v>
      </c>
      <c r="B2100" t="n">
        <v>145</v>
      </c>
      <c r="C2100" t="inlineStr">
        <is>
          <t xml:space="preserve">CONCLUIDO	</t>
        </is>
      </c>
      <c r="D2100" t="n">
        <v>1.7174</v>
      </c>
      <c r="E2100" t="n">
        <v>58.23</v>
      </c>
      <c r="F2100" t="n">
        <v>53.5</v>
      </c>
      <c r="G2100" t="n">
        <v>97.27</v>
      </c>
      <c r="H2100" t="n">
        <v>1.15</v>
      </c>
      <c r="I2100" t="n">
        <v>33</v>
      </c>
      <c r="J2100" t="n">
        <v>328.83</v>
      </c>
      <c r="K2100" t="n">
        <v>61.2</v>
      </c>
      <c r="L2100" t="n">
        <v>21.25</v>
      </c>
      <c r="M2100" t="n">
        <v>31</v>
      </c>
      <c r="N2100" t="n">
        <v>101.38</v>
      </c>
      <c r="O2100" t="n">
        <v>40789.89</v>
      </c>
      <c r="P2100" t="n">
        <v>947.48</v>
      </c>
      <c r="Q2100" t="n">
        <v>1367.26</v>
      </c>
      <c r="R2100" t="n">
        <v>136.78</v>
      </c>
      <c r="S2100" t="n">
        <v>104.26</v>
      </c>
      <c r="T2100" t="n">
        <v>15282.62</v>
      </c>
      <c r="U2100" t="n">
        <v>0.76</v>
      </c>
      <c r="V2100" t="n">
        <v>0.9</v>
      </c>
      <c r="W2100" t="n">
        <v>20.69</v>
      </c>
      <c r="X2100" t="n">
        <v>0.92</v>
      </c>
      <c r="Y2100" t="n">
        <v>1</v>
      </c>
      <c r="Z2100" t="n">
        <v>10</v>
      </c>
    </row>
    <row r="2101">
      <c r="A2101" t="n">
        <v>82</v>
      </c>
      <c r="B2101" t="n">
        <v>145</v>
      </c>
      <c r="C2101" t="inlineStr">
        <is>
          <t xml:space="preserve">CONCLUIDO	</t>
        </is>
      </c>
      <c r="D2101" t="n">
        <v>1.7184</v>
      </c>
      <c r="E2101" t="n">
        <v>58.2</v>
      </c>
      <c r="F2101" t="n">
        <v>53.47</v>
      </c>
      <c r="G2101" t="n">
        <v>97.20999999999999</v>
      </c>
      <c r="H2101" t="n">
        <v>1.16</v>
      </c>
      <c r="I2101" t="n">
        <v>33</v>
      </c>
      <c r="J2101" t="n">
        <v>329.41</v>
      </c>
      <c r="K2101" t="n">
        <v>61.2</v>
      </c>
      <c r="L2101" t="n">
        <v>21.5</v>
      </c>
      <c r="M2101" t="n">
        <v>31</v>
      </c>
      <c r="N2101" t="n">
        <v>101.71</v>
      </c>
      <c r="O2101" t="n">
        <v>40861.93</v>
      </c>
      <c r="P2101" t="n">
        <v>947.1900000000001</v>
      </c>
      <c r="Q2101" t="n">
        <v>1367.32</v>
      </c>
      <c r="R2101" t="n">
        <v>135.56</v>
      </c>
      <c r="S2101" t="n">
        <v>104.26</v>
      </c>
      <c r="T2101" t="n">
        <v>14669.18</v>
      </c>
      <c r="U2101" t="n">
        <v>0.77</v>
      </c>
      <c r="V2101" t="n">
        <v>0.9</v>
      </c>
      <c r="W2101" t="n">
        <v>20.69</v>
      </c>
      <c r="X2101" t="n">
        <v>0.89</v>
      </c>
      <c r="Y2101" t="n">
        <v>1</v>
      </c>
      <c r="Z2101" t="n">
        <v>10</v>
      </c>
    </row>
    <row r="2102">
      <c r="A2102" t="n">
        <v>83</v>
      </c>
      <c r="B2102" t="n">
        <v>145</v>
      </c>
      <c r="C2102" t="inlineStr">
        <is>
          <t xml:space="preserve">CONCLUIDO	</t>
        </is>
      </c>
      <c r="D2102" t="n">
        <v>1.7177</v>
      </c>
      <c r="E2102" t="n">
        <v>58.22</v>
      </c>
      <c r="F2102" t="n">
        <v>53.49</v>
      </c>
      <c r="G2102" t="n">
        <v>97.25</v>
      </c>
      <c r="H2102" t="n">
        <v>1.17</v>
      </c>
      <c r="I2102" t="n">
        <v>33</v>
      </c>
      <c r="J2102" t="n">
        <v>330</v>
      </c>
      <c r="K2102" t="n">
        <v>61.2</v>
      </c>
      <c r="L2102" t="n">
        <v>21.75</v>
      </c>
      <c r="M2102" t="n">
        <v>31</v>
      </c>
      <c r="N2102" t="n">
        <v>102.05</v>
      </c>
      <c r="O2102" t="n">
        <v>40934.14</v>
      </c>
      <c r="P2102" t="n">
        <v>947.21</v>
      </c>
      <c r="Q2102" t="n">
        <v>1367.22</v>
      </c>
      <c r="R2102" t="n">
        <v>136.13</v>
      </c>
      <c r="S2102" t="n">
        <v>104.26</v>
      </c>
      <c r="T2102" t="n">
        <v>14955.88</v>
      </c>
      <c r="U2102" t="n">
        <v>0.77</v>
      </c>
      <c r="V2102" t="n">
        <v>0.9</v>
      </c>
      <c r="W2102" t="n">
        <v>20.7</v>
      </c>
      <c r="X2102" t="n">
        <v>0.91</v>
      </c>
      <c r="Y2102" t="n">
        <v>1</v>
      </c>
      <c r="Z2102" t="n">
        <v>10</v>
      </c>
    </row>
    <row r="2103">
      <c r="A2103" t="n">
        <v>84</v>
      </c>
      <c r="B2103" t="n">
        <v>145</v>
      </c>
      <c r="C2103" t="inlineStr">
        <is>
          <t xml:space="preserve">CONCLUIDO	</t>
        </is>
      </c>
      <c r="D2103" t="n">
        <v>1.7197</v>
      </c>
      <c r="E2103" t="n">
        <v>58.15</v>
      </c>
      <c r="F2103" t="n">
        <v>53.48</v>
      </c>
      <c r="G2103" t="n">
        <v>100.27</v>
      </c>
      <c r="H2103" t="n">
        <v>1.19</v>
      </c>
      <c r="I2103" t="n">
        <v>32</v>
      </c>
      <c r="J2103" t="n">
        <v>330.59</v>
      </c>
      <c r="K2103" t="n">
        <v>61.2</v>
      </c>
      <c r="L2103" t="n">
        <v>22</v>
      </c>
      <c r="M2103" t="n">
        <v>30</v>
      </c>
      <c r="N2103" t="n">
        <v>102.39</v>
      </c>
      <c r="O2103" t="n">
        <v>41006.51</v>
      </c>
      <c r="P2103" t="n">
        <v>947.21</v>
      </c>
      <c r="Q2103" t="n">
        <v>1367.27</v>
      </c>
      <c r="R2103" t="n">
        <v>135.74</v>
      </c>
      <c r="S2103" t="n">
        <v>104.26</v>
      </c>
      <c r="T2103" t="n">
        <v>14767.49</v>
      </c>
      <c r="U2103" t="n">
        <v>0.77</v>
      </c>
      <c r="V2103" t="n">
        <v>0.9</v>
      </c>
      <c r="W2103" t="n">
        <v>20.7</v>
      </c>
      <c r="X2103" t="n">
        <v>0.9</v>
      </c>
      <c r="Y2103" t="n">
        <v>1</v>
      </c>
      <c r="Z2103" t="n">
        <v>10</v>
      </c>
    </row>
    <row r="2104">
      <c r="A2104" t="n">
        <v>85</v>
      </c>
      <c r="B2104" t="n">
        <v>145</v>
      </c>
      <c r="C2104" t="inlineStr">
        <is>
          <t xml:space="preserve">CONCLUIDO	</t>
        </is>
      </c>
      <c r="D2104" t="n">
        <v>1.72</v>
      </c>
      <c r="E2104" t="n">
        <v>58.14</v>
      </c>
      <c r="F2104" t="n">
        <v>53.47</v>
      </c>
      <c r="G2104" t="n">
        <v>100.25</v>
      </c>
      <c r="H2104" t="n">
        <v>1.2</v>
      </c>
      <c r="I2104" t="n">
        <v>32</v>
      </c>
      <c r="J2104" t="n">
        <v>331.17</v>
      </c>
      <c r="K2104" t="n">
        <v>61.2</v>
      </c>
      <c r="L2104" t="n">
        <v>22.25</v>
      </c>
      <c r="M2104" t="n">
        <v>30</v>
      </c>
      <c r="N2104" t="n">
        <v>102.72</v>
      </c>
      <c r="O2104" t="n">
        <v>41079.04</v>
      </c>
      <c r="P2104" t="n">
        <v>946.58</v>
      </c>
      <c r="Q2104" t="n">
        <v>1367.31</v>
      </c>
      <c r="R2104" t="n">
        <v>135.51</v>
      </c>
      <c r="S2104" t="n">
        <v>104.26</v>
      </c>
      <c r="T2104" t="n">
        <v>14650.23</v>
      </c>
      <c r="U2104" t="n">
        <v>0.77</v>
      </c>
      <c r="V2104" t="n">
        <v>0.9</v>
      </c>
      <c r="W2104" t="n">
        <v>20.69</v>
      </c>
      <c r="X2104" t="n">
        <v>0.89</v>
      </c>
      <c r="Y2104" t="n">
        <v>1</v>
      </c>
      <c r="Z2104" t="n">
        <v>10</v>
      </c>
    </row>
    <row r="2105">
      <c r="A2105" t="n">
        <v>86</v>
      </c>
      <c r="B2105" t="n">
        <v>145</v>
      </c>
      <c r="C2105" t="inlineStr">
        <is>
          <t xml:space="preserve">CONCLUIDO	</t>
        </is>
      </c>
      <c r="D2105" t="n">
        <v>1.7199</v>
      </c>
      <c r="E2105" t="n">
        <v>58.14</v>
      </c>
      <c r="F2105" t="n">
        <v>53.47</v>
      </c>
      <c r="G2105" t="n">
        <v>100.25</v>
      </c>
      <c r="H2105" t="n">
        <v>1.21</v>
      </c>
      <c r="I2105" t="n">
        <v>32</v>
      </c>
      <c r="J2105" t="n">
        <v>331.76</v>
      </c>
      <c r="K2105" t="n">
        <v>61.2</v>
      </c>
      <c r="L2105" t="n">
        <v>22.5</v>
      </c>
      <c r="M2105" t="n">
        <v>30</v>
      </c>
      <c r="N2105" t="n">
        <v>103.06</v>
      </c>
      <c r="O2105" t="n">
        <v>41151.74</v>
      </c>
      <c r="P2105" t="n">
        <v>945.88</v>
      </c>
      <c r="Q2105" t="n">
        <v>1367.34</v>
      </c>
      <c r="R2105" t="n">
        <v>135.55</v>
      </c>
      <c r="S2105" t="n">
        <v>104.26</v>
      </c>
      <c r="T2105" t="n">
        <v>14673.41</v>
      </c>
      <c r="U2105" t="n">
        <v>0.77</v>
      </c>
      <c r="V2105" t="n">
        <v>0.9</v>
      </c>
      <c r="W2105" t="n">
        <v>20.69</v>
      </c>
      <c r="X2105" t="n">
        <v>0.89</v>
      </c>
      <c r="Y2105" t="n">
        <v>1</v>
      </c>
      <c r="Z2105" t="n">
        <v>10</v>
      </c>
    </row>
    <row r="2106">
      <c r="A2106" t="n">
        <v>87</v>
      </c>
      <c r="B2106" t="n">
        <v>145</v>
      </c>
      <c r="C2106" t="inlineStr">
        <is>
          <t xml:space="preserve">CONCLUIDO	</t>
        </is>
      </c>
      <c r="D2106" t="n">
        <v>1.7226</v>
      </c>
      <c r="E2106" t="n">
        <v>58.05</v>
      </c>
      <c r="F2106" t="n">
        <v>53.43</v>
      </c>
      <c r="G2106" t="n">
        <v>103.42</v>
      </c>
      <c r="H2106" t="n">
        <v>1.22</v>
      </c>
      <c r="I2106" t="n">
        <v>31</v>
      </c>
      <c r="J2106" t="n">
        <v>332.35</v>
      </c>
      <c r="K2106" t="n">
        <v>61.2</v>
      </c>
      <c r="L2106" t="n">
        <v>22.75</v>
      </c>
      <c r="M2106" t="n">
        <v>29</v>
      </c>
      <c r="N2106" t="n">
        <v>103.41</v>
      </c>
      <c r="O2106" t="n">
        <v>41224.6</v>
      </c>
      <c r="P2106" t="n">
        <v>946.08</v>
      </c>
      <c r="Q2106" t="n">
        <v>1367.36</v>
      </c>
      <c r="R2106" t="n">
        <v>134.33</v>
      </c>
      <c r="S2106" t="n">
        <v>104.26</v>
      </c>
      <c r="T2106" t="n">
        <v>14068.58</v>
      </c>
      <c r="U2106" t="n">
        <v>0.78</v>
      </c>
      <c r="V2106" t="n">
        <v>0.9</v>
      </c>
      <c r="W2106" t="n">
        <v>20.69</v>
      </c>
      <c r="X2106" t="n">
        <v>0.85</v>
      </c>
      <c r="Y2106" t="n">
        <v>1</v>
      </c>
      <c r="Z2106" t="n">
        <v>10</v>
      </c>
    </row>
    <row r="2107">
      <c r="A2107" t="n">
        <v>88</v>
      </c>
      <c r="B2107" t="n">
        <v>145</v>
      </c>
      <c r="C2107" t="inlineStr">
        <is>
          <t xml:space="preserve">CONCLUIDO	</t>
        </is>
      </c>
      <c r="D2107" t="n">
        <v>1.7226</v>
      </c>
      <c r="E2107" t="n">
        <v>58.05</v>
      </c>
      <c r="F2107" t="n">
        <v>53.43</v>
      </c>
      <c r="G2107" t="n">
        <v>103.41</v>
      </c>
      <c r="H2107" t="n">
        <v>1.23</v>
      </c>
      <c r="I2107" t="n">
        <v>31</v>
      </c>
      <c r="J2107" t="n">
        <v>332.95</v>
      </c>
      <c r="K2107" t="n">
        <v>61.2</v>
      </c>
      <c r="L2107" t="n">
        <v>23</v>
      </c>
      <c r="M2107" t="n">
        <v>29</v>
      </c>
      <c r="N2107" t="n">
        <v>103.75</v>
      </c>
      <c r="O2107" t="n">
        <v>41297.62</v>
      </c>
      <c r="P2107" t="n">
        <v>946.12</v>
      </c>
      <c r="Q2107" t="n">
        <v>1367.3</v>
      </c>
      <c r="R2107" t="n">
        <v>134.49</v>
      </c>
      <c r="S2107" t="n">
        <v>104.26</v>
      </c>
      <c r="T2107" t="n">
        <v>14144.01</v>
      </c>
      <c r="U2107" t="n">
        <v>0.78</v>
      </c>
      <c r="V2107" t="n">
        <v>0.9</v>
      </c>
      <c r="W2107" t="n">
        <v>20.69</v>
      </c>
      <c r="X2107" t="n">
        <v>0.85</v>
      </c>
      <c r="Y2107" t="n">
        <v>1</v>
      </c>
      <c r="Z2107" t="n">
        <v>10</v>
      </c>
    </row>
    <row r="2108">
      <c r="A2108" t="n">
        <v>89</v>
      </c>
      <c r="B2108" t="n">
        <v>145</v>
      </c>
      <c r="C2108" t="inlineStr">
        <is>
          <t xml:space="preserve">CONCLUIDO	</t>
        </is>
      </c>
      <c r="D2108" t="n">
        <v>1.7225</v>
      </c>
      <c r="E2108" t="n">
        <v>58.06</v>
      </c>
      <c r="F2108" t="n">
        <v>53.44</v>
      </c>
      <c r="G2108" t="n">
        <v>103.42</v>
      </c>
      <c r="H2108" t="n">
        <v>1.24</v>
      </c>
      <c r="I2108" t="n">
        <v>31</v>
      </c>
      <c r="J2108" t="n">
        <v>333.54</v>
      </c>
      <c r="K2108" t="n">
        <v>61.2</v>
      </c>
      <c r="L2108" t="n">
        <v>23.25</v>
      </c>
      <c r="M2108" t="n">
        <v>29</v>
      </c>
      <c r="N2108" t="n">
        <v>104.09</v>
      </c>
      <c r="O2108" t="n">
        <v>41370.82</v>
      </c>
      <c r="P2108" t="n">
        <v>945.5</v>
      </c>
      <c r="Q2108" t="n">
        <v>1367.29</v>
      </c>
      <c r="R2108" t="n">
        <v>134.34</v>
      </c>
      <c r="S2108" t="n">
        <v>104.26</v>
      </c>
      <c r="T2108" t="n">
        <v>14073.42</v>
      </c>
      <c r="U2108" t="n">
        <v>0.78</v>
      </c>
      <c r="V2108" t="n">
        <v>0.9</v>
      </c>
      <c r="W2108" t="n">
        <v>20.7</v>
      </c>
      <c r="X2108" t="n">
        <v>0.86</v>
      </c>
      <c r="Y2108" t="n">
        <v>1</v>
      </c>
      <c r="Z2108" t="n">
        <v>10</v>
      </c>
    </row>
    <row r="2109">
      <c r="A2109" t="n">
        <v>90</v>
      </c>
      <c r="B2109" t="n">
        <v>145</v>
      </c>
      <c r="C2109" t="inlineStr">
        <is>
          <t xml:space="preserve">CONCLUIDO	</t>
        </is>
      </c>
      <c r="D2109" t="n">
        <v>1.7251</v>
      </c>
      <c r="E2109" t="n">
        <v>57.97</v>
      </c>
      <c r="F2109" t="n">
        <v>53.4</v>
      </c>
      <c r="G2109" t="n">
        <v>106.8</v>
      </c>
      <c r="H2109" t="n">
        <v>1.25</v>
      </c>
      <c r="I2109" t="n">
        <v>30</v>
      </c>
      <c r="J2109" t="n">
        <v>334.14</v>
      </c>
      <c r="K2109" t="n">
        <v>61.2</v>
      </c>
      <c r="L2109" t="n">
        <v>23.5</v>
      </c>
      <c r="M2109" t="n">
        <v>28</v>
      </c>
      <c r="N2109" t="n">
        <v>104.44</v>
      </c>
      <c r="O2109" t="n">
        <v>41444.3</v>
      </c>
      <c r="P2109" t="n">
        <v>944.95</v>
      </c>
      <c r="Q2109" t="n">
        <v>1367.32</v>
      </c>
      <c r="R2109" t="n">
        <v>133.29</v>
      </c>
      <c r="S2109" t="n">
        <v>104.26</v>
      </c>
      <c r="T2109" t="n">
        <v>13553.47</v>
      </c>
      <c r="U2109" t="n">
        <v>0.78</v>
      </c>
      <c r="V2109" t="n">
        <v>0.9</v>
      </c>
      <c r="W2109" t="n">
        <v>20.69</v>
      </c>
      <c r="X2109" t="n">
        <v>0.82</v>
      </c>
      <c r="Y2109" t="n">
        <v>1</v>
      </c>
      <c r="Z2109" t="n">
        <v>10</v>
      </c>
    </row>
    <row r="2110">
      <c r="A2110" t="n">
        <v>91</v>
      </c>
      <c r="B2110" t="n">
        <v>145</v>
      </c>
      <c r="C2110" t="inlineStr">
        <is>
          <t xml:space="preserve">CONCLUIDO	</t>
        </is>
      </c>
      <c r="D2110" t="n">
        <v>1.7254</v>
      </c>
      <c r="E2110" t="n">
        <v>57.96</v>
      </c>
      <c r="F2110" t="n">
        <v>53.39</v>
      </c>
      <c r="G2110" t="n">
        <v>106.78</v>
      </c>
      <c r="H2110" t="n">
        <v>1.26</v>
      </c>
      <c r="I2110" t="n">
        <v>30</v>
      </c>
      <c r="J2110" t="n">
        <v>334.73</v>
      </c>
      <c r="K2110" t="n">
        <v>61.2</v>
      </c>
      <c r="L2110" t="n">
        <v>23.75</v>
      </c>
      <c r="M2110" t="n">
        <v>28</v>
      </c>
      <c r="N2110" t="n">
        <v>104.78</v>
      </c>
      <c r="O2110" t="n">
        <v>41517.84</v>
      </c>
      <c r="P2110" t="n">
        <v>945.39</v>
      </c>
      <c r="Q2110" t="n">
        <v>1367.25</v>
      </c>
      <c r="R2110" t="n">
        <v>132.96</v>
      </c>
      <c r="S2110" t="n">
        <v>104.26</v>
      </c>
      <c r="T2110" t="n">
        <v>13384.36</v>
      </c>
      <c r="U2110" t="n">
        <v>0.78</v>
      </c>
      <c r="V2110" t="n">
        <v>0.9</v>
      </c>
      <c r="W2110" t="n">
        <v>20.69</v>
      </c>
      <c r="X2110" t="n">
        <v>0.82</v>
      </c>
      <c r="Y2110" t="n">
        <v>1</v>
      </c>
      <c r="Z2110" t="n">
        <v>10</v>
      </c>
    </row>
    <row r="2111">
      <c r="A2111" t="n">
        <v>92</v>
      </c>
      <c r="B2111" t="n">
        <v>145</v>
      </c>
      <c r="C2111" t="inlineStr">
        <is>
          <t xml:space="preserve">CONCLUIDO	</t>
        </is>
      </c>
      <c r="D2111" t="n">
        <v>1.7249</v>
      </c>
      <c r="E2111" t="n">
        <v>57.98</v>
      </c>
      <c r="F2111" t="n">
        <v>53.41</v>
      </c>
      <c r="G2111" t="n">
        <v>106.82</v>
      </c>
      <c r="H2111" t="n">
        <v>1.28</v>
      </c>
      <c r="I2111" t="n">
        <v>30</v>
      </c>
      <c r="J2111" t="n">
        <v>335.33</v>
      </c>
      <c r="K2111" t="n">
        <v>61.2</v>
      </c>
      <c r="L2111" t="n">
        <v>24</v>
      </c>
      <c r="M2111" t="n">
        <v>28</v>
      </c>
      <c r="N2111" t="n">
        <v>105.13</v>
      </c>
      <c r="O2111" t="n">
        <v>41591.55</v>
      </c>
      <c r="P2111" t="n">
        <v>944.98</v>
      </c>
      <c r="Q2111" t="n">
        <v>1367.21</v>
      </c>
      <c r="R2111" t="n">
        <v>133.71</v>
      </c>
      <c r="S2111" t="n">
        <v>104.26</v>
      </c>
      <c r="T2111" t="n">
        <v>13763.27</v>
      </c>
      <c r="U2111" t="n">
        <v>0.78</v>
      </c>
      <c r="V2111" t="n">
        <v>0.9</v>
      </c>
      <c r="W2111" t="n">
        <v>20.69</v>
      </c>
      <c r="X2111" t="n">
        <v>0.83</v>
      </c>
      <c r="Y2111" t="n">
        <v>1</v>
      </c>
      <c r="Z2111" t="n">
        <v>10</v>
      </c>
    </row>
    <row r="2112">
      <c r="A2112" t="n">
        <v>93</v>
      </c>
      <c r="B2112" t="n">
        <v>145</v>
      </c>
      <c r="C2112" t="inlineStr">
        <is>
          <t xml:space="preserve">CONCLUIDO	</t>
        </is>
      </c>
      <c r="D2112" t="n">
        <v>1.7278</v>
      </c>
      <c r="E2112" t="n">
        <v>57.88</v>
      </c>
      <c r="F2112" t="n">
        <v>53.37</v>
      </c>
      <c r="G2112" t="n">
        <v>110.41</v>
      </c>
      <c r="H2112" t="n">
        <v>1.29</v>
      </c>
      <c r="I2112" t="n">
        <v>29</v>
      </c>
      <c r="J2112" t="n">
        <v>335.93</v>
      </c>
      <c r="K2112" t="n">
        <v>61.2</v>
      </c>
      <c r="L2112" t="n">
        <v>24.25</v>
      </c>
      <c r="M2112" t="n">
        <v>27</v>
      </c>
      <c r="N2112" t="n">
        <v>105.48</v>
      </c>
      <c r="O2112" t="n">
        <v>41665.42</v>
      </c>
      <c r="P2112" t="n">
        <v>944.42</v>
      </c>
      <c r="Q2112" t="n">
        <v>1367.17</v>
      </c>
      <c r="R2112" t="n">
        <v>132.33</v>
      </c>
      <c r="S2112" t="n">
        <v>104.26</v>
      </c>
      <c r="T2112" t="n">
        <v>13074.23</v>
      </c>
      <c r="U2112" t="n">
        <v>0.79</v>
      </c>
      <c r="V2112" t="n">
        <v>0.9</v>
      </c>
      <c r="W2112" t="n">
        <v>20.69</v>
      </c>
      <c r="X2112" t="n">
        <v>0.79</v>
      </c>
      <c r="Y2112" t="n">
        <v>1</v>
      </c>
      <c r="Z2112" t="n">
        <v>10</v>
      </c>
    </row>
    <row r="2113">
      <c r="A2113" t="n">
        <v>94</v>
      </c>
      <c r="B2113" t="n">
        <v>145</v>
      </c>
      <c r="C2113" t="inlineStr">
        <is>
          <t xml:space="preserve">CONCLUIDO	</t>
        </is>
      </c>
      <c r="D2113" t="n">
        <v>1.7278</v>
      </c>
      <c r="E2113" t="n">
        <v>57.88</v>
      </c>
      <c r="F2113" t="n">
        <v>53.36</v>
      </c>
      <c r="G2113" t="n">
        <v>110.41</v>
      </c>
      <c r="H2113" t="n">
        <v>1.3</v>
      </c>
      <c r="I2113" t="n">
        <v>29</v>
      </c>
      <c r="J2113" t="n">
        <v>336.53</v>
      </c>
      <c r="K2113" t="n">
        <v>61.2</v>
      </c>
      <c r="L2113" t="n">
        <v>24.5</v>
      </c>
      <c r="M2113" t="n">
        <v>27</v>
      </c>
      <c r="N2113" t="n">
        <v>105.83</v>
      </c>
      <c r="O2113" t="n">
        <v>41739.48</v>
      </c>
      <c r="P2113" t="n">
        <v>944.59</v>
      </c>
      <c r="Q2113" t="n">
        <v>1367.22</v>
      </c>
      <c r="R2113" t="n">
        <v>132.3</v>
      </c>
      <c r="S2113" t="n">
        <v>104.26</v>
      </c>
      <c r="T2113" t="n">
        <v>13059.22</v>
      </c>
      <c r="U2113" t="n">
        <v>0.79</v>
      </c>
      <c r="V2113" t="n">
        <v>0.9</v>
      </c>
      <c r="W2113" t="n">
        <v>20.68</v>
      </c>
      <c r="X2113" t="n">
        <v>0.79</v>
      </c>
      <c r="Y2113" t="n">
        <v>1</v>
      </c>
      <c r="Z2113" t="n">
        <v>10</v>
      </c>
    </row>
    <row r="2114">
      <c r="A2114" t="n">
        <v>95</v>
      </c>
      <c r="B2114" t="n">
        <v>145</v>
      </c>
      <c r="C2114" t="inlineStr">
        <is>
          <t xml:space="preserve">CONCLUIDO	</t>
        </is>
      </c>
      <c r="D2114" t="n">
        <v>1.7272</v>
      </c>
      <c r="E2114" t="n">
        <v>57.9</v>
      </c>
      <c r="F2114" t="n">
        <v>53.39</v>
      </c>
      <c r="G2114" t="n">
        <v>110.45</v>
      </c>
      <c r="H2114" t="n">
        <v>1.31</v>
      </c>
      <c r="I2114" t="n">
        <v>29</v>
      </c>
      <c r="J2114" t="n">
        <v>337.13</v>
      </c>
      <c r="K2114" t="n">
        <v>61.2</v>
      </c>
      <c r="L2114" t="n">
        <v>24.75</v>
      </c>
      <c r="M2114" t="n">
        <v>27</v>
      </c>
      <c r="N2114" t="n">
        <v>106.18</v>
      </c>
      <c r="O2114" t="n">
        <v>41813.7</v>
      </c>
      <c r="P2114" t="n">
        <v>945.34</v>
      </c>
      <c r="Q2114" t="n">
        <v>1367.26</v>
      </c>
      <c r="R2114" t="n">
        <v>132.72</v>
      </c>
      <c r="S2114" t="n">
        <v>104.26</v>
      </c>
      <c r="T2114" t="n">
        <v>13273.47</v>
      </c>
      <c r="U2114" t="n">
        <v>0.79</v>
      </c>
      <c r="V2114" t="n">
        <v>0.9</v>
      </c>
      <c r="W2114" t="n">
        <v>20.69</v>
      </c>
      <c r="X2114" t="n">
        <v>0.8100000000000001</v>
      </c>
      <c r="Y2114" t="n">
        <v>1</v>
      </c>
      <c r="Z2114" t="n">
        <v>10</v>
      </c>
    </row>
    <row r="2115">
      <c r="A2115" t="n">
        <v>96</v>
      </c>
      <c r="B2115" t="n">
        <v>145</v>
      </c>
      <c r="C2115" t="inlineStr">
        <is>
          <t xml:space="preserve">CONCLUIDO	</t>
        </is>
      </c>
      <c r="D2115" t="n">
        <v>1.7299</v>
      </c>
      <c r="E2115" t="n">
        <v>57.81</v>
      </c>
      <c r="F2115" t="n">
        <v>53.35</v>
      </c>
      <c r="G2115" t="n">
        <v>114.32</v>
      </c>
      <c r="H2115" t="n">
        <v>1.32</v>
      </c>
      <c r="I2115" t="n">
        <v>28</v>
      </c>
      <c r="J2115" t="n">
        <v>337.73</v>
      </c>
      <c r="K2115" t="n">
        <v>61.2</v>
      </c>
      <c r="L2115" t="n">
        <v>25</v>
      </c>
      <c r="M2115" t="n">
        <v>26</v>
      </c>
      <c r="N2115" t="n">
        <v>106.53</v>
      </c>
      <c r="O2115" t="n">
        <v>41888.1</v>
      </c>
      <c r="P2115" t="n">
        <v>943.48</v>
      </c>
      <c r="Q2115" t="n">
        <v>1367.25</v>
      </c>
      <c r="R2115" t="n">
        <v>131.69</v>
      </c>
      <c r="S2115" t="n">
        <v>104.26</v>
      </c>
      <c r="T2115" t="n">
        <v>12759.12</v>
      </c>
      <c r="U2115" t="n">
        <v>0.79</v>
      </c>
      <c r="V2115" t="n">
        <v>0.9</v>
      </c>
      <c r="W2115" t="n">
        <v>20.69</v>
      </c>
      <c r="X2115" t="n">
        <v>0.77</v>
      </c>
      <c r="Y2115" t="n">
        <v>1</v>
      </c>
      <c r="Z2115" t="n">
        <v>10</v>
      </c>
    </row>
    <row r="2116">
      <c r="A2116" t="n">
        <v>97</v>
      </c>
      <c r="B2116" t="n">
        <v>145</v>
      </c>
      <c r="C2116" t="inlineStr">
        <is>
          <t xml:space="preserve">CONCLUIDO	</t>
        </is>
      </c>
      <c r="D2116" t="n">
        <v>1.7298</v>
      </c>
      <c r="E2116" t="n">
        <v>57.81</v>
      </c>
      <c r="F2116" t="n">
        <v>53.35</v>
      </c>
      <c r="G2116" t="n">
        <v>114.33</v>
      </c>
      <c r="H2116" t="n">
        <v>1.33</v>
      </c>
      <c r="I2116" t="n">
        <v>28</v>
      </c>
      <c r="J2116" t="n">
        <v>338.34</v>
      </c>
      <c r="K2116" t="n">
        <v>61.2</v>
      </c>
      <c r="L2116" t="n">
        <v>25.25</v>
      </c>
      <c r="M2116" t="n">
        <v>26</v>
      </c>
      <c r="N2116" t="n">
        <v>106.89</v>
      </c>
      <c r="O2116" t="n">
        <v>41962.68</v>
      </c>
      <c r="P2116" t="n">
        <v>944.3099999999999</v>
      </c>
      <c r="Q2116" t="n">
        <v>1367.21</v>
      </c>
      <c r="R2116" t="n">
        <v>131.66</v>
      </c>
      <c r="S2116" t="n">
        <v>104.26</v>
      </c>
      <c r="T2116" t="n">
        <v>12746.27</v>
      </c>
      <c r="U2116" t="n">
        <v>0.79</v>
      </c>
      <c r="V2116" t="n">
        <v>0.9</v>
      </c>
      <c r="W2116" t="n">
        <v>20.69</v>
      </c>
      <c r="X2116" t="n">
        <v>0.78</v>
      </c>
      <c r="Y2116" t="n">
        <v>1</v>
      </c>
      <c r="Z2116" t="n">
        <v>10</v>
      </c>
    </row>
    <row r="2117">
      <c r="A2117" t="n">
        <v>98</v>
      </c>
      <c r="B2117" t="n">
        <v>145</v>
      </c>
      <c r="C2117" t="inlineStr">
        <is>
          <t xml:space="preserve">CONCLUIDO	</t>
        </is>
      </c>
      <c r="D2117" t="n">
        <v>1.7297</v>
      </c>
      <c r="E2117" t="n">
        <v>57.81</v>
      </c>
      <c r="F2117" t="n">
        <v>53.35</v>
      </c>
      <c r="G2117" t="n">
        <v>114.33</v>
      </c>
      <c r="H2117" t="n">
        <v>1.34</v>
      </c>
      <c r="I2117" t="n">
        <v>28</v>
      </c>
      <c r="J2117" t="n">
        <v>338.94</v>
      </c>
      <c r="K2117" t="n">
        <v>61.2</v>
      </c>
      <c r="L2117" t="n">
        <v>25.5</v>
      </c>
      <c r="M2117" t="n">
        <v>26</v>
      </c>
      <c r="N2117" t="n">
        <v>107.25</v>
      </c>
      <c r="O2117" t="n">
        <v>42037.44</v>
      </c>
      <c r="P2117" t="n">
        <v>943.91</v>
      </c>
      <c r="Q2117" t="n">
        <v>1367.32</v>
      </c>
      <c r="R2117" t="n">
        <v>132.01</v>
      </c>
      <c r="S2117" t="n">
        <v>104.26</v>
      </c>
      <c r="T2117" t="n">
        <v>12919.75</v>
      </c>
      <c r="U2117" t="n">
        <v>0.79</v>
      </c>
      <c r="V2117" t="n">
        <v>0.9</v>
      </c>
      <c r="W2117" t="n">
        <v>20.68</v>
      </c>
      <c r="X2117" t="n">
        <v>0.78</v>
      </c>
      <c r="Y2117" t="n">
        <v>1</v>
      </c>
      <c r="Z2117" t="n">
        <v>10</v>
      </c>
    </row>
    <row r="2118">
      <c r="A2118" t="n">
        <v>99</v>
      </c>
      <c r="B2118" t="n">
        <v>145</v>
      </c>
      <c r="C2118" t="inlineStr">
        <is>
          <t xml:space="preserve">CONCLUIDO	</t>
        </is>
      </c>
      <c r="D2118" t="n">
        <v>1.7303</v>
      </c>
      <c r="E2118" t="n">
        <v>57.79</v>
      </c>
      <c r="F2118" t="n">
        <v>53.34</v>
      </c>
      <c r="G2118" t="n">
        <v>114.29</v>
      </c>
      <c r="H2118" t="n">
        <v>1.35</v>
      </c>
      <c r="I2118" t="n">
        <v>28</v>
      </c>
      <c r="J2118" t="n">
        <v>339.55</v>
      </c>
      <c r="K2118" t="n">
        <v>61.2</v>
      </c>
      <c r="L2118" t="n">
        <v>25.75</v>
      </c>
      <c r="M2118" t="n">
        <v>26</v>
      </c>
      <c r="N2118" t="n">
        <v>107.6</v>
      </c>
      <c r="O2118" t="n">
        <v>42112.37</v>
      </c>
      <c r="P2118" t="n">
        <v>943.61</v>
      </c>
      <c r="Q2118" t="n">
        <v>1367.31</v>
      </c>
      <c r="R2118" t="n">
        <v>131.24</v>
      </c>
      <c r="S2118" t="n">
        <v>104.26</v>
      </c>
      <c r="T2118" t="n">
        <v>12536.3</v>
      </c>
      <c r="U2118" t="n">
        <v>0.79</v>
      </c>
      <c r="V2118" t="n">
        <v>0.9</v>
      </c>
      <c r="W2118" t="n">
        <v>20.69</v>
      </c>
      <c r="X2118" t="n">
        <v>0.76</v>
      </c>
      <c r="Y2118" t="n">
        <v>1</v>
      </c>
      <c r="Z2118" t="n">
        <v>10</v>
      </c>
    </row>
    <row r="2119">
      <c r="A2119" t="n">
        <v>100</v>
      </c>
      <c r="B2119" t="n">
        <v>145</v>
      </c>
      <c r="C2119" t="inlineStr">
        <is>
          <t xml:space="preserve">CONCLUIDO	</t>
        </is>
      </c>
      <c r="D2119" t="n">
        <v>1.7322</v>
      </c>
      <c r="E2119" t="n">
        <v>57.73</v>
      </c>
      <c r="F2119" t="n">
        <v>53.33</v>
      </c>
      <c r="G2119" t="n">
        <v>118.5</v>
      </c>
      <c r="H2119" t="n">
        <v>1.36</v>
      </c>
      <c r="I2119" t="n">
        <v>27</v>
      </c>
      <c r="J2119" t="n">
        <v>340.16</v>
      </c>
      <c r="K2119" t="n">
        <v>61.2</v>
      </c>
      <c r="L2119" t="n">
        <v>26</v>
      </c>
      <c r="M2119" t="n">
        <v>25</v>
      </c>
      <c r="N2119" t="n">
        <v>107.96</v>
      </c>
      <c r="O2119" t="n">
        <v>42187.49</v>
      </c>
      <c r="P2119" t="n">
        <v>943.36</v>
      </c>
      <c r="Q2119" t="n">
        <v>1367.32</v>
      </c>
      <c r="R2119" t="n">
        <v>130.65</v>
      </c>
      <c r="S2119" t="n">
        <v>104.26</v>
      </c>
      <c r="T2119" t="n">
        <v>12244.82</v>
      </c>
      <c r="U2119" t="n">
        <v>0.8</v>
      </c>
      <c r="V2119" t="n">
        <v>0.9</v>
      </c>
      <c r="W2119" t="n">
        <v>20.69</v>
      </c>
      <c r="X2119" t="n">
        <v>0.75</v>
      </c>
      <c r="Y2119" t="n">
        <v>1</v>
      </c>
      <c r="Z2119" t="n">
        <v>10</v>
      </c>
    </row>
    <row r="2120">
      <c r="A2120" t="n">
        <v>101</v>
      </c>
      <c r="B2120" t="n">
        <v>145</v>
      </c>
      <c r="C2120" t="inlineStr">
        <is>
          <t xml:space="preserve">CONCLUIDO	</t>
        </is>
      </c>
      <c r="D2120" t="n">
        <v>1.7323</v>
      </c>
      <c r="E2120" t="n">
        <v>57.73</v>
      </c>
      <c r="F2120" t="n">
        <v>53.32</v>
      </c>
      <c r="G2120" t="n">
        <v>118.5</v>
      </c>
      <c r="H2120" t="n">
        <v>1.37</v>
      </c>
      <c r="I2120" t="n">
        <v>27</v>
      </c>
      <c r="J2120" t="n">
        <v>340.77</v>
      </c>
      <c r="K2120" t="n">
        <v>61.2</v>
      </c>
      <c r="L2120" t="n">
        <v>26.25</v>
      </c>
      <c r="M2120" t="n">
        <v>25</v>
      </c>
      <c r="N2120" t="n">
        <v>108.32</v>
      </c>
      <c r="O2120" t="n">
        <v>42262.79</v>
      </c>
      <c r="P2120" t="n">
        <v>943.3099999999999</v>
      </c>
      <c r="Q2120" t="n">
        <v>1367.23</v>
      </c>
      <c r="R2120" t="n">
        <v>130.7</v>
      </c>
      <c r="S2120" t="n">
        <v>104.26</v>
      </c>
      <c r="T2120" t="n">
        <v>12269.5</v>
      </c>
      <c r="U2120" t="n">
        <v>0.8</v>
      </c>
      <c r="V2120" t="n">
        <v>0.9</v>
      </c>
      <c r="W2120" t="n">
        <v>20.69</v>
      </c>
      <c r="X2120" t="n">
        <v>0.75</v>
      </c>
      <c r="Y2120" t="n">
        <v>1</v>
      </c>
      <c r="Z2120" t="n">
        <v>10</v>
      </c>
    </row>
    <row r="2121">
      <c r="A2121" t="n">
        <v>102</v>
      </c>
      <c r="B2121" t="n">
        <v>145</v>
      </c>
      <c r="C2121" t="inlineStr">
        <is>
          <t xml:space="preserve">CONCLUIDO	</t>
        </is>
      </c>
      <c r="D2121" t="n">
        <v>1.7329</v>
      </c>
      <c r="E2121" t="n">
        <v>57.71</v>
      </c>
      <c r="F2121" t="n">
        <v>53.3</v>
      </c>
      <c r="G2121" t="n">
        <v>118.45</v>
      </c>
      <c r="H2121" t="n">
        <v>1.38</v>
      </c>
      <c r="I2121" t="n">
        <v>27</v>
      </c>
      <c r="J2121" t="n">
        <v>341.38</v>
      </c>
      <c r="K2121" t="n">
        <v>61.2</v>
      </c>
      <c r="L2121" t="n">
        <v>26.5</v>
      </c>
      <c r="M2121" t="n">
        <v>25</v>
      </c>
      <c r="N2121" t="n">
        <v>108.68</v>
      </c>
      <c r="O2121" t="n">
        <v>42338.27</v>
      </c>
      <c r="P2121" t="n">
        <v>942.6</v>
      </c>
      <c r="Q2121" t="n">
        <v>1367.2</v>
      </c>
      <c r="R2121" t="n">
        <v>130.03</v>
      </c>
      <c r="S2121" t="n">
        <v>104.26</v>
      </c>
      <c r="T2121" t="n">
        <v>11937</v>
      </c>
      <c r="U2121" t="n">
        <v>0.8</v>
      </c>
      <c r="V2121" t="n">
        <v>0.9</v>
      </c>
      <c r="W2121" t="n">
        <v>20.69</v>
      </c>
      <c r="X2121" t="n">
        <v>0.73</v>
      </c>
      <c r="Y2121" t="n">
        <v>1</v>
      </c>
      <c r="Z2121" t="n">
        <v>10</v>
      </c>
    </row>
    <row r="2122">
      <c r="A2122" t="n">
        <v>103</v>
      </c>
      <c r="B2122" t="n">
        <v>145</v>
      </c>
      <c r="C2122" t="inlineStr">
        <is>
          <t xml:space="preserve">CONCLUIDO	</t>
        </is>
      </c>
      <c r="D2122" t="n">
        <v>1.7327</v>
      </c>
      <c r="E2122" t="n">
        <v>57.71</v>
      </c>
      <c r="F2122" t="n">
        <v>53.31</v>
      </c>
      <c r="G2122" t="n">
        <v>118.46</v>
      </c>
      <c r="H2122" t="n">
        <v>1.39</v>
      </c>
      <c r="I2122" t="n">
        <v>27</v>
      </c>
      <c r="J2122" t="n">
        <v>342</v>
      </c>
      <c r="K2122" t="n">
        <v>61.2</v>
      </c>
      <c r="L2122" t="n">
        <v>26.75</v>
      </c>
      <c r="M2122" t="n">
        <v>25</v>
      </c>
      <c r="N2122" t="n">
        <v>109.05</v>
      </c>
      <c r="O2122" t="n">
        <v>42413.94</v>
      </c>
      <c r="P2122" t="n">
        <v>942.14</v>
      </c>
      <c r="Q2122" t="n">
        <v>1367.22</v>
      </c>
      <c r="R2122" t="n">
        <v>130.48</v>
      </c>
      <c r="S2122" t="n">
        <v>104.26</v>
      </c>
      <c r="T2122" t="n">
        <v>12163.5</v>
      </c>
      <c r="U2122" t="n">
        <v>0.8</v>
      </c>
      <c r="V2122" t="n">
        <v>0.9</v>
      </c>
      <c r="W2122" t="n">
        <v>20.68</v>
      </c>
      <c r="X2122" t="n">
        <v>0.73</v>
      </c>
      <c r="Y2122" t="n">
        <v>1</v>
      </c>
      <c r="Z2122" t="n">
        <v>10</v>
      </c>
    </row>
    <row r="2123">
      <c r="A2123" t="n">
        <v>104</v>
      </c>
      <c r="B2123" t="n">
        <v>145</v>
      </c>
      <c r="C2123" t="inlineStr">
        <is>
          <t xml:space="preserve">CONCLUIDO	</t>
        </is>
      </c>
      <c r="D2123" t="n">
        <v>1.735</v>
      </c>
      <c r="E2123" t="n">
        <v>57.64</v>
      </c>
      <c r="F2123" t="n">
        <v>53.29</v>
      </c>
      <c r="G2123" t="n">
        <v>122.97</v>
      </c>
      <c r="H2123" t="n">
        <v>1.4</v>
      </c>
      <c r="I2123" t="n">
        <v>26</v>
      </c>
      <c r="J2123" t="n">
        <v>342.61</v>
      </c>
      <c r="K2123" t="n">
        <v>61.2</v>
      </c>
      <c r="L2123" t="n">
        <v>27</v>
      </c>
      <c r="M2123" t="n">
        <v>24</v>
      </c>
      <c r="N2123" t="n">
        <v>109.41</v>
      </c>
      <c r="O2123" t="n">
        <v>42489.79</v>
      </c>
      <c r="P2123" t="n">
        <v>941.24</v>
      </c>
      <c r="Q2123" t="n">
        <v>1367.16</v>
      </c>
      <c r="R2123" t="n">
        <v>129.71</v>
      </c>
      <c r="S2123" t="n">
        <v>104.26</v>
      </c>
      <c r="T2123" t="n">
        <v>11781.53</v>
      </c>
      <c r="U2123" t="n">
        <v>0.8</v>
      </c>
      <c r="V2123" t="n">
        <v>0.9</v>
      </c>
      <c r="W2123" t="n">
        <v>20.68</v>
      </c>
      <c r="X2123" t="n">
        <v>0.71</v>
      </c>
      <c r="Y2123" t="n">
        <v>1</v>
      </c>
      <c r="Z2123" t="n">
        <v>10</v>
      </c>
    </row>
    <row r="2124">
      <c r="A2124" t="n">
        <v>105</v>
      </c>
      <c r="B2124" t="n">
        <v>145</v>
      </c>
      <c r="C2124" t="inlineStr">
        <is>
          <t xml:space="preserve">CONCLUIDO	</t>
        </is>
      </c>
      <c r="D2124" t="n">
        <v>1.7352</v>
      </c>
      <c r="E2124" t="n">
        <v>57.63</v>
      </c>
      <c r="F2124" t="n">
        <v>53.28</v>
      </c>
      <c r="G2124" t="n">
        <v>122.96</v>
      </c>
      <c r="H2124" t="n">
        <v>1.42</v>
      </c>
      <c r="I2124" t="n">
        <v>26</v>
      </c>
      <c r="J2124" t="n">
        <v>343.23</v>
      </c>
      <c r="K2124" t="n">
        <v>61.2</v>
      </c>
      <c r="L2124" t="n">
        <v>27.25</v>
      </c>
      <c r="M2124" t="n">
        <v>24</v>
      </c>
      <c r="N2124" t="n">
        <v>109.78</v>
      </c>
      <c r="O2124" t="n">
        <v>42565.83</v>
      </c>
      <c r="P2124" t="n">
        <v>942.45</v>
      </c>
      <c r="Q2124" t="n">
        <v>1367.25</v>
      </c>
      <c r="R2124" t="n">
        <v>129.46</v>
      </c>
      <c r="S2124" t="n">
        <v>104.26</v>
      </c>
      <c r="T2124" t="n">
        <v>11658.52</v>
      </c>
      <c r="U2124" t="n">
        <v>0.8100000000000001</v>
      </c>
      <c r="V2124" t="n">
        <v>0.9</v>
      </c>
      <c r="W2124" t="n">
        <v>20.68</v>
      </c>
      <c r="X2124" t="n">
        <v>0.7</v>
      </c>
      <c r="Y2124" t="n">
        <v>1</v>
      </c>
      <c r="Z2124" t="n">
        <v>10</v>
      </c>
    </row>
    <row r="2125">
      <c r="A2125" t="n">
        <v>106</v>
      </c>
      <c r="B2125" t="n">
        <v>145</v>
      </c>
      <c r="C2125" t="inlineStr">
        <is>
          <t xml:space="preserve">CONCLUIDO	</t>
        </is>
      </c>
      <c r="D2125" t="n">
        <v>1.7354</v>
      </c>
      <c r="E2125" t="n">
        <v>57.62</v>
      </c>
      <c r="F2125" t="n">
        <v>53.27</v>
      </c>
      <c r="G2125" t="n">
        <v>122.94</v>
      </c>
      <c r="H2125" t="n">
        <v>1.43</v>
      </c>
      <c r="I2125" t="n">
        <v>26</v>
      </c>
      <c r="J2125" t="n">
        <v>343.85</v>
      </c>
      <c r="K2125" t="n">
        <v>61.2</v>
      </c>
      <c r="L2125" t="n">
        <v>27.5</v>
      </c>
      <c r="M2125" t="n">
        <v>24</v>
      </c>
      <c r="N2125" t="n">
        <v>110.15</v>
      </c>
      <c r="O2125" t="n">
        <v>42642.18</v>
      </c>
      <c r="P2125" t="n">
        <v>942.72</v>
      </c>
      <c r="Q2125" t="n">
        <v>1367.26</v>
      </c>
      <c r="R2125" t="n">
        <v>129.3</v>
      </c>
      <c r="S2125" t="n">
        <v>104.26</v>
      </c>
      <c r="T2125" t="n">
        <v>11578.2</v>
      </c>
      <c r="U2125" t="n">
        <v>0.8100000000000001</v>
      </c>
      <c r="V2125" t="n">
        <v>0.9</v>
      </c>
      <c r="W2125" t="n">
        <v>20.68</v>
      </c>
      <c r="X2125" t="n">
        <v>0.7</v>
      </c>
      <c r="Y2125" t="n">
        <v>1</v>
      </c>
      <c r="Z2125" t="n">
        <v>10</v>
      </c>
    </row>
    <row r="2126">
      <c r="A2126" t="n">
        <v>107</v>
      </c>
      <c r="B2126" t="n">
        <v>145</v>
      </c>
      <c r="C2126" t="inlineStr">
        <is>
          <t xml:space="preserve">CONCLUIDO	</t>
        </is>
      </c>
      <c r="D2126" t="n">
        <v>1.7352</v>
      </c>
      <c r="E2126" t="n">
        <v>57.63</v>
      </c>
      <c r="F2126" t="n">
        <v>53.28</v>
      </c>
      <c r="G2126" t="n">
        <v>122.96</v>
      </c>
      <c r="H2126" t="n">
        <v>1.44</v>
      </c>
      <c r="I2126" t="n">
        <v>26</v>
      </c>
      <c r="J2126" t="n">
        <v>344.47</v>
      </c>
      <c r="K2126" t="n">
        <v>61.2</v>
      </c>
      <c r="L2126" t="n">
        <v>27.75</v>
      </c>
      <c r="M2126" t="n">
        <v>24</v>
      </c>
      <c r="N2126" t="n">
        <v>110.52</v>
      </c>
      <c r="O2126" t="n">
        <v>42718.61</v>
      </c>
      <c r="P2126" t="n">
        <v>942.59</v>
      </c>
      <c r="Q2126" t="n">
        <v>1367.22</v>
      </c>
      <c r="R2126" t="n">
        <v>129.62</v>
      </c>
      <c r="S2126" t="n">
        <v>104.26</v>
      </c>
      <c r="T2126" t="n">
        <v>11737.52</v>
      </c>
      <c r="U2126" t="n">
        <v>0.8</v>
      </c>
      <c r="V2126" t="n">
        <v>0.9</v>
      </c>
      <c r="W2126" t="n">
        <v>20.68</v>
      </c>
      <c r="X2126" t="n">
        <v>0.71</v>
      </c>
      <c r="Y2126" t="n">
        <v>1</v>
      </c>
      <c r="Z2126" t="n">
        <v>10</v>
      </c>
    </row>
    <row r="2127">
      <c r="A2127" t="n">
        <v>108</v>
      </c>
      <c r="B2127" t="n">
        <v>145</v>
      </c>
      <c r="C2127" t="inlineStr">
        <is>
          <t xml:space="preserve">CONCLUIDO	</t>
        </is>
      </c>
      <c r="D2127" t="n">
        <v>1.7346</v>
      </c>
      <c r="E2127" t="n">
        <v>57.65</v>
      </c>
      <c r="F2127" t="n">
        <v>53.3</v>
      </c>
      <c r="G2127" t="n">
        <v>123</v>
      </c>
      <c r="H2127" t="n">
        <v>1.45</v>
      </c>
      <c r="I2127" t="n">
        <v>26</v>
      </c>
      <c r="J2127" t="n">
        <v>345.09</v>
      </c>
      <c r="K2127" t="n">
        <v>61.2</v>
      </c>
      <c r="L2127" t="n">
        <v>28</v>
      </c>
      <c r="M2127" t="n">
        <v>24</v>
      </c>
      <c r="N2127" t="n">
        <v>110.89</v>
      </c>
      <c r="O2127" t="n">
        <v>42795.22</v>
      </c>
      <c r="P2127" t="n">
        <v>941.95</v>
      </c>
      <c r="Q2127" t="n">
        <v>1367.2</v>
      </c>
      <c r="R2127" t="n">
        <v>130.2</v>
      </c>
      <c r="S2127" t="n">
        <v>104.26</v>
      </c>
      <c r="T2127" t="n">
        <v>12027.75</v>
      </c>
      <c r="U2127" t="n">
        <v>0.8</v>
      </c>
      <c r="V2127" t="n">
        <v>0.9</v>
      </c>
      <c r="W2127" t="n">
        <v>20.68</v>
      </c>
      <c r="X2127" t="n">
        <v>0.73</v>
      </c>
      <c r="Y2127" t="n">
        <v>1</v>
      </c>
      <c r="Z2127" t="n">
        <v>10</v>
      </c>
    </row>
    <row r="2128">
      <c r="A2128" t="n">
        <v>109</v>
      </c>
      <c r="B2128" t="n">
        <v>145</v>
      </c>
      <c r="C2128" t="inlineStr">
        <is>
          <t xml:space="preserve">CONCLUIDO	</t>
        </is>
      </c>
      <c r="D2128" t="n">
        <v>1.7375</v>
      </c>
      <c r="E2128" t="n">
        <v>57.55</v>
      </c>
      <c r="F2128" t="n">
        <v>53.26</v>
      </c>
      <c r="G2128" t="n">
        <v>127.82</v>
      </c>
      <c r="H2128" t="n">
        <v>1.46</v>
      </c>
      <c r="I2128" t="n">
        <v>25</v>
      </c>
      <c r="J2128" t="n">
        <v>345.71</v>
      </c>
      <c r="K2128" t="n">
        <v>61.2</v>
      </c>
      <c r="L2128" t="n">
        <v>28.25</v>
      </c>
      <c r="M2128" t="n">
        <v>23</v>
      </c>
      <c r="N2128" t="n">
        <v>111.26</v>
      </c>
      <c r="O2128" t="n">
        <v>42872.03</v>
      </c>
      <c r="P2128" t="n">
        <v>941.73</v>
      </c>
      <c r="Q2128" t="n">
        <v>1367.18</v>
      </c>
      <c r="R2128" t="n">
        <v>128.97</v>
      </c>
      <c r="S2128" t="n">
        <v>104.26</v>
      </c>
      <c r="T2128" t="n">
        <v>11416.01</v>
      </c>
      <c r="U2128" t="n">
        <v>0.8100000000000001</v>
      </c>
      <c r="V2128" t="n">
        <v>0.9</v>
      </c>
      <c r="W2128" t="n">
        <v>20.68</v>
      </c>
      <c r="X2128" t="n">
        <v>0.68</v>
      </c>
      <c r="Y2128" t="n">
        <v>1</v>
      </c>
      <c r="Z2128" t="n">
        <v>10</v>
      </c>
    </row>
    <row r="2129">
      <c r="A2129" t="n">
        <v>110</v>
      </c>
      <c r="B2129" t="n">
        <v>145</v>
      </c>
      <c r="C2129" t="inlineStr">
        <is>
          <t xml:space="preserve">CONCLUIDO	</t>
        </is>
      </c>
      <c r="D2129" t="n">
        <v>1.7374</v>
      </c>
      <c r="E2129" t="n">
        <v>57.56</v>
      </c>
      <c r="F2129" t="n">
        <v>53.26</v>
      </c>
      <c r="G2129" t="n">
        <v>127.82</v>
      </c>
      <c r="H2129" t="n">
        <v>1.47</v>
      </c>
      <c r="I2129" t="n">
        <v>25</v>
      </c>
      <c r="J2129" t="n">
        <v>346.34</v>
      </c>
      <c r="K2129" t="n">
        <v>61.2</v>
      </c>
      <c r="L2129" t="n">
        <v>28.5</v>
      </c>
      <c r="M2129" t="n">
        <v>23</v>
      </c>
      <c r="N2129" t="n">
        <v>111.64</v>
      </c>
      <c r="O2129" t="n">
        <v>42949.03</v>
      </c>
      <c r="P2129" t="n">
        <v>942.7</v>
      </c>
      <c r="Q2129" t="n">
        <v>1367.26</v>
      </c>
      <c r="R2129" t="n">
        <v>128.76</v>
      </c>
      <c r="S2129" t="n">
        <v>104.26</v>
      </c>
      <c r="T2129" t="n">
        <v>11310.23</v>
      </c>
      <c r="U2129" t="n">
        <v>0.8100000000000001</v>
      </c>
      <c r="V2129" t="n">
        <v>0.9</v>
      </c>
      <c r="W2129" t="n">
        <v>20.68</v>
      </c>
      <c r="X2129" t="n">
        <v>0.68</v>
      </c>
      <c r="Y2129" t="n">
        <v>1</v>
      </c>
      <c r="Z2129" t="n">
        <v>10</v>
      </c>
    </row>
    <row r="2130">
      <c r="A2130" t="n">
        <v>111</v>
      </c>
      <c r="B2130" t="n">
        <v>145</v>
      </c>
      <c r="C2130" t="inlineStr">
        <is>
          <t xml:space="preserve">CONCLUIDO	</t>
        </is>
      </c>
      <c r="D2130" t="n">
        <v>1.7372</v>
      </c>
      <c r="E2130" t="n">
        <v>57.56</v>
      </c>
      <c r="F2130" t="n">
        <v>53.27</v>
      </c>
      <c r="G2130" t="n">
        <v>127.84</v>
      </c>
      <c r="H2130" t="n">
        <v>1.48</v>
      </c>
      <c r="I2130" t="n">
        <v>25</v>
      </c>
      <c r="J2130" t="n">
        <v>346.96</v>
      </c>
      <c r="K2130" t="n">
        <v>61.2</v>
      </c>
      <c r="L2130" t="n">
        <v>28.75</v>
      </c>
      <c r="M2130" t="n">
        <v>23</v>
      </c>
      <c r="N2130" t="n">
        <v>112.01</v>
      </c>
      <c r="O2130" t="n">
        <v>43026.23</v>
      </c>
      <c r="P2130" t="n">
        <v>943.25</v>
      </c>
      <c r="Q2130" t="n">
        <v>1367.28</v>
      </c>
      <c r="R2130" t="n">
        <v>129.12</v>
      </c>
      <c r="S2130" t="n">
        <v>104.26</v>
      </c>
      <c r="T2130" t="n">
        <v>11490.96</v>
      </c>
      <c r="U2130" t="n">
        <v>0.8100000000000001</v>
      </c>
      <c r="V2130" t="n">
        <v>0.9</v>
      </c>
      <c r="W2130" t="n">
        <v>20.68</v>
      </c>
      <c r="X2130" t="n">
        <v>0.6899999999999999</v>
      </c>
      <c r="Y2130" t="n">
        <v>1</v>
      </c>
      <c r="Z2130" t="n">
        <v>10</v>
      </c>
    </row>
    <row r="2131">
      <c r="A2131" t="n">
        <v>112</v>
      </c>
      <c r="B2131" t="n">
        <v>145</v>
      </c>
      <c r="C2131" t="inlineStr">
        <is>
          <t xml:space="preserve">CONCLUIDO	</t>
        </is>
      </c>
      <c r="D2131" t="n">
        <v>1.7373</v>
      </c>
      <c r="E2131" t="n">
        <v>57.56</v>
      </c>
      <c r="F2131" t="n">
        <v>53.26</v>
      </c>
      <c r="G2131" t="n">
        <v>127.83</v>
      </c>
      <c r="H2131" t="n">
        <v>1.49</v>
      </c>
      <c r="I2131" t="n">
        <v>25</v>
      </c>
      <c r="J2131" t="n">
        <v>347.59</v>
      </c>
      <c r="K2131" t="n">
        <v>61.2</v>
      </c>
      <c r="L2131" t="n">
        <v>29</v>
      </c>
      <c r="M2131" t="n">
        <v>23</v>
      </c>
      <c r="N2131" t="n">
        <v>112.39</v>
      </c>
      <c r="O2131" t="n">
        <v>43103.63</v>
      </c>
      <c r="P2131" t="n">
        <v>941.62</v>
      </c>
      <c r="Q2131" t="n">
        <v>1367.19</v>
      </c>
      <c r="R2131" t="n">
        <v>129.06</v>
      </c>
      <c r="S2131" t="n">
        <v>104.26</v>
      </c>
      <c r="T2131" t="n">
        <v>11460.87</v>
      </c>
      <c r="U2131" t="n">
        <v>0.8100000000000001</v>
      </c>
      <c r="V2131" t="n">
        <v>0.9</v>
      </c>
      <c r="W2131" t="n">
        <v>20.68</v>
      </c>
      <c r="X2131" t="n">
        <v>0.6899999999999999</v>
      </c>
      <c r="Y2131" t="n">
        <v>1</v>
      </c>
      <c r="Z2131" t="n">
        <v>10</v>
      </c>
    </row>
    <row r="2132">
      <c r="A2132" t="n">
        <v>113</v>
      </c>
      <c r="B2132" t="n">
        <v>145</v>
      </c>
      <c r="C2132" t="inlineStr">
        <is>
          <t xml:space="preserve">CONCLUIDO	</t>
        </is>
      </c>
      <c r="D2132" t="n">
        <v>1.7401</v>
      </c>
      <c r="E2132" t="n">
        <v>57.47</v>
      </c>
      <c r="F2132" t="n">
        <v>53.22</v>
      </c>
      <c r="G2132" t="n">
        <v>133.06</v>
      </c>
      <c r="H2132" t="n">
        <v>1.5</v>
      </c>
      <c r="I2132" t="n">
        <v>24</v>
      </c>
      <c r="J2132" t="n">
        <v>348.22</v>
      </c>
      <c r="K2132" t="n">
        <v>61.2</v>
      </c>
      <c r="L2132" t="n">
        <v>29.25</v>
      </c>
      <c r="M2132" t="n">
        <v>22</v>
      </c>
      <c r="N2132" t="n">
        <v>112.77</v>
      </c>
      <c r="O2132" t="n">
        <v>43181.22</v>
      </c>
      <c r="P2132" t="n">
        <v>939.87</v>
      </c>
      <c r="Q2132" t="n">
        <v>1367.23</v>
      </c>
      <c r="R2132" t="n">
        <v>127.74</v>
      </c>
      <c r="S2132" t="n">
        <v>104.26</v>
      </c>
      <c r="T2132" t="n">
        <v>10807.21</v>
      </c>
      <c r="U2132" t="n">
        <v>0.82</v>
      </c>
      <c r="V2132" t="n">
        <v>0.9</v>
      </c>
      <c r="W2132" t="n">
        <v>20.68</v>
      </c>
      <c r="X2132" t="n">
        <v>0.65</v>
      </c>
      <c r="Y2132" t="n">
        <v>1</v>
      </c>
      <c r="Z2132" t="n">
        <v>10</v>
      </c>
    </row>
    <row r="2133">
      <c r="A2133" t="n">
        <v>114</v>
      </c>
      <c r="B2133" t="n">
        <v>145</v>
      </c>
      <c r="C2133" t="inlineStr">
        <is>
          <t xml:space="preserve">CONCLUIDO	</t>
        </is>
      </c>
      <c r="D2133" t="n">
        <v>1.7402</v>
      </c>
      <c r="E2133" t="n">
        <v>57.47</v>
      </c>
      <c r="F2133" t="n">
        <v>53.22</v>
      </c>
      <c r="G2133" t="n">
        <v>133.06</v>
      </c>
      <c r="H2133" t="n">
        <v>1.51</v>
      </c>
      <c r="I2133" t="n">
        <v>24</v>
      </c>
      <c r="J2133" t="n">
        <v>348.85</v>
      </c>
      <c r="K2133" t="n">
        <v>61.2</v>
      </c>
      <c r="L2133" t="n">
        <v>29.5</v>
      </c>
      <c r="M2133" t="n">
        <v>22</v>
      </c>
      <c r="N2133" t="n">
        <v>113.15</v>
      </c>
      <c r="O2133" t="n">
        <v>43259.02</v>
      </c>
      <c r="P2133" t="n">
        <v>941.3200000000001</v>
      </c>
      <c r="Q2133" t="n">
        <v>1367.18</v>
      </c>
      <c r="R2133" t="n">
        <v>127.54</v>
      </c>
      <c r="S2133" t="n">
        <v>104.26</v>
      </c>
      <c r="T2133" t="n">
        <v>10705.64</v>
      </c>
      <c r="U2133" t="n">
        <v>0.82</v>
      </c>
      <c r="V2133" t="n">
        <v>0.9</v>
      </c>
      <c r="W2133" t="n">
        <v>20.68</v>
      </c>
      <c r="X2133" t="n">
        <v>0.65</v>
      </c>
      <c r="Y2133" t="n">
        <v>1</v>
      </c>
      <c r="Z2133" t="n">
        <v>10</v>
      </c>
    </row>
    <row r="2134">
      <c r="A2134" t="n">
        <v>115</v>
      </c>
      <c r="B2134" t="n">
        <v>145</v>
      </c>
      <c r="C2134" t="inlineStr">
        <is>
          <t xml:space="preserve">CONCLUIDO	</t>
        </is>
      </c>
      <c r="D2134" t="n">
        <v>1.7402</v>
      </c>
      <c r="E2134" t="n">
        <v>57.46</v>
      </c>
      <c r="F2134" t="n">
        <v>53.22</v>
      </c>
      <c r="G2134" t="n">
        <v>133.06</v>
      </c>
      <c r="H2134" t="n">
        <v>1.52</v>
      </c>
      <c r="I2134" t="n">
        <v>24</v>
      </c>
      <c r="J2134" t="n">
        <v>349.48</v>
      </c>
      <c r="K2134" t="n">
        <v>61.2</v>
      </c>
      <c r="L2134" t="n">
        <v>29.75</v>
      </c>
      <c r="M2134" t="n">
        <v>22</v>
      </c>
      <c r="N2134" t="n">
        <v>113.53</v>
      </c>
      <c r="O2134" t="n">
        <v>43337.02</v>
      </c>
      <c r="P2134" t="n">
        <v>941.77</v>
      </c>
      <c r="Q2134" t="n">
        <v>1367.23</v>
      </c>
      <c r="R2134" t="n">
        <v>127.45</v>
      </c>
      <c r="S2134" t="n">
        <v>104.26</v>
      </c>
      <c r="T2134" t="n">
        <v>10662.8</v>
      </c>
      <c r="U2134" t="n">
        <v>0.82</v>
      </c>
      <c r="V2134" t="n">
        <v>0.9</v>
      </c>
      <c r="W2134" t="n">
        <v>20.68</v>
      </c>
      <c r="X2134" t="n">
        <v>0.65</v>
      </c>
      <c r="Y2134" t="n">
        <v>1</v>
      </c>
      <c r="Z2134" t="n">
        <v>10</v>
      </c>
    </row>
    <row r="2135">
      <c r="A2135" t="n">
        <v>116</v>
      </c>
      <c r="B2135" t="n">
        <v>145</v>
      </c>
      <c r="C2135" t="inlineStr">
        <is>
          <t xml:space="preserve">CONCLUIDO	</t>
        </is>
      </c>
      <c r="D2135" t="n">
        <v>1.7397</v>
      </c>
      <c r="E2135" t="n">
        <v>57.48</v>
      </c>
      <c r="F2135" t="n">
        <v>53.24</v>
      </c>
      <c r="G2135" t="n">
        <v>133.1</v>
      </c>
      <c r="H2135" t="n">
        <v>1.53</v>
      </c>
      <c r="I2135" t="n">
        <v>24</v>
      </c>
      <c r="J2135" t="n">
        <v>350.12</v>
      </c>
      <c r="K2135" t="n">
        <v>61.2</v>
      </c>
      <c r="L2135" t="n">
        <v>30</v>
      </c>
      <c r="M2135" t="n">
        <v>22</v>
      </c>
      <c r="N2135" t="n">
        <v>113.92</v>
      </c>
      <c r="O2135" t="n">
        <v>43415.22</v>
      </c>
      <c r="P2135" t="n">
        <v>942.53</v>
      </c>
      <c r="Q2135" t="n">
        <v>1367.16</v>
      </c>
      <c r="R2135" t="n">
        <v>128.17</v>
      </c>
      <c r="S2135" t="n">
        <v>104.26</v>
      </c>
      <c r="T2135" t="n">
        <v>11023.73</v>
      </c>
      <c r="U2135" t="n">
        <v>0.8100000000000001</v>
      </c>
      <c r="V2135" t="n">
        <v>0.9</v>
      </c>
      <c r="W2135" t="n">
        <v>20.68</v>
      </c>
      <c r="X2135" t="n">
        <v>0.66</v>
      </c>
      <c r="Y2135" t="n">
        <v>1</v>
      </c>
      <c r="Z2135" t="n">
        <v>10</v>
      </c>
    </row>
    <row r="2136">
      <c r="A2136" t="n">
        <v>117</v>
      </c>
      <c r="B2136" t="n">
        <v>145</v>
      </c>
      <c r="C2136" t="inlineStr">
        <is>
          <t xml:space="preserve">CONCLUIDO	</t>
        </is>
      </c>
      <c r="D2136" t="n">
        <v>1.7393</v>
      </c>
      <c r="E2136" t="n">
        <v>57.49</v>
      </c>
      <c r="F2136" t="n">
        <v>53.25</v>
      </c>
      <c r="G2136" t="n">
        <v>133.13</v>
      </c>
      <c r="H2136" t="n">
        <v>1.54</v>
      </c>
      <c r="I2136" t="n">
        <v>24</v>
      </c>
      <c r="J2136" t="n">
        <v>350.75</v>
      </c>
      <c r="K2136" t="n">
        <v>61.2</v>
      </c>
      <c r="L2136" t="n">
        <v>30.25</v>
      </c>
      <c r="M2136" t="n">
        <v>22</v>
      </c>
      <c r="N2136" t="n">
        <v>114.3</v>
      </c>
      <c r="O2136" t="n">
        <v>43493.63</v>
      </c>
      <c r="P2136" t="n">
        <v>943.4299999999999</v>
      </c>
      <c r="Q2136" t="n">
        <v>1367.2</v>
      </c>
      <c r="R2136" t="n">
        <v>128.41</v>
      </c>
      <c r="S2136" t="n">
        <v>104.26</v>
      </c>
      <c r="T2136" t="n">
        <v>11139.94</v>
      </c>
      <c r="U2136" t="n">
        <v>0.8100000000000001</v>
      </c>
      <c r="V2136" t="n">
        <v>0.9</v>
      </c>
      <c r="W2136" t="n">
        <v>20.69</v>
      </c>
      <c r="X2136" t="n">
        <v>0.68</v>
      </c>
      <c r="Y2136" t="n">
        <v>1</v>
      </c>
      <c r="Z2136" t="n">
        <v>10</v>
      </c>
    </row>
    <row r="2137">
      <c r="A2137" t="n">
        <v>118</v>
      </c>
      <c r="B2137" t="n">
        <v>145</v>
      </c>
      <c r="C2137" t="inlineStr">
        <is>
          <t xml:space="preserve">CONCLUIDO	</t>
        </is>
      </c>
      <c r="D2137" t="n">
        <v>1.7396</v>
      </c>
      <c r="E2137" t="n">
        <v>57.49</v>
      </c>
      <c r="F2137" t="n">
        <v>53.24</v>
      </c>
      <c r="G2137" t="n">
        <v>133.11</v>
      </c>
      <c r="H2137" t="n">
        <v>1.55</v>
      </c>
      <c r="I2137" t="n">
        <v>24</v>
      </c>
      <c r="J2137" t="n">
        <v>351.39</v>
      </c>
      <c r="K2137" t="n">
        <v>61.2</v>
      </c>
      <c r="L2137" t="n">
        <v>30.5</v>
      </c>
      <c r="M2137" t="n">
        <v>22</v>
      </c>
      <c r="N2137" t="n">
        <v>114.69</v>
      </c>
      <c r="O2137" t="n">
        <v>43572.25</v>
      </c>
      <c r="P2137" t="n">
        <v>942.1799999999999</v>
      </c>
      <c r="Q2137" t="n">
        <v>1367.2</v>
      </c>
      <c r="R2137" t="n">
        <v>128.11</v>
      </c>
      <c r="S2137" t="n">
        <v>104.26</v>
      </c>
      <c r="T2137" t="n">
        <v>10993.55</v>
      </c>
      <c r="U2137" t="n">
        <v>0.8100000000000001</v>
      </c>
      <c r="V2137" t="n">
        <v>0.9</v>
      </c>
      <c r="W2137" t="n">
        <v>20.69</v>
      </c>
      <c r="X2137" t="n">
        <v>0.67</v>
      </c>
      <c r="Y2137" t="n">
        <v>1</v>
      </c>
      <c r="Z2137" t="n">
        <v>10</v>
      </c>
    </row>
    <row r="2138">
      <c r="A2138" t="n">
        <v>119</v>
      </c>
      <c r="B2138" t="n">
        <v>145</v>
      </c>
      <c r="C2138" t="inlineStr">
        <is>
          <t xml:space="preserve">CONCLUIDO	</t>
        </is>
      </c>
      <c r="D2138" t="n">
        <v>1.7423</v>
      </c>
      <c r="E2138" t="n">
        <v>57.4</v>
      </c>
      <c r="F2138" t="n">
        <v>53.21</v>
      </c>
      <c r="G2138" t="n">
        <v>138.8</v>
      </c>
      <c r="H2138" t="n">
        <v>1.56</v>
      </c>
      <c r="I2138" t="n">
        <v>23</v>
      </c>
      <c r="J2138" t="n">
        <v>352.03</v>
      </c>
      <c r="K2138" t="n">
        <v>61.2</v>
      </c>
      <c r="L2138" t="n">
        <v>30.75</v>
      </c>
      <c r="M2138" t="n">
        <v>21</v>
      </c>
      <c r="N2138" t="n">
        <v>115.08</v>
      </c>
      <c r="O2138" t="n">
        <v>43651.07</v>
      </c>
      <c r="P2138" t="n">
        <v>942.1</v>
      </c>
      <c r="Q2138" t="n">
        <v>1367.22</v>
      </c>
      <c r="R2138" t="n">
        <v>127.04</v>
      </c>
      <c r="S2138" t="n">
        <v>104.26</v>
      </c>
      <c r="T2138" t="n">
        <v>10459.64</v>
      </c>
      <c r="U2138" t="n">
        <v>0.82</v>
      </c>
      <c r="V2138" t="n">
        <v>0.9</v>
      </c>
      <c r="W2138" t="n">
        <v>20.68</v>
      </c>
      <c r="X2138" t="n">
        <v>0.63</v>
      </c>
      <c r="Y2138" t="n">
        <v>1</v>
      </c>
      <c r="Z2138" t="n">
        <v>10</v>
      </c>
    </row>
    <row r="2139">
      <c r="A2139" t="n">
        <v>120</v>
      </c>
      <c r="B2139" t="n">
        <v>145</v>
      </c>
      <c r="C2139" t="inlineStr">
        <is>
          <t xml:space="preserve">CONCLUIDO	</t>
        </is>
      </c>
      <c r="D2139" t="n">
        <v>1.7423</v>
      </c>
      <c r="E2139" t="n">
        <v>57.4</v>
      </c>
      <c r="F2139" t="n">
        <v>53.21</v>
      </c>
      <c r="G2139" t="n">
        <v>138.8</v>
      </c>
      <c r="H2139" t="n">
        <v>1.57</v>
      </c>
      <c r="I2139" t="n">
        <v>23</v>
      </c>
      <c r="J2139" t="n">
        <v>352.67</v>
      </c>
      <c r="K2139" t="n">
        <v>61.2</v>
      </c>
      <c r="L2139" t="n">
        <v>31</v>
      </c>
      <c r="M2139" t="n">
        <v>21</v>
      </c>
      <c r="N2139" t="n">
        <v>115.47</v>
      </c>
      <c r="O2139" t="n">
        <v>43730.1</v>
      </c>
      <c r="P2139" t="n">
        <v>942.79</v>
      </c>
      <c r="Q2139" t="n">
        <v>1367.27</v>
      </c>
      <c r="R2139" t="n">
        <v>127.26</v>
      </c>
      <c r="S2139" t="n">
        <v>104.26</v>
      </c>
      <c r="T2139" t="n">
        <v>10571.56</v>
      </c>
      <c r="U2139" t="n">
        <v>0.82</v>
      </c>
      <c r="V2139" t="n">
        <v>0.9</v>
      </c>
      <c r="W2139" t="n">
        <v>20.67</v>
      </c>
      <c r="X2139" t="n">
        <v>0.63</v>
      </c>
      <c r="Y2139" t="n">
        <v>1</v>
      </c>
      <c r="Z2139" t="n">
        <v>10</v>
      </c>
    </row>
    <row r="2140">
      <c r="A2140" t="n">
        <v>121</v>
      </c>
      <c r="B2140" t="n">
        <v>145</v>
      </c>
      <c r="C2140" t="inlineStr">
        <is>
          <t xml:space="preserve">CONCLUIDO	</t>
        </is>
      </c>
      <c r="D2140" t="n">
        <v>1.7423</v>
      </c>
      <c r="E2140" t="n">
        <v>57.4</v>
      </c>
      <c r="F2140" t="n">
        <v>53.21</v>
      </c>
      <c r="G2140" t="n">
        <v>138.8</v>
      </c>
      <c r="H2140" t="n">
        <v>1.58</v>
      </c>
      <c r="I2140" t="n">
        <v>23</v>
      </c>
      <c r="J2140" t="n">
        <v>353.31</v>
      </c>
      <c r="K2140" t="n">
        <v>61.2</v>
      </c>
      <c r="L2140" t="n">
        <v>31.25</v>
      </c>
      <c r="M2140" t="n">
        <v>21</v>
      </c>
      <c r="N2140" t="n">
        <v>115.86</v>
      </c>
      <c r="O2140" t="n">
        <v>43809.48</v>
      </c>
      <c r="P2140" t="n">
        <v>942.9400000000001</v>
      </c>
      <c r="Q2140" t="n">
        <v>1367.26</v>
      </c>
      <c r="R2140" t="n">
        <v>127.19</v>
      </c>
      <c r="S2140" t="n">
        <v>104.26</v>
      </c>
      <c r="T2140" t="n">
        <v>10535.17</v>
      </c>
      <c r="U2140" t="n">
        <v>0.82</v>
      </c>
      <c r="V2140" t="n">
        <v>0.9</v>
      </c>
      <c r="W2140" t="n">
        <v>20.68</v>
      </c>
      <c r="X2140" t="n">
        <v>0.63</v>
      </c>
      <c r="Y2140" t="n">
        <v>1</v>
      </c>
      <c r="Z2140" t="n">
        <v>10</v>
      </c>
    </row>
    <row r="2141">
      <c r="A2141" t="n">
        <v>122</v>
      </c>
      <c r="B2141" t="n">
        <v>145</v>
      </c>
      <c r="C2141" t="inlineStr">
        <is>
          <t xml:space="preserve">CONCLUIDO	</t>
        </is>
      </c>
      <c r="D2141" t="n">
        <v>1.7426</v>
      </c>
      <c r="E2141" t="n">
        <v>57.38</v>
      </c>
      <c r="F2141" t="n">
        <v>53.2</v>
      </c>
      <c r="G2141" t="n">
        <v>138.77</v>
      </c>
      <c r="H2141" t="n">
        <v>1.59</v>
      </c>
      <c r="I2141" t="n">
        <v>23</v>
      </c>
      <c r="J2141" t="n">
        <v>353.96</v>
      </c>
      <c r="K2141" t="n">
        <v>61.2</v>
      </c>
      <c r="L2141" t="n">
        <v>31.5</v>
      </c>
      <c r="M2141" t="n">
        <v>21</v>
      </c>
      <c r="N2141" t="n">
        <v>116.26</v>
      </c>
      <c r="O2141" t="n">
        <v>43888.94</v>
      </c>
      <c r="P2141" t="n">
        <v>942.45</v>
      </c>
      <c r="Q2141" t="n">
        <v>1367.29</v>
      </c>
      <c r="R2141" t="n">
        <v>126.84</v>
      </c>
      <c r="S2141" t="n">
        <v>104.26</v>
      </c>
      <c r="T2141" t="n">
        <v>10360.2</v>
      </c>
      <c r="U2141" t="n">
        <v>0.82</v>
      </c>
      <c r="V2141" t="n">
        <v>0.9</v>
      </c>
      <c r="W2141" t="n">
        <v>20.68</v>
      </c>
      <c r="X2141" t="n">
        <v>0.62</v>
      </c>
      <c r="Y2141" t="n">
        <v>1</v>
      </c>
      <c r="Z2141" t="n">
        <v>10</v>
      </c>
    </row>
    <row r="2142">
      <c r="A2142" t="n">
        <v>123</v>
      </c>
      <c r="B2142" t="n">
        <v>145</v>
      </c>
      <c r="C2142" t="inlineStr">
        <is>
          <t xml:space="preserve">CONCLUIDO	</t>
        </is>
      </c>
      <c r="D2142" t="n">
        <v>1.7414</v>
      </c>
      <c r="E2142" t="n">
        <v>57.42</v>
      </c>
      <c r="F2142" t="n">
        <v>53.24</v>
      </c>
      <c r="G2142" t="n">
        <v>138.87</v>
      </c>
      <c r="H2142" t="n">
        <v>1.6</v>
      </c>
      <c r="I2142" t="n">
        <v>23</v>
      </c>
      <c r="J2142" t="n">
        <v>354.6</v>
      </c>
      <c r="K2142" t="n">
        <v>61.2</v>
      </c>
      <c r="L2142" t="n">
        <v>31.75</v>
      </c>
      <c r="M2142" t="n">
        <v>21</v>
      </c>
      <c r="N2142" t="n">
        <v>116.65</v>
      </c>
      <c r="O2142" t="n">
        <v>43968.62</v>
      </c>
      <c r="P2142" t="n">
        <v>942.9</v>
      </c>
      <c r="Q2142" t="n">
        <v>1367.23</v>
      </c>
      <c r="R2142" t="n">
        <v>128.04</v>
      </c>
      <c r="S2142" t="n">
        <v>104.26</v>
      </c>
      <c r="T2142" t="n">
        <v>10961.42</v>
      </c>
      <c r="U2142" t="n">
        <v>0.8100000000000001</v>
      </c>
      <c r="V2142" t="n">
        <v>0.9</v>
      </c>
      <c r="W2142" t="n">
        <v>20.68</v>
      </c>
      <c r="X2142" t="n">
        <v>0.66</v>
      </c>
      <c r="Y2142" t="n">
        <v>1</v>
      </c>
      <c r="Z2142" t="n">
        <v>10</v>
      </c>
    </row>
    <row r="2143">
      <c r="A2143" t="n">
        <v>124</v>
      </c>
      <c r="B2143" t="n">
        <v>145</v>
      </c>
      <c r="C2143" t="inlineStr">
        <is>
          <t xml:space="preserve">CONCLUIDO	</t>
        </is>
      </c>
      <c r="D2143" t="n">
        <v>1.7418</v>
      </c>
      <c r="E2143" t="n">
        <v>57.41</v>
      </c>
      <c r="F2143" t="n">
        <v>53.22</v>
      </c>
      <c r="G2143" t="n">
        <v>138.84</v>
      </c>
      <c r="H2143" t="n">
        <v>1.61</v>
      </c>
      <c r="I2143" t="n">
        <v>23</v>
      </c>
      <c r="J2143" t="n">
        <v>355.25</v>
      </c>
      <c r="K2143" t="n">
        <v>61.2</v>
      </c>
      <c r="L2143" t="n">
        <v>32</v>
      </c>
      <c r="M2143" t="n">
        <v>21</v>
      </c>
      <c r="N2143" t="n">
        <v>117.05</v>
      </c>
      <c r="O2143" t="n">
        <v>44048.52</v>
      </c>
      <c r="P2143" t="n">
        <v>941.65</v>
      </c>
      <c r="Q2143" t="n">
        <v>1367.19</v>
      </c>
      <c r="R2143" t="n">
        <v>127.57</v>
      </c>
      <c r="S2143" t="n">
        <v>104.26</v>
      </c>
      <c r="T2143" t="n">
        <v>10725.24</v>
      </c>
      <c r="U2143" t="n">
        <v>0.82</v>
      </c>
      <c r="V2143" t="n">
        <v>0.9</v>
      </c>
      <c r="W2143" t="n">
        <v>20.68</v>
      </c>
      <c r="X2143" t="n">
        <v>0.65</v>
      </c>
      <c r="Y2143" t="n">
        <v>1</v>
      </c>
      <c r="Z2143" t="n">
        <v>10</v>
      </c>
    </row>
    <row r="2144">
      <c r="A2144" t="n">
        <v>125</v>
      </c>
      <c r="B2144" t="n">
        <v>145</v>
      </c>
      <c r="C2144" t="inlineStr">
        <is>
          <t xml:space="preserve">CONCLUIDO	</t>
        </is>
      </c>
      <c r="D2144" t="n">
        <v>1.745</v>
      </c>
      <c r="E2144" t="n">
        <v>57.31</v>
      </c>
      <c r="F2144" t="n">
        <v>53.17</v>
      </c>
      <c r="G2144" t="n">
        <v>145.02</v>
      </c>
      <c r="H2144" t="n">
        <v>1.62</v>
      </c>
      <c r="I2144" t="n">
        <v>22</v>
      </c>
      <c r="J2144" t="n">
        <v>355.9</v>
      </c>
      <c r="K2144" t="n">
        <v>61.2</v>
      </c>
      <c r="L2144" t="n">
        <v>32.25</v>
      </c>
      <c r="M2144" t="n">
        <v>20</v>
      </c>
      <c r="N2144" t="n">
        <v>117.45</v>
      </c>
      <c r="O2144" t="n">
        <v>44128.64</v>
      </c>
      <c r="P2144" t="n">
        <v>941.58</v>
      </c>
      <c r="Q2144" t="n">
        <v>1367.2</v>
      </c>
      <c r="R2144" t="n">
        <v>125.74</v>
      </c>
      <c r="S2144" t="n">
        <v>104.26</v>
      </c>
      <c r="T2144" t="n">
        <v>9815.290000000001</v>
      </c>
      <c r="U2144" t="n">
        <v>0.83</v>
      </c>
      <c r="V2144" t="n">
        <v>0.9</v>
      </c>
      <c r="W2144" t="n">
        <v>20.68</v>
      </c>
      <c r="X2144" t="n">
        <v>0.6</v>
      </c>
      <c r="Y2144" t="n">
        <v>1</v>
      </c>
      <c r="Z2144" t="n">
        <v>10</v>
      </c>
    </row>
    <row r="2145">
      <c r="A2145" t="n">
        <v>126</v>
      </c>
      <c r="B2145" t="n">
        <v>145</v>
      </c>
      <c r="C2145" t="inlineStr">
        <is>
          <t xml:space="preserve">CONCLUIDO	</t>
        </is>
      </c>
      <c r="D2145" t="n">
        <v>1.7453</v>
      </c>
      <c r="E2145" t="n">
        <v>57.3</v>
      </c>
      <c r="F2145" t="n">
        <v>53.16</v>
      </c>
      <c r="G2145" t="n">
        <v>144.99</v>
      </c>
      <c r="H2145" t="n">
        <v>1.63</v>
      </c>
      <c r="I2145" t="n">
        <v>22</v>
      </c>
      <c r="J2145" t="n">
        <v>356.55</v>
      </c>
      <c r="K2145" t="n">
        <v>61.2</v>
      </c>
      <c r="L2145" t="n">
        <v>32.5</v>
      </c>
      <c r="M2145" t="n">
        <v>20</v>
      </c>
      <c r="N2145" t="n">
        <v>117.85</v>
      </c>
      <c r="O2145" t="n">
        <v>44208.97</v>
      </c>
      <c r="P2145" t="n">
        <v>941.71</v>
      </c>
      <c r="Q2145" t="n">
        <v>1367.25</v>
      </c>
      <c r="R2145" t="n">
        <v>125.44</v>
      </c>
      <c r="S2145" t="n">
        <v>104.26</v>
      </c>
      <c r="T2145" t="n">
        <v>9664.469999999999</v>
      </c>
      <c r="U2145" t="n">
        <v>0.83</v>
      </c>
      <c r="V2145" t="n">
        <v>0.9</v>
      </c>
      <c r="W2145" t="n">
        <v>20.68</v>
      </c>
      <c r="X2145" t="n">
        <v>0.59</v>
      </c>
      <c r="Y2145" t="n">
        <v>1</v>
      </c>
      <c r="Z2145" t="n">
        <v>10</v>
      </c>
    </row>
    <row r="2146">
      <c r="A2146" t="n">
        <v>127</v>
      </c>
      <c r="B2146" t="n">
        <v>145</v>
      </c>
      <c r="C2146" t="inlineStr">
        <is>
          <t xml:space="preserve">CONCLUIDO	</t>
        </is>
      </c>
      <c r="D2146" t="n">
        <v>1.7449</v>
      </c>
      <c r="E2146" t="n">
        <v>57.31</v>
      </c>
      <c r="F2146" t="n">
        <v>53.17</v>
      </c>
      <c r="G2146" t="n">
        <v>145.02</v>
      </c>
      <c r="H2146" t="n">
        <v>1.63</v>
      </c>
      <c r="I2146" t="n">
        <v>22</v>
      </c>
      <c r="J2146" t="n">
        <v>357.2</v>
      </c>
      <c r="K2146" t="n">
        <v>61.2</v>
      </c>
      <c r="L2146" t="n">
        <v>32.75</v>
      </c>
      <c r="M2146" t="n">
        <v>20</v>
      </c>
      <c r="N2146" t="n">
        <v>118.26</v>
      </c>
      <c r="O2146" t="n">
        <v>44289.53</v>
      </c>
      <c r="P2146" t="n">
        <v>942.72</v>
      </c>
      <c r="Q2146" t="n">
        <v>1367.25</v>
      </c>
      <c r="R2146" t="n">
        <v>125.89</v>
      </c>
      <c r="S2146" t="n">
        <v>104.26</v>
      </c>
      <c r="T2146" t="n">
        <v>9890.940000000001</v>
      </c>
      <c r="U2146" t="n">
        <v>0.83</v>
      </c>
      <c r="V2146" t="n">
        <v>0.9</v>
      </c>
      <c r="W2146" t="n">
        <v>20.68</v>
      </c>
      <c r="X2146" t="n">
        <v>0.6</v>
      </c>
      <c r="Y2146" t="n">
        <v>1</v>
      </c>
      <c r="Z2146" t="n">
        <v>10</v>
      </c>
    </row>
    <row r="2147">
      <c r="A2147" t="n">
        <v>128</v>
      </c>
      <c r="B2147" t="n">
        <v>145</v>
      </c>
      <c r="C2147" t="inlineStr">
        <is>
          <t xml:space="preserve">CONCLUIDO	</t>
        </is>
      </c>
      <c r="D2147" t="n">
        <v>1.7451</v>
      </c>
      <c r="E2147" t="n">
        <v>57.3</v>
      </c>
      <c r="F2147" t="n">
        <v>53.17</v>
      </c>
      <c r="G2147" t="n">
        <v>145</v>
      </c>
      <c r="H2147" t="n">
        <v>1.64</v>
      </c>
      <c r="I2147" t="n">
        <v>22</v>
      </c>
      <c r="J2147" t="n">
        <v>357.86</v>
      </c>
      <c r="K2147" t="n">
        <v>61.2</v>
      </c>
      <c r="L2147" t="n">
        <v>33</v>
      </c>
      <c r="M2147" t="n">
        <v>20</v>
      </c>
      <c r="N2147" t="n">
        <v>118.66</v>
      </c>
      <c r="O2147" t="n">
        <v>44370.32</v>
      </c>
      <c r="P2147" t="n">
        <v>942.54</v>
      </c>
      <c r="Q2147" t="n">
        <v>1367.2</v>
      </c>
      <c r="R2147" t="n">
        <v>125.83</v>
      </c>
      <c r="S2147" t="n">
        <v>104.26</v>
      </c>
      <c r="T2147" t="n">
        <v>9863.290000000001</v>
      </c>
      <c r="U2147" t="n">
        <v>0.83</v>
      </c>
      <c r="V2147" t="n">
        <v>0.9</v>
      </c>
      <c r="W2147" t="n">
        <v>20.68</v>
      </c>
      <c r="X2147" t="n">
        <v>0.59</v>
      </c>
      <c r="Y2147" t="n">
        <v>1</v>
      </c>
      <c r="Z2147" t="n">
        <v>10</v>
      </c>
    </row>
    <row r="2148">
      <c r="A2148" t="n">
        <v>129</v>
      </c>
      <c r="B2148" t="n">
        <v>145</v>
      </c>
      <c r="C2148" t="inlineStr">
        <is>
          <t xml:space="preserve">CONCLUIDO	</t>
        </is>
      </c>
      <c r="D2148" t="n">
        <v>1.7448</v>
      </c>
      <c r="E2148" t="n">
        <v>57.31</v>
      </c>
      <c r="F2148" t="n">
        <v>53.18</v>
      </c>
      <c r="G2148" t="n">
        <v>145.03</v>
      </c>
      <c r="H2148" t="n">
        <v>1.65</v>
      </c>
      <c r="I2148" t="n">
        <v>22</v>
      </c>
      <c r="J2148" t="n">
        <v>358.52</v>
      </c>
      <c r="K2148" t="n">
        <v>61.2</v>
      </c>
      <c r="L2148" t="n">
        <v>33.25</v>
      </c>
      <c r="M2148" t="n">
        <v>20</v>
      </c>
      <c r="N2148" t="n">
        <v>119.07</v>
      </c>
      <c r="O2148" t="n">
        <v>44451.33</v>
      </c>
      <c r="P2148" t="n">
        <v>942.74</v>
      </c>
      <c r="Q2148" t="n">
        <v>1367.24</v>
      </c>
      <c r="R2148" t="n">
        <v>126.03</v>
      </c>
      <c r="S2148" t="n">
        <v>104.26</v>
      </c>
      <c r="T2148" t="n">
        <v>9960.07</v>
      </c>
      <c r="U2148" t="n">
        <v>0.83</v>
      </c>
      <c r="V2148" t="n">
        <v>0.9</v>
      </c>
      <c r="W2148" t="n">
        <v>20.68</v>
      </c>
      <c r="X2148" t="n">
        <v>0.6</v>
      </c>
      <c r="Y2148" t="n">
        <v>1</v>
      </c>
      <c r="Z2148" t="n">
        <v>10</v>
      </c>
    </row>
    <row r="2149">
      <c r="A2149" t="n">
        <v>130</v>
      </c>
      <c r="B2149" t="n">
        <v>145</v>
      </c>
      <c r="C2149" t="inlineStr">
        <is>
          <t xml:space="preserve">CONCLUIDO	</t>
        </is>
      </c>
      <c r="D2149" t="n">
        <v>1.7446</v>
      </c>
      <c r="E2149" t="n">
        <v>57.32</v>
      </c>
      <c r="F2149" t="n">
        <v>53.19</v>
      </c>
      <c r="G2149" t="n">
        <v>145.05</v>
      </c>
      <c r="H2149" t="n">
        <v>1.66</v>
      </c>
      <c r="I2149" t="n">
        <v>22</v>
      </c>
      <c r="J2149" t="n">
        <v>359.17</v>
      </c>
      <c r="K2149" t="n">
        <v>61.2</v>
      </c>
      <c r="L2149" t="n">
        <v>33.5</v>
      </c>
      <c r="M2149" t="n">
        <v>20</v>
      </c>
      <c r="N2149" t="n">
        <v>119.48</v>
      </c>
      <c r="O2149" t="n">
        <v>44532.57</v>
      </c>
      <c r="P2149" t="n">
        <v>942.13</v>
      </c>
      <c r="Q2149" t="n">
        <v>1367.23</v>
      </c>
      <c r="R2149" t="n">
        <v>126.29</v>
      </c>
      <c r="S2149" t="n">
        <v>104.26</v>
      </c>
      <c r="T2149" t="n">
        <v>10092.8</v>
      </c>
      <c r="U2149" t="n">
        <v>0.83</v>
      </c>
      <c r="V2149" t="n">
        <v>0.9</v>
      </c>
      <c r="W2149" t="n">
        <v>20.68</v>
      </c>
      <c r="X2149" t="n">
        <v>0.61</v>
      </c>
      <c r="Y2149" t="n">
        <v>1</v>
      </c>
      <c r="Z2149" t="n">
        <v>10</v>
      </c>
    </row>
    <row r="2150">
      <c r="A2150" t="n">
        <v>131</v>
      </c>
      <c r="B2150" t="n">
        <v>145</v>
      </c>
      <c r="C2150" t="inlineStr">
        <is>
          <t xml:space="preserve">CONCLUIDO	</t>
        </is>
      </c>
      <c r="D2150" t="n">
        <v>1.7473</v>
      </c>
      <c r="E2150" t="n">
        <v>57.23</v>
      </c>
      <c r="F2150" t="n">
        <v>53.15</v>
      </c>
      <c r="G2150" t="n">
        <v>151.86</v>
      </c>
      <c r="H2150" t="n">
        <v>1.67</v>
      </c>
      <c r="I2150" t="n">
        <v>21</v>
      </c>
      <c r="J2150" t="n">
        <v>359.84</v>
      </c>
      <c r="K2150" t="n">
        <v>61.2</v>
      </c>
      <c r="L2150" t="n">
        <v>33.75</v>
      </c>
      <c r="M2150" t="n">
        <v>19</v>
      </c>
      <c r="N2150" t="n">
        <v>119.89</v>
      </c>
      <c r="O2150" t="n">
        <v>44614.04</v>
      </c>
      <c r="P2150" t="n">
        <v>941.12</v>
      </c>
      <c r="Q2150" t="n">
        <v>1367.18</v>
      </c>
      <c r="R2150" t="n">
        <v>125.25</v>
      </c>
      <c r="S2150" t="n">
        <v>104.26</v>
      </c>
      <c r="T2150" t="n">
        <v>9576.219999999999</v>
      </c>
      <c r="U2150" t="n">
        <v>0.83</v>
      </c>
      <c r="V2150" t="n">
        <v>0.9</v>
      </c>
      <c r="W2150" t="n">
        <v>20.68</v>
      </c>
      <c r="X2150" t="n">
        <v>0.57</v>
      </c>
      <c r="Y2150" t="n">
        <v>1</v>
      </c>
      <c r="Z2150" t="n">
        <v>10</v>
      </c>
    </row>
    <row r="2151">
      <c r="A2151" t="n">
        <v>132</v>
      </c>
      <c r="B2151" t="n">
        <v>145</v>
      </c>
      <c r="C2151" t="inlineStr">
        <is>
          <t xml:space="preserve">CONCLUIDO	</t>
        </is>
      </c>
      <c r="D2151" t="n">
        <v>1.7476</v>
      </c>
      <c r="E2151" t="n">
        <v>57.22</v>
      </c>
      <c r="F2151" t="n">
        <v>53.14</v>
      </c>
      <c r="G2151" t="n">
        <v>151.83</v>
      </c>
      <c r="H2151" t="n">
        <v>1.68</v>
      </c>
      <c r="I2151" t="n">
        <v>21</v>
      </c>
      <c r="J2151" t="n">
        <v>360.5</v>
      </c>
      <c r="K2151" t="n">
        <v>61.2</v>
      </c>
      <c r="L2151" t="n">
        <v>34</v>
      </c>
      <c r="M2151" t="n">
        <v>19</v>
      </c>
      <c r="N2151" t="n">
        <v>120.3</v>
      </c>
      <c r="O2151" t="n">
        <v>44695.75</v>
      </c>
      <c r="P2151" t="n">
        <v>941.5</v>
      </c>
      <c r="Q2151" t="n">
        <v>1367.26</v>
      </c>
      <c r="R2151" t="n">
        <v>124.67</v>
      </c>
      <c r="S2151" t="n">
        <v>104.26</v>
      </c>
      <c r="T2151" t="n">
        <v>9287.879999999999</v>
      </c>
      <c r="U2151" t="n">
        <v>0.84</v>
      </c>
      <c r="V2151" t="n">
        <v>0.9</v>
      </c>
      <c r="W2151" t="n">
        <v>20.68</v>
      </c>
      <c r="X2151" t="n">
        <v>0.5600000000000001</v>
      </c>
      <c r="Y2151" t="n">
        <v>1</v>
      </c>
      <c r="Z2151" t="n">
        <v>10</v>
      </c>
    </row>
    <row r="2152">
      <c r="A2152" t="n">
        <v>133</v>
      </c>
      <c r="B2152" t="n">
        <v>145</v>
      </c>
      <c r="C2152" t="inlineStr">
        <is>
          <t xml:space="preserve">CONCLUIDO	</t>
        </is>
      </c>
      <c r="D2152" t="n">
        <v>1.7476</v>
      </c>
      <c r="E2152" t="n">
        <v>57.22</v>
      </c>
      <c r="F2152" t="n">
        <v>53.14</v>
      </c>
      <c r="G2152" t="n">
        <v>151.83</v>
      </c>
      <c r="H2152" t="n">
        <v>1.69</v>
      </c>
      <c r="I2152" t="n">
        <v>21</v>
      </c>
      <c r="J2152" t="n">
        <v>361.16</v>
      </c>
      <c r="K2152" t="n">
        <v>61.2</v>
      </c>
      <c r="L2152" t="n">
        <v>34.25</v>
      </c>
      <c r="M2152" t="n">
        <v>19</v>
      </c>
      <c r="N2152" t="n">
        <v>120.71</v>
      </c>
      <c r="O2152" t="n">
        <v>44777.68</v>
      </c>
      <c r="P2152" t="n">
        <v>942.2</v>
      </c>
      <c r="Q2152" t="n">
        <v>1367.14</v>
      </c>
      <c r="R2152" t="n">
        <v>124.71</v>
      </c>
      <c r="S2152" t="n">
        <v>104.26</v>
      </c>
      <c r="T2152" t="n">
        <v>9306.290000000001</v>
      </c>
      <c r="U2152" t="n">
        <v>0.84</v>
      </c>
      <c r="V2152" t="n">
        <v>0.9</v>
      </c>
      <c r="W2152" t="n">
        <v>20.68</v>
      </c>
      <c r="X2152" t="n">
        <v>0.5600000000000001</v>
      </c>
      <c r="Y2152" t="n">
        <v>1</v>
      </c>
      <c r="Z2152" t="n">
        <v>10</v>
      </c>
    </row>
    <row r="2153">
      <c r="A2153" t="n">
        <v>134</v>
      </c>
      <c r="B2153" t="n">
        <v>145</v>
      </c>
      <c r="C2153" t="inlineStr">
        <is>
          <t xml:space="preserve">CONCLUIDO	</t>
        </is>
      </c>
      <c r="D2153" t="n">
        <v>1.7476</v>
      </c>
      <c r="E2153" t="n">
        <v>57.22</v>
      </c>
      <c r="F2153" t="n">
        <v>53.14</v>
      </c>
      <c r="G2153" t="n">
        <v>151.83</v>
      </c>
      <c r="H2153" t="n">
        <v>1.7</v>
      </c>
      <c r="I2153" t="n">
        <v>21</v>
      </c>
      <c r="J2153" t="n">
        <v>361.83</v>
      </c>
      <c r="K2153" t="n">
        <v>61.2</v>
      </c>
      <c r="L2153" t="n">
        <v>34.5</v>
      </c>
      <c r="M2153" t="n">
        <v>19</v>
      </c>
      <c r="N2153" t="n">
        <v>121.13</v>
      </c>
      <c r="O2153" t="n">
        <v>44859.98</v>
      </c>
      <c r="P2153" t="n">
        <v>942.98</v>
      </c>
      <c r="Q2153" t="n">
        <v>1367.14</v>
      </c>
      <c r="R2153" t="n">
        <v>124.69</v>
      </c>
      <c r="S2153" t="n">
        <v>104.26</v>
      </c>
      <c r="T2153" t="n">
        <v>9297.32</v>
      </c>
      <c r="U2153" t="n">
        <v>0.84</v>
      </c>
      <c r="V2153" t="n">
        <v>0.9</v>
      </c>
      <c r="W2153" t="n">
        <v>20.68</v>
      </c>
      <c r="X2153" t="n">
        <v>0.5600000000000001</v>
      </c>
      <c r="Y2153" t="n">
        <v>1</v>
      </c>
      <c r="Z2153" t="n">
        <v>10</v>
      </c>
    </row>
    <row r="2154">
      <c r="A2154" t="n">
        <v>135</v>
      </c>
      <c r="B2154" t="n">
        <v>145</v>
      </c>
      <c r="C2154" t="inlineStr">
        <is>
          <t xml:space="preserve">CONCLUIDO	</t>
        </is>
      </c>
      <c r="D2154" t="n">
        <v>1.7476</v>
      </c>
      <c r="E2154" t="n">
        <v>57.22</v>
      </c>
      <c r="F2154" t="n">
        <v>53.14</v>
      </c>
      <c r="G2154" t="n">
        <v>151.83</v>
      </c>
      <c r="H2154" t="n">
        <v>1.71</v>
      </c>
      <c r="I2154" t="n">
        <v>21</v>
      </c>
      <c r="J2154" t="n">
        <v>362.5</v>
      </c>
      <c r="K2154" t="n">
        <v>61.2</v>
      </c>
      <c r="L2154" t="n">
        <v>34.75</v>
      </c>
      <c r="M2154" t="n">
        <v>19</v>
      </c>
      <c r="N2154" t="n">
        <v>121.55</v>
      </c>
      <c r="O2154" t="n">
        <v>44942.4</v>
      </c>
      <c r="P2154" t="n">
        <v>942.48</v>
      </c>
      <c r="Q2154" t="n">
        <v>1367.18</v>
      </c>
      <c r="R2154" t="n">
        <v>125</v>
      </c>
      <c r="S2154" t="n">
        <v>104.26</v>
      </c>
      <c r="T2154" t="n">
        <v>9449.700000000001</v>
      </c>
      <c r="U2154" t="n">
        <v>0.83</v>
      </c>
      <c r="V2154" t="n">
        <v>0.9</v>
      </c>
      <c r="W2154" t="n">
        <v>20.67</v>
      </c>
      <c r="X2154" t="n">
        <v>0.5600000000000001</v>
      </c>
      <c r="Y2154" t="n">
        <v>1</v>
      </c>
      <c r="Z2154" t="n">
        <v>10</v>
      </c>
    </row>
    <row r="2155">
      <c r="A2155" t="n">
        <v>136</v>
      </c>
      <c r="B2155" t="n">
        <v>145</v>
      </c>
      <c r="C2155" t="inlineStr">
        <is>
          <t xml:space="preserve">CONCLUIDO	</t>
        </is>
      </c>
      <c r="D2155" t="n">
        <v>1.7473</v>
      </c>
      <c r="E2155" t="n">
        <v>57.23</v>
      </c>
      <c r="F2155" t="n">
        <v>53.15</v>
      </c>
      <c r="G2155" t="n">
        <v>151.86</v>
      </c>
      <c r="H2155" t="n">
        <v>1.72</v>
      </c>
      <c r="I2155" t="n">
        <v>21</v>
      </c>
      <c r="J2155" t="n">
        <v>363.17</v>
      </c>
      <c r="K2155" t="n">
        <v>61.2</v>
      </c>
      <c r="L2155" t="n">
        <v>35</v>
      </c>
      <c r="M2155" t="n">
        <v>19</v>
      </c>
      <c r="N2155" t="n">
        <v>121.97</v>
      </c>
      <c r="O2155" t="n">
        <v>45025.06</v>
      </c>
      <c r="P2155" t="n">
        <v>942.2</v>
      </c>
      <c r="Q2155" t="n">
        <v>1367.29</v>
      </c>
      <c r="R2155" t="n">
        <v>125.22</v>
      </c>
      <c r="S2155" t="n">
        <v>104.26</v>
      </c>
      <c r="T2155" t="n">
        <v>9561.18</v>
      </c>
      <c r="U2155" t="n">
        <v>0.83</v>
      </c>
      <c r="V2155" t="n">
        <v>0.9</v>
      </c>
      <c r="W2155" t="n">
        <v>20.67</v>
      </c>
      <c r="X2155" t="n">
        <v>0.57</v>
      </c>
      <c r="Y2155" t="n">
        <v>1</v>
      </c>
      <c r="Z2155" t="n">
        <v>10</v>
      </c>
    </row>
    <row r="2156">
      <c r="A2156" t="n">
        <v>137</v>
      </c>
      <c r="B2156" t="n">
        <v>145</v>
      </c>
      <c r="C2156" t="inlineStr">
        <is>
          <t xml:space="preserve">CONCLUIDO	</t>
        </is>
      </c>
      <c r="D2156" t="n">
        <v>1.7475</v>
      </c>
      <c r="E2156" t="n">
        <v>57.23</v>
      </c>
      <c r="F2156" t="n">
        <v>53.15</v>
      </c>
      <c r="G2156" t="n">
        <v>151.84</v>
      </c>
      <c r="H2156" t="n">
        <v>1.73</v>
      </c>
      <c r="I2156" t="n">
        <v>21</v>
      </c>
      <c r="J2156" t="n">
        <v>363.84</v>
      </c>
      <c r="K2156" t="n">
        <v>61.2</v>
      </c>
      <c r="L2156" t="n">
        <v>35.25</v>
      </c>
      <c r="M2156" t="n">
        <v>19</v>
      </c>
      <c r="N2156" t="n">
        <v>122.39</v>
      </c>
      <c r="O2156" t="n">
        <v>45107.96</v>
      </c>
      <c r="P2156" t="n">
        <v>941.48</v>
      </c>
      <c r="Q2156" t="n">
        <v>1367.21</v>
      </c>
      <c r="R2156" t="n">
        <v>125.03</v>
      </c>
      <c r="S2156" t="n">
        <v>104.26</v>
      </c>
      <c r="T2156" t="n">
        <v>9464.629999999999</v>
      </c>
      <c r="U2156" t="n">
        <v>0.83</v>
      </c>
      <c r="V2156" t="n">
        <v>0.9</v>
      </c>
      <c r="W2156" t="n">
        <v>20.68</v>
      </c>
      <c r="X2156" t="n">
        <v>0.57</v>
      </c>
      <c r="Y2156" t="n">
        <v>1</v>
      </c>
      <c r="Z2156" t="n">
        <v>10</v>
      </c>
    </row>
    <row r="2157">
      <c r="A2157" t="n">
        <v>138</v>
      </c>
      <c r="B2157" t="n">
        <v>145</v>
      </c>
      <c r="C2157" t="inlineStr">
        <is>
          <t xml:space="preserve">CONCLUIDO	</t>
        </is>
      </c>
      <c r="D2157" t="n">
        <v>1.7498</v>
      </c>
      <c r="E2157" t="n">
        <v>57.15</v>
      </c>
      <c r="F2157" t="n">
        <v>53.12</v>
      </c>
      <c r="G2157" t="n">
        <v>159.37</v>
      </c>
      <c r="H2157" t="n">
        <v>1.74</v>
      </c>
      <c r="I2157" t="n">
        <v>20</v>
      </c>
      <c r="J2157" t="n">
        <v>364.51</v>
      </c>
      <c r="K2157" t="n">
        <v>61.2</v>
      </c>
      <c r="L2157" t="n">
        <v>35.5</v>
      </c>
      <c r="M2157" t="n">
        <v>18</v>
      </c>
      <c r="N2157" t="n">
        <v>122.82</v>
      </c>
      <c r="O2157" t="n">
        <v>45191.1</v>
      </c>
      <c r="P2157" t="n">
        <v>941.21</v>
      </c>
      <c r="Q2157" t="n">
        <v>1367.16</v>
      </c>
      <c r="R2157" t="n">
        <v>123.97</v>
      </c>
      <c r="S2157" t="n">
        <v>104.26</v>
      </c>
      <c r="T2157" t="n">
        <v>8940.030000000001</v>
      </c>
      <c r="U2157" t="n">
        <v>0.84</v>
      </c>
      <c r="V2157" t="n">
        <v>0.9</v>
      </c>
      <c r="W2157" t="n">
        <v>20.68</v>
      </c>
      <c r="X2157" t="n">
        <v>0.55</v>
      </c>
      <c r="Y2157" t="n">
        <v>1</v>
      </c>
      <c r="Z2157" t="n">
        <v>10</v>
      </c>
    </row>
    <row r="2158">
      <c r="A2158" t="n">
        <v>139</v>
      </c>
      <c r="B2158" t="n">
        <v>145</v>
      </c>
      <c r="C2158" t="inlineStr">
        <is>
          <t xml:space="preserve">CONCLUIDO	</t>
        </is>
      </c>
      <c r="D2158" t="n">
        <v>1.7501</v>
      </c>
      <c r="E2158" t="n">
        <v>57.14</v>
      </c>
      <c r="F2158" t="n">
        <v>53.11</v>
      </c>
      <c r="G2158" t="n">
        <v>159.34</v>
      </c>
      <c r="H2158" t="n">
        <v>1.75</v>
      </c>
      <c r="I2158" t="n">
        <v>20</v>
      </c>
      <c r="J2158" t="n">
        <v>365.19</v>
      </c>
      <c r="K2158" t="n">
        <v>61.2</v>
      </c>
      <c r="L2158" t="n">
        <v>35.75</v>
      </c>
      <c r="M2158" t="n">
        <v>18</v>
      </c>
      <c r="N2158" t="n">
        <v>123.24</v>
      </c>
      <c r="O2158" t="n">
        <v>45274.49</v>
      </c>
      <c r="P2158" t="n">
        <v>942.49</v>
      </c>
      <c r="Q2158" t="n">
        <v>1367.18</v>
      </c>
      <c r="R2158" t="n">
        <v>123.8</v>
      </c>
      <c r="S2158" t="n">
        <v>104.26</v>
      </c>
      <c r="T2158" t="n">
        <v>8855.549999999999</v>
      </c>
      <c r="U2158" t="n">
        <v>0.84</v>
      </c>
      <c r="V2158" t="n">
        <v>0.9</v>
      </c>
      <c r="W2158" t="n">
        <v>20.68</v>
      </c>
      <c r="X2158" t="n">
        <v>0.54</v>
      </c>
      <c r="Y2158" t="n">
        <v>1</v>
      </c>
      <c r="Z2158" t="n">
        <v>10</v>
      </c>
    </row>
    <row r="2159">
      <c r="A2159" t="n">
        <v>140</v>
      </c>
      <c r="B2159" t="n">
        <v>145</v>
      </c>
      <c r="C2159" t="inlineStr">
        <is>
          <t xml:space="preserve">CONCLUIDO	</t>
        </is>
      </c>
      <c r="D2159" t="n">
        <v>1.7503</v>
      </c>
      <c r="E2159" t="n">
        <v>57.13</v>
      </c>
      <c r="F2159" t="n">
        <v>53.11</v>
      </c>
      <c r="G2159" t="n">
        <v>159.32</v>
      </c>
      <c r="H2159" t="n">
        <v>1.75</v>
      </c>
      <c r="I2159" t="n">
        <v>20</v>
      </c>
      <c r="J2159" t="n">
        <v>365.87</v>
      </c>
      <c r="K2159" t="n">
        <v>61.2</v>
      </c>
      <c r="L2159" t="n">
        <v>36</v>
      </c>
      <c r="M2159" t="n">
        <v>18</v>
      </c>
      <c r="N2159" t="n">
        <v>123.67</v>
      </c>
      <c r="O2159" t="n">
        <v>45358.13</v>
      </c>
      <c r="P2159" t="n">
        <v>943.91</v>
      </c>
      <c r="Q2159" t="n">
        <v>1367.17</v>
      </c>
      <c r="R2159" t="n">
        <v>123.73</v>
      </c>
      <c r="S2159" t="n">
        <v>104.26</v>
      </c>
      <c r="T2159" t="n">
        <v>8820.559999999999</v>
      </c>
      <c r="U2159" t="n">
        <v>0.84</v>
      </c>
      <c r="V2159" t="n">
        <v>0.9</v>
      </c>
      <c r="W2159" t="n">
        <v>20.68</v>
      </c>
      <c r="X2159" t="n">
        <v>0.53</v>
      </c>
      <c r="Y2159" t="n">
        <v>1</v>
      </c>
      <c r="Z2159" t="n">
        <v>10</v>
      </c>
    </row>
    <row r="2160">
      <c r="A2160" t="n">
        <v>141</v>
      </c>
      <c r="B2160" t="n">
        <v>145</v>
      </c>
      <c r="C2160" t="inlineStr">
        <is>
          <t xml:space="preserve">CONCLUIDO	</t>
        </is>
      </c>
      <c r="D2160" t="n">
        <v>1.7505</v>
      </c>
      <c r="E2160" t="n">
        <v>57.13</v>
      </c>
      <c r="F2160" t="n">
        <v>53.1</v>
      </c>
      <c r="G2160" t="n">
        <v>159.3</v>
      </c>
      <c r="H2160" t="n">
        <v>1.76</v>
      </c>
      <c r="I2160" t="n">
        <v>20</v>
      </c>
      <c r="J2160" t="n">
        <v>366.55</v>
      </c>
      <c r="K2160" t="n">
        <v>61.2</v>
      </c>
      <c r="L2160" t="n">
        <v>36.25</v>
      </c>
      <c r="M2160" t="n">
        <v>18</v>
      </c>
      <c r="N2160" t="n">
        <v>124.1</v>
      </c>
      <c r="O2160" t="n">
        <v>45442.03</v>
      </c>
      <c r="P2160" t="n">
        <v>944.85</v>
      </c>
      <c r="Q2160" t="n">
        <v>1367.19</v>
      </c>
      <c r="R2160" t="n">
        <v>123.43</v>
      </c>
      <c r="S2160" t="n">
        <v>104.26</v>
      </c>
      <c r="T2160" t="n">
        <v>8672.93</v>
      </c>
      <c r="U2160" t="n">
        <v>0.84</v>
      </c>
      <c r="V2160" t="n">
        <v>0.9</v>
      </c>
      <c r="W2160" t="n">
        <v>20.68</v>
      </c>
      <c r="X2160" t="n">
        <v>0.52</v>
      </c>
      <c r="Y2160" t="n">
        <v>1</v>
      </c>
      <c r="Z2160" t="n">
        <v>10</v>
      </c>
    </row>
    <row r="2161">
      <c r="A2161" t="n">
        <v>142</v>
      </c>
      <c r="B2161" t="n">
        <v>145</v>
      </c>
      <c r="C2161" t="inlineStr">
        <is>
          <t xml:space="preserve">CONCLUIDO	</t>
        </is>
      </c>
      <c r="D2161" t="n">
        <v>1.75</v>
      </c>
      <c r="E2161" t="n">
        <v>57.14</v>
      </c>
      <c r="F2161" t="n">
        <v>53.12</v>
      </c>
      <c r="G2161" t="n">
        <v>159.35</v>
      </c>
      <c r="H2161" t="n">
        <v>1.77</v>
      </c>
      <c r="I2161" t="n">
        <v>20</v>
      </c>
      <c r="J2161" t="n">
        <v>367.23</v>
      </c>
      <c r="K2161" t="n">
        <v>61.2</v>
      </c>
      <c r="L2161" t="n">
        <v>36.5</v>
      </c>
      <c r="M2161" t="n">
        <v>18</v>
      </c>
      <c r="N2161" t="n">
        <v>124.53</v>
      </c>
      <c r="O2161" t="n">
        <v>45526.17</v>
      </c>
      <c r="P2161" t="n">
        <v>945.33</v>
      </c>
      <c r="Q2161" t="n">
        <v>1367.29</v>
      </c>
      <c r="R2161" t="n">
        <v>124.07</v>
      </c>
      <c r="S2161" t="n">
        <v>104.26</v>
      </c>
      <c r="T2161" t="n">
        <v>8989.370000000001</v>
      </c>
      <c r="U2161" t="n">
        <v>0.84</v>
      </c>
      <c r="V2161" t="n">
        <v>0.9</v>
      </c>
      <c r="W2161" t="n">
        <v>20.68</v>
      </c>
      <c r="X2161" t="n">
        <v>0.54</v>
      </c>
      <c r="Y2161" t="n">
        <v>1</v>
      </c>
      <c r="Z2161" t="n">
        <v>10</v>
      </c>
    </row>
    <row r="2162">
      <c r="A2162" t="n">
        <v>143</v>
      </c>
      <c r="B2162" t="n">
        <v>145</v>
      </c>
      <c r="C2162" t="inlineStr">
        <is>
          <t xml:space="preserve">CONCLUIDO	</t>
        </is>
      </c>
      <c r="D2162" t="n">
        <v>1.75</v>
      </c>
      <c r="E2162" t="n">
        <v>57.14</v>
      </c>
      <c r="F2162" t="n">
        <v>53.12</v>
      </c>
      <c r="G2162" t="n">
        <v>159.35</v>
      </c>
      <c r="H2162" t="n">
        <v>1.78</v>
      </c>
      <c r="I2162" t="n">
        <v>20</v>
      </c>
      <c r="J2162" t="n">
        <v>367.92</v>
      </c>
      <c r="K2162" t="n">
        <v>61.2</v>
      </c>
      <c r="L2162" t="n">
        <v>36.75</v>
      </c>
      <c r="M2162" t="n">
        <v>18</v>
      </c>
      <c r="N2162" t="n">
        <v>124.97</v>
      </c>
      <c r="O2162" t="n">
        <v>45610.57</v>
      </c>
      <c r="P2162" t="n">
        <v>945.2</v>
      </c>
      <c r="Q2162" t="n">
        <v>1367.22</v>
      </c>
      <c r="R2162" t="n">
        <v>124.06</v>
      </c>
      <c r="S2162" t="n">
        <v>104.26</v>
      </c>
      <c r="T2162" t="n">
        <v>8987.73</v>
      </c>
      <c r="U2162" t="n">
        <v>0.84</v>
      </c>
      <c r="V2162" t="n">
        <v>0.9</v>
      </c>
      <c r="W2162" t="n">
        <v>20.68</v>
      </c>
      <c r="X2162" t="n">
        <v>0.54</v>
      </c>
      <c r="Y2162" t="n">
        <v>1</v>
      </c>
      <c r="Z2162" t="n">
        <v>10</v>
      </c>
    </row>
    <row r="2163">
      <c r="A2163" t="n">
        <v>144</v>
      </c>
      <c r="B2163" t="n">
        <v>145</v>
      </c>
      <c r="C2163" t="inlineStr">
        <is>
          <t xml:space="preserve">CONCLUIDO	</t>
        </is>
      </c>
      <c r="D2163" t="n">
        <v>1.7501</v>
      </c>
      <c r="E2163" t="n">
        <v>57.14</v>
      </c>
      <c r="F2163" t="n">
        <v>53.11</v>
      </c>
      <c r="G2163" t="n">
        <v>159.34</v>
      </c>
      <c r="H2163" t="n">
        <v>1.79</v>
      </c>
      <c r="I2163" t="n">
        <v>20</v>
      </c>
      <c r="J2163" t="n">
        <v>368.6</v>
      </c>
      <c r="K2163" t="n">
        <v>61.2</v>
      </c>
      <c r="L2163" t="n">
        <v>37</v>
      </c>
      <c r="M2163" t="n">
        <v>18</v>
      </c>
      <c r="N2163" t="n">
        <v>125.4</v>
      </c>
      <c r="O2163" t="n">
        <v>45695.24</v>
      </c>
      <c r="P2163" t="n">
        <v>944.8</v>
      </c>
      <c r="Q2163" t="n">
        <v>1367.25</v>
      </c>
      <c r="R2163" t="n">
        <v>123.98</v>
      </c>
      <c r="S2163" t="n">
        <v>104.26</v>
      </c>
      <c r="T2163" t="n">
        <v>8946.370000000001</v>
      </c>
      <c r="U2163" t="n">
        <v>0.84</v>
      </c>
      <c r="V2163" t="n">
        <v>0.9</v>
      </c>
      <c r="W2163" t="n">
        <v>20.68</v>
      </c>
      <c r="X2163" t="n">
        <v>0.54</v>
      </c>
      <c r="Y2163" t="n">
        <v>1</v>
      </c>
      <c r="Z2163" t="n">
        <v>10</v>
      </c>
    </row>
    <row r="2164">
      <c r="A2164" t="n">
        <v>145</v>
      </c>
      <c r="B2164" t="n">
        <v>145</v>
      </c>
      <c r="C2164" t="inlineStr">
        <is>
          <t xml:space="preserve">CONCLUIDO	</t>
        </is>
      </c>
      <c r="D2164" t="n">
        <v>1.7499</v>
      </c>
      <c r="E2164" t="n">
        <v>57.15</v>
      </c>
      <c r="F2164" t="n">
        <v>53.12</v>
      </c>
      <c r="G2164" t="n">
        <v>159.36</v>
      </c>
      <c r="H2164" t="n">
        <v>1.8</v>
      </c>
      <c r="I2164" t="n">
        <v>20</v>
      </c>
      <c r="J2164" t="n">
        <v>369.29</v>
      </c>
      <c r="K2164" t="n">
        <v>61.2</v>
      </c>
      <c r="L2164" t="n">
        <v>37.25</v>
      </c>
      <c r="M2164" t="n">
        <v>18</v>
      </c>
      <c r="N2164" t="n">
        <v>125.84</v>
      </c>
      <c r="O2164" t="n">
        <v>45780.16</v>
      </c>
      <c r="P2164" t="n">
        <v>942.46</v>
      </c>
      <c r="Q2164" t="n">
        <v>1367.19</v>
      </c>
      <c r="R2164" t="n">
        <v>124.3</v>
      </c>
      <c r="S2164" t="n">
        <v>104.26</v>
      </c>
      <c r="T2164" t="n">
        <v>9107.01</v>
      </c>
      <c r="U2164" t="n">
        <v>0.84</v>
      </c>
      <c r="V2164" t="n">
        <v>0.9</v>
      </c>
      <c r="W2164" t="n">
        <v>20.67</v>
      </c>
      <c r="X2164" t="n">
        <v>0.54</v>
      </c>
      <c r="Y2164" t="n">
        <v>1</v>
      </c>
      <c r="Z2164" t="n">
        <v>10</v>
      </c>
    </row>
    <row r="2165">
      <c r="A2165" t="n">
        <v>146</v>
      </c>
      <c r="B2165" t="n">
        <v>145</v>
      </c>
      <c r="C2165" t="inlineStr">
        <is>
          <t xml:space="preserve">CONCLUIDO	</t>
        </is>
      </c>
      <c r="D2165" t="n">
        <v>1.7524</v>
      </c>
      <c r="E2165" t="n">
        <v>57.06</v>
      </c>
      <c r="F2165" t="n">
        <v>53.09</v>
      </c>
      <c r="G2165" t="n">
        <v>167.66</v>
      </c>
      <c r="H2165" t="n">
        <v>1.81</v>
      </c>
      <c r="I2165" t="n">
        <v>19</v>
      </c>
      <c r="J2165" t="n">
        <v>369.98</v>
      </c>
      <c r="K2165" t="n">
        <v>61.2</v>
      </c>
      <c r="L2165" t="n">
        <v>37.5</v>
      </c>
      <c r="M2165" t="n">
        <v>17</v>
      </c>
      <c r="N2165" t="n">
        <v>126.28</v>
      </c>
      <c r="O2165" t="n">
        <v>45865.47</v>
      </c>
      <c r="P2165" t="n">
        <v>941.7</v>
      </c>
      <c r="Q2165" t="n">
        <v>1367.19</v>
      </c>
      <c r="R2165" t="n">
        <v>123.14</v>
      </c>
      <c r="S2165" t="n">
        <v>104.26</v>
      </c>
      <c r="T2165" t="n">
        <v>8532.299999999999</v>
      </c>
      <c r="U2165" t="n">
        <v>0.85</v>
      </c>
      <c r="V2165" t="n">
        <v>0.9</v>
      </c>
      <c r="W2165" t="n">
        <v>20.68</v>
      </c>
      <c r="X2165" t="n">
        <v>0.52</v>
      </c>
      <c r="Y2165" t="n">
        <v>1</v>
      </c>
      <c r="Z2165" t="n">
        <v>10</v>
      </c>
    </row>
    <row r="2166">
      <c r="A2166" t="n">
        <v>147</v>
      </c>
      <c r="B2166" t="n">
        <v>145</v>
      </c>
      <c r="C2166" t="inlineStr">
        <is>
          <t xml:space="preserve">CONCLUIDO	</t>
        </is>
      </c>
      <c r="D2166" t="n">
        <v>1.7526</v>
      </c>
      <c r="E2166" t="n">
        <v>57.06</v>
      </c>
      <c r="F2166" t="n">
        <v>53.09</v>
      </c>
      <c r="G2166" t="n">
        <v>167.64</v>
      </c>
      <c r="H2166" t="n">
        <v>1.82</v>
      </c>
      <c r="I2166" t="n">
        <v>19</v>
      </c>
      <c r="J2166" t="n">
        <v>370.67</v>
      </c>
      <c r="K2166" t="n">
        <v>61.2</v>
      </c>
      <c r="L2166" t="n">
        <v>37.75</v>
      </c>
      <c r="M2166" t="n">
        <v>17</v>
      </c>
      <c r="N2166" t="n">
        <v>126.73</v>
      </c>
      <c r="O2166" t="n">
        <v>45950.92</v>
      </c>
      <c r="P2166" t="n">
        <v>942.98</v>
      </c>
      <c r="Q2166" t="n">
        <v>1367.25</v>
      </c>
      <c r="R2166" t="n">
        <v>123.17</v>
      </c>
      <c r="S2166" t="n">
        <v>104.26</v>
      </c>
      <c r="T2166" t="n">
        <v>8547.34</v>
      </c>
      <c r="U2166" t="n">
        <v>0.85</v>
      </c>
      <c r="V2166" t="n">
        <v>0.9</v>
      </c>
      <c r="W2166" t="n">
        <v>20.67</v>
      </c>
      <c r="X2166" t="n">
        <v>0.51</v>
      </c>
      <c r="Y2166" t="n">
        <v>1</v>
      </c>
      <c r="Z2166" t="n">
        <v>10</v>
      </c>
    </row>
    <row r="2167">
      <c r="A2167" t="n">
        <v>148</v>
      </c>
      <c r="B2167" t="n">
        <v>145</v>
      </c>
      <c r="C2167" t="inlineStr">
        <is>
          <t xml:space="preserve">CONCLUIDO	</t>
        </is>
      </c>
      <c r="D2167" t="n">
        <v>1.7524</v>
      </c>
      <c r="E2167" t="n">
        <v>57.06</v>
      </c>
      <c r="F2167" t="n">
        <v>53.09</v>
      </c>
      <c r="G2167" t="n">
        <v>167.66</v>
      </c>
      <c r="H2167" t="n">
        <v>1.82</v>
      </c>
      <c r="I2167" t="n">
        <v>19</v>
      </c>
      <c r="J2167" t="n">
        <v>371.37</v>
      </c>
      <c r="K2167" t="n">
        <v>61.2</v>
      </c>
      <c r="L2167" t="n">
        <v>38</v>
      </c>
      <c r="M2167" t="n">
        <v>17</v>
      </c>
      <c r="N2167" t="n">
        <v>127.17</v>
      </c>
      <c r="O2167" t="n">
        <v>46036.65</v>
      </c>
      <c r="P2167" t="n">
        <v>943.49</v>
      </c>
      <c r="Q2167" t="n">
        <v>1367.19</v>
      </c>
      <c r="R2167" t="n">
        <v>123.33</v>
      </c>
      <c r="S2167" t="n">
        <v>104.26</v>
      </c>
      <c r="T2167" t="n">
        <v>8626.17</v>
      </c>
      <c r="U2167" t="n">
        <v>0.85</v>
      </c>
      <c r="V2167" t="n">
        <v>0.9</v>
      </c>
      <c r="W2167" t="n">
        <v>20.67</v>
      </c>
      <c r="X2167" t="n">
        <v>0.52</v>
      </c>
      <c r="Y2167" t="n">
        <v>1</v>
      </c>
      <c r="Z2167" t="n">
        <v>10</v>
      </c>
    </row>
    <row r="2168">
      <c r="A2168" t="n">
        <v>149</v>
      </c>
      <c r="B2168" t="n">
        <v>145</v>
      </c>
      <c r="C2168" t="inlineStr">
        <is>
          <t xml:space="preserve">CONCLUIDO	</t>
        </is>
      </c>
      <c r="D2168" t="n">
        <v>1.7521</v>
      </c>
      <c r="E2168" t="n">
        <v>57.07</v>
      </c>
      <c r="F2168" t="n">
        <v>53.1</v>
      </c>
      <c r="G2168" t="n">
        <v>167.68</v>
      </c>
      <c r="H2168" t="n">
        <v>1.83</v>
      </c>
      <c r="I2168" t="n">
        <v>19</v>
      </c>
      <c r="J2168" t="n">
        <v>372.07</v>
      </c>
      <c r="K2168" t="n">
        <v>61.2</v>
      </c>
      <c r="L2168" t="n">
        <v>38.25</v>
      </c>
      <c r="M2168" t="n">
        <v>17</v>
      </c>
      <c r="N2168" t="n">
        <v>127.62</v>
      </c>
      <c r="O2168" t="n">
        <v>46122.64</v>
      </c>
      <c r="P2168" t="n">
        <v>944.48</v>
      </c>
      <c r="Q2168" t="n">
        <v>1367.18</v>
      </c>
      <c r="R2168" t="n">
        <v>123.71</v>
      </c>
      <c r="S2168" t="n">
        <v>104.26</v>
      </c>
      <c r="T2168" t="n">
        <v>8814.58</v>
      </c>
      <c r="U2168" t="n">
        <v>0.84</v>
      </c>
      <c r="V2168" t="n">
        <v>0.9</v>
      </c>
      <c r="W2168" t="n">
        <v>20.67</v>
      </c>
      <c r="X2168" t="n">
        <v>0.52</v>
      </c>
      <c r="Y2168" t="n">
        <v>1</v>
      </c>
      <c r="Z2168" t="n">
        <v>10</v>
      </c>
    </row>
    <row r="2169">
      <c r="A2169" t="n">
        <v>150</v>
      </c>
      <c r="B2169" t="n">
        <v>145</v>
      </c>
      <c r="C2169" t="inlineStr">
        <is>
          <t xml:space="preserve">CONCLUIDO	</t>
        </is>
      </c>
      <c r="D2169" t="n">
        <v>1.7525</v>
      </c>
      <c r="E2169" t="n">
        <v>57.06</v>
      </c>
      <c r="F2169" t="n">
        <v>53.09</v>
      </c>
      <c r="G2169" t="n">
        <v>167.65</v>
      </c>
      <c r="H2169" t="n">
        <v>1.84</v>
      </c>
      <c r="I2169" t="n">
        <v>19</v>
      </c>
      <c r="J2169" t="n">
        <v>372.77</v>
      </c>
      <c r="K2169" t="n">
        <v>61.2</v>
      </c>
      <c r="L2169" t="n">
        <v>38.5</v>
      </c>
      <c r="M2169" t="n">
        <v>17</v>
      </c>
      <c r="N2169" t="n">
        <v>128.07</v>
      </c>
      <c r="O2169" t="n">
        <v>46208.91</v>
      </c>
      <c r="P2169" t="n">
        <v>944.9299999999999</v>
      </c>
      <c r="Q2169" t="n">
        <v>1367.19</v>
      </c>
      <c r="R2169" t="n">
        <v>123.21</v>
      </c>
      <c r="S2169" t="n">
        <v>104.26</v>
      </c>
      <c r="T2169" t="n">
        <v>8567.799999999999</v>
      </c>
      <c r="U2169" t="n">
        <v>0.85</v>
      </c>
      <c r="V2169" t="n">
        <v>0.9</v>
      </c>
      <c r="W2169" t="n">
        <v>20.67</v>
      </c>
      <c r="X2169" t="n">
        <v>0.51</v>
      </c>
      <c r="Y2169" t="n">
        <v>1</v>
      </c>
      <c r="Z2169" t="n">
        <v>10</v>
      </c>
    </row>
    <row r="2170">
      <c r="A2170" t="n">
        <v>151</v>
      </c>
      <c r="B2170" t="n">
        <v>145</v>
      </c>
      <c r="C2170" t="inlineStr">
        <is>
          <t xml:space="preserve">CONCLUIDO	</t>
        </is>
      </c>
      <c r="D2170" t="n">
        <v>1.7525</v>
      </c>
      <c r="E2170" t="n">
        <v>57.06</v>
      </c>
      <c r="F2170" t="n">
        <v>53.09</v>
      </c>
      <c r="G2170" t="n">
        <v>167.64</v>
      </c>
      <c r="H2170" t="n">
        <v>1.85</v>
      </c>
      <c r="I2170" t="n">
        <v>19</v>
      </c>
      <c r="J2170" t="n">
        <v>373.47</v>
      </c>
      <c r="K2170" t="n">
        <v>61.2</v>
      </c>
      <c r="L2170" t="n">
        <v>38.75</v>
      </c>
      <c r="M2170" t="n">
        <v>17</v>
      </c>
      <c r="N2170" t="n">
        <v>128.52</v>
      </c>
      <c r="O2170" t="n">
        <v>46295.45</v>
      </c>
      <c r="P2170" t="n">
        <v>944.76</v>
      </c>
      <c r="Q2170" t="n">
        <v>1367.19</v>
      </c>
      <c r="R2170" t="n">
        <v>123.18</v>
      </c>
      <c r="S2170" t="n">
        <v>104.26</v>
      </c>
      <c r="T2170" t="n">
        <v>8552.74</v>
      </c>
      <c r="U2170" t="n">
        <v>0.85</v>
      </c>
      <c r="V2170" t="n">
        <v>0.9</v>
      </c>
      <c r="W2170" t="n">
        <v>20.67</v>
      </c>
      <c r="X2170" t="n">
        <v>0.51</v>
      </c>
      <c r="Y2170" t="n">
        <v>1</v>
      </c>
      <c r="Z2170" t="n">
        <v>10</v>
      </c>
    </row>
    <row r="2171">
      <c r="A2171" t="n">
        <v>152</v>
      </c>
      <c r="B2171" t="n">
        <v>145</v>
      </c>
      <c r="C2171" t="inlineStr">
        <is>
          <t xml:space="preserve">CONCLUIDO	</t>
        </is>
      </c>
      <c r="D2171" t="n">
        <v>1.7525</v>
      </c>
      <c r="E2171" t="n">
        <v>57.06</v>
      </c>
      <c r="F2171" t="n">
        <v>53.09</v>
      </c>
      <c r="G2171" t="n">
        <v>167.65</v>
      </c>
      <c r="H2171" t="n">
        <v>1.86</v>
      </c>
      <c r="I2171" t="n">
        <v>19</v>
      </c>
      <c r="J2171" t="n">
        <v>374.17</v>
      </c>
      <c r="K2171" t="n">
        <v>61.2</v>
      </c>
      <c r="L2171" t="n">
        <v>39</v>
      </c>
      <c r="M2171" t="n">
        <v>17</v>
      </c>
      <c r="N2171" t="n">
        <v>128.97</v>
      </c>
      <c r="O2171" t="n">
        <v>46382.28</v>
      </c>
      <c r="P2171" t="n">
        <v>944.89</v>
      </c>
      <c r="Q2171" t="n">
        <v>1367.24</v>
      </c>
      <c r="R2171" t="n">
        <v>123.21</v>
      </c>
      <c r="S2171" t="n">
        <v>104.26</v>
      </c>
      <c r="T2171" t="n">
        <v>8565.379999999999</v>
      </c>
      <c r="U2171" t="n">
        <v>0.85</v>
      </c>
      <c r="V2171" t="n">
        <v>0.9</v>
      </c>
      <c r="W2171" t="n">
        <v>20.67</v>
      </c>
      <c r="X2171" t="n">
        <v>0.51</v>
      </c>
      <c r="Y2171" t="n">
        <v>1</v>
      </c>
      <c r="Z2171" t="n">
        <v>10</v>
      </c>
    </row>
    <row r="2172">
      <c r="A2172" t="n">
        <v>153</v>
      </c>
      <c r="B2172" t="n">
        <v>145</v>
      </c>
      <c r="C2172" t="inlineStr">
        <is>
          <t xml:space="preserve">CONCLUIDO	</t>
        </is>
      </c>
      <c r="D2172" t="n">
        <v>1.7523</v>
      </c>
      <c r="E2172" t="n">
        <v>57.07</v>
      </c>
      <c r="F2172" t="n">
        <v>53.1</v>
      </c>
      <c r="G2172" t="n">
        <v>167.67</v>
      </c>
      <c r="H2172" t="n">
        <v>1.87</v>
      </c>
      <c r="I2172" t="n">
        <v>19</v>
      </c>
      <c r="J2172" t="n">
        <v>374.88</v>
      </c>
      <c r="K2172" t="n">
        <v>61.2</v>
      </c>
      <c r="L2172" t="n">
        <v>39.25</v>
      </c>
      <c r="M2172" t="n">
        <v>17</v>
      </c>
      <c r="N2172" t="n">
        <v>129.43</v>
      </c>
      <c r="O2172" t="n">
        <v>46469.38</v>
      </c>
      <c r="P2172" t="n">
        <v>944.96</v>
      </c>
      <c r="Q2172" t="n">
        <v>1367.2</v>
      </c>
      <c r="R2172" t="n">
        <v>123.28</v>
      </c>
      <c r="S2172" t="n">
        <v>104.26</v>
      </c>
      <c r="T2172" t="n">
        <v>8603.450000000001</v>
      </c>
      <c r="U2172" t="n">
        <v>0.85</v>
      </c>
      <c r="V2172" t="n">
        <v>0.9</v>
      </c>
      <c r="W2172" t="n">
        <v>20.68</v>
      </c>
      <c r="X2172" t="n">
        <v>0.52</v>
      </c>
      <c r="Y2172" t="n">
        <v>1</v>
      </c>
      <c r="Z2172" t="n">
        <v>10</v>
      </c>
    </row>
    <row r="2173">
      <c r="A2173" t="n">
        <v>154</v>
      </c>
      <c r="B2173" t="n">
        <v>145</v>
      </c>
      <c r="C2173" t="inlineStr">
        <is>
          <t xml:space="preserve">CONCLUIDO	</t>
        </is>
      </c>
      <c r="D2173" t="n">
        <v>1.7523</v>
      </c>
      <c r="E2173" t="n">
        <v>57.07</v>
      </c>
      <c r="F2173" t="n">
        <v>53.1</v>
      </c>
      <c r="G2173" t="n">
        <v>167.67</v>
      </c>
      <c r="H2173" t="n">
        <v>1.88</v>
      </c>
      <c r="I2173" t="n">
        <v>19</v>
      </c>
      <c r="J2173" t="n">
        <v>375.59</v>
      </c>
      <c r="K2173" t="n">
        <v>61.2</v>
      </c>
      <c r="L2173" t="n">
        <v>39.5</v>
      </c>
      <c r="M2173" t="n">
        <v>17</v>
      </c>
      <c r="N2173" t="n">
        <v>129.89</v>
      </c>
      <c r="O2173" t="n">
        <v>46556.77</v>
      </c>
      <c r="P2173" t="n">
        <v>944.48</v>
      </c>
      <c r="Q2173" t="n">
        <v>1367.18</v>
      </c>
      <c r="R2173" t="n">
        <v>123.43</v>
      </c>
      <c r="S2173" t="n">
        <v>104.26</v>
      </c>
      <c r="T2173" t="n">
        <v>8675.799999999999</v>
      </c>
      <c r="U2173" t="n">
        <v>0.84</v>
      </c>
      <c r="V2173" t="n">
        <v>0.9</v>
      </c>
      <c r="W2173" t="n">
        <v>20.68</v>
      </c>
      <c r="X2173" t="n">
        <v>0.52</v>
      </c>
      <c r="Y2173" t="n">
        <v>1</v>
      </c>
      <c r="Z2173" t="n">
        <v>10</v>
      </c>
    </row>
    <row r="2174">
      <c r="A2174" t="n">
        <v>155</v>
      </c>
      <c r="B2174" t="n">
        <v>145</v>
      </c>
      <c r="C2174" t="inlineStr">
        <is>
          <t xml:space="preserve">CONCLUIDO	</t>
        </is>
      </c>
      <c r="D2174" t="n">
        <v>1.7553</v>
      </c>
      <c r="E2174" t="n">
        <v>56.97</v>
      </c>
      <c r="F2174" t="n">
        <v>53.05</v>
      </c>
      <c r="G2174" t="n">
        <v>176.84</v>
      </c>
      <c r="H2174" t="n">
        <v>1.88</v>
      </c>
      <c r="I2174" t="n">
        <v>18</v>
      </c>
      <c r="J2174" t="n">
        <v>376.3</v>
      </c>
      <c r="K2174" t="n">
        <v>61.2</v>
      </c>
      <c r="L2174" t="n">
        <v>39.75</v>
      </c>
      <c r="M2174" t="n">
        <v>16</v>
      </c>
      <c r="N2174" t="n">
        <v>130.35</v>
      </c>
      <c r="O2174" t="n">
        <v>46644.44</v>
      </c>
      <c r="P2174" t="n">
        <v>943.46</v>
      </c>
      <c r="Q2174" t="n">
        <v>1367.18</v>
      </c>
      <c r="R2174" t="n">
        <v>121.93</v>
      </c>
      <c r="S2174" t="n">
        <v>104.26</v>
      </c>
      <c r="T2174" t="n">
        <v>7930.99</v>
      </c>
      <c r="U2174" t="n">
        <v>0.86</v>
      </c>
      <c r="V2174" t="n">
        <v>0.9</v>
      </c>
      <c r="W2174" t="n">
        <v>20.67</v>
      </c>
      <c r="X2174" t="n">
        <v>0.47</v>
      </c>
      <c r="Y2174" t="n">
        <v>1</v>
      </c>
      <c r="Z2174" t="n">
        <v>10</v>
      </c>
    </row>
    <row r="2175">
      <c r="A2175" t="n">
        <v>156</v>
      </c>
      <c r="B2175" t="n">
        <v>145</v>
      </c>
      <c r="C2175" t="inlineStr">
        <is>
          <t xml:space="preserve">CONCLUIDO	</t>
        </is>
      </c>
      <c r="D2175" t="n">
        <v>1.755</v>
      </c>
      <c r="E2175" t="n">
        <v>56.98</v>
      </c>
      <c r="F2175" t="n">
        <v>53.06</v>
      </c>
      <c r="G2175" t="n">
        <v>176.87</v>
      </c>
      <c r="H2175" t="n">
        <v>1.89</v>
      </c>
      <c r="I2175" t="n">
        <v>18</v>
      </c>
      <c r="J2175" t="n">
        <v>377.01</v>
      </c>
      <c r="K2175" t="n">
        <v>61.2</v>
      </c>
      <c r="L2175" t="n">
        <v>40</v>
      </c>
      <c r="M2175" t="n">
        <v>16</v>
      </c>
      <c r="N2175" t="n">
        <v>130.81</v>
      </c>
      <c r="O2175" t="n">
        <v>46732.41</v>
      </c>
      <c r="P2175" t="n">
        <v>944.35</v>
      </c>
      <c r="Q2175" t="n">
        <v>1367.22</v>
      </c>
      <c r="R2175" t="n">
        <v>122.28</v>
      </c>
      <c r="S2175" t="n">
        <v>104.26</v>
      </c>
      <c r="T2175" t="n">
        <v>8105.89</v>
      </c>
      <c r="U2175" t="n">
        <v>0.85</v>
      </c>
      <c r="V2175" t="n">
        <v>0.9</v>
      </c>
      <c r="W2175" t="n">
        <v>20.67</v>
      </c>
      <c r="X2175" t="n">
        <v>0.48</v>
      </c>
      <c r="Y2175" t="n">
        <v>1</v>
      </c>
      <c r="Z2175" t="n">
        <v>10</v>
      </c>
    </row>
    <row r="2176">
      <c r="A2176" t="n">
        <v>0</v>
      </c>
      <c r="B2176" t="n">
        <v>65</v>
      </c>
      <c r="C2176" t="inlineStr">
        <is>
          <t xml:space="preserve">CONCLUIDO	</t>
        </is>
      </c>
      <c r="D2176" t="n">
        <v>1.1632</v>
      </c>
      <c r="E2176" t="n">
        <v>85.97</v>
      </c>
      <c r="F2176" t="n">
        <v>68.81999999999999</v>
      </c>
      <c r="G2176" t="n">
        <v>7.51</v>
      </c>
      <c r="H2176" t="n">
        <v>0.13</v>
      </c>
      <c r="I2176" t="n">
        <v>550</v>
      </c>
      <c r="J2176" t="n">
        <v>133.21</v>
      </c>
      <c r="K2176" t="n">
        <v>46.47</v>
      </c>
      <c r="L2176" t="n">
        <v>1</v>
      </c>
      <c r="M2176" t="n">
        <v>548</v>
      </c>
      <c r="N2176" t="n">
        <v>20.75</v>
      </c>
      <c r="O2176" t="n">
        <v>16663.42</v>
      </c>
      <c r="P2176" t="n">
        <v>761.55</v>
      </c>
      <c r="Q2176" t="n">
        <v>1370.01</v>
      </c>
      <c r="R2176" t="n">
        <v>635.48</v>
      </c>
      <c r="S2176" t="n">
        <v>104.26</v>
      </c>
      <c r="T2176" t="n">
        <v>262044.5</v>
      </c>
      <c r="U2176" t="n">
        <v>0.16</v>
      </c>
      <c r="V2176" t="n">
        <v>0.7</v>
      </c>
      <c r="W2176" t="n">
        <v>21.53</v>
      </c>
      <c r="X2176" t="n">
        <v>16.19</v>
      </c>
      <c r="Y2176" t="n">
        <v>1</v>
      </c>
      <c r="Z2176" t="n">
        <v>10</v>
      </c>
    </row>
    <row r="2177">
      <c r="A2177" t="n">
        <v>1</v>
      </c>
      <c r="B2177" t="n">
        <v>65</v>
      </c>
      <c r="C2177" t="inlineStr">
        <is>
          <t xml:space="preserve">CONCLUIDO	</t>
        </is>
      </c>
      <c r="D2177" t="n">
        <v>1.2811</v>
      </c>
      <c r="E2177" t="n">
        <v>78.06</v>
      </c>
      <c r="F2177" t="n">
        <v>64.66</v>
      </c>
      <c r="G2177" t="n">
        <v>9.42</v>
      </c>
      <c r="H2177" t="n">
        <v>0.17</v>
      </c>
      <c r="I2177" t="n">
        <v>412</v>
      </c>
      <c r="J2177" t="n">
        <v>133.55</v>
      </c>
      <c r="K2177" t="n">
        <v>46.47</v>
      </c>
      <c r="L2177" t="n">
        <v>1.25</v>
      </c>
      <c r="M2177" t="n">
        <v>410</v>
      </c>
      <c r="N2177" t="n">
        <v>20.83</v>
      </c>
      <c r="O2177" t="n">
        <v>16704.7</v>
      </c>
      <c r="P2177" t="n">
        <v>714.47</v>
      </c>
      <c r="Q2177" t="n">
        <v>1369.16</v>
      </c>
      <c r="R2177" t="n">
        <v>498.79</v>
      </c>
      <c r="S2177" t="n">
        <v>104.26</v>
      </c>
      <c r="T2177" t="n">
        <v>194390.35</v>
      </c>
      <c r="U2177" t="n">
        <v>0.21</v>
      </c>
      <c r="V2177" t="n">
        <v>0.74</v>
      </c>
      <c r="W2177" t="n">
        <v>21.33</v>
      </c>
      <c r="X2177" t="n">
        <v>12.04</v>
      </c>
      <c r="Y2177" t="n">
        <v>1</v>
      </c>
      <c r="Z2177" t="n">
        <v>10</v>
      </c>
    </row>
    <row r="2178">
      <c r="A2178" t="n">
        <v>2</v>
      </c>
      <c r="B2178" t="n">
        <v>65</v>
      </c>
      <c r="C2178" t="inlineStr">
        <is>
          <t xml:space="preserve">CONCLUIDO	</t>
        </is>
      </c>
      <c r="D2178" t="n">
        <v>1.3636</v>
      </c>
      <c r="E2178" t="n">
        <v>73.34</v>
      </c>
      <c r="F2178" t="n">
        <v>62.17</v>
      </c>
      <c r="G2178" t="n">
        <v>11.3</v>
      </c>
      <c r="H2178" t="n">
        <v>0.2</v>
      </c>
      <c r="I2178" t="n">
        <v>330</v>
      </c>
      <c r="J2178" t="n">
        <v>133.88</v>
      </c>
      <c r="K2178" t="n">
        <v>46.47</v>
      </c>
      <c r="L2178" t="n">
        <v>1.5</v>
      </c>
      <c r="M2178" t="n">
        <v>328</v>
      </c>
      <c r="N2178" t="n">
        <v>20.91</v>
      </c>
      <c r="O2178" t="n">
        <v>16746.01</v>
      </c>
      <c r="P2178" t="n">
        <v>685.54</v>
      </c>
      <c r="Q2178" t="n">
        <v>1368.44</v>
      </c>
      <c r="R2178" t="n">
        <v>417.94</v>
      </c>
      <c r="S2178" t="n">
        <v>104.26</v>
      </c>
      <c r="T2178" t="n">
        <v>154374.35</v>
      </c>
      <c r="U2178" t="n">
        <v>0.25</v>
      </c>
      <c r="V2178" t="n">
        <v>0.77</v>
      </c>
      <c r="W2178" t="n">
        <v>21.19</v>
      </c>
      <c r="X2178" t="n">
        <v>9.57</v>
      </c>
      <c r="Y2178" t="n">
        <v>1</v>
      </c>
      <c r="Z2178" t="n">
        <v>10</v>
      </c>
    </row>
    <row r="2179">
      <c r="A2179" t="n">
        <v>3</v>
      </c>
      <c r="B2179" t="n">
        <v>65</v>
      </c>
      <c r="C2179" t="inlineStr">
        <is>
          <t xml:space="preserve">CONCLUIDO	</t>
        </is>
      </c>
      <c r="D2179" t="n">
        <v>1.4233</v>
      </c>
      <c r="E2179" t="n">
        <v>70.26000000000001</v>
      </c>
      <c r="F2179" t="n">
        <v>60.59</v>
      </c>
      <c r="G2179" t="n">
        <v>13.22</v>
      </c>
      <c r="H2179" t="n">
        <v>0.23</v>
      </c>
      <c r="I2179" t="n">
        <v>275</v>
      </c>
      <c r="J2179" t="n">
        <v>134.22</v>
      </c>
      <c r="K2179" t="n">
        <v>46.47</v>
      </c>
      <c r="L2179" t="n">
        <v>1.75</v>
      </c>
      <c r="M2179" t="n">
        <v>273</v>
      </c>
      <c r="N2179" t="n">
        <v>21</v>
      </c>
      <c r="O2179" t="n">
        <v>16787.35</v>
      </c>
      <c r="P2179" t="n">
        <v>666.7</v>
      </c>
      <c r="Q2179" t="n">
        <v>1368.24</v>
      </c>
      <c r="R2179" t="n">
        <v>366.39</v>
      </c>
      <c r="S2179" t="n">
        <v>104.26</v>
      </c>
      <c r="T2179" t="n">
        <v>128875.04</v>
      </c>
      <c r="U2179" t="n">
        <v>0.28</v>
      </c>
      <c r="V2179" t="n">
        <v>0.79</v>
      </c>
      <c r="W2179" t="n">
        <v>21.11</v>
      </c>
      <c r="X2179" t="n">
        <v>7.99</v>
      </c>
      <c r="Y2179" t="n">
        <v>1</v>
      </c>
      <c r="Z2179" t="n">
        <v>10</v>
      </c>
    </row>
    <row r="2180">
      <c r="A2180" t="n">
        <v>4</v>
      </c>
      <c r="B2180" t="n">
        <v>65</v>
      </c>
      <c r="C2180" t="inlineStr">
        <is>
          <t xml:space="preserve">CONCLUIDO	</t>
        </is>
      </c>
      <c r="D2180" t="n">
        <v>1.4713</v>
      </c>
      <c r="E2180" t="n">
        <v>67.97</v>
      </c>
      <c r="F2180" t="n">
        <v>59.39</v>
      </c>
      <c r="G2180" t="n">
        <v>15.16</v>
      </c>
      <c r="H2180" t="n">
        <v>0.26</v>
      </c>
      <c r="I2180" t="n">
        <v>235</v>
      </c>
      <c r="J2180" t="n">
        <v>134.55</v>
      </c>
      <c r="K2180" t="n">
        <v>46.47</v>
      </c>
      <c r="L2180" t="n">
        <v>2</v>
      </c>
      <c r="M2180" t="n">
        <v>233</v>
      </c>
      <c r="N2180" t="n">
        <v>21.09</v>
      </c>
      <c r="O2180" t="n">
        <v>16828.84</v>
      </c>
      <c r="P2180" t="n">
        <v>651.95</v>
      </c>
      <c r="Q2180" t="n">
        <v>1368.13</v>
      </c>
      <c r="R2180" t="n">
        <v>327.78</v>
      </c>
      <c r="S2180" t="n">
        <v>104.26</v>
      </c>
      <c r="T2180" t="n">
        <v>109770.53</v>
      </c>
      <c r="U2180" t="n">
        <v>0.32</v>
      </c>
      <c r="V2180" t="n">
        <v>0.8100000000000001</v>
      </c>
      <c r="W2180" t="n">
        <v>21.03</v>
      </c>
      <c r="X2180" t="n">
        <v>6.79</v>
      </c>
      <c r="Y2180" t="n">
        <v>1</v>
      </c>
      <c r="Z2180" t="n">
        <v>10</v>
      </c>
    </row>
    <row r="2181">
      <c r="A2181" t="n">
        <v>5</v>
      </c>
      <c r="B2181" t="n">
        <v>65</v>
      </c>
      <c r="C2181" t="inlineStr">
        <is>
          <t xml:space="preserve">CONCLUIDO	</t>
        </is>
      </c>
      <c r="D2181" t="n">
        <v>1.5102</v>
      </c>
      <c r="E2181" t="n">
        <v>66.20999999999999</v>
      </c>
      <c r="F2181" t="n">
        <v>58.45</v>
      </c>
      <c r="G2181" t="n">
        <v>17.11</v>
      </c>
      <c r="H2181" t="n">
        <v>0.29</v>
      </c>
      <c r="I2181" t="n">
        <v>205</v>
      </c>
      <c r="J2181" t="n">
        <v>134.89</v>
      </c>
      <c r="K2181" t="n">
        <v>46.47</v>
      </c>
      <c r="L2181" t="n">
        <v>2.25</v>
      </c>
      <c r="M2181" t="n">
        <v>203</v>
      </c>
      <c r="N2181" t="n">
        <v>21.17</v>
      </c>
      <c r="O2181" t="n">
        <v>16870.25</v>
      </c>
      <c r="P2181" t="n">
        <v>640.15</v>
      </c>
      <c r="Q2181" t="n">
        <v>1368.02</v>
      </c>
      <c r="R2181" t="n">
        <v>297.51</v>
      </c>
      <c r="S2181" t="n">
        <v>104.26</v>
      </c>
      <c r="T2181" t="n">
        <v>94785.24000000001</v>
      </c>
      <c r="U2181" t="n">
        <v>0.35</v>
      </c>
      <c r="V2181" t="n">
        <v>0.82</v>
      </c>
      <c r="W2181" t="n">
        <v>20.97</v>
      </c>
      <c r="X2181" t="n">
        <v>5.86</v>
      </c>
      <c r="Y2181" t="n">
        <v>1</v>
      </c>
      <c r="Z2181" t="n">
        <v>10</v>
      </c>
    </row>
    <row r="2182">
      <c r="A2182" t="n">
        <v>6</v>
      </c>
      <c r="B2182" t="n">
        <v>65</v>
      </c>
      <c r="C2182" t="inlineStr">
        <is>
          <t xml:space="preserve">CONCLUIDO	</t>
        </is>
      </c>
      <c r="D2182" t="n">
        <v>1.538</v>
      </c>
      <c r="E2182" t="n">
        <v>65.02</v>
      </c>
      <c r="F2182" t="n">
        <v>57.86</v>
      </c>
      <c r="G2182" t="n">
        <v>18.97</v>
      </c>
      <c r="H2182" t="n">
        <v>0.33</v>
      </c>
      <c r="I2182" t="n">
        <v>183</v>
      </c>
      <c r="J2182" t="n">
        <v>135.22</v>
      </c>
      <c r="K2182" t="n">
        <v>46.47</v>
      </c>
      <c r="L2182" t="n">
        <v>2.5</v>
      </c>
      <c r="M2182" t="n">
        <v>181</v>
      </c>
      <c r="N2182" t="n">
        <v>21.26</v>
      </c>
      <c r="O2182" t="n">
        <v>16911.68</v>
      </c>
      <c r="P2182" t="n">
        <v>632.02</v>
      </c>
      <c r="Q2182" t="n">
        <v>1367.93</v>
      </c>
      <c r="R2182" t="n">
        <v>278.02</v>
      </c>
      <c r="S2182" t="n">
        <v>104.26</v>
      </c>
      <c r="T2182" t="n">
        <v>85150.17</v>
      </c>
      <c r="U2182" t="n">
        <v>0.38</v>
      </c>
      <c r="V2182" t="n">
        <v>0.83</v>
      </c>
      <c r="W2182" t="n">
        <v>20.94</v>
      </c>
      <c r="X2182" t="n">
        <v>5.26</v>
      </c>
      <c r="Y2182" t="n">
        <v>1</v>
      </c>
      <c r="Z2182" t="n">
        <v>10</v>
      </c>
    </row>
    <row r="2183">
      <c r="A2183" t="n">
        <v>7</v>
      </c>
      <c r="B2183" t="n">
        <v>65</v>
      </c>
      <c r="C2183" t="inlineStr">
        <is>
          <t xml:space="preserve">CONCLUIDO	</t>
        </is>
      </c>
      <c r="D2183" t="n">
        <v>1.5646</v>
      </c>
      <c r="E2183" t="n">
        <v>63.91</v>
      </c>
      <c r="F2183" t="n">
        <v>57.27</v>
      </c>
      <c r="G2183" t="n">
        <v>20.95</v>
      </c>
      <c r="H2183" t="n">
        <v>0.36</v>
      </c>
      <c r="I2183" t="n">
        <v>164</v>
      </c>
      <c r="J2183" t="n">
        <v>135.56</v>
      </c>
      <c r="K2183" t="n">
        <v>46.47</v>
      </c>
      <c r="L2183" t="n">
        <v>2.75</v>
      </c>
      <c r="M2183" t="n">
        <v>162</v>
      </c>
      <c r="N2183" t="n">
        <v>21.34</v>
      </c>
      <c r="O2183" t="n">
        <v>16953.14</v>
      </c>
      <c r="P2183" t="n">
        <v>624.01</v>
      </c>
      <c r="Q2183" t="n">
        <v>1368.01</v>
      </c>
      <c r="R2183" t="n">
        <v>259.61</v>
      </c>
      <c r="S2183" t="n">
        <v>104.26</v>
      </c>
      <c r="T2183" t="n">
        <v>76040.14</v>
      </c>
      <c r="U2183" t="n">
        <v>0.4</v>
      </c>
      <c r="V2183" t="n">
        <v>0.84</v>
      </c>
      <c r="W2183" t="n">
        <v>20.89</v>
      </c>
      <c r="X2183" t="n">
        <v>4.68</v>
      </c>
      <c r="Y2183" t="n">
        <v>1</v>
      </c>
      <c r="Z2183" t="n">
        <v>10</v>
      </c>
    </row>
    <row r="2184">
      <c r="A2184" t="n">
        <v>8</v>
      </c>
      <c r="B2184" t="n">
        <v>65</v>
      </c>
      <c r="C2184" t="inlineStr">
        <is>
          <t xml:space="preserve">CONCLUIDO	</t>
        </is>
      </c>
      <c r="D2184" t="n">
        <v>1.585</v>
      </c>
      <c r="E2184" t="n">
        <v>63.09</v>
      </c>
      <c r="F2184" t="n">
        <v>56.86</v>
      </c>
      <c r="G2184" t="n">
        <v>22.9</v>
      </c>
      <c r="H2184" t="n">
        <v>0.39</v>
      </c>
      <c r="I2184" t="n">
        <v>149</v>
      </c>
      <c r="J2184" t="n">
        <v>135.9</v>
      </c>
      <c r="K2184" t="n">
        <v>46.47</v>
      </c>
      <c r="L2184" t="n">
        <v>3</v>
      </c>
      <c r="M2184" t="n">
        <v>147</v>
      </c>
      <c r="N2184" t="n">
        <v>21.43</v>
      </c>
      <c r="O2184" t="n">
        <v>16994.64</v>
      </c>
      <c r="P2184" t="n">
        <v>618</v>
      </c>
      <c r="Q2184" t="n">
        <v>1367.91</v>
      </c>
      <c r="R2184" t="n">
        <v>245.15</v>
      </c>
      <c r="S2184" t="n">
        <v>104.26</v>
      </c>
      <c r="T2184" t="n">
        <v>68886.21000000001</v>
      </c>
      <c r="U2184" t="n">
        <v>0.43</v>
      </c>
      <c r="V2184" t="n">
        <v>0.84</v>
      </c>
      <c r="W2184" t="n">
        <v>20.89</v>
      </c>
      <c r="X2184" t="n">
        <v>4.27</v>
      </c>
      <c r="Y2184" t="n">
        <v>1</v>
      </c>
      <c r="Z2184" t="n">
        <v>10</v>
      </c>
    </row>
    <row r="2185">
      <c r="A2185" t="n">
        <v>9</v>
      </c>
      <c r="B2185" t="n">
        <v>65</v>
      </c>
      <c r="C2185" t="inlineStr">
        <is>
          <t xml:space="preserve">CONCLUIDO	</t>
        </is>
      </c>
      <c r="D2185" t="n">
        <v>1.6037</v>
      </c>
      <c r="E2185" t="n">
        <v>62.36</v>
      </c>
      <c r="F2185" t="n">
        <v>56.47</v>
      </c>
      <c r="G2185" t="n">
        <v>24.91</v>
      </c>
      <c r="H2185" t="n">
        <v>0.42</v>
      </c>
      <c r="I2185" t="n">
        <v>136</v>
      </c>
      <c r="J2185" t="n">
        <v>136.23</v>
      </c>
      <c r="K2185" t="n">
        <v>46.47</v>
      </c>
      <c r="L2185" t="n">
        <v>3.25</v>
      </c>
      <c r="M2185" t="n">
        <v>134</v>
      </c>
      <c r="N2185" t="n">
        <v>21.52</v>
      </c>
      <c r="O2185" t="n">
        <v>17036.16</v>
      </c>
      <c r="P2185" t="n">
        <v>612.2</v>
      </c>
      <c r="Q2185" t="n">
        <v>1367.69</v>
      </c>
      <c r="R2185" t="n">
        <v>233.18</v>
      </c>
      <c r="S2185" t="n">
        <v>104.26</v>
      </c>
      <c r="T2185" t="n">
        <v>62966.96</v>
      </c>
      <c r="U2185" t="n">
        <v>0.45</v>
      </c>
      <c r="V2185" t="n">
        <v>0.85</v>
      </c>
      <c r="W2185" t="n">
        <v>20.86</v>
      </c>
      <c r="X2185" t="n">
        <v>3.89</v>
      </c>
      <c r="Y2185" t="n">
        <v>1</v>
      </c>
      <c r="Z2185" t="n">
        <v>10</v>
      </c>
    </row>
    <row r="2186">
      <c r="A2186" t="n">
        <v>10</v>
      </c>
      <c r="B2186" t="n">
        <v>65</v>
      </c>
      <c r="C2186" t="inlineStr">
        <is>
          <t xml:space="preserve">CONCLUIDO	</t>
        </is>
      </c>
      <c r="D2186" t="n">
        <v>1.6178</v>
      </c>
      <c r="E2186" t="n">
        <v>61.81</v>
      </c>
      <c r="F2186" t="n">
        <v>56.2</v>
      </c>
      <c r="G2186" t="n">
        <v>26.76</v>
      </c>
      <c r="H2186" t="n">
        <v>0.45</v>
      </c>
      <c r="I2186" t="n">
        <v>126</v>
      </c>
      <c r="J2186" t="n">
        <v>136.57</v>
      </c>
      <c r="K2186" t="n">
        <v>46.47</v>
      </c>
      <c r="L2186" t="n">
        <v>3.5</v>
      </c>
      <c r="M2186" t="n">
        <v>124</v>
      </c>
      <c r="N2186" t="n">
        <v>21.6</v>
      </c>
      <c r="O2186" t="n">
        <v>17077.72</v>
      </c>
      <c r="P2186" t="n">
        <v>607.71</v>
      </c>
      <c r="Q2186" t="n">
        <v>1367.6</v>
      </c>
      <c r="R2186" t="n">
        <v>224.14</v>
      </c>
      <c r="S2186" t="n">
        <v>104.26</v>
      </c>
      <c r="T2186" t="n">
        <v>58496.49</v>
      </c>
      <c r="U2186" t="n">
        <v>0.47</v>
      </c>
      <c r="V2186" t="n">
        <v>0.85</v>
      </c>
      <c r="W2186" t="n">
        <v>20.86</v>
      </c>
      <c r="X2186" t="n">
        <v>3.62</v>
      </c>
      <c r="Y2186" t="n">
        <v>1</v>
      </c>
      <c r="Z2186" t="n">
        <v>10</v>
      </c>
    </row>
    <row r="2187">
      <c r="A2187" t="n">
        <v>11</v>
      </c>
      <c r="B2187" t="n">
        <v>65</v>
      </c>
      <c r="C2187" t="inlineStr">
        <is>
          <t xml:space="preserve">CONCLUIDO	</t>
        </is>
      </c>
      <c r="D2187" t="n">
        <v>1.6322</v>
      </c>
      <c r="E2187" t="n">
        <v>61.27</v>
      </c>
      <c r="F2187" t="n">
        <v>55.9</v>
      </c>
      <c r="G2187" t="n">
        <v>28.67</v>
      </c>
      <c r="H2187" t="n">
        <v>0.48</v>
      </c>
      <c r="I2187" t="n">
        <v>117</v>
      </c>
      <c r="J2187" t="n">
        <v>136.91</v>
      </c>
      <c r="K2187" t="n">
        <v>46.47</v>
      </c>
      <c r="L2187" t="n">
        <v>3.75</v>
      </c>
      <c r="M2187" t="n">
        <v>115</v>
      </c>
      <c r="N2187" t="n">
        <v>21.69</v>
      </c>
      <c r="O2187" t="n">
        <v>17119.3</v>
      </c>
      <c r="P2187" t="n">
        <v>603.01</v>
      </c>
      <c r="Q2187" t="n">
        <v>1367.61</v>
      </c>
      <c r="R2187" t="n">
        <v>214.39</v>
      </c>
      <c r="S2187" t="n">
        <v>104.26</v>
      </c>
      <c r="T2187" t="n">
        <v>53666.61</v>
      </c>
      <c r="U2187" t="n">
        <v>0.49</v>
      </c>
      <c r="V2187" t="n">
        <v>0.86</v>
      </c>
      <c r="W2187" t="n">
        <v>20.84</v>
      </c>
      <c r="X2187" t="n">
        <v>3.32</v>
      </c>
      <c r="Y2187" t="n">
        <v>1</v>
      </c>
      <c r="Z2187" t="n">
        <v>10</v>
      </c>
    </row>
    <row r="2188">
      <c r="A2188" t="n">
        <v>12</v>
      </c>
      <c r="B2188" t="n">
        <v>65</v>
      </c>
      <c r="C2188" t="inlineStr">
        <is>
          <t xml:space="preserve">CONCLUIDO	</t>
        </is>
      </c>
      <c r="D2188" t="n">
        <v>1.6438</v>
      </c>
      <c r="E2188" t="n">
        <v>60.83</v>
      </c>
      <c r="F2188" t="n">
        <v>55.69</v>
      </c>
      <c r="G2188" t="n">
        <v>30.65</v>
      </c>
      <c r="H2188" t="n">
        <v>0.52</v>
      </c>
      <c r="I2188" t="n">
        <v>109</v>
      </c>
      <c r="J2188" t="n">
        <v>137.25</v>
      </c>
      <c r="K2188" t="n">
        <v>46.47</v>
      </c>
      <c r="L2188" t="n">
        <v>4</v>
      </c>
      <c r="M2188" t="n">
        <v>107</v>
      </c>
      <c r="N2188" t="n">
        <v>21.78</v>
      </c>
      <c r="O2188" t="n">
        <v>17160.92</v>
      </c>
      <c r="P2188" t="n">
        <v>598.77</v>
      </c>
      <c r="Q2188" t="n">
        <v>1367.68</v>
      </c>
      <c r="R2188" t="n">
        <v>207.49</v>
      </c>
      <c r="S2188" t="n">
        <v>104.26</v>
      </c>
      <c r="T2188" t="n">
        <v>50255.75</v>
      </c>
      <c r="U2188" t="n">
        <v>0.5</v>
      </c>
      <c r="V2188" t="n">
        <v>0.86</v>
      </c>
      <c r="W2188" t="n">
        <v>20.82</v>
      </c>
      <c r="X2188" t="n">
        <v>3.1</v>
      </c>
      <c r="Y2188" t="n">
        <v>1</v>
      </c>
      <c r="Z2188" t="n">
        <v>10</v>
      </c>
    </row>
    <row r="2189">
      <c r="A2189" t="n">
        <v>13</v>
      </c>
      <c r="B2189" t="n">
        <v>65</v>
      </c>
      <c r="C2189" t="inlineStr">
        <is>
          <t xml:space="preserve">CONCLUIDO	</t>
        </is>
      </c>
      <c r="D2189" t="n">
        <v>1.6543</v>
      </c>
      <c r="E2189" t="n">
        <v>60.45</v>
      </c>
      <c r="F2189" t="n">
        <v>55.49</v>
      </c>
      <c r="G2189" t="n">
        <v>32.64</v>
      </c>
      <c r="H2189" t="n">
        <v>0.55</v>
      </c>
      <c r="I2189" t="n">
        <v>102</v>
      </c>
      <c r="J2189" t="n">
        <v>137.58</v>
      </c>
      <c r="K2189" t="n">
        <v>46.47</v>
      </c>
      <c r="L2189" t="n">
        <v>4.25</v>
      </c>
      <c r="M2189" t="n">
        <v>100</v>
      </c>
      <c r="N2189" t="n">
        <v>21.87</v>
      </c>
      <c r="O2189" t="n">
        <v>17202.57</v>
      </c>
      <c r="P2189" t="n">
        <v>595</v>
      </c>
      <c r="Q2189" t="n">
        <v>1367.61</v>
      </c>
      <c r="R2189" t="n">
        <v>201.46</v>
      </c>
      <c r="S2189" t="n">
        <v>104.26</v>
      </c>
      <c r="T2189" t="n">
        <v>47274.4</v>
      </c>
      <c r="U2189" t="n">
        <v>0.52</v>
      </c>
      <c r="V2189" t="n">
        <v>0.86</v>
      </c>
      <c r="W2189" t="n">
        <v>20.8</v>
      </c>
      <c r="X2189" t="n">
        <v>2.91</v>
      </c>
      <c r="Y2189" t="n">
        <v>1</v>
      </c>
      <c r="Z2189" t="n">
        <v>10</v>
      </c>
    </row>
    <row r="2190">
      <c r="A2190" t="n">
        <v>14</v>
      </c>
      <c r="B2190" t="n">
        <v>65</v>
      </c>
      <c r="C2190" t="inlineStr">
        <is>
          <t xml:space="preserve">CONCLUIDO	</t>
        </is>
      </c>
      <c r="D2190" t="n">
        <v>1.6637</v>
      </c>
      <c r="E2190" t="n">
        <v>60.11</v>
      </c>
      <c r="F2190" t="n">
        <v>55.31</v>
      </c>
      <c r="G2190" t="n">
        <v>34.57</v>
      </c>
      <c r="H2190" t="n">
        <v>0.58</v>
      </c>
      <c r="I2190" t="n">
        <v>96</v>
      </c>
      <c r="J2190" t="n">
        <v>137.92</v>
      </c>
      <c r="K2190" t="n">
        <v>46.47</v>
      </c>
      <c r="L2190" t="n">
        <v>4.5</v>
      </c>
      <c r="M2190" t="n">
        <v>94</v>
      </c>
      <c r="N2190" t="n">
        <v>21.95</v>
      </c>
      <c r="O2190" t="n">
        <v>17244.24</v>
      </c>
      <c r="P2190" t="n">
        <v>591.66</v>
      </c>
      <c r="Q2190" t="n">
        <v>1367.56</v>
      </c>
      <c r="R2190" t="n">
        <v>195.19</v>
      </c>
      <c r="S2190" t="n">
        <v>104.26</v>
      </c>
      <c r="T2190" t="n">
        <v>44172.99</v>
      </c>
      <c r="U2190" t="n">
        <v>0.53</v>
      </c>
      <c r="V2190" t="n">
        <v>0.87</v>
      </c>
      <c r="W2190" t="n">
        <v>20.81</v>
      </c>
      <c r="X2190" t="n">
        <v>2.73</v>
      </c>
      <c r="Y2190" t="n">
        <v>1</v>
      </c>
      <c r="Z2190" t="n">
        <v>10</v>
      </c>
    </row>
    <row r="2191">
      <c r="A2191" t="n">
        <v>15</v>
      </c>
      <c r="B2191" t="n">
        <v>65</v>
      </c>
      <c r="C2191" t="inlineStr">
        <is>
          <t xml:space="preserve">CONCLUIDO	</t>
        </is>
      </c>
      <c r="D2191" t="n">
        <v>1.6738</v>
      </c>
      <c r="E2191" t="n">
        <v>59.75</v>
      </c>
      <c r="F2191" t="n">
        <v>55.12</v>
      </c>
      <c r="G2191" t="n">
        <v>36.74</v>
      </c>
      <c r="H2191" t="n">
        <v>0.61</v>
      </c>
      <c r="I2191" t="n">
        <v>90</v>
      </c>
      <c r="J2191" t="n">
        <v>138.26</v>
      </c>
      <c r="K2191" t="n">
        <v>46.47</v>
      </c>
      <c r="L2191" t="n">
        <v>4.75</v>
      </c>
      <c r="M2191" t="n">
        <v>88</v>
      </c>
      <c r="N2191" t="n">
        <v>22.04</v>
      </c>
      <c r="O2191" t="n">
        <v>17285.95</v>
      </c>
      <c r="P2191" t="n">
        <v>587.98</v>
      </c>
      <c r="Q2191" t="n">
        <v>1367.54</v>
      </c>
      <c r="R2191" t="n">
        <v>188.95</v>
      </c>
      <c r="S2191" t="n">
        <v>104.26</v>
      </c>
      <c r="T2191" t="n">
        <v>41083.06</v>
      </c>
      <c r="U2191" t="n">
        <v>0.55</v>
      </c>
      <c r="V2191" t="n">
        <v>0.87</v>
      </c>
      <c r="W2191" t="n">
        <v>20.79</v>
      </c>
      <c r="X2191" t="n">
        <v>2.53</v>
      </c>
      <c r="Y2191" t="n">
        <v>1</v>
      </c>
      <c r="Z2191" t="n">
        <v>10</v>
      </c>
    </row>
    <row r="2192">
      <c r="A2192" t="n">
        <v>16</v>
      </c>
      <c r="B2192" t="n">
        <v>65</v>
      </c>
      <c r="C2192" t="inlineStr">
        <is>
          <t xml:space="preserve">CONCLUIDO	</t>
        </is>
      </c>
      <c r="D2192" t="n">
        <v>1.6811</v>
      </c>
      <c r="E2192" t="n">
        <v>59.48</v>
      </c>
      <c r="F2192" t="n">
        <v>54.99</v>
      </c>
      <c r="G2192" t="n">
        <v>38.82</v>
      </c>
      <c r="H2192" t="n">
        <v>0.64</v>
      </c>
      <c r="I2192" t="n">
        <v>85</v>
      </c>
      <c r="J2192" t="n">
        <v>138.6</v>
      </c>
      <c r="K2192" t="n">
        <v>46.47</v>
      </c>
      <c r="L2192" t="n">
        <v>5</v>
      </c>
      <c r="M2192" t="n">
        <v>83</v>
      </c>
      <c r="N2192" t="n">
        <v>22.13</v>
      </c>
      <c r="O2192" t="n">
        <v>17327.69</v>
      </c>
      <c r="P2192" t="n">
        <v>584.95</v>
      </c>
      <c r="Q2192" t="n">
        <v>1367.41</v>
      </c>
      <c r="R2192" t="n">
        <v>184.82</v>
      </c>
      <c r="S2192" t="n">
        <v>104.26</v>
      </c>
      <c r="T2192" t="n">
        <v>39040.84</v>
      </c>
      <c r="U2192" t="n">
        <v>0.5600000000000001</v>
      </c>
      <c r="V2192" t="n">
        <v>0.87</v>
      </c>
      <c r="W2192" t="n">
        <v>20.78</v>
      </c>
      <c r="X2192" t="n">
        <v>2.41</v>
      </c>
      <c r="Y2192" t="n">
        <v>1</v>
      </c>
      <c r="Z2192" t="n">
        <v>10</v>
      </c>
    </row>
    <row r="2193">
      <c r="A2193" t="n">
        <v>17</v>
      </c>
      <c r="B2193" t="n">
        <v>65</v>
      </c>
      <c r="C2193" t="inlineStr">
        <is>
          <t xml:space="preserve">CONCLUIDO	</t>
        </is>
      </c>
      <c r="D2193" t="n">
        <v>1.6878</v>
      </c>
      <c r="E2193" t="n">
        <v>59.25</v>
      </c>
      <c r="F2193" t="n">
        <v>54.86</v>
      </c>
      <c r="G2193" t="n">
        <v>40.64</v>
      </c>
      <c r="H2193" t="n">
        <v>0.67</v>
      </c>
      <c r="I2193" t="n">
        <v>81</v>
      </c>
      <c r="J2193" t="n">
        <v>138.94</v>
      </c>
      <c r="K2193" t="n">
        <v>46.47</v>
      </c>
      <c r="L2193" t="n">
        <v>5.25</v>
      </c>
      <c r="M2193" t="n">
        <v>79</v>
      </c>
      <c r="N2193" t="n">
        <v>22.22</v>
      </c>
      <c r="O2193" t="n">
        <v>17369.47</v>
      </c>
      <c r="P2193" t="n">
        <v>581.99</v>
      </c>
      <c r="Q2193" t="n">
        <v>1367.45</v>
      </c>
      <c r="R2193" t="n">
        <v>180.86</v>
      </c>
      <c r="S2193" t="n">
        <v>104.26</v>
      </c>
      <c r="T2193" t="n">
        <v>37079.32</v>
      </c>
      <c r="U2193" t="n">
        <v>0.58</v>
      </c>
      <c r="V2193" t="n">
        <v>0.87</v>
      </c>
      <c r="W2193" t="n">
        <v>20.77</v>
      </c>
      <c r="X2193" t="n">
        <v>2.28</v>
      </c>
      <c r="Y2193" t="n">
        <v>1</v>
      </c>
      <c r="Z2193" t="n">
        <v>10</v>
      </c>
    </row>
    <row r="2194">
      <c r="A2194" t="n">
        <v>18</v>
      </c>
      <c r="B2194" t="n">
        <v>65</v>
      </c>
      <c r="C2194" t="inlineStr">
        <is>
          <t xml:space="preserve">CONCLUIDO	</t>
        </is>
      </c>
      <c r="D2194" t="n">
        <v>1.6939</v>
      </c>
      <c r="E2194" t="n">
        <v>59.04</v>
      </c>
      <c r="F2194" t="n">
        <v>54.76</v>
      </c>
      <c r="G2194" t="n">
        <v>42.67</v>
      </c>
      <c r="H2194" t="n">
        <v>0.7</v>
      </c>
      <c r="I2194" t="n">
        <v>77</v>
      </c>
      <c r="J2194" t="n">
        <v>139.28</v>
      </c>
      <c r="K2194" t="n">
        <v>46.47</v>
      </c>
      <c r="L2194" t="n">
        <v>5.5</v>
      </c>
      <c r="M2194" t="n">
        <v>75</v>
      </c>
      <c r="N2194" t="n">
        <v>22.31</v>
      </c>
      <c r="O2194" t="n">
        <v>17411.27</v>
      </c>
      <c r="P2194" t="n">
        <v>579.11</v>
      </c>
      <c r="Q2194" t="n">
        <v>1367.4</v>
      </c>
      <c r="R2194" t="n">
        <v>177.54</v>
      </c>
      <c r="S2194" t="n">
        <v>104.26</v>
      </c>
      <c r="T2194" t="n">
        <v>35443.36</v>
      </c>
      <c r="U2194" t="n">
        <v>0.59</v>
      </c>
      <c r="V2194" t="n">
        <v>0.88</v>
      </c>
      <c r="W2194" t="n">
        <v>20.77</v>
      </c>
      <c r="X2194" t="n">
        <v>2.18</v>
      </c>
      <c r="Y2194" t="n">
        <v>1</v>
      </c>
      <c r="Z2194" t="n">
        <v>10</v>
      </c>
    </row>
    <row r="2195">
      <c r="A2195" t="n">
        <v>19</v>
      </c>
      <c r="B2195" t="n">
        <v>65</v>
      </c>
      <c r="C2195" t="inlineStr">
        <is>
          <t xml:space="preserve">CONCLUIDO	</t>
        </is>
      </c>
      <c r="D2195" t="n">
        <v>1.7009</v>
      </c>
      <c r="E2195" t="n">
        <v>58.79</v>
      </c>
      <c r="F2195" t="n">
        <v>54.62</v>
      </c>
      <c r="G2195" t="n">
        <v>44.9</v>
      </c>
      <c r="H2195" t="n">
        <v>0.73</v>
      </c>
      <c r="I2195" t="n">
        <v>73</v>
      </c>
      <c r="J2195" t="n">
        <v>139.61</v>
      </c>
      <c r="K2195" t="n">
        <v>46.47</v>
      </c>
      <c r="L2195" t="n">
        <v>5.75</v>
      </c>
      <c r="M2195" t="n">
        <v>71</v>
      </c>
      <c r="N2195" t="n">
        <v>22.4</v>
      </c>
      <c r="O2195" t="n">
        <v>17453.1</v>
      </c>
      <c r="P2195" t="n">
        <v>576.3</v>
      </c>
      <c r="Q2195" t="n">
        <v>1367.5</v>
      </c>
      <c r="R2195" t="n">
        <v>173.27</v>
      </c>
      <c r="S2195" t="n">
        <v>104.26</v>
      </c>
      <c r="T2195" t="n">
        <v>33325.71</v>
      </c>
      <c r="U2195" t="n">
        <v>0.6</v>
      </c>
      <c r="V2195" t="n">
        <v>0.88</v>
      </c>
      <c r="W2195" t="n">
        <v>20.75</v>
      </c>
      <c r="X2195" t="n">
        <v>2.04</v>
      </c>
      <c r="Y2195" t="n">
        <v>1</v>
      </c>
      <c r="Z2195" t="n">
        <v>10</v>
      </c>
    </row>
    <row r="2196">
      <c r="A2196" t="n">
        <v>20</v>
      </c>
      <c r="B2196" t="n">
        <v>65</v>
      </c>
      <c r="C2196" t="inlineStr">
        <is>
          <t xml:space="preserve">CONCLUIDO	</t>
        </is>
      </c>
      <c r="D2196" t="n">
        <v>1.7059</v>
      </c>
      <c r="E2196" t="n">
        <v>58.62</v>
      </c>
      <c r="F2196" t="n">
        <v>54.53</v>
      </c>
      <c r="G2196" t="n">
        <v>46.74</v>
      </c>
      <c r="H2196" t="n">
        <v>0.76</v>
      </c>
      <c r="I2196" t="n">
        <v>70</v>
      </c>
      <c r="J2196" t="n">
        <v>139.95</v>
      </c>
      <c r="K2196" t="n">
        <v>46.47</v>
      </c>
      <c r="L2196" t="n">
        <v>6</v>
      </c>
      <c r="M2196" t="n">
        <v>68</v>
      </c>
      <c r="N2196" t="n">
        <v>22.49</v>
      </c>
      <c r="O2196" t="n">
        <v>17494.97</v>
      </c>
      <c r="P2196" t="n">
        <v>573.97</v>
      </c>
      <c r="Q2196" t="n">
        <v>1367.39</v>
      </c>
      <c r="R2196" t="n">
        <v>170.67</v>
      </c>
      <c r="S2196" t="n">
        <v>104.26</v>
      </c>
      <c r="T2196" t="n">
        <v>32039.88</v>
      </c>
      <c r="U2196" t="n">
        <v>0.61</v>
      </c>
      <c r="V2196" t="n">
        <v>0.88</v>
      </c>
      <c r="W2196" t="n">
        <v>20.74</v>
      </c>
      <c r="X2196" t="n">
        <v>1.95</v>
      </c>
      <c r="Y2196" t="n">
        <v>1</v>
      </c>
      <c r="Z2196" t="n">
        <v>10</v>
      </c>
    </row>
    <row r="2197">
      <c r="A2197" t="n">
        <v>21</v>
      </c>
      <c r="B2197" t="n">
        <v>65</v>
      </c>
      <c r="C2197" t="inlineStr">
        <is>
          <t xml:space="preserve">CONCLUIDO	</t>
        </is>
      </c>
      <c r="D2197" t="n">
        <v>1.71</v>
      </c>
      <c r="E2197" t="n">
        <v>58.48</v>
      </c>
      <c r="F2197" t="n">
        <v>54.48</v>
      </c>
      <c r="G2197" t="n">
        <v>48.79</v>
      </c>
      <c r="H2197" t="n">
        <v>0.79</v>
      </c>
      <c r="I2197" t="n">
        <v>67</v>
      </c>
      <c r="J2197" t="n">
        <v>140.29</v>
      </c>
      <c r="K2197" t="n">
        <v>46.47</v>
      </c>
      <c r="L2197" t="n">
        <v>6.25</v>
      </c>
      <c r="M2197" t="n">
        <v>65</v>
      </c>
      <c r="N2197" t="n">
        <v>22.58</v>
      </c>
      <c r="O2197" t="n">
        <v>17536.87</v>
      </c>
      <c r="P2197" t="n">
        <v>571.0700000000001</v>
      </c>
      <c r="Q2197" t="n">
        <v>1367.49</v>
      </c>
      <c r="R2197" t="n">
        <v>168.23</v>
      </c>
      <c r="S2197" t="n">
        <v>104.26</v>
      </c>
      <c r="T2197" t="n">
        <v>30838.72</v>
      </c>
      <c r="U2197" t="n">
        <v>0.62</v>
      </c>
      <c r="V2197" t="n">
        <v>0.88</v>
      </c>
      <c r="W2197" t="n">
        <v>20.75</v>
      </c>
      <c r="X2197" t="n">
        <v>1.89</v>
      </c>
      <c r="Y2197" t="n">
        <v>1</v>
      </c>
      <c r="Z2197" t="n">
        <v>10</v>
      </c>
    </row>
    <row r="2198">
      <c r="A2198" t="n">
        <v>22</v>
      </c>
      <c r="B2198" t="n">
        <v>65</v>
      </c>
      <c r="C2198" t="inlineStr">
        <is>
          <t xml:space="preserve">CONCLUIDO	</t>
        </is>
      </c>
      <c r="D2198" t="n">
        <v>1.7155</v>
      </c>
      <c r="E2198" t="n">
        <v>58.29</v>
      </c>
      <c r="F2198" t="n">
        <v>54.37</v>
      </c>
      <c r="G2198" t="n">
        <v>50.97</v>
      </c>
      <c r="H2198" t="n">
        <v>0.82</v>
      </c>
      <c r="I2198" t="n">
        <v>64</v>
      </c>
      <c r="J2198" t="n">
        <v>140.63</v>
      </c>
      <c r="K2198" t="n">
        <v>46.47</v>
      </c>
      <c r="L2198" t="n">
        <v>6.5</v>
      </c>
      <c r="M2198" t="n">
        <v>62</v>
      </c>
      <c r="N2198" t="n">
        <v>22.67</v>
      </c>
      <c r="O2198" t="n">
        <v>17578.8</v>
      </c>
      <c r="P2198" t="n">
        <v>568.4</v>
      </c>
      <c r="Q2198" t="n">
        <v>1367.3</v>
      </c>
      <c r="R2198" t="n">
        <v>164.75</v>
      </c>
      <c r="S2198" t="n">
        <v>104.26</v>
      </c>
      <c r="T2198" t="n">
        <v>29110.19</v>
      </c>
      <c r="U2198" t="n">
        <v>0.63</v>
      </c>
      <c r="V2198" t="n">
        <v>0.88</v>
      </c>
      <c r="W2198" t="n">
        <v>20.74</v>
      </c>
      <c r="X2198" t="n">
        <v>1.79</v>
      </c>
      <c r="Y2198" t="n">
        <v>1</v>
      </c>
      <c r="Z2198" t="n">
        <v>10</v>
      </c>
    </row>
    <row r="2199">
      <c r="A2199" t="n">
        <v>23</v>
      </c>
      <c r="B2199" t="n">
        <v>65</v>
      </c>
      <c r="C2199" t="inlineStr">
        <is>
          <t xml:space="preserve">CONCLUIDO	</t>
        </is>
      </c>
      <c r="D2199" t="n">
        <v>1.7204</v>
      </c>
      <c r="E2199" t="n">
        <v>58.13</v>
      </c>
      <c r="F2199" t="n">
        <v>54.29</v>
      </c>
      <c r="G2199" t="n">
        <v>53.4</v>
      </c>
      <c r="H2199" t="n">
        <v>0.85</v>
      </c>
      <c r="I2199" t="n">
        <v>61</v>
      </c>
      <c r="J2199" t="n">
        <v>140.97</v>
      </c>
      <c r="K2199" t="n">
        <v>46.47</v>
      </c>
      <c r="L2199" t="n">
        <v>6.75</v>
      </c>
      <c r="M2199" t="n">
        <v>59</v>
      </c>
      <c r="N2199" t="n">
        <v>22.76</v>
      </c>
      <c r="O2199" t="n">
        <v>17620.76</v>
      </c>
      <c r="P2199" t="n">
        <v>566</v>
      </c>
      <c r="Q2199" t="n">
        <v>1367.28</v>
      </c>
      <c r="R2199" t="n">
        <v>162.01</v>
      </c>
      <c r="S2199" t="n">
        <v>104.26</v>
      </c>
      <c r="T2199" t="n">
        <v>27754.84</v>
      </c>
      <c r="U2199" t="n">
        <v>0.64</v>
      </c>
      <c r="V2199" t="n">
        <v>0.88</v>
      </c>
      <c r="W2199" t="n">
        <v>20.74</v>
      </c>
      <c r="X2199" t="n">
        <v>1.71</v>
      </c>
      <c r="Y2199" t="n">
        <v>1</v>
      </c>
      <c r="Z2199" t="n">
        <v>10</v>
      </c>
    </row>
    <row r="2200">
      <c r="A2200" t="n">
        <v>24</v>
      </c>
      <c r="B2200" t="n">
        <v>65</v>
      </c>
      <c r="C2200" t="inlineStr">
        <is>
          <t xml:space="preserve">CONCLUIDO	</t>
        </is>
      </c>
      <c r="D2200" t="n">
        <v>1.7237</v>
      </c>
      <c r="E2200" t="n">
        <v>58.02</v>
      </c>
      <c r="F2200" t="n">
        <v>54.23</v>
      </c>
      <c r="G2200" t="n">
        <v>55.15</v>
      </c>
      <c r="H2200" t="n">
        <v>0.88</v>
      </c>
      <c r="I2200" t="n">
        <v>59</v>
      </c>
      <c r="J2200" t="n">
        <v>141.31</v>
      </c>
      <c r="K2200" t="n">
        <v>46.47</v>
      </c>
      <c r="L2200" t="n">
        <v>7</v>
      </c>
      <c r="M2200" t="n">
        <v>57</v>
      </c>
      <c r="N2200" t="n">
        <v>22.85</v>
      </c>
      <c r="O2200" t="n">
        <v>17662.75</v>
      </c>
      <c r="P2200" t="n">
        <v>563.77</v>
      </c>
      <c r="Q2200" t="n">
        <v>1367.49</v>
      </c>
      <c r="R2200" t="n">
        <v>160.19</v>
      </c>
      <c r="S2200" t="n">
        <v>104.26</v>
      </c>
      <c r="T2200" t="n">
        <v>26856.09</v>
      </c>
      <c r="U2200" t="n">
        <v>0.65</v>
      </c>
      <c r="V2200" t="n">
        <v>0.88</v>
      </c>
      <c r="W2200" t="n">
        <v>20.74</v>
      </c>
      <c r="X2200" t="n">
        <v>1.65</v>
      </c>
      <c r="Y2200" t="n">
        <v>1</v>
      </c>
      <c r="Z2200" t="n">
        <v>10</v>
      </c>
    </row>
    <row r="2201">
      <c r="A2201" t="n">
        <v>25</v>
      </c>
      <c r="B2201" t="n">
        <v>65</v>
      </c>
      <c r="C2201" t="inlineStr">
        <is>
          <t xml:space="preserve">CONCLUIDO	</t>
        </is>
      </c>
      <c r="D2201" t="n">
        <v>1.7256</v>
      </c>
      <c r="E2201" t="n">
        <v>57.95</v>
      </c>
      <c r="F2201" t="n">
        <v>54.22</v>
      </c>
      <c r="G2201" t="n">
        <v>57.07</v>
      </c>
      <c r="H2201" t="n">
        <v>0.91</v>
      </c>
      <c r="I2201" t="n">
        <v>57</v>
      </c>
      <c r="J2201" t="n">
        <v>141.66</v>
      </c>
      <c r="K2201" t="n">
        <v>46.47</v>
      </c>
      <c r="L2201" t="n">
        <v>7.25</v>
      </c>
      <c r="M2201" t="n">
        <v>55</v>
      </c>
      <c r="N2201" t="n">
        <v>22.94</v>
      </c>
      <c r="O2201" t="n">
        <v>17704.77</v>
      </c>
      <c r="P2201" t="n">
        <v>561.67</v>
      </c>
      <c r="Q2201" t="n">
        <v>1367.39</v>
      </c>
      <c r="R2201" t="n">
        <v>159.57</v>
      </c>
      <c r="S2201" t="n">
        <v>104.26</v>
      </c>
      <c r="T2201" t="n">
        <v>26554.55</v>
      </c>
      <c r="U2201" t="n">
        <v>0.65</v>
      </c>
      <c r="V2201" t="n">
        <v>0.88</v>
      </c>
      <c r="W2201" t="n">
        <v>20.75</v>
      </c>
      <c r="X2201" t="n">
        <v>1.64</v>
      </c>
      <c r="Y2201" t="n">
        <v>1</v>
      </c>
      <c r="Z2201" t="n">
        <v>10</v>
      </c>
    </row>
    <row r="2202">
      <c r="A2202" t="n">
        <v>26</v>
      </c>
      <c r="B2202" t="n">
        <v>65</v>
      </c>
      <c r="C2202" t="inlineStr">
        <is>
          <t xml:space="preserve">CONCLUIDO	</t>
        </is>
      </c>
      <c r="D2202" t="n">
        <v>1.7301</v>
      </c>
      <c r="E2202" t="n">
        <v>57.8</v>
      </c>
      <c r="F2202" t="n">
        <v>54.12</v>
      </c>
      <c r="G2202" t="n">
        <v>59.04</v>
      </c>
      <c r="H2202" t="n">
        <v>0.93</v>
      </c>
      <c r="I2202" t="n">
        <v>55</v>
      </c>
      <c r="J2202" t="n">
        <v>142</v>
      </c>
      <c r="K2202" t="n">
        <v>46.47</v>
      </c>
      <c r="L2202" t="n">
        <v>7.5</v>
      </c>
      <c r="M2202" t="n">
        <v>53</v>
      </c>
      <c r="N2202" t="n">
        <v>23.03</v>
      </c>
      <c r="O2202" t="n">
        <v>17746.83</v>
      </c>
      <c r="P2202" t="n">
        <v>559.16</v>
      </c>
      <c r="Q2202" t="n">
        <v>1367.25</v>
      </c>
      <c r="R2202" t="n">
        <v>156.65</v>
      </c>
      <c r="S2202" t="n">
        <v>104.26</v>
      </c>
      <c r="T2202" t="n">
        <v>25103.74</v>
      </c>
      <c r="U2202" t="n">
        <v>0.67</v>
      </c>
      <c r="V2202" t="n">
        <v>0.89</v>
      </c>
      <c r="W2202" t="n">
        <v>20.74</v>
      </c>
      <c r="X2202" t="n">
        <v>1.54</v>
      </c>
      <c r="Y2202" t="n">
        <v>1</v>
      </c>
      <c r="Z2202" t="n">
        <v>10</v>
      </c>
    </row>
    <row r="2203">
      <c r="A2203" t="n">
        <v>27</v>
      </c>
      <c r="B2203" t="n">
        <v>65</v>
      </c>
      <c r="C2203" t="inlineStr">
        <is>
          <t xml:space="preserve">CONCLUIDO	</t>
        </is>
      </c>
      <c r="D2203" t="n">
        <v>1.7337</v>
      </c>
      <c r="E2203" t="n">
        <v>57.68</v>
      </c>
      <c r="F2203" t="n">
        <v>54.06</v>
      </c>
      <c r="G2203" t="n">
        <v>61.2</v>
      </c>
      <c r="H2203" t="n">
        <v>0.96</v>
      </c>
      <c r="I2203" t="n">
        <v>53</v>
      </c>
      <c r="J2203" t="n">
        <v>142.34</v>
      </c>
      <c r="K2203" t="n">
        <v>46.47</v>
      </c>
      <c r="L2203" t="n">
        <v>7.75</v>
      </c>
      <c r="M2203" t="n">
        <v>51</v>
      </c>
      <c r="N2203" t="n">
        <v>23.12</v>
      </c>
      <c r="O2203" t="n">
        <v>17788.92</v>
      </c>
      <c r="P2203" t="n">
        <v>556.55</v>
      </c>
      <c r="Q2203" t="n">
        <v>1367.41</v>
      </c>
      <c r="R2203" t="n">
        <v>154.69</v>
      </c>
      <c r="S2203" t="n">
        <v>104.26</v>
      </c>
      <c r="T2203" t="n">
        <v>24134.56</v>
      </c>
      <c r="U2203" t="n">
        <v>0.67</v>
      </c>
      <c r="V2203" t="n">
        <v>0.89</v>
      </c>
      <c r="W2203" t="n">
        <v>20.73</v>
      </c>
      <c r="X2203" t="n">
        <v>1.48</v>
      </c>
      <c r="Y2203" t="n">
        <v>1</v>
      </c>
      <c r="Z2203" t="n">
        <v>10</v>
      </c>
    </row>
    <row r="2204">
      <c r="A2204" t="n">
        <v>28</v>
      </c>
      <c r="B2204" t="n">
        <v>65</v>
      </c>
      <c r="C2204" t="inlineStr">
        <is>
          <t xml:space="preserve">CONCLUIDO	</t>
        </is>
      </c>
      <c r="D2204" t="n">
        <v>1.7365</v>
      </c>
      <c r="E2204" t="n">
        <v>57.59</v>
      </c>
      <c r="F2204" t="n">
        <v>54.02</v>
      </c>
      <c r="G2204" t="n">
        <v>63.55</v>
      </c>
      <c r="H2204" t="n">
        <v>0.99</v>
      </c>
      <c r="I2204" t="n">
        <v>51</v>
      </c>
      <c r="J2204" t="n">
        <v>142.68</v>
      </c>
      <c r="K2204" t="n">
        <v>46.47</v>
      </c>
      <c r="L2204" t="n">
        <v>8</v>
      </c>
      <c r="M2204" t="n">
        <v>49</v>
      </c>
      <c r="N2204" t="n">
        <v>23.21</v>
      </c>
      <c r="O2204" t="n">
        <v>17831.04</v>
      </c>
      <c r="P2204" t="n">
        <v>554.35</v>
      </c>
      <c r="Q2204" t="n">
        <v>1367.3</v>
      </c>
      <c r="R2204" t="n">
        <v>153.45</v>
      </c>
      <c r="S2204" t="n">
        <v>104.26</v>
      </c>
      <c r="T2204" t="n">
        <v>23524.83</v>
      </c>
      <c r="U2204" t="n">
        <v>0.68</v>
      </c>
      <c r="V2204" t="n">
        <v>0.89</v>
      </c>
      <c r="W2204" t="n">
        <v>20.72</v>
      </c>
      <c r="X2204" t="n">
        <v>1.44</v>
      </c>
      <c r="Y2204" t="n">
        <v>1</v>
      </c>
      <c r="Z2204" t="n">
        <v>10</v>
      </c>
    </row>
    <row r="2205">
      <c r="A2205" t="n">
        <v>29</v>
      </c>
      <c r="B2205" t="n">
        <v>65</v>
      </c>
      <c r="C2205" t="inlineStr">
        <is>
          <t xml:space="preserve">CONCLUIDO	</t>
        </is>
      </c>
      <c r="D2205" t="n">
        <v>1.7396</v>
      </c>
      <c r="E2205" t="n">
        <v>57.49</v>
      </c>
      <c r="F2205" t="n">
        <v>53.97</v>
      </c>
      <c r="G2205" t="n">
        <v>66.09</v>
      </c>
      <c r="H2205" t="n">
        <v>1.02</v>
      </c>
      <c r="I2205" t="n">
        <v>49</v>
      </c>
      <c r="J2205" t="n">
        <v>143.02</v>
      </c>
      <c r="K2205" t="n">
        <v>46.47</v>
      </c>
      <c r="L2205" t="n">
        <v>8.25</v>
      </c>
      <c r="M2205" t="n">
        <v>47</v>
      </c>
      <c r="N2205" t="n">
        <v>23.3</v>
      </c>
      <c r="O2205" t="n">
        <v>17873.19</v>
      </c>
      <c r="P2205" t="n">
        <v>552.3200000000001</v>
      </c>
      <c r="Q2205" t="n">
        <v>1367.35</v>
      </c>
      <c r="R2205" t="n">
        <v>151.93</v>
      </c>
      <c r="S2205" t="n">
        <v>104.26</v>
      </c>
      <c r="T2205" t="n">
        <v>22776</v>
      </c>
      <c r="U2205" t="n">
        <v>0.6899999999999999</v>
      </c>
      <c r="V2205" t="n">
        <v>0.89</v>
      </c>
      <c r="W2205" t="n">
        <v>20.72</v>
      </c>
      <c r="X2205" t="n">
        <v>1.39</v>
      </c>
      <c r="Y2205" t="n">
        <v>1</v>
      </c>
      <c r="Z2205" t="n">
        <v>10</v>
      </c>
    </row>
    <row r="2206">
      <c r="A2206" t="n">
        <v>30</v>
      </c>
      <c r="B2206" t="n">
        <v>65</v>
      </c>
      <c r="C2206" t="inlineStr">
        <is>
          <t xml:space="preserve">CONCLUIDO	</t>
        </is>
      </c>
      <c r="D2206" t="n">
        <v>1.7416</v>
      </c>
      <c r="E2206" t="n">
        <v>57.42</v>
      </c>
      <c r="F2206" t="n">
        <v>53.93</v>
      </c>
      <c r="G2206" t="n">
        <v>67.42</v>
      </c>
      <c r="H2206" t="n">
        <v>1.05</v>
      </c>
      <c r="I2206" t="n">
        <v>48</v>
      </c>
      <c r="J2206" t="n">
        <v>143.36</v>
      </c>
      <c r="K2206" t="n">
        <v>46.47</v>
      </c>
      <c r="L2206" t="n">
        <v>8.5</v>
      </c>
      <c r="M2206" t="n">
        <v>46</v>
      </c>
      <c r="N2206" t="n">
        <v>23.4</v>
      </c>
      <c r="O2206" t="n">
        <v>17915.37</v>
      </c>
      <c r="P2206" t="n">
        <v>550.12</v>
      </c>
      <c r="Q2206" t="n">
        <v>1367.35</v>
      </c>
      <c r="R2206" t="n">
        <v>150.58</v>
      </c>
      <c r="S2206" t="n">
        <v>104.26</v>
      </c>
      <c r="T2206" t="n">
        <v>22104.45</v>
      </c>
      <c r="U2206" t="n">
        <v>0.6899999999999999</v>
      </c>
      <c r="V2206" t="n">
        <v>0.89</v>
      </c>
      <c r="W2206" t="n">
        <v>20.72</v>
      </c>
      <c r="X2206" t="n">
        <v>1.35</v>
      </c>
      <c r="Y2206" t="n">
        <v>1</v>
      </c>
      <c r="Z2206" t="n">
        <v>10</v>
      </c>
    </row>
    <row r="2207">
      <c r="A2207" t="n">
        <v>31</v>
      </c>
      <c r="B2207" t="n">
        <v>65</v>
      </c>
      <c r="C2207" t="inlineStr">
        <is>
          <t xml:space="preserve">CONCLUIDO	</t>
        </is>
      </c>
      <c r="D2207" t="n">
        <v>1.7447</v>
      </c>
      <c r="E2207" t="n">
        <v>57.32</v>
      </c>
      <c r="F2207" t="n">
        <v>53.89</v>
      </c>
      <c r="G2207" t="n">
        <v>70.29000000000001</v>
      </c>
      <c r="H2207" t="n">
        <v>1.08</v>
      </c>
      <c r="I2207" t="n">
        <v>46</v>
      </c>
      <c r="J2207" t="n">
        <v>143.7</v>
      </c>
      <c r="K2207" t="n">
        <v>46.47</v>
      </c>
      <c r="L2207" t="n">
        <v>8.75</v>
      </c>
      <c r="M2207" t="n">
        <v>44</v>
      </c>
      <c r="N2207" t="n">
        <v>23.49</v>
      </c>
      <c r="O2207" t="n">
        <v>17957.59</v>
      </c>
      <c r="P2207" t="n">
        <v>548.08</v>
      </c>
      <c r="Q2207" t="n">
        <v>1367.48</v>
      </c>
      <c r="R2207" t="n">
        <v>149.03</v>
      </c>
      <c r="S2207" t="n">
        <v>104.26</v>
      </c>
      <c r="T2207" t="n">
        <v>21339.61</v>
      </c>
      <c r="U2207" t="n">
        <v>0.7</v>
      </c>
      <c r="V2207" t="n">
        <v>0.89</v>
      </c>
      <c r="W2207" t="n">
        <v>20.72</v>
      </c>
      <c r="X2207" t="n">
        <v>1.31</v>
      </c>
      <c r="Y2207" t="n">
        <v>1</v>
      </c>
      <c r="Z2207" t="n">
        <v>10</v>
      </c>
    </row>
    <row r="2208">
      <c r="A2208" t="n">
        <v>32</v>
      </c>
      <c r="B2208" t="n">
        <v>65</v>
      </c>
      <c r="C2208" t="inlineStr">
        <is>
          <t xml:space="preserve">CONCLUIDO	</t>
        </is>
      </c>
      <c r="D2208" t="n">
        <v>1.7473</v>
      </c>
      <c r="E2208" t="n">
        <v>57.23</v>
      </c>
      <c r="F2208" t="n">
        <v>53.82</v>
      </c>
      <c r="G2208" t="n">
        <v>71.77</v>
      </c>
      <c r="H2208" t="n">
        <v>1.11</v>
      </c>
      <c r="I2208" t="n">
        <v>45</v>
      </c>
      <c r="J2208" t="n">
        <v>144.05</v>
      </c>
      <c r="K2208" t="n">
        <v>46.47</v>
      </c>
      <c r="L2208" t="n">
        <v>9</v>
      </c>
      <c r="M2208" t="n">
        <v>43</v>
      </c>
      <c r="N2208" t="n">
        <v>23.58</v>
      </c>
      <c r="O2208" t="n">
        <v>17999.83</v>
      </c>
      <c r="P2208" t="n">
        <v>545.54</v>
      </c>
      <c r="Q2208" t="n">
        <v>1367.34</v>
      </c>
      <c r="R2208" t="n">
        <v>147.28</v>
      </c>
      <c r="S2208" t="n">
        <v>104.26</v>
      </c>
      <c r="T2208" t="n">
        <v>20471.16</v>
      </c>
      <c r="U2208" t="n">
        <v>0.71</v>
      </c>
      <c r="V2208" t="n">
        <v>0.89</v>
      </c>
      <c r="W2208" t="n">
        <v>20.71</v>
      </c>
      <c r="X2208" t="n">
        <v>1.25</v>
      </c>
      <c r="Y2208" t="n">
        <v>1</v>
      </c>
      <c r="Z2208" t="n">
        <v>10</v>
      </c>
    </row>
    <row r="2209">
      <c r="A2209" t="n">
        <v>33</v>
      </c>
      <c r="B2209" t="n">
        <v>65</v>
      </c>
      <c r="C2209" t="inlineStr">
        <is>
          <t xml:space="preserve">CONCLUIDO	</t>
        </is>
      </c>
      <c r="D2209" t="n">
        <v>1.749</v>
      </c>
      <c r="E2209" t="n">
        <v>57.18</v>
      </c>
      <c r="F2209" t="n">
        <v>53.8</v>
      </c>
      <c r="G2209" t="n">
        <v>73.36</v>
      </c>
      <c r="H2209" t="n">
        <v>1.13</v>
      </c>
      <c r="I2209" t="n">
        <v>44</v>
      </c>
      <c r="J2209" t="n">
        <v>144.39</v>
      </c>
      <c r="K2209" t="n">
        <v>46.47</v>
      </c>
      <c r="L2209" t="n">
        <v>9.25</v>
      </c>
      <c r="M2209" t="n">
        <v>42</v>
      </c>
      <c r="N2209" t="n">
        <v>23.67</v>
      </c>
      <c r="O2209" t="n">
        <v>18042.12</v>
      </c>
      <c r="P2209" t="n">
        <v>543.53</v>
      </c>
      <c r="Q2209" t="n">
        <v>1367.27</v>
      </c>
      <c r="R2209" t="n">
        <v>146.43</v>
      </c>
      <c r="S2209" t="n">
        <v>104.26</v>
      </c>
      <c r="T2209" t="n">
        <v>20050.76</v>
      </c>
      <c r="U2209" t="n">
        <v>0.71</v>
      </c>
      <c r="V2209" t="n">
        <v>0.89</v>
      </c>
      <c r="W2209" t="n">
        <v>20.71</v>
      </c>
      <c r="X2209" t="n">
        <v>1.22</v>
      </c>
      <c r="Y2209" t="n">
        <v>1</v>
      </c>
      <c r="Z2209" t="n">
        <v>10</v>
      </c>
    </row>
    <row r="2210">
      <c r="A2210" t="n">
        <v>34</v>
      </c>
      <c r="B2210" t="n">
        <v>65</v>
      </c>
      <c r="C2210" t="inlineStr">
        <is>
          <t xml:space="preserve">CONCLUIDO	</t>
        </is>
      </c>
      <c r="D2210" t="n">
        <v>1.7525</v>
      </c>
      <c r="E2210" t="n">
        <v>57.06</v>
      </c>
      <c r="F2210" t="n">
        <v>53.74</v>
      </c>
      <c r="G2210" t="n">
        <v>76.77</v>
      </c>
      <c r="H2210" t="n">
        <v>1.16</v>
      </c>
      <c r="I2210" t="n">
        <v>42</v>
      </c>
      <c r="J2210" t="n">
        <v>144.73</v>
      </c>
      <c r="K2210" t="n">
        <v>46.47</v>
      </c>
      <c r="L2210" t="n">
        <v>9.5</v>
      </c>
      <c r="M2210" t="n">
        <v>40</v>
      </c>
      <c r="N2210" t="n">
        <v>23.77</v>
      </c>
      <c r="O2210" t="n">
        <v>18084.43</v>
      </c>
      <c r="P2210" t="n">
        <v>541.38</v>
      </c>
      <c r="Q2210" t="n">
        <v>1367.36</v>
      </c>
      <c r="R2210" t="n">
        <v>144.28</v>
      </c>
      <c r="S2210" t="n">
        <v>104.26</v>
      </c>
      <c r="T2210" t="n">
        <v>18986.22</v>
      </c>
      <c r="U2210" t="n">
        <v>0.72</v>
      </c>
      <c r="V2210" t="n">
        <v>0.89</v>
      </c>
      <c r="W2210" t="n">
        <v>20.71</v>
      </c>
      <c r="X2210" t="n">
        <v>1.16</v>
      </c>
      <c r="Y2210" t="n">
        <v>1</v>
      </c>
      <c r="Z2210" t="n">
        <v>10</v>
      </c>
    </row>
    <row r="2211">
      <c r="A2211" t="n">
        <v>35</v>
      </c>
      <c r="B2211" t="n">
        <v>65</v>
      </c>
      <c r="C2211" t="inlineStr">
        <is>
          <t xml:space="preserve">CONCLUIDO	</t>
        </is>
      </c>
      <c r="D2211" t="n">
        <v>1.7542</v>
      </c>
      <c r="E2211" t="n">
        <v>57</v>
      </c>
      <c r="F2211" t="n">
        <v>53.71</v>
      </c>
      <c r="G2211" t="n">
        <v>78.59999999999999</v>
      </c>
      <c r="H2211" t="n">
        <v>1.19</v>
      </c>
      <c r="I2211" t="n">
        <v>41</v>
      </c>
      <c r="J2211" t="n">
        <v>145.08</v>
      </c>
      <c r="K2211" t="n">
        <v>46.47</v>
      </c>
      <c r="L2211" t="n">
        <v>9.75</v>
      </c>
      <c r="M2211" t="n">
        <v>39</v>
      </c>
      <c r="N2211" t="n">
        <v>23.86</v>
      </c>
      <c r="O2211" t="n">
        <v>18126.77</v>
      </c>
      <c r="P2211" t="n">
        <v>539.08</v>
      </c>
      <c r="Q2211" t="n">
        <v>1367.35</v>
      </c>
      <c r="R2211" t="n">
        <v>143.41</v>
      </c>
      <c r="S2211" t="n">
        <v>104.26</v>
      </c>
      <c r="T2211" t="n">
        <v>18557.44</v>
      </c>
      <c r="U2211" t="n">
        <v>0.73</v>
      </c>
      <c r="V2211" t="n">
        <v>0.89</v>
      </c>
      <c r="W2211" t="n">
        <v>20.71</v>
      </c>
      <c r="X2211" t="n">
        <v>1.13</v>
      </c>
      <c r="Y2211" t="n">
        <v>1</v>
      </c>
      <c r="Z2211" t="n">
        <v>10</v>
      </c>
    </row>
    <row r="2212">
      <c r="A2212" t="n">
        <v>36</v>
      </c>
      <c r="B2212" t="n">
        <v>65</v>
      </c>
      <c r="C2212" t="inlineStr">
        <is>
          <t xml:space="preserve">CONCLUIDO	</t>
        </is>
      </c>
      <c r="D2212" t="n">
        <v>1.7553</v>
      </c>
      <c r="E2212" t="n">
        <v>56.97</v>
      </c>
      <c r="F2212" t="n">
        <v>53.7</v>
      </c>
      <c r="G2212" t="n">
        <v>80.55</v>
      </c>
      <c r="H2212" t="n">
        <v>1.22</v>
      </c>
      <c r="I2212" t="n">
        <v>40</v>
      </c>
      <c r="J2212" t="n">
        <v>145.42</v>
      </c>
      <c r="K2212" t="n">
        <v>46.47</v>
      </c>
      <c r="L2212" t="n">
        <v>10</v>
      </c>
      <c r="M2212" t="n">
        <v>38</v>
      </c>
      <c r="N2212" t="n">
        <v>23.95</v>
      </c>
      <c r="O2212" t="n">
        <v>18169.15</v>
      </c>
      <c r="P2212" t="n">
        <v>538.12</v>
      </c>
      <c r="Q2212" t="n">
        <v>1367.21</v>
      </c>
      <c r="R2212" t="n">
        <v>143.15</v>
      </c>
      <c r="S2212" t="n">
        <v>104.26</v>
      </c>
      <c r="T2212" t="n">
        <v>18428.81</v>
      </c>
      <c r="U2212" t="n">
        <v>0.73</v>
      </c>
      <c r="V2212" t="n">
        <v>0.89</v>
      </c>
      <c r="W2212" t="n">
        <v>20.71</v>
      </c>
      <c r="X2212" t="n">
        <v>1.13</v>
      </c>
      <c r="Y2212" t="n">
        <v>1</v>
      </c>
      <c r="Z2212" t="n">
        <v>10</v>
      </c>
    </row>
    <row r="2213">
      <c r="A2213" t="n">
        <v>37</v>
      </c>
      <c r="B2213" t="n">
        <v>65</v>
      </c>
      <c r="C2213" t="inlineStr">
        <is>
          <t xml:space="preserve">CONCLUIDO	</t>
        </is>
      </c>
      <c r="D2213" t="n">
        <v>1.7569</v>
      </c>
      <c r="E2213" t="n">
        <v>56.92</v>
      </c>
      <c r="F2213" t="n">
        <v>53.68</v>
      </c>
      <c r="G2213" t="n">
        <v>82.58</v>
      </c>
      <c r="H2213" t="n">
        <v>1.24</v>
      </c>
      <c r="I2213" t="n">
        <v>39</v>
      </c>
      <c r="J2213" t="n">
        <v>145.76</v>
      </c>
      <c r="K2213" t="n">
        <v>46.47</v>
      </c>
      <c r="L2213" t="n">
        <v>10.25</v>
      </c>
      <c r="M2213" t="n">
        <v>37</v>
      </c>
      <c r="N2213" t="n">
        <v>24.05</v>
      </c>
      <c r="O2213" t="n">
        <v>18211.56</v>
      </c>
      <c r="P2213" t="n">
        <v>536.03</v>
      </c>
      <c r="Q2213" t="n">
        <v>1367.24</v>
      </c>
      <c r="R2213" t="n">
        <v>142.09</v>
      </c>
      <c r="S2213" t="n">
        <v>104.26</v>
      </c>
      <c r="T2213" t="n">
        <v>17905.18</v>
      </c>
      <c r="U2213" t="n">
        <v>0.73</v>
      </c>
      <c r="V2213" t="n">
        <v>0.89</v>
      </c>
      <c r="W2213" t="n">
        <v>20.71</v>
      </c>
      <c r="X2213" t="n">
        <v>1.1</v>
      </c>
      <c r="Y2213" t="n">
        <v>1</v>
      </c>
      <c r="Z2213" t="n">
        <v>10</v>
      </c>
    </row>
    <row r="2214">
      <c r="A2214" t="n">
        <v>38</v>
      </c>
      <c r="B2214" t="n">
        <v>65</v>
      </c>
      <c r="C2214" t="inlineStr">
        <is>
          <t xml:space="preserve">CONCLUIDO	</t>
        </is>
      </c>
      <c r="D2214" t="n">
        <v>1.7589</v>
      </c>
      <c r="E2214" t="n">
        <v>56.86</v>
      </c>
      <c r="F2214" t="n">
        <v>53.64</v>
      </c>
      <c r="G2214" t="n">
        <v>84.7</v>
      </c>
      <c r="H2214" t="n">
        <v>1.27</v>
      </c>
      <c r="I2214" t="n">
        <v>38</v>
      </c>
      <c r="J2214" t="n">
        <v>146.11</v>
      </c>
      <c r="K2214" t="n">
        <v>46.47</v>
      </c>
      <c r="L2214" t="n">
        <v>10.5</v>
      </c>
      <c r="M2214" t="n">
        <v>36</v>
      </c>
      <c r="N2214" t="n">
        <v>24.14</v>
      </c>
      <c r="O2214" t="n">
        <v>18254.01</v>
      </c>
      <c r="P2214" t="n">
        <v>532.86</v>
      </c>
      <c r="Q2214" t="n">
        <v>1367.23</v>
      </c>
      <c r="R2214" t="n">
        <v>141.08</v>
      </c>
      <c r="S2214" t="n">
        <v>104.26</v>
      </c>
      <c r="T2214" t="n">
        <v>17405.81</v>
      </c>
      <c r="U2214" t="n">
        <v>0.74</v>
      </c>
      <c r="V2214" t="n">
        <v>0.89</v>
      </c>
      <c r="W2214" t="n">
        <v>20.71</v>
      </c>
      <c r="X2214" t="n">
        <v>1.06</v>
      </c>
      <c r="Y2214" t="n">
        <v>1</v>
      </c>
      <c r="Z2214" t="n">
        <v>10</v>
      </c>
    </row>
    <row r="2215">
      <c r="A2215" t="n">
        <v>39</v>
      </c>
      <c r="B2215" t="n">
        <v>65</v>
      </c>
      <c r="C2215" t="inlineStr">
        <is>
          <t xml:space="preserve">CONCLUIDO	</t>
        </is>
      </c>
      <c r="D2215" t="n">
        <v>1.7599</v>
      </c>
      <c r="E2215" t="n">
        <v>56.82</v>
      </c>
      <c r="F2215" t="n">
        <v>53.63</v>
      </c>
      <c r="G2215" t="n">
        <v>86.97</v>
      </c>
      <c r="H2215" t="n">
        <v>1.3</v>
      </c>
      <c r="I2215" t="n">
        <v>37</v>
      </c>
      <c r="J2215" t="n">
        <v>146.45</v>
      </c>
      <c r="K2215" t="n">
        <v>46.47</v>
      </c>
      <c r="L2215" t="n">
        <v>10.75</v>
      </c>
      <c r="M2215" t="n">
        <v>35</v>
      </c>
      <c r="N2215" t="n">
        <v>24.24</v>
      </c>
      <c r="O2215" t="n">
        <v>18296.48</v>
      </c>
      <c r="P2215" t="n">
        <v>531.5599999999999</v>
      </c>
      <c r="Q2215" t="n">
        <v>1367.36</v>
      </c>
      <c r="R2215" t="n">
        <v>140.81</v>
      </c>
      <c r="S2215" t="n">
        <v>104.26</v>
      </c>
      <c r="T2215" t="n">
        <v>17274.32</v>
      </c>
      <c r="U2215" t="n">
        <v>0.74</v>
      </c>
      <c r="V2215" t="n">
        <v>0.89</v>
      </c>
      <c r="W2215" t="n">
        <v>20.71</v>
      </c>
      <c r="X2215" t="n">
        <v>1.05</v>
      </c>
      <c r="Y2215" t="n">
        <v>1</v>
      </c>
      <c r="Z2215" t="n">
        <v>10</v>
      </c>
    </row>
    <row r="2216">
      <c r="A2216" t="n">
        <v>40</v>
      </c>
      <c r="B2216" t="n">
        <v>65</v>
      </c>
      <c r="C2216" t="inlineStr">
        <is>
          <t xml:space="preserve">CONCLUIDO	</t>
        </is>
      </c>
      <c r="D2216" t="n">
        <v>1.7626</v>
      </c>
      <c r="E2216" t="n">
        <v>56.73</v>
      </c>
      <c r="F2216" t="n">
        <v>53.57</v>
      </c>
      <c r="G2216" t="n">
        <v>89.29000000000001</v>
      </c>
      <c r="H2216" t="n">
        <v>1.33</v>
      </c>
      <c r="I2216" t="n">
        <v>36</v>
      </c>
      <c r="J2216" t="n">
        <v>146.8</v>
      </c>
      <c r="K2216" t="n">
        <v>46.47</v>
      </c>
      <c r="L2216" t="n">
        <v>11</v>
      </c>
      <c r="M2216" t="n">
        <v>34</v>
      </c>
      <c r="N2216" t="n">
        <v>24.33</v>
      </c>
      <c r="O2216" t="n">
        <v>18338.99</v>
      </c>
      <c r="P2216" t="n">
        <v>528.75</v>
      </c>
      <c r="Q2216" t="n">
        <v>1367.27</v>
      </c>
      <c r="R2216" t="n">
        <v>138.97</v>
      </c>
      <c r="S2216" t="n">
        <v>104.26</v>
      </c>
      <c r="T2216" t="n">
        <v>16360.77</v>
      </c>
      <c r="U2216" t="n">
        <v>0.75</v>
      </c>
      <c r="V2216" t="n">
        <v>0.89</v>
      </c>
      <c r="W2216" t="n">
        <v>20.7</v>
      </c>
      <c r="X2216" t="n">
        <v>0.99</v>
      </c>
      <c r="Y2216" t="n">
        <v>1</v>
      </c>
      <c r="Z2216" t="n">
        <v>10</v>
      </c>
    </row>
    <row r="2217">
      <c r="A2217" t="n">
        <v>41</v>
      </c>
      <c r="B2217" t="n">
        <v>65</v>
      </c>
      <c r="C2217" t="inlineStr">
        <is>
          <t xml:space="preserve">CONCLUIDO	</t>
        </is>
      </c>
      <c r="D2217" t="n">
        <v>1.7628</v>
      </c>
      <c r="E2217" t="n">
        <v>56.73</v>
      </c>
      <c r="F2217" t="n">
        <v>53.6</v>
      </c>
      <c r="G2217" t="n">
        <v>91.88</v>
      </c>
      <c r="H2217" t="n">
        <v>1.35</v>
      </c>
      <c r="I2217" t="n">
        <v>35</v>
      </c>
      <c r="J2217" t="n">
        <v>147.14</v>
      </c>
      <c r="K2217" t="n">
        <v>46.47</v>
      </c>
      <c r="L2217" t="n">
        <v>11.25</v>
      </c>
      <c r="M2217" t="n">
        <v>33</v>
      </c>
      <c r="N2217" t="n">
        <v>24.43</v>
      </c>
      <c r="O2217" t="n">
        <v>18381.53</v>
      </c>
      <c r="P2217" t="n">
        <v>527.6900000000001</v>
      </c>
      <c r="Q2217" t="n">
        <v>1367.35</v>
      </c>
      <c r="R2217" t="n">
        <v>139.65</v>
      </c>
      <c r="S2217" t="n">
        <v>104.26</v>
      </c>
      <c r="T2217" t="n">
        <v>16707.12</v>
      </c>
      <c r="U2217" t="n">
        <v>0.75</v>
      </c>
      <c r="V2217" t="n">
        <v>0.89</v>
      </c>
      <c r="W2217" t="n">
        <v>20.7</v>
      </c>
      <c r="X2217" t="n">
        <v>1.02</v>
      </c>
      <c r="Y2217" t="n">
        <v>1</v>
      </c>
      <c r="Z2217" t="n">
        <v>10</v>
      </c>
    </row>
    <row r="2218">
      <c r="A2218" t="n">
        <v>42</v>
      </c>
      <c r="B2218" t="n">
        <v>65</v>
      </c>
      <c r="C2218" t="inlineStr">
        <is>
          <t xml:space="preserve">CONCLUIDO	</t>
        </is>
      </c>
      <c r="D2218" t="n">
        <v>1.7661</v>
      </c>
      <c r="E2218" t="n">
        <v>56.62</v>
      </c>
      <c r="F2218" t="n">
        <v>53.52</v>
      </c>
      <c r="G2218" t="n">
        <v>94.44</v>
      </c>
      <c r="H2218" t="n">
        <v>1.38</v>
      </c>
      <c r="I2218" t="n">
        <v>34</v>
      </c>
      <c r="J2218" t="n">
        <v>147.49</v>
      </c>
      <c r="K2218" t="n">
        <v>46.47</v>
      </c>
      <c r="L2218" t="n">
        <v>11.5</v>
      </c>
      <c r="M2218" t="n">
        <v>32</v>
      </c>
      <c r="N2218" t="n">
        <v>24.52</v>
      </c>
      <c r="O2218" t="n">
        <v>18424.11</v>
      </c>
      <c r="P2218" t="n">
        <v>524.1900000000001</v>
      </c>
      <c r="Q2218" t="n">
        <v>1367.29</v>
      </c>
      <c r="R2218" t="n">
        <v>137.35</v>
      </c>
      <c r="S2218" t="n">
        <v>104.26</v>
      </c>
      <c r="T2218" t="n">
        <v>15558.77</v>
      </c>
      <c r="U2218" t="n">
        <v>0.76</v>
      </c>
      <c r="V2218" t="n">
        <v>0.9</v>
      </c>
      <c r="W2218" t="n">
        <v>20.69</v>
      </c>
      <c r="X2218" t="n">
        <v>0.9399999999999999</v>
      </c>
      <c r="Y2218" t="n">
        <v>1</v>
      </c>
      <c r="Z2218" t="n">
        <v>10</v>
      </c>
    </row>
    <row r="2219">
      <c r="A2219" t="n">
        <v>43</v>
      </c>
      <c r="B2219" t="n">
        <v>65</v>
      </c>
      <c r="C2219" t="inlineStr">
        <is>
          <t xml:space="preserve">CONCLUIDO	</t>
        </is>
      </c>
      <c r="D2219" t="n">
        <v>1.7673</v>
      </c>
      <c r="E2219" t="n">
        <v>56.58</v>
      </c>
      <c r="F2219" t="n">
        <v>53.51</v>
      </c>
      <c r="G2219" t="n">
        <v>97.28</v>
      </c>
      <c r="H2219" t="n">
        <v>1.41</v>
      </c>
      <c r="I2219" t="n">
        <v>33</v>
      </c>
      <c r="J2219" t="n">
        <v>147.83</v>
      </c>
      <c r="K2219" t="n">
        <v>46.47</v>
      </c>
      <c r="L2219" t="n">
        <v>11.75</v>
      </c>
      <c r="M2219" t="n">
        <v>31</v>
      </c>
      <c r="N2219" t="n">
        <v>24.62</v>
      </c>
      <c r="O2219" t="n">
        <v>18466.71</v>
      </c>
      <c r="P2219" t="n">
        <v>522.54</v>
      </c>
      <c r="Q2219" t="n">
        <v>1367.22</v>
      </c>
      <c r="R2219" t="n">
        <v>136.44</v>
      </c>
      <c r="S2219" t="n">
        <v>104.26</v>
      </c>
      <c r="T2219" t="n">
        <v>15111.56</v>
      </c>
      <c r="U2219" t="n">
        <v>0.76</v>
      </c>
      <c r="V2219" t="n">
        <v>0.9</v>
      </c>
      <c r="W2219" t="n">
        <v>20.7</v>
      </c>
      <c r="X2219" t="n">
        <v>0.93</v>
      </c>
      <c r="Y2219" t="n">
        <v>1</v>
      </c>
      <c r="Z2219" t="n">
        <v>10</v>
      </c>
    </row>
    <row r="2220">
      <c r="A2220" t="n">
        <v>44</v>
      </c>
      <c r="B2220" t="n">
        <v>65</v>
      </c>
      <c r="C2220" t="inlineStr">
        <is>
          <t xml:space="preserve">CONCLUIDO	</t>
        </is>
      </c>
      <c r="D2220" t="n">
        <v>1.7678</v>
      </c>
      <c r="E2220" t="n">
        <v>56.57</v>
      </c>
      <c r="F2220" t="n">
        <v>53.49</v>
      </c>
      <c r="G2220" t="n">
        <v>97.25</v>
      </c>
      <c r="H2220" t="n">
        <v>1.43</v>
      </c>
      <c r="I2220" t="n">
        <v>33</v>
      </c>
      <c r="J2220" t="n">
        <v>148.18</v>
      </c>
      <c r="K2220" t="n">
        <v>46.47</v>
      </c>
      <c r="L2220" t="n">
        <v>12</v>
      </c>
      <c r="M2220" t="n">
        <v>31</v>
      </c>
      <c r="N2220" t="n">
        <v>24.71</v>
      </c>
      <c r="O2220" t="n">
        <v>18509.36</v>
      </c>
      <c r="P2220" t="n">
        <v>520.59</v>
      </c>
      <c r="Q2220" t="n">
        <v>1367.22</v>
      </c>
      <c r="R2220" t="n">
        <v>136.2</v>
      </c>
      <c r="S2220" t="n">
        <v>104.26</v>
      </c>
      <c r="T2220" t="n">
        <v>14989.09</v>
      </c>
      <c r="U2220" t="n">
        <v>0.77</v>
      </c>
      <c r="V2220" t="n">
        <v>0.9</v>
      </c>
      <c r="W2220" t="n">
        <v>20.7</v>
      </c>
      <c r="X2220" t="n">
        <v>0.91</v>
      </c>
      <c r="Y2220" t="n">
        <v>1</v>
      </c>
      <c r="Z2220" t="n">
        <v>10</v>
      </c>
    </row>
    <row r="2221">
      <c r="A2221" t="n">
        <v>45</v>
      </c>
      <c r="B2221" t="n">
        <v>65</v>
      </c>
      <c r="C2221" t="inlineStr">
        <is>
          <t xml:space="preserve">CONCLUIDO	</t>
        </is>
      </c>
      <c r="D2221" t="n">
        <v>1.7698</v>
      </c>
      <c r="E2221" t="n">
        <v>56.5</v>
      </c>
      <c r="F2221" t="n">
        <v>53.45</v>
      </c>
      <c r="G2221" t="n">
        <v>100.22</v>
      </c>
      <c r="H2221" t="n">
        <v>1.46</v>
      </c>
      <c r="I2221" t="n">
        <v>32</v>
      </c>
      <c r="J2221" t="n">
        <v>148.52</v>
      </c>
      <c r="K2221" t="n">
        <v>46.47</v>
      </c>
      <c r="L2221" t="n">
        <v>12.25</v>
      </c>
      <c r="M2221" t="n">
        <v>30</v>
      </c>
      <c r="N2221" t="n">
        <v>24.81</v>
      </c>
      <c r="O2221" t="n">
        <v>18552.03</v>
      </c>
      <c r="P2221" t="n">
        <v>517.88</v>
      </c>
      <c r="Q2221" t="n">
        <v>1367.2</v>
      </c>
      <c r="R2221" t="n">
        <v>135.28</v>
      </c>
      <c r="S2221" t="n">
        <v>104.26</v>
      </c>
      <c r="T2221" t="n">
        <v>14537.14</v>
      </c>
      <c r="U2221" t="n">
        <v>0.77</v>
      </c>
      <c r="V2221" t="n">
        <v>0.9</v>
      </c>
      <c r="W2221" t="n">
        <v>20.69</v>
      </c>
      <c r="X2221" t="n">
        <v>0.88</v>
      </c>
      <c r="Y2221" t="n">
        <v>1</v>
      </c>
      <c r="Z2221" t="n">
        <v>10</v>
      </c>
    </row>
    <row r="2222">
      <c r="A2222" t="n">
        <v>46</v>
      </c>
      <c r="B2222" t="n">
        <v>65</v>
      </c>
      <c r="C2222" t="inlineStr">
        <is>
          <t xml:space="preserve">CONCLUIDO	</t>
        </is>
      </c>
      <c r="D2222" t="n">
        <v>1.7715</v>
      </c>
      <c r="E2222" t="n">
        <v>56.45</v>
      </c>
      <c r="F2222" t="n">
        <v>53.43</v>
      </c>
      <c r="G2222" t="n">
        <v>103.4</v>
      </c>
      <c r="H2222" t="n">
        <v>1.49</v>
      </c>
      <c r="I2222" t="n">
        <v>31</v>
      </c>
      <c r="J2222" t="n">
        <v>148.87</v>
      </c>
      <c r="K2222" t="n">
        <v>46.47</v>
      </c>
      <c r="L2222" t="n">
        <v>12.5</v>
      </c>
      <c r="M2222" t="n">
        <v>29</v>
      </c>
      <c r="N2222" t="n">
        <v>24.9</v>
      </c>
      <c r="O2222" t="n">
        <v>18594.74</v>
      </c>
      <c r="P2222" t="n">
        <v>516.85</v>
      </c>
      <c r="Q2222" t="n">
        <v>1367.16</v>
      </c>
      <c r="R2222" t="n">
        <v>134.17</v>
      </c>
      <c r="S2222" t="n">
        <v>104.26</v>
      </c>
      <c r="T2222" t="n">
        <v>13984.08</v>
      </c>
      <c r="U2222" t="n">
        <v>0.78</v>
      </c>
      <c r="V2222" t="n">
        <v>0.9</v>
      </c>
      <c r="W2222" t="n">
        <v>20.69</v>
      </c>
      <c r="X2222" t="n">
        <v>0.85</v>
      </c>
      <c r="Y2222" t="n">
        <v>1</v>
      </c>
      <c r="Z2222" t="n">
        <v>10</v>
      </c>
    </row>
    <row r="2223">
      <c r="A2223" t="n">
        <v>47</v>
      </c>
      <c r="B2223" t="n">
        <v>65</v>
      </c>
      <c r="C2223" t="inlineStr">
        <is>
          <t xml:space="preserve">CONCLUIDO	</t>
        </is>
      </c>
      <c r="D2223" t="n">
        <v>1.7731</v>
      </c>
      <c r="E2223" t="n">
        <v>56.4</v>
      </c>
      <c r="F2223" t="n">
        <v>53.4</v>
      </c>
      <c r="G2223" t="n">
        <v>106.8</v>
      </c>
      <c r="H2223" t="n">
        <v>1.51</v>
      </c>
      <c r="I2223" t="n">
        <v>30</v>
      </c>
      <c r="J2223" t="n">
        <v>149.22</v>
      </c>
      <c r="K2223" t="n">
        <v>46.47</v>
      </c>
      <c r="L2223" t="n">
        <v>12.75</v>
      </c>
      <c r="M2223" t="n">
        <v>28</v>
      </c>
      <c r="N2223" t="n">
        <v>25</v>
      </c>
      <c r="O2223" t="n">
        <v>18637.48</v>
      </c>
      <c r="P2223" t="n">
        <v>513.95</v>
      </c>
      <c r="Q2223" t="n">
        <v>1367.18</v>
      </c>
      <c r="R2223" t="n">
        <v>133.3</v>
      </c>
      <c r="S2223" t="n">
        <v>104.26</v>
      </c>
      <c r="T2223" t="n">
        <v>13554.98</v>
      </c>
      <c r="U2223" t="n">
        <v>0.78</v>
      </c>
      <c r="V2223" t="n">
        <v>0.9</v>
      </c>
      <c r="W2223" t="n">
        <v>20.69</v>
      </c>
      <c r="X2223" t="n">
        <v>0.82</v>
      </c>
      <c r="Y2223" t="n">
        <v>1</v>
      </c>
      <c r="Z2223" t="n">
        <v>10</v>
      </c>
    </row>
    <row r="2224">
      <c r="A2224" t="n">
        <v>48</v>
      </c>
      <c r="B2224" t="n">
        <v>65</v>
      </c>
      <c r="C2224" t="inlineStr">
        <is>
          <t xml:space="preserve">CONCLUIDO	</t>
        </is>
      </c>
      <c r="D2224" t="n">
        <v>1.7728</v>
      </c>
      <c r="E2224" t="n">
        <v>56.41</v>
      </c>
      <c r="F2224" t="n">
        <v>53.41</v>
      </c>
      <c r="G2224" t="n">
        <v>106.82</v>
      </c>
      <c r="H2224" t="n">
        <v>1.54</v>
      </c>
      <c r="I2224" t="n">
        <v>30</v>
      </c>
      <c r="J2224" t="n">
        <v>149.56</v>
      </c>
      <c r="K2224" t="n">
        <v>46.47</v>
      </c>
      <c r="L2224" t="n">
        <v>13</v>
      </c>
      <c r="M2224" t="n">
        <v>28</v>
      </c>
      <c r="N2224" t="n">
        <v>25.1</v>
      </c>
      <c r="O2224" t="n">
        <v>18680.25</v>
      </c>
      <c r="P2224" t="n">
        <v>512.14</v>
      </c>
      <c r="Q2224" t="n">
        <v>1367.28</v>
      </c>
      <c r="R2224" t="n">
        <v>133.68</v>
      </c>
      <c r="S2224" t="n">
        <v>104.26</v>
      </c>
      <c r="T2224" t="n">
        <v>13747.54</v>
      </c>
      <c r="U2224" t="n">
        <v>0.78</v>
      </c>
      <c r="V2224" t="n">
        <v>0.9</v>
      </c>
      <c r="W2224" t="n">
        <v>20.69</v>
      </c>
      <c r="X2224" t="n">
        <v>0.83</v>
      </c>
      <c r="Y2224" t="n">
        <v>1</v>
      </c>
      <c r="Z2224" t="n">
        <v>10</v>
      </c>
    </row>
    <row r="2225">
      <c r="A2225" t="n">
        <v>49</v>
      </c>
      <c r="B2225" t="n">
        <v>65</v>
      </c>
      <c r="C2225" t="inlineStr">
        <is>
          <t xml:space="preserve">CONCLUIDO	</t>
        </is>
      </c>
      <c r="D2225" t="n">
        <v>1.7746</v>
      </c>
      <c r="E2225" t="n">
        <v>56.35</v>
      </c>
      <c r="F2225" t="n">
        <v>53.38</v>
      </c>
      <c r="G2225" t="n">
        <v>110.44</v>
      </c>
      <c r="H2225" t="n">
        <v>1.56</v>
      </c>
      <c r="I2225" t="n">
        <v>29</v>
      </c>
      <c r="J2225" t="n">
        <v>149.91</v>
      </c>
      <c r="K2225" t="n">
        <v>46.47</v>
      </c>
      <c r="L2225" t="n">
        <v>13.25</v>
      </c>
      <c r="M2225" t="n">
        <v>27</v>
      </c>
      <c r="N2225" t="n">
        <v>25.19</v>
      </c>
      <c r="O2225" t="n">
        <v>18723.06</v>
      </c>
      <c r="P2225" t="n">
        <v>510.8</v>
      </c>
      <c r="Q2225" t="n">
        <v>1367.21</v>
      </c>
      <c r="R2225" t="n">
        <v>132.5</v>
      </c>
      <c r="S2225" t="n">
        <v>104.26</v>
      </c>
      <c r="T2225" t="n">
        <v>13161.03</v>
      </c>
      <c r="U2225" t="n">
        <v>0.79</v>
      </c>
      <c r="V2225" t="n">
        <v>0.9</v>
      </c>
      <c r="W2225" t="n">
        <v>20.69</v>
      </c>
      <c r="X2225" t="n">
        <v>0.8</v>
      </c>
      <c r="Y2225" t="n">
        <v>1</v>
      </c>
      <c r="Z2225" t="n">
        <v>10</v>
      </c>
    </row>
    <row r="2226">
      <c r="A2226" t="n">
        <v>50</v>
      </c>
      <c r="B2226" t="n">
        <v>65</v>
      </c>
      <c r="C2226" t="inlineStr">
        <is>
          <t xml:space="preserve">CONCLUIDO	</t>
        </is>
      </c>
      <c r="D2226" t="n">
        <v>1.7758</v>
      </c>
      <c r="E2226" t="n">
        <v>56.31</v>
      </c>
      <c r="F2226" t="n">
        <v>53.37</v>
      </c>
      <c r="G2226" t="n">
        <v>114.37</v>
      </c>
      <c r="H2226" t="n">
        <v>1.59</v>
      </c>
      <c r="I2226" t="n">
        <v>28</v>
      </c>
      <c r="J2226" t="n">
        <v>150.26</v>
      </c>
      <c r="K2226" t="n">
        <v>46.47</v>
      </c>
      <c r="L2226" t="n">
        <v>13.5</v>
      </c>
      <c r="M2226" t="n">
        <v>26</v>
      </c>
      <c r="N2226" t="n">
        <v>25.29</v>
      </c>
      <c r="O2226" t="n">
        <v>18765.9</v>
      </c>
      <c r="P2226" t="n">
        <v>508.19</v>
      </c>
      <c r="Q2226" t="n">
        <v>1367.22</v>
      </c>
      <c r="R2226" t="n">
        <v>132.35</v>
      </c>
      <c r="S2226" t="n">
        <v>104.26</v>
      </c>
      <c r="T2226" t="n">
        <v>13090.2</v>
      </c>
      <c r="U2226" t="n">
        <v>0.79</v>
      </c>
      <c r="V2226" t="n">
        <v>0.9</v>
      </c>
      <c r="W2226" t="n">
        <v>20.69</v>
      </c>
      <c r="X2226" t="n">
        <v>0.79</v>
      </c>
      <c r="Y2226" t="n">
        <v>1</v>
      </c>
      <c r="Z2226" t="n">
        <v>10</v>
      </c>
    </row>
    <row r="2227">
      <c r="A2227" t="n">
        <v>51</v>
      </c>
      <c r="B2227" t="n">
        <v>65</v>
      </c>
      <c r="C2227" t="inlineStr">
        <is>
          <t xml:space="preserve">CONCLUIDO	</t>
        </is>
      </c>
      <c r="D2227" t="n">
        <v>1.7768</v>
      </c>
      <c r="E2227" t="n">
        <v>56.28</v>
      </c>
      <c r="F2227" t="n">
        <v>53.34</v>
      </c>
      <c r="G2227" t="n">
        <v>114.3</v>
      </c>
      <c r="H2227" t="n">
        <v>1.62</v>
      </c>
      <c r="I2227" t="n">
        <v>28</v>
      </c>
      <c r="J2227" t="n">
        <v>150.61</v>
      </c>
      <c r="K2227" t="n">
        <v>46.47</v>
      </c>
      <c r="L2227" t="n">
        <v>13.75</v>
      </c>
      <c r="M2227" t="n">
        <v>26</v>
      </c>
      <c r="N2227" t="n">
        <v>25.39</v>
      </c>
      <c r="O2227" t="n">
        <v>18808.78</v>
      </c>
      <c r="P2227" t="n">
        <v>505.97</v>
      </c>
      <c r="Q2227" t="n">
        <v>1367.25</v>
      </c>
      <c r="R2227" t="n">
        <v>131.07</v>
      </c>
      <c r="S2227" t="n">
        <v>104.26</v>
      </c>
      <c r="T2227" t="n">
        <v>12452.51</v>
      </c>
      <c r="U2227" t="n">
        <v>0.8</v>
      </c>
      <c r="V2227" t="n">
        <v>0.9</v>
      </c>
      <c r="W2227" t="n">
        <v>20.69</v>
      </c>
      <c r="X2227" t="n">
        <v>0.76</v>
      </c>
      <c r="Y2227" t="n">
        <v>1</v>
      </c>
      <c r="Z2227" t="n">
        <v>10</v>
      </c>
    </row>
    <row r="2228">
      <c r="A2228" t="n">
        <v>52</v>
      </c>
      <c r="B2228" t="n">
        <v>65</v>
      </c>
      <c r="C2228" t="inlineStr">
        <is>
          <t xml:space="preserve">CONCLUIDO	</t>
        </is>
      </c>
      <c r="D2228" t="n">
        <v>1.7784</v>
      </c>
      <c r="E2228" t="n">
        <v>56.23</v>
      </c>
      <c r="F2228" t="n">
        <v>53.32</v>
      </c>
      <c r="G2228" t="n">
        <v>118.48</v>
      </c>
      <c r="H2228" t="n">
        <v>1.64</v>
      </c>
      <c r="I2228" t="n">
        <v>27</v>
      </c>
      <c r="J2228" t="n">
        <v>150.95</v>
      </c>
      <c r="K2228" t="n">
        <v>46.47</v>
      </c>
      <c r="L2228" t="n">
        <v>14</v>
      </c>
      <c r="M2228" t="n">
        <v>25</v>
      </c>
      <c r="N2228" t="n">
        <v>25.49</v>
      </c>
      <c r="O2228" t="n">
        <v>18851.69</v>
      </c>
      <c r="P2228" t="n">
        <v>503.71</v>
      </c>
      <c r="Q2228" t="n">
        <v>1367.26</v>
      </c>
      <c r="R2228" t="n">
        <v>130.36</v>
      </c>
      <c r="S2228" t="n">
        <v>104.26</v>
      </c>
      <c r="T2228" t="n">
        <v>12101.87</v>
      </c>
      <c r="U2228" t="n">
        <v>0.8</v>
      </c>
      <c r="V2228" t="n">
        <v>0.9</v>
      </c>
      <c r="W2228" t="n">
        <v>20.69</v>
      </c>
      <c r="X2228" t="n">
        <v>0.74</v>
      </c>
      <c r="Y2228" t="n">
        <v>1</v>
      </c>
      <c r="Z2228" t="n">
        <v>10</v>
      </c>
    </row>
    <row r="2229">
      <c r="A2229" t="n">
        <v>53</v>
      </c>
      <c r="B2229" t="n">
        <v>65</v>
      </c>
      <c r="C2229" t="inlineStr">
        <is>
          <t xml:space="preserve">CONCLUIDO	</t>
        </is>
      </c>
      <c r="D2229" t="n">
        <v>1.7784</v>
      </c>
      <c r="E2229" t="n">
        <v>56.23</v>
      </c>
      <c r="F2229" t="n">
        <v>53.32</v>
      </c>
      <c r="G2229" t="n">
        <v>118.48</v>
      </c>
      <c r="H2229" t="n">
        <v>1.67</v>
      </c>
      <c r="I2229" t="n">
        <v>27</v>
      </c>
      <c r="J2229" t="n">
        <v>151.3</v>
      </c>
      <c r="K2229" t="n">
        <v>46.47</v>
      </c>
      <c r="L2229" t="n">
        <v>14.25</v>
      </c>
      <c r="M2229" t="n">
        <v>25</v>
      </c>
      <c r="N2229" t="n">
        <v>25.59</v>
      </c>
      <c r="O2229" t="n">
        <v>18894.63</v>
      </c>
      <c r="P2229" t="n">
        <v>499.22</v>
      </c>
      <c r="Q2229" t="n">
        <v>1367.22</v>
      </c>
      <c r="R2229" t="n">
        <v>130.7</v>
      </c>
      <c r="S2229" t="n">
        <v>104.26</v>
      </c>
      <c r="T2229" t="n">
        <v>12269.13</v>
      </c>
      <c r="U2229" t="n">
        <v>0.8</v>
      </c>
      <c r="V2229" t="n">
        <v>0.9</v>
      </c>
      <c r="W2229" t="n">
        <v>20.68</v>
      </c>
      <c r="X2229" t="n">
        <v>0.74</v>
      </c>
      <c r="Y2229" t="n">
        <v>1</v>
      </c>
      <c r="Z2229" t="n">
        <v>10</v>
      </c>
    </row>
    <row r="2230">
      <c r="A2230" t="n">
        <v>54</v>
      </c>
      <c r="B2230" t="n">
        <v>65</v>
      </c>
      <c r="C2230" t="inlineStr">
        <is>
          <t xml:space="preserve">CONCLUIDO	</t>
        </is>
      </c>
      <c r="D2230" t="n">
        <v>1.7803</v>
      </c>
      <c r="E2230" t="n">
        <v>56.17</v>
      </c>
      <c r="F2230" t="n">
        <v>53.28</v>
      </c>
      <c r="G2230" t="n">
        <v>122.96</v>
      </c>
      <c r="H2230" t="n">
        <v>1.69</v>
      </c>
      <c r="I2230" t="n">
        <v>26</v>
      </c>
      <c r="J2230" t="n">
        <v>151.65</v>
      </c>
      <c r="K2230" t="n">
        <v>46.47</v>
      </c>
      <c r="L2230" t="n">
        <v>14.5</v>
      </c>
      <c r="M2230" t="n">
        <v>24</v>
      </c>
      <c r="N2230" t="n">
        <v>25.68</v>
      </c>
      <c r="O2230" t="n">
        <v>18937.61</v>
      </c>
      <c r="P2230" t="n">
        <v>499.93</v>
      </c>
      <c r="Q2230" t="n">
        <v>1367.24</v>
      </c>
      <c r="R2230" t="n">
        <v>129.57</v>
      </c>
      <c r="S2230" t="n">
        <v>104.26</v>
      </c>
      <c r="T2230" t="n">
        <v>11709.89</v>
      </c>
      <c r="U2230" t="n">
        <v>0.8</v>
      </c>
      <c r="V2230" t="n">
        <v>0.9</v>
      </c>
      <c r="W2230" t="n">
        <v>20.68</v>
      </c>
      <c r="X2230" t="n">
        <v>0.71</v>
      </c>
      <c r="Y2230" t="n">
        <v>1</v>
      </c>
      <c r="Z2230" t="n">
        <v>10</v>
      </c>
    </row>
    <row r="2231">
      <c r="A2231" t="n">
        <v>55</v>
      </c>
      <c r="B2231" t="n">
        <v>65</v>
      </c>
      <c r="C2231" t="inlineStr">
        <is>
          <t xml:space="preserve">CONCLUIDO	</t>
        </is>
      </c>
      <c r="D2231" t="n">
        <v>1.7797</v>
      </c>
      <c r="E2231" t="n">
        <v>56.19</v>
      </c>
      <c r="F2231" t="n">
        <v>53.3</v>
      </c>
      <c r="G2231" t="n">
        <v>123</v>
      </c>
      <c r="H2231" t="n">
        <v>1.72</v>
      </c>
      <c r="I2231" t="n">
        <v>26</v>
      </c>
      <c r="J2231" t="n">
        <v>152</v>
      </c>
      <c r="K2231" t="n">
        <v>46.47</v>
      </c>
      <c r="L2231" t="n">
        <v>14.75</v>
      </c>
      <c r="M2231" t="n">
        <v>24</v>
      </c>
      <c r="N2231" t="n">
        <v>25.78</v>
      </c>
      <c r="O2231" t="n">
        <v>18980.62</v>
      </c>
      <c r="P2231" t="n">
        <v>495.54</v>
      </c>
      <c r="Q2231" t="n">
        <v>1367.22</v>
      </c>
      <c r="R2231" t="n">
        <v>130.24</v>
      </c>
      <c r="S2231" t="n">
        <v>104.26</v>
      </c>
      <c r="T2231" t="n">
        <v>12043.76</v>
      </c>
      <c r="U2231" t="n">
        <v>0.8</v>
      </c>
      <c r="V2231" t="n">
        <v>0.9</v>
      </c>
      <c r="W2231" t="n">
        <v>20.68</v>
      </c>
      <c r="X2231" t="n">
        <v>0.72</v>
      </c>
      <c r="Y2231" t="n">
        <v>1</v>
      </c>
      <c r="Z2231" t="n">
        <v>10</v>
      </c>
    </row>
    <row r="2232">
      <c r="A2232" t="n">
        <v>56</v>
      </c>
      <c r="B2232" t="n">
        <v>65</v>
      </c>
      <c r="C2232" t="inlineStr">
        <is>
          <t xml:space="preserve">CONCLUIDO	</t>
        </is>
      </c>
      <c r="D2232" t="n">
        <v>1.7816</v>
      </c>
      <c r="E2232" t="n">
        <v>56.13</v>
      </c>
      <c r="F2232" t="n">
        <v>53.27</v>
      </c>
      <c r="G2232" t="n">
        <v>127.84</v>
      </c>
      <c r="H2232" t="n">
        <v>1.74</v>
      </c>
      <c r="I2232" t="n">
        <v>25</v>
      </c>
      <c r="J2232" t="n">
        <v>152.35</v>
      </c>
      <c r="K2232" t="n">
        <v>46.47</v>
      </c>
      <c r="L2232" t="n">
        <v>15</v>
      </c>
      <c r="M2232" t="n">
        <v>23</v>
      </c>
      <c r="N2232" t="n">
        <v>25.88</v>
      </c>
      <c r="O2232" t="n">
        <v>19023.66</v>
      </c>
      <c r="P2232" t="n">
        <v>495.51</v>
      </c>
      <c r="Q2232" t="n">
        <v>1367.26</v>
      </c>
      <c r="R2232" t="n">
        <v>128.96</v>
      </c>
      <c r="S2232" t="n">
        <v>104.26</v>
      </c>
      <c r="T2232" t="n">
        <v>11410.32</v>
      </c>
      <c r="U2232" t="n">
        <v>0.8100000000000001</v>
      </c>
      <c r="V2232" t="n">
        <v>0.9</v>
      </c>
      <c r="W2232" t="n">
        <v>20.69</v>
      </c>
      <c r="X2232" t="n">
        <v>0.6899999999999999</v>
      </c>
      <c r="Y2232" t="n">
        <v>1</v>
      </c>
      <c r="Z2232" t="n">
        <v>10</v>
      </c>
    </row>
    <row r="2233">
      <c r="A2233" t="n">
        <v>57</v>
      </c>
      <c r="B2233" t="n">
        <v>65</v>
      </c>
      <c r="C2233" t="inlineStr">
        <is>
          <t xml:space="preserve">CONCLUIDO	</t>
        </is>
      </c>
      <c r="D2233" t="n">
        <v>1.7836</v>
      </c>
      <c r="E2233" t="n">
        <v>56.07</v>
      </c>
      <c r="F2233" t="n">
        <v>53.23</v>
      </c>
      <c r="G2233" t="n">
        <v>133.08</v>
      </c>
      <c r="H2233" t="n">
        <v>1.77</v>
      </c>
      <c r="I2233" t="n">
        <v>24</v>
      </c>
      <c r="J2233" t="n">
        <v>152.7</v>
      </c>
      <c r="K2233" t="n">
        <v>46.47</v>
      </c>
      <c r="L2233" t="n">
        <v>15.25</v>
      </c>
      <c r="M2233" t="n">
        <v>20</v>
      </c>
      <c r="N2233" t="n">
        <v>25.98</v>
      </c>
      <c r="O2233" t="n">
        <v>19066.74</v>
      </c>
      <c r="P2233" t="n">
        <v>489.98</v>
      </c>
      <c r="Q2233" t="n">
        <v>1367.21</v>
      </c>
      <c r="R2233" t="n">
        <v>127.99</v>
      </c>
      <c r="S2233" t="n">
        <v>104.26</v>
      </c>
      <c r="T2233" t="n">
        <v>10929.64</v>
      </c>
      <c r="U2233" t="n">
        <v>0.8100000000000001</v>
      </c>
      <c r="V2233" t="n">
        <v>0.9</v>
      </c>
      <c r="W2233" t="n">
        <v>20.68</v>
      </c>
      <c r="X2233" t="n">
        <v>0.66</v>
      </c>
      <c r="Y2233" t="n">
        <v>1</v>
      </c>
      <c r="Z2233" t="n">
        <v>10</v>
      </c>
    </row>
    <row r="2234">
      <c r="A2234" t="n">
        <v>58</v>
      </c>
      <c r="B2234" t="n">
        <v>65</v>
      </c>
      <c r="C2234" t="inlineStr">
        <is>
          <t xml:space="preserve">CONCLUIDO	</t>
        </is>
      </c>
      <c r="D2234" t="n">
        <v>1.7836</v>
      </c>
      <c r="E2234" t="n">
        <v>56.07</v>
      </c>
      <c r="F2234" t="n">
        <v>53.23</v>
      </c>
      <c r="G2234" t="n">
        <v>133.08</v>
      </c>
      <c r="H2234" t="n">
        <v>1.79</v>
      </c>
      <c r="I2234" t="n">
        <v>24</v>
      </c>
      <c r="J2234" t="n">
        <v>153.05</v>
      </c>
      <c r="K2234" t="n">
        <v>46.47</v>
      </c>
      <c r="L2234" t="n">
        <v>15.5</v>
      </c>
      <c r="M2234" t="n">
        <v>20</v>
      </c>
      <c r="N2234" t="n">
        <v>26.08</v>
      </c>
      <c r="O2234" t="n">
        <v>19109.85</v>
      </c>
      <c r="P2234" t="n">
        <v>490.89</v>
      </c>
      <c r="Q2234" t="n">
        <v>1367.22</v>
      </c>
      <c r="R2234" t="n">
        <v>127.56</v>
      </c>
      <c r="S2234" t="n">
        <v>104.26</v>
      </c>
      <c r="T2234" t="n">
        <v>10717.67</v>
      </c>
      <c r="U2234" t="n">
        <v>0.82</v>
      </c>
      <c r="V2234" t="n">
        <v>0.9</v>
      </c>
      <c r="W2234" t="n">
        <v>20.69</v>
      </c>
      <c r="X2234" t="n">
        <v>0.66</v>
      </c>
      <c r="Y2234" t="n">
        <v>1</v>
      </c>
      <c r="Z2234" t="n">
        <v>10</v>
      </c>
    </row>
    <row r="2235">
      <c r="A2235" t="n">
        <v>59</v>
      </c>
      <c r="B2235" t="n">
        <v>65</v>
      </c>
      <c r="C2235" t="inlineStr">
        <is>
          <t xml:space="preserve">CONCLUIDO	</t>
        </is>
      </c>
      <c r="D2235" t="n">
        <v>1.7832</v>
      </c>
      <c r="E2235" t="n">
        <v>56.08</v>
      </c>
      <c r="F2235" t="n">
        <v>53.25</v>
      </c>
      <c r="G2235" t="n">
        <v>133.11</v>
      </c>
      <c r="H2235" t="n">
        <v>1.82</v>
      </c>
      <c r="I2235" t="n">
        <v>24</v>
      </c>
      <c r="J2235" t="n">
        <v>153.4</v>
      </c>
      <c r="K2235" t="n">
        <v>46.47</v>
      </c>
      <c r="L2235" t="n">
        <v>15.75</v>
      </c>
      <c r="M2235" t="n">
        <v>20</v>
      </c>
      <c r="N2235" t="n">
        <v>26.18</v>
      </c>
      <c r="O2235" t="n">
        <v>19153</v>
      </c>
      <c r="P2235" t="n">
        <v>490.76</v>
      </c>
      <c r="Q2235" t="n">
        <v>1367.3</v>
      </c>
      <c r="R2235" t="n">
        <v>128.39</v>
      </c>
      <c r="S2235" t="n">
        <v>104.26</v>
      </c>
      <c r="T2235" t="n">
        <v>11133.06</v>
      </c>
      <c r="U2235" t="n">
        <v>0.8100000000000001</v>
      </c>
      <c r="V2235" t="n">
        <v>0.9</v>
      </c>
      <c r="W2235" t="n">
        <v>20.68</v>
      </c>
      <c r="X2235" t="n">
        <v>0.67</v>
      </c>
      <c r="Y2235" t="n">
        <v>1</v>
      </c>
      <c r="Z2235" t="n">
        <v>10</v>
      </c>
    </row>
    <row r="2236">
      <c r="A2236" t="n">
        <v>60</v>
      </c>
      <c r="B2236" t="n">
        <v>65</v>
      </c>
      <c r="C2236" t="inlineStr">
        <is>
          <t xml:space="preserve">CONCLUIDO	</t>
        </is>
      </c>
      <c r="D2236" t="n">
        <v>1.7853</v>
      </c>
      <c r="E2236" t="n">
        <v>56.01</v>
      </c>
      <c r="F2236" t="n">
        <v>53.21</v>
      </c>
      <c r="G2236" t="n">
        <v>138.8</v>
      </c>
      <c r="H2236" t="n">
        <v>1.84</v>
      </c>
      <c r="I2236" t="n">
        <v>23</v>
      </c>
      <c r="J2236" t="n">
        <v>153.75</v>
      </c>
      <c r="K2236" t="n">
        <v>46.47</v>
      </c>
      <c r="L2236" t="n">
        <v>16</v>
      </c>
      <c r="M2236" t="n">
        <v>16</v>
      </c>
      <c r="N2236" t="n">
        <v>26.28</v>
      </c>
      <c r="O2236" t="n">
        <v>19196.18</v>
      </c>
      <c r="P2236" t="n">
        <v>487.92</v>
      </c>
      <c r="Q2236" t="n">
        <v>1367.21</v>
      </c>
      <c r="R2236" t="n">
        <v>126.89</v>
      </c>
      <c r="S2236" t="n">
        <v>104.26</v>
      </c>
      <c r="T2236" t="n">
        <v>10384.77</v>
      </c>
      <c r="U2236" t="n">
        <v>0.82</v>
      </c>
      <c r="V2236" t="n">
        <v>0.9</v>
      </c>
      <c r="W2236" t="n">
        <v>20.69</v>
      </c>
      <c r="X2236" t="n">
        <v>0.63</v>
      </c>
      <c r="Y2236" t="n">
        <v>1</v>
      </c>
      <c r="Z2236" t="n">
        <v>10</v>
      </c>
    </row>
    <row r="2237">
      <c r="A2237" t="n">
        <v>61</v>
      </c>
      <c r="B2237" t="n">
        <v>65</v>
      </c>
      <c r="C2237" t="inlineStr">
        <is>
          <t xml:space="preserve">CONCLUIDO	</t>
        </is>
      </c>
      <c r="D2237" t="n">
        <v>1.7847</v>
      </c>
      <c r="E2237" t="n">
        <v>56.03</v>
      </c>
      <c r="F2237" t="n">
        <v>53.23</v>
      </c>
      <c r="G2237" t="n">
        <v>138.85</v>
      </c>
      <c r="H2237" t="n">
        <v>1.87</v>
      </c>
      <c r="I2237" t="n">
        <v>23</v>
      </c>
      <c r="J2237" t="n">
        <v>154.1</v>
      </c>
      <c r="K2237" t="n">
        <v>46.47</v>
      </c>
      <c r="L2237" t="n">
        <v>16.25</v>
      </c>
      <c r="M2237" t="n">
        <v>14</v>
      </c>
      <c r="N2237" t="n">
        <v>26.38</v>
      </c>
      <c r="O2237" t="n">
        <v>19239.4</v>
      </c>
      <c r="P2237" t="n">
        <v>487.45</v>
      </c>
      <c r="Q2237" t="n">
        <v>1367.23</v>
      </c>
      <c r="R2237" t="n">
        <v>127.3</v>
      </c>
      <c r="S2237" t="n">
        <v>104.26</v>
      </c>
      <c r="T2237" t="n">
        <v>10588.78</v>
      </c>
      <c r="U2237" t="n">
        <v>0.82</v>
      </c>
      <c r="V2237" t="n">
        <v>0.9</v>
      </c>
      <c r="W2237" t="n">
        <v>20.69</v>
      </c>
      <c r="X2237" t="n">
        <v>0.65</v>
      </c>
      <c r="Y2237" t="n">
        <v>1</v>
      </c>
      <c r="Z2237" t="n">
        <v>10</v>
      </c>
    </row>
    <row r="2238">
      <c r="A2238" t="n">
        <v>62</v>
      </c>
      <c r="B2238" t="n">
        <v>65</v>
      </c>
      <c r="C2238" t="inlineStr">
        <is>
          <t xml:space="preserve">CONCLUIDO	</t>
        </is>
      </c>
      <c r="D2238" t="n">
        <v>1.7845</v>
      </c>
      <c r="E2238" t="n">
        <v>56.04</v>
      </c>
      <c r="F2238" t="n">
        <v>53.23</v>
      </c>
      <c r="G2238" t="n">
        <v>138.87</v>
      </c>
      <c r="H2238" t="n">
        <v>1.89</v>
      </c>
      <c r="I2238" t="n">
        <v>23</v>
      </c>
      <c r="J2238" t="n">
        <v>154.45</v>
      </c>
      <c r="K2238" t="n">
        <v>46.47</v>
      </c>
      <c r="L2238" t="n">
        <v>16.5</v>
      </c>
      <c r="M2238" t="n">
        <v>10</v>
      </c>
      <c r="N2238" t="n">
        <v>26.48</v>
      </c>
      <c r="O2238" t="n">
        <v>19282.65</v>
      </c>
      <c r="P2238" t="n">
        <v>486.52</v>
      </c>
      <c r="Q2238" t="n">
        <v>1367.2</v>
      </c>
      <c r="R2238" t="n">
        <v>127.43</v>
      </c>
      <c r="S2238" t="n">
        <v>104.26</v>
      </c>
      <c r="T2238" t="n">
        <v>10656.14</v>
      </c>
      <c r="U2238" t="n">
        <v>0.82</v>
      </c>
      <c r="V2238" t="n">
        <v>0.9</v>
      </c>
      <c r="W2238" t="n">
        <v>20.69</v>
      </c>
      <c r="X2238" t="n">
        <v>0.66</v>
      </c>
      <c r="Y2238" t="n">
        <v>1</v>
      </c>
      <c r="Z2238" t="n">
        <v>10</v>
      </c>
    </row>
    <row r="2239">
      <c r="A2239" t="n">
        <v>63</v>
      </c>
      <c r="B2239" t="n">
        <v>65</v>
      </c>
      <c r="C2239" t="inlineStr">
        <is>
          <t xml:space="preserve">CONCLUIDO	</t>
        </is>
      </c>
      <c r="D2239" t="n">
        <v>1.7839</v>
      </c>
      <c r="E2239" t="n">
        <v>56.06</v>
      </c>
      <c r="F2239" t="n">
        <v>53.25</v>
      </c>
      <c r="G2239" t="n">
        <v>138.91</v>
      </c>
      <c r="H2239" t="n">
        <v>1.92</v>
      </c>
      <c r="I2239" t="n">
        <v>23</v>
      </c>
      <c r="J2239" t="n">
        <v>154.8</v>
      </c>
      <c r="K2239" t="n">
        <v>46.47</v>
      </c>
      <c r="L2239" t="n">
        <v>16.75</v>
      </c>
      <c r="M2239" t="n">
        <v>6</v>
      </c>
      <c r="N2239" t="n">
        <v>26.58</v>
      </c>
      <c r="O2239" t="n">
        <v>19325.94</v>
      </c>
      <c r="P2239" t="n">
        <v>485.65</v>
      </c>
      <c r="Q2239" t="n">
        <v>1367.32</v>
      </c>
      <c r="R2239" t="n">
        <v>127.85</v>
      </c>
      <c r="S2239" t="n">
        <v>104.26</v>
      </c>
      <c r="T2239" t="n">
        <v>10868.48</v>
      </c>
      <c r="U2239" t="n">
        <v>0.82</v>
      </c>
      <c r="V2239" t="n">
        <v>0.9</v>
      </c>
      <c r="W2239" t="n">
        <v>20.7</v>
      </c>
      <c r="X2239" t="n">
        <v>0.67</v>
      </c>
      <c r="Y2239" t="n">
        <v>1</v>
      </c>
      <c r="Z2239" t="n">
        <v>10</v>
      </c>
    </row>
    <row r="2240">
      <c r="A2240" t="n">
        <v>64</v>
      </c>
      <c r="B2240" t="n">
        <v>65</v>
      </c>
      <c r="C2240" t="inlineStr">
        <is>
          <t xml:space="preserve">CONCLUIDO	</t>
        </is>
      </c>
      <c r="D2240" t="n">
        <v>1.7838</v>
      </c>
      <c r="E2240" t="n">
        <v>56.06</v>
      </c>
      <c r="F2240" t="n">
        <v>53.25</v>
      </c>
      <c r="G2240" t="n">
        <v>138.92</v>
      </c>
      <c r="H2240" t="n">
        <v>1.94</v>
      </c>
      <c r="I2240" t="n">
        <v>23</v>
      </c>
      <c r="J2240" t="n">
        <v>155.15</v>
      </c>
      <c r="K2240" t="n">
        <v>46.47</v>
      </c>
      <c r="L2240" t="n">
        <v>17</v>
      </c>
      <c r="M2240" t="n">
        <v>2</v>
      </c>
      <c r="N2240" t="n">
        <v>26.68</v>
      </c>
      <c r="O2240" t="n">
        <v>19369.26</v>
      </c>
      <c r="P2240" t="n">
        <v>485.48</v>
      </c>
      <c r="Q2240" t="n">
        <v>1367.25</v>
      </c>
      <c r="R2240" t="n">
        <v>127.89</v>
      </c>
      <c r="S2240" t="n">
        <v>104.26</v>
      </c>
      <c r="T2240" t="n">
        <v>10888.5</v>
      </c>
      <c r="U2240" t="n">
        <v>0.82</v>
      </c>
      <c r="V2240" t="n">
        <v>0.9</v>
      </c>
      <c r="W2240" t="n">
        <v>20.7</v>
      </c>
      <c r="X2240" t="n">
        <v>0.68</v>
      </c>
      <c r="Y2240" t="n">
        <v>1</v>
      </c>
      <c r="Z2240" t="n">
        <v>10</v>
      </c>
    </row>
    <row r="2241">
      <c r="A2241" t="n">
        <v>65</v>
      </c>
      <c r="B2241" t="n">
        <v>65</v>
      </c>
      <c r="C2241" t="inlineStr">
        <is>
          <t xml:space="preserve">CONCLUIDO	</t>
        </is>
      </c>
      <c r="D2241" t="n">
        <v>1.7838</v>
      </c>
      <c r="E2241" t="n">
        <v>56.06</v>
      </c>
      <c r="F2241" t="n">
        <v>53.25</v>
      </c>
      <c r="G2241" t="n">
        <v>138.92</v>
      </c>
      <c r="H2241" t="n">
        <v>1.96</v>
      </c>
      <c r="I2241" t="n">
        <v>23</v>
      </c>
      <c r="J2241" t="n">
        <v>155.5</v>
      </c>
      <c r="K2241" t="n">
        <v>46.47</v>
      </c>
      <c r="L2241" t="n">
        <v>17.25</v>
      </c>
      <c r="M2241" t="n">
        <v>2</v>
      </c>
      <c r="N2241" t="n">
        <v>26.79</v>
      </c>
      <c r="O2241" t="n">
        <v>19412.61</v>
      </c>
      <c r="P2241" t="n">
        <v>486.17</v>
      </c>
      <c r="Q2241" t="n">
        <v>1367.42</v>
      </c>
      <c r="R2241" t="n">
        <v>127.57</v>
      </c>
      <c r="S2241" t="n">
        <v>104.26</v>
      </c>
      <c r="T2241" t="n">
        <v>10727.91</v>
      </c>
      <c r="U2241" t="n">
        <v>0.82</v>
      </c>
      <c r="V2241" t="n">
        <v>0.9</v>
      </c>
      <c r="W2241" t="n">
        <v>20.71</v>
      </c>
      <c r="X2241" t="n">
        <v>0.68</v>
      </c>
      <c r="Y2241" t="n">
        <v>1</v>
      </c>
      <c r="Z2241" t="n">
        <v>10</v>
      </c>
    </row>
    <row r="2242">
      <c r="A2242" t="n">
        <v>66</v>
      </c>
      <c r="B2242" t="n">
        <v>65</v>
      </c>
      <c r="C2242" t="inlineStr">
        <is>
          <t xml:space="preserve">CONCLUIDO	</t>
        </is>
      </c>
      <c r="D2242" t="n">
        <v>1.784</v>
      </c>
      <c r="E2242" t="n">
        <v>56.05</v>
      </c>
      <c r="F2242" t="n">
        <v>53.25</v>
      </c>
      <c r="G2242" t="n">
        <v>138.91</v>
      </c>
      <c r="H2242" t="n">
        <v>1.99</v>
      </c>
      <c r="I2242" t="n">
        <v>23</v>
      </c>
      <c r="J2242" t="n">
        <v>155.85</v>
      </c>
      <c r="K2242" t="n">
        <v>46.47</v>
      </c>
      <c r="L2242" t="n">
        <v>17.5</v>
      </c>
      <c r="M2242" t="n">
        <v>0</v>
      </c>
      <c r="N2242" t="n">
        <v>26.89</v>
      </c>
      <c r="O2242" t="n">
        <v>19456</v>
      </c>
      <c r="P2242" t="n">
        <v>486.91</v>
      </c>
      <c r="Q2242" t="n">
        <v>1367.32</v>
      </c>
      <c r="R2242" t="n">
        <v>127.51</v>
      </c>
      <c r="S2242" t="n">
        <v>104.26</v>
      </c>
      <c r="T2242" t="n">
        <v>10695.35</v>
      </c>
      <c r="U2242" t="n">
        <v>0.82</v>
      </c>
      <c r="V2242" t="n">
        <v>0.9</v>
      </c>
      <c r="W2242" t="n">
        <v>20.71</v>
      </c>
      <c r="X2242" t="n">
        <v>0.67</v>
      </c>
      <c r="Y2242" t="n">
        <v>1</v>
      </c>
      <c r="Z2242" t="n">
        <v>10</v>
      </c>
    </row>
    <row r="2243">
      <c r="A2243" t="n">
        <v>0</v>
      </c>
      <c r="B2243" t="n">
        <v>130</v>
      </c>
      <c r="C2243" t="inlineStr">
        <is>
          <t xml:space="preserve">CONCLUIDO	</t>
        </is>
      </c>
      <c r="D2243" t="n">
        <v>0.7426</v>
      </c>
      <c r="E2243" t="n">
        <v>134.65</v>
      </c>
      <c r="F2243" t="n">
        <v>82.95999999999999</v>
      </c>
      <c r="G2243" t="n">
        <v>4.98</v>
      </c>
      <c r="H2243" t="n">
        <v>0.07000000000000001</v>
      </c>
      <c r="I2243" t="n">
        <v>1000</v>
      </c>
      <c r="J2243" t="n">
        <v>252.85</v>
      </c>
      <c r="K2243" t="n">
        <v>59.19</v>
      </c>
      <c r="L2243" t="n">
        <v>1</v>
      </c>
      <c r="M2243" t="n">
        <v>998</v>
      </c>
      <c r="N2243" t="n">
        <v>62.65</v>
      </c>
      <c r="O2243" t="n">
        <v>31418.63</v>
      </c>
      <c r="P2243" t="n">
        <v>1380.83</v>
      </c>
      <c r="Q2243" t="n">
        <v>1371.68</v>
      </c>
      <c r="R2243" t="n">
        <v>1097.64</v>
      </c>
      <c r="S2243" t="n">
        <v>104.26</v>
      </c>
      <c r="T2243" t="n">
        <v>490877.12</v>
      </c>
      <c r="U2243" t="n">
        <v>0.09</v>
      </c>
      <c r="V2243" t="n">
        <v>0.58</v>
      </c>
      <c r="W2243" t="n">
        <v>22.29</v>
      </c>
      <c r="X2243" t="n">
        <v>30.29</v>
      </c>
      <c r="Y2243" t="n">
        <v>1</v>
      </c>
      <c r="Z2243" t="n">
        <v>10</v>
      </c>
    </row>
    <row r="2244">
      <c r="A2244" t="n">
        <v>1</v>
      </c>
      <c r="B2244" t="n">
        <v>130</v>
      </c>
      <c r="C2244" t="inlineStr">
        <is>
          <t xml:space="preserve">CONCLUIDO	</t>
        </is>
      </c>
      <c r="D2244" t="n">
        <v>0.8987000000000001</v>
      </c>
      <c r="E2244" t="n">
        <v>111.27</v>
      </c>
      <c r="F2244" t="n">
        <v>73.76000000000001</v>
      </c>
      <c r="G2244" t="n">
        <v>6.23</v>
      </c>
      <c r="H2244" t="n">
        <v>0.09</v>
      </c>
      <c r="I2244" t="n">
        <v>710</v>
      </c>
      <c r="J2244" t="n">
        <v>253.3</v>
      </c>
      <c r="K2244" t="n">
        <v>59.19</v>
      </c>
      <c r="L2244" t="n">
        <v>1.25</v>
      </c>
      <c r="M2244" t="n">
        <v>708</v>
      </c>
      <c r="N2244" t="n">
        <v>62.86</v>
      </c>
      <c r="O2244" t="n">
        <v>31474.5</v>
      </c>
      <c r="P2244" t="n">
        <v>1228.26</v>
      </c>
      <c r="Q2244" t="n">
        <v>1370.31</v>
      </c>
      <c r="R2244" t="n">
        <v>797.03</v>
      </c>
      <c r="S2244" t="n">
        <v>104.26</v>
      </c>
      <c r="T2244" t="n">
        <v>342022.62</v>
      </c>
      <c r="U2244" t="n">
        <v>0.13</v>
      </c>
      <c r="V2244" t="n">
        <v>0.65</v>
      </c>
      <c r="W2244" t="n">
        <v>21.79</v>
      </c>
      <c r="X2244" t="n">
        <v>21.12</v>
      </c>
      <c r="Y2244" t="n">
        <v>1</v>
      </c>
      <c r="Z2244" t="n">
        <v>10</v>
      </c>
    </row>
    <row r="2245">
      <c r="A2245" t="n">
        <v>2</v>
      </c>
      <c r="B2245" t="n">
        <v>130</v>
      </c>
      <c r="C2245" t="inlineStr">
        <is>
          <t xml:space="preserve">CONCLUIDO	</t>
        </is>
      </c>
      <c r="D2245" t="n">
        <v>1.0135</v>
      </c>
      <c r="E2245" t="n">
        <v>98.66</v>
      </c>
      <c r="F2245" t="n">
        <v>68.87</v>
      </c>
      <c r="G2245" t="n">
        <v>7.49</v>
      </c>
      <c r="H2245" t="n">
        <v>0.11</v>
      </c>
      <c r="I2245" t="n">
        <v>552</v>
      </c>
      <c r="J2245" t="n">
        <v>253.75</v>
      </c>
      <c r="K2245" t="n">
        <v>59.19</v>
      </c>
      <c r="L2245" t="n">
        <v>1.5</v>
      </c>
      <c r="M2245" t="n">
        <v>550</v>
      </c>
      <c r="N2245" t="n">
        <v>63.06</v>
      </c>
      <c r="O2245" t="n">
        <v>31530.44</v>
      </c>
      <c r="P2245" t="n">
        <v>1147.09</v>
      </c>
      <c r="Q2245" t="n">
        <v>1369.62</v>
      </c>
      <c r="R2245" t="n">
        <v>637.5599999999999</v>
      </c>
      <c r="S2245" t="n">
        <v>104.26</v>
      </c>
      <c r="T2245" t="n">
        <v>263074.89</v>
      </c>
      <c r="U2245" t="n">
        <v>0.16</v>
      </c>
      <c r="V2245" t="n">
        <v>0.7</v>
      </c>
      <c r="W2245" t="n">
        <v>21.53</v>
      </c>
      <c r="X2245" t="n">
        <v>16.24</v>
      </c>
      <c r="Y2245" t="n">
        <v>1</v>
      </c>
      <c r="Z2245" t="n">
        <v>10</v>
      </c>
    </row>
    <row r="2246">
      <c r="A2246" t="n">
        <v>3</v>
      </c>
      <c r="B2246" t="n">
        <v>130</v>
      </c>
      <c r="C2246" t="inlineStr">
        <is>
          <t xml:space="preserve">CONCLUIDO	</t>
        </is>
      </c>
      <c r="D2246" t="n">
        <v>1.1018</v>
      </c>
      <c r="E2246" t="n">
        <v>90.76000000000001</v>
      </c>
      <c r="F2246" t="n">
        <v>65.86</v>
      </c>
      <c r="G2246" t="n">
        <v>8.74</v>
      </c>
      <c r="H2246" t="n">
        <v>0.12</v>
      </c>
      <c r="I2246" t="n">
        <v>452</v>
      </c>
      <c r="J2246" t="n">
        <v>254.21</v>
      </c>
      <c r="K2246" t="n">
        <v>59.19</v>
      </c>
      <c r="L2246" t="n">
        <v>1.75</v>
      </c>
      <c r="M2246" t="n">
        <v>450</v>
      </c>
      <c r="N2246" t="n">
        <v>63.26</v>
      </c>
      <c r="O2246" t="n">
        <v>31586.46</v>
      </c>
      <c r="P2246" t="n">
        <v>1096.8</v>
      </c>
      <c r="Q2246" t="n">
        <v>1369.12</v>
      </c>
      <c r="R2246" t="n">
        <v>538.1799999999999</v>
      </c>
      <c r="S2246" t="n">
        <v>104.26</v>
      </c>
      <c r="T2246" t="n">
        <v>213887.64</v>
      </c>
      <c r="U2246" t="n">
        <v>0.19</v>
      </c>
      <c r="V2246" t="n">
        <v>0.73</v>
      </c>
      <c r="W2246" t="n">
        <v>21.39</v>
      </c>
      <c r="X2246" t="n">
        <v>13.24</v>
      </c>
      <c r="Y2246" t="n">
        <v>1</v>
      </c>
      <c r="Z2246" t="n">
        <v>10</v>
      </c>
    </row>
    <row r="2247">
      <c r="A2247" t="n">
        <v>4</v>
      </c>
      <c r="B2247" t="n">
        <v>130</v>
      </c>
      <c r="C2247" t="inlineStr">
        <is>
          <t xml:space="preserve">CONCLUIDO	</t>
        </is>
      </c>
      <c r="D2247" t="n">
        <v>1.1721</v>
      </c>
      <c r="E2247" t="n">
        <v>85.31999999999999</v>
      </c>
      <c r="F2247" t="n">
        <v>63.79</v>
      </c>
      <c r="G2247" t="n">
        <v>9.99</v>
      </c>
      <c r="H2247" t="n">
        <v>0.14</v>
      </c>
      <c r="I2247" t="n">
        <v>383</v>
      </c>
      <c r="J2247" t="n">
        <v>254.66</v>
      </c>
      <c r="K2247" t="n">
        <v>59.19</v>
      </c>
      <c r="L2247" t="n">
        <v>2</v>
      </c>
      <c r="M2247" t="n">
        <v>381</v>
      </c>
      <c r="N2247" t="n">
        <v>63.47</v>
      </c>
      <c r="O2247" t="n">
        <v>31642.55</v>
      </c>
      <c r="P2247" t="n">
        <v>1062.15</v>
      </c>
      <c r="Q2247" t="n">
        <v>1369.1</v>
      </c>
      <c r="R2247" t="n">
        <v>471.02</v>
      </c>
      <c r="S2247" t="n">
        <v>104.26</v>
      </c>
      <c r="T2247" t="n">
        <v>180652.45</v>
      </c>
      <c r="U2247" t="n">
        <v>0.22</v>
      </c>
      <c r="V2247" t="n">
        <v>0.75</v>
      </c>
      <c r="W2247" t="n">
        <v>21.27</v>
      </c>
      <c r="X2247" t="n">
        <v>11.18</v>
      </c>
      <c r="Y2247" t="n">
        <v>1</v>
      </c>
      <c r="Z2247" t="n">
        <v>10</v>
      </c>
    </row>
    <row r="2248">
      <c r="A2248" t="n">
        <v>5</v>
      </c>
      <c r="B2248" t="n">
        <v>130</v>
      </c>
      <c r="C2248" t="inlineStr">
        <is>
          <t xml:space="preserve">CONCLUIDO	</t>
        </is>
      </c>
      <c r="D2248" t="n">
        <v>1.2304</v>
      </c>
      <c r="E2248" t="n">
        <v>81.28</v>
      </c>
      <c r="F2248" t="n">
        <v>62.24</v>
      </c>
      <c r="G2248" t="n">
        <v>11.25</v>
      </c>
      <c r="H2248" t="n">
        <v>0.16</v>
      </c>
      <c r="I2248" t="n">
        <v>332</v>
      </c>
      <c r="J2248" t="n">
        <v>255.12</v>
      </c>
      <c r="K2248" t="n">
        <v>59.19</v>
      </c>
      <c r="L2248" t="n">
        <v>2.25</v>
      </c>
      <c r="M2248" t="n">
        <v>330</v>
      </c>
      <c r="N2248" t="n">
        <v>63.67</v>
      </c>
      <c r="O2248" t="n">
        <v>31698.72</v>
      </c>
      <c r="P2248" t="n">
        <v>1036.09</v>
      </c>
      <c r="Q2248" t="n">
        <v>1368.63</v>
      </c>
      <c r="R2248" t="n">
        <v>420.9</v>
      </c>
      <c r="S2248" t="n">
        <v>104.26</v>
      </c>
      <c r="T2248" t="n">
        <v>155843.91</v>
      </c>
      <c r="U2248" t="n">
        <v>0.25</v>
      </c>
      <c r="V2248" t="n">
        <v>0.77</v>
      </c>
      <c r="W2248" t="n">
        <v>21.17</v>
      </c>
      <c r="X2248" t="n">
        <v>9.630000000000001</v>
      </c>
      <c r="Y2248" t="n">
        <v>1</v>
      </c>
      <c r="Z2248" t="n">
        <v>10</v>
      </c>
    </row>
    <row r="2249">
      <c r="A2249" t="n">
        <v>6</v>
      </c>
      <c r="B2249" t="n">
        <v>130</v>
      </c>
      <c r="C2249" t="inlineStr">
        <is>
          <t xml:space="preserve">CONCLUIDO	</t>
        </is>
      </c>
      <c r="D2249" t="n">
        <v>1.2787</v>
      </c>
      <c r="E2249" t="n">
        <v>78.20999999999999</v>
      </c>
      <c r="F2249" t="n">
        <v>61.08</v>
      </c>
      <c r="G2249" t="n">
        <v>12.51</v>
      </c>
      <c r="H2249" t="n">
        <v>0.17</v>
      </c>
      <c r="I2249" t="n">
        <v>293</v>
      </c>
      <c r="J2249" t="n">
        <v>255.57</v>
      </c>
      <c r="K2249" t="n">
        <v>59.19</v>
      </c>
      <c r="L2249" t="n">
        <v>2.5</v>
      </c>
      <c r="M2249" t="n">
        <v>291</v>
      </c>
      <c r="N2249" t="n">
        <v>63.88</v>
      </c>
      <c r="O2249" t="n">
        <v>31754.97</v>
      </c>
      <c r="P2249" t="n">
        <v>1016.42</v>
      </c>
      <c r="Q2249" t="n">
        <v>1368.35</v>
      </c>
      <c r="R2249" t="n">
        <v>382.47</v>
      </c>
      <c r="S2249" t="n">
        <v>104.26</v>
      </c>
      <c r="T2249" t="n">
        <v>136828.73</v>
      </c>
      <c r="U2249" t="n">
        <v>0.27</v>
      </c>
      <c r="V2249" t="n">
        <v>0.79</v>
      </c>
      <c r="W2249" t="n">
        <v>21.13</v>
      </c>
      <c r="X2249" t="n">
        <v>8.470000000000001</v>
      </c>
      <c r="Y2249" t="n">
        <v>1</v>
      </c>
      <c r="Z2249" t="n">
        <v>10</v>
      </c>
    </row>
    <row r="2250">
      <c r="A2250" t="n">
        <v>7</v>
      </c>
      <c r="B2250" t="n">
        <v>130</v>
      </c>
      <c r="C2250" t="inlineStr">
        <is>
          <t xml:space="preserve">CONCLUIDO	</t>
        </is>
      </c>
      <c r="D2250" t="n">
        <v>1.3181</v>
      </c>
      <c r="E2250" t="n">
        <v>75.87</v>
      </c>
      <c r="F2250" t="n">
        <v>60.21</v>
      </c>
      <c r="G2250" t="n">
        <v>13.74</v>
      </c>
      <c r="H2250" t="n">
        <v>0.19</v>
      </c>
      <c r="I2250" t="n">
        <v>263</v>
      </c>
      <c r="J2250" t="n">
        <v>256.03</v>
      </c>
      <c r="K2250" t="n">
        <v>59.19</v>
      </c>
      <c r="L2250" t="n">
        <v>2.75</v>
      </c>
      <c r="M2250" t="n">
        <v>261</v>
      </c>
      <c r="N2250" t="n">
        <v>64.09</v>
      </c>
      <c r="O2250" t="n">
        <v>31811.29</v>
      </c>
      <c r="P2250" t="n">
        <v>1001.52</v>
      </c>
      <c r="Q2250" t="n">
        <v>1368.44</v>
      </c>
      <c r="R2250" t="n">
        <v>354.18</v>
      </c>
      <c r="S2250" t="n">
        <v>104.26</v>
      </c>
      <c r="T2250" t="n">
        <v>122831.19</v>
      </c>
      <c r="U2250" t="n">
        <v>0.29</v>
      </c>
      <c r="V2250" t="n">
        <v>0.8</v>
      </c>
      <c r="W2250" t="n">
        <v>21.08</v>
      </c>
      <c r="X2250" t="n">
        <v>7.61</v>
      </c>
      <c r="Y2250" t="n">
        <v>1</v>
      </c>
      <c r="Z2250" t="n">
        <v>10</v>
      </c>
    </row>
    <row r="2251">
      <c r="A2251" t="n">
        <v>8</v>
      </c>
      <c r="B2251" t="n">
        <v>130</v>
      </c>
      <c r="C2251" t="inlineStr">
        <is>
          <t xml:space="preserve">CONCLUIDO	</t>
        </is>
      </c>
      <c r="D2251" t="n">
        <v>1.3532</v>
      </c>
      <c r="E2251" t="n">
        <v>73.90000000000001</v>
      </c>
      <c r="F2251" t="n">
        <v>59.46</v>
      </c>
      <c r="G2251" t="n">
        <v>14.99</v>
      </c>
      <c r="H2251" t="n">
        <v>0.21</v>
      </c>
      <c r="I2251" t="n">
        <v>238</v>
      </c>
      <c r="J2251" t="n">
        <v>256.49</v>
      </c>
      <c r="K2251" t="n">
        <v>59.19</v>
      </c>
      <c r="L2251" t="n">
        <v>3</v>
      </c>
      <c r="M2251" t="n">
        <v>236</v>
      </c>
      <c r="N2251" t="n">
        <v>64.29000000000001</v>
      </c>
      <c r="O2251" t="n">
        <v>31867.69</v>
      </c>
      <c r="P2251" t="n">
        <v>988.7</v>
      </c>
      <c r="Q2251" t="n">
        <v>1368.32</v>
      </c>
      <c r="R2251" t="n">
        <v>330</v>
      </c>
      <c r="S2251" t="n">
        <v>104.26</v>
      </c>
      <c r="T2251" t="n">
        <v>110867.68</v>
      </c>
      <c r="U2251" t="n">
        <v>0.32</v>
      </c>
      <c r="V2251" t="n">
        <v>0.8100000000000001</v>
      </c>
      <c r="W2251" t="n">
        <v>21.03</v>
      </c>
      <c r="X2251" t="n">
        <v>6.86</v>
      </c>
      <c r="Y2251" t="n">
        <v>1</v>
      </c>
      <c r="Z2251" t="n">
        <v>10</v>
      </c>
    </row>
    <row r="2252">
      <c r="A2252" t="n">
        <v>9</v>
      </c>
      <c r="B2252" t="n">
        <v>130</v>
      </c>
      <c r="C2252" t="inlineStr">
        <is>
          <t xml:space="preserve">CONCLUIDO	</t>
        </is>
      </c>
      <c r="D2252" t="n">
        <v>1.3841</v>
      </c>
      <c r="E2252" t="n">
        <v>72.25</v>
      </c>
      <c r="F2252" t="n">
        <v>58.84</v>
      </c>
      <c r="G2252" t="n">
        <v>16.27</v>
      </c>
      <c r="H2252" t="n">
        <v>0.23</v>
      </c>
      <c r="I2252" t="n">
        <v>217</v>
      </c>
      <c r="J2252" t="n">
        <v>256.95</v>
      </c>
      <c r="K2252" t="n">
        <v>59.19</v>
      </c>
      <c r="L2252" t="n">
        <v>3.25</v>
      </c>
      <c r="M2252" t="n">
        <v>215</v>
      </c>
      <c r="N2252" t="n">
        <v>64.5</v>
      </c>
      <c r="O2252" t="n">
        <v>31924.29</v>
      </c>
      <c r="P2252" t="n">
        <v>977.9400000000001</v>
      </c>
      <c r="Q2252" t="n">
        <v>1367.95</v>
      </c>
      <c r="R2252" t="n">
        <v>309.75</v>
      </c>
      <c r="S2252" t="n">
        <v>104.26</v>
      </c>
      <c r="T2252" t="n">
        <v>100848.56</v>
      </c>
      <c r="U2252" t="n">
        <v>0.34</v>
      </c>
      <c r="V2252" t="n">
        <v>0.8100000000000001</v>
      </c>
      <c r="W2252" t="n">
        <v>21</v>
      </c>
      <c r="X2252" t="n">
        <v>6.24</v>
      </c>
      <c r="Y2252" t="n">
        <v>1</v>
      </c>
      <c r="Z2252" t="n">
        <v>10</v>
      </c>
    </row>
    <row r="2253">
      <c r="A2253" t="n">
        <v>10</v>
      </c>
      <c r="B2253" t="n">
        <v>130</v>
      </c>
      <c r="C2253" t="inlineStr">
        <is>
          <t xml:space="preserve">CONCLUIDO	</t>
        </is>
      </c>
      <c r="D2253" t="n">
        <v>1.4099</v>
      </c>
      <c r="E2253" t="n">
        <v>70.93000000000001</v>
      </c>
      <c r="F2253" t="n">
        <v>58.35</v>
      </c>
      <c r="G2253" t="n">
        <v>17.5</v>
      </c>
      <c r="H2253" t="n">
        <v>0.24</v>
      </c>
      <c r="I2253" t="n">
        <v>200</v>
      </c>
      <c r="J2253" t="n">
        <v>257.41</v>
      </c>
      <c r="K2253" t="n">
        <v>59.19</v>
      </c>
      <c r="L2253" t="n">
        <v>3.5</v>
      </c>
      <c r="M2253" t="n">
        <v>198</v>
      </c>
      <c r="N2253" t="n">
        <v>64.70999999999999</v>
      </c>
      <c r="O2253" t="n">
        <v>31980.84</v>
      </c>
      <c r="P2253" t="n">
        <v>969.35</v>
      </c>
      <c r="Q2253" t="n">
        <v>1368.04</v>
      </c>
      <c r="R2253" t="n">
        <v>293.74</v>
      </c>
      <c r="S2253" t="n">
        <v>104.26</v>
      </c>
      <c r="T2253" t="n">
        <v>92925.03</v>
      </c>
      <c r="U2253" t="n">
        <v>0.35</v>
      </c>
      <c r="V2253" t="n">
        <v>0.82</v>
      </c>
      <c r="W2253" t="n">
        <v>20.98</v>
      </c>
      <c r="X2253" t="n">
        <v>5.75</v>
      </c>
      <c r="Y2253" t="n">
        <v>1</v>
      </c>
      <c r="Z2253" t="n">
        <v>10</v>
      </c>
    </row>
    <row r="2254">
      <c r="A2254" t="n">
        <v>11</v>
      </c>
      <c r="B2254" t="n">
        <v>130</v>
      </c>
      <c r="C2254" t="inlineStr">
        <is>
          <t xml:space="preserve">CONCLUIDO	</t>
        </is>
      </c>
      <c r="D2254" t="n">
        <v>1.4333</v>
      </c>
      <c r="E2254" t="n">
        <v>69.77</v>
      </c>
      <c r="F2254" t="n">
        <v>57.92</v>
      </c>
      <c r="G2254" t="n">
        <v>18.78</v>
      </c>
      <c r="H2254" t="n">
        <v>0.26</v>
      </c>
      <c r="I2254" t="n">
        <v>185</v>
      </c>
      <c r="J2254" t="n">
        <v>257.86</v>
      </c>
      <c r="K2254" t="n">
        <v>59.19</v>
      </c>
      <c r="L2254" t="n">
        <v>3.75</v>
      </c>
      <c r="M2254" t="n">
        <v>183</v>
      </c>
      <c r="N2254" t="n">
        <v>64.92</v>
      </c>
      <c r="O2254" t="n">
        <v>32037.48</v>
      </c>
      <c r="P2254" t="n">
        <v>961.98</v>
      </c>
      <c r="Q2254" t="n">
        <v>1367.99</v>
      </c>
      <c r="R2254" t="n">
        <v>280.06</v>
      </c>
      <c r="S2254" t="n">
        <v>104.26</v>
      </c>
      <c r="T2254" t="n">
        <v>86161.14999999999</v>
      </c>
      <c r="U2254" t="n">
        <v>0.37</v>
      </c>
      <c r="V2254" t="n">
        <v>0.83</v>
      </c>
      <c r="W2254" t="n">
        <v>20.95</v>
      </c>
      <c r="X2254" t="n">
        <v>5.33</v>
      </c>
      <c r="Y2254" t="n">
        <v>1</v>
      </c>
      <c r="Z2254" t="n">
        <v>10</v>
      </c>
    </row>
    <row r="2255">
      <c r="A2255" t="n">
        <v>12</v>
      </c>
      <c r="B2255" t="n">
        <v>130</v>
      </c>
      <c r="C2255" t="inlineStr">
        <is>
          <t xml:space="preserve">CONCLUIDO	</t>
        </is>
      </c>
      <c r="D2255" t="n">
        <v>1.453</v>
      </c>
      <c r="E2255" t="n">
        <v>68.81999999999999</v>
      </c>
      <c r="F2255" t="n">
        <v>57.56</v>
      </c>
      <c r="G2255" t="n">
        <v>19.96</v>
      </c>
      <c r="H2255" t="n">
        <v>0.28</v>
      </c>
      <c r="I2255" t="n">
        <v>173</v>
      </c>
      <c r="J2255" t="n">
        <v>258.32</v>
      </c>
      <c r="K2255" t="n">
        <v>59.19</v>
      </c>
      <c r="L2255" t="n">
        <v>4</v>
      </c>
      <c r="M2255" t="n">
        <v>171</v>
      </c>
      <c r="N2255" t="n">
        <v>65.13</v>
      </c>
      <c r="O2255" t="n">
        <v>32094.19</v>
      </c>
      <c r="P2255" t="n">
        <v>955.42</v>
      </c>
      <c r="Q2255" t="n">
        <v>1367.95</v>
      </c>
      <c r="R2255" t="n">
        <v>268.19</v>
      </c>
      <c r="S2255" t="n">
        <v>104.26</v>
      </c>
      <c r="T2255" t="n">
        <v>80286.59</v>
      </c>
      <c r="U2255" t="n">
        <v>0.39</v>
      </c>
      <c r="V2255" t="n">
        <v>0.83</v>
      </c>
      <c r="W2255" t="n">
        <v>20.93</v>
      </c>
      <c r="X2255" t="n">
        <v>4.97</v>
      </c>
      <c r="Y2255" t="n">
        <v>1</v>
      </c>
      <c r="Z2255" t="n">
        <v>10</v>
      </c>
    </row>
    <row r="2256">
      <c r="A2256" t="n">
        <v>13</v>
      </c>
      <c r="B2256" t="n">
        <v>130</v>
      </c>
      <c r="C2256" t="inlineStr">
        <is>
          <t xml:space="preserve">CONCLUIDO	</t>
        </is>
      </c>
      <c r="D2256" t="n">
        <v>1.4735</v>
      </c>
      <c r="E2256" t="n">
        <v>67.87</v>
      </c>
      <c r="F2256" t="n">
        <v>57.19</v>
      </c>
      <c r="G2256" t="n">
        <v>21.31</v>
      </c>
      <c r="H2256" t="n">
        <v>0.29</v>
      </c>
      <c r="I2256" t="n">
        <v>161</v>
      </c>
      <c r="J2256" t="n">
        <v>258.78</v>
      </c>
      <c r="K2256" t="n">
        <v>59.19</v>
      </c>
      <c r="L2256" t="n">
        <v>4.25</v>
      </c>
      <c r="M2256" t="n">
        <v>159</v>
      </c>
      <c r="N2256" t="n">
        <v>65.34</v>
      </c>
      <c r="O2256" t="n">
        <v>32150.98</v>
      </c>
      <c r="P2256" t="n">
        <v>948.87</v>
      </c>
      <c r="Q2256" t="n">
        <v>1367.83</v>
      </c>
      <c r="R2256" t="n">
        <v>256.42</v>
      </c>
      <c r="S2256" t="n">
        <v>104.26</v>
      </c>
      <c r="T2256" t="n">
        <v>74462.23</v>
      </c>
      <c r="U2256" t="n">
        <v>0.41</v>
      </c>
      <c r="V2256" t="n">
        <v>0.84</v>
      </c>
      <c r="W2256" t="n">
        <v>20.9</v>
      </c>
      <c r="X2256" t="n">
        <v>4.6</v>
      </c>
      <c r="Y2256" t="n">
        <v>1</v>
      </c>
      <c r="Z2256" t="n">
        <v>10</v>
      </c>
    </row>
    <row r="2257">
      <c r="A2257" t="n">
        <v>14</v>
      </c>
      <c r="B2257" t="n">
        <v>130</v>
      </c>
      <c r="C2257" t="inlineStr">
        <is>
          <t xml:space="preserve">CONCLUIDO	</t>
        </is>
      </c>
      <c r="D2257" t="n">
        <v>1.4885</v>
      </c>
      <c r="E2257" t="n">
        <v>67.18000000000001</v>
      </c>
      <c r="F2257" t="n">
        <v>56.95</v>
      </c>
      <c r="G2257" t="n">
        <v>22.48</v>
      </c>
      <c r="H2257" t="n">
        <v>0.31</v>
      </c>
      <c r="I2257" t="n">
        <v>152</v>
      </c>
      <c r="J2257" t="n">
        <v>259.25</v>
      </c>
      <c r="K2257" t="n">
        <v>59.19</v>
      </c>
      <c r="L2257" t="n">
        <v>4.5</v>
      </c>
      <c r="M2257" t="n">
        <v>150</v>
      </c>
      <c r="N2257" t="n">
        <v>65.55</v>
      </c>
      <c r="O2257" t="n">
        <v>32207.85</v>
      </c>
      <c r="P2257" t="n">
        <v>944.5</v>
      </c>
      <c r="Q2257" t="n">
        <v>1367.49</v>
      </c>
      <c r="R2257" t="n">
        <v>248.94</v>
      </c>
      <c r="S2257" t="n">
        <v>104.26</v>
      </c>
      <c r="T2257" t="n">
        <v>70765.64</v>
      </c>
      <c r="U2257" t="n">
        <v>0.42</v>
      </c>
      <c r="V2257" t="n">
        <v>0.84</v>
      </c>
      <c r="W2257" t="n">
        <v>20.88</v>
      </c>
      <c r="X2257" t="n">
        <v>4.36</v>
      </c>
      <c r="Y2257" t="n">
        <v>1</v>
      </c>
      <c r="Z2257" t="n">
        <v>10</v>
      </c>
    </row>
    <row r="2258">
      <c r="A2258" t="n">
        <v>15</v>
      </c>
      <c r="B2258" t="n">
        <v>130</v>
      </c>
      <c r="C2258" t="inlineStr">
        <is>
          <t xml:space="preserve">CONCLUIDO	</t>
        </is>
      </c>
      <c r="D2258" t="n">
        <v>1.5034</v>
      </c>
      <c r="E2258" t="n">
        <v>66.52</v>
      </c>
      <c r="F2258" t="n">
        <v>56.72</v>
      </c>
      <c r="G2258" t="n">
        <v>23.8</v>
      </c>
      <c r="H2258" t="n">
        <v>0.33</v>
      </c>
      <c r="I2258" t="n">
        <v>143</v>
      </c>
      <c r="J2258" t="n">
        <v>259.71</v>
      </c>
      <c r="K2258" t="n">
        <v>59.19</v>
      </c>
      <c r="L2258" t="n">
        <v>4.75</v>
      </c>
      <c r="M2258" t="n">
        <v>141</v>
      </c>
      <c r="N2258" t="n">
        <v>65.76000000000001</v>
      </c>
      <c r="O2258" t="n">
        <v>32264.79</v>
      </c>
      <c r="P2258" t="n">
        <v>940.33</v>
      </c>
      <c r="Q2258" t="n">
        <v>1367.72</v>
      </c>
      <c r="R2258" t="n">
        <v>240.21</v>
      </c>
      <c r="S2258" t="n">
        <v>104.26</v>
      </c>
      <c r="T2258" t="n">
        <v>66447.71000000001</v>
      </c>
      <c r="U2258" t="n">
        <v>0.43</v>
      </c>
      <c r="V2258" t="n">
        <v>0.85</v>
      </c>
      <c r="W2258" t="n">
        <v>20.91</v>
      </c>
      <c r="X2258" t="n">
        <v>4.13</v>
      </c>
      <c r="Y2258" t="n">
        <v>1</v>
      </c>
      <c r="Z2258" t="n">
        <v>10</v>
      </c>
    </row>
    <row r="2259">
      <c r="A2259" t="n">
        <v>16</v>
      </c>
      <c r="B2259" t="n">
        <v>130</v>
      </c>
      <c r="C2259" t="inlineStr">
        <is>
          <t xml:space="preserve">CONCLUIDO	</t>
        </is>
      </c>
      <c r="D2259" t="n">
        <v>1.5189</v>
      </c>
      <c r="E2259" t="n">
        <v>65.84</v>
      </c>
      <c r="F2259" t="n">
        <v>56.43</v>
      </c>
      <c r="G2259" t="n">
        <v>25.08</v>
      </c>
      <c r="H2259" t="n">
        <v>0.34</v>
      </c>
      <c r="I2259" t="n">
        <v>135</v>
      </c>
      <c r="J2259" t="n">
        <v>260.17</v>
      </c>
      <c r="K2259" t="n">
        <v>59.19</v>
      </c>
      <c r="L2259" t="n">
        <v>5</v>
      </c>
      <c r="M2259" t="n">
        <v>133</v>
      </c>
      <c r="N2259" t="n">
        <v>65.98</v>
      </c>
      <c r="O2259" t="n">
        <v>32321.82</v>
      </c>
      <c r="P2259" t="n">
        <v>935.12</v>
      </c>
      <c r="Q2259" t="n">
        <v>1367.59</v>
      </c>
      <c r="R2259" t="n">
        <v>231.71</v>
      </c>
      <c r="S2259" t="n">
        <v>104.26</v>
      </c>
      <c r="T2259" t="n">
        <v>62233.87</v>
      </c>
      <c r="U2259" t="n">
        <v>0.45</v>
      </c>
      <c r="V2259" t="n">
        <v>0.85</v>
      </c>
      <c r="W2259" t="n">
        <v>20.87</v>
      </c>
      <c r="X2259" t="n">
        <v>3.85</v>
      </c>
      <c r="Y2259" t="n">
        <v>1</v>
      </c>
      <c r="Z2259" t="n">
        <v>10</v>
      </c>
    </row>
    <row r="2260">
      <c r="A2260" t="n">
        <v>17</v>
      </c>
      <c r="B2260" t="n">
        <v>130</v>
      </c>
      <c r="C2260" t="inlineStr">
        <is>
          <t xml:space="preserve">CONCLUIDO	</t>
        </is>
      </c>
      <c r="D2260" t="n">
        <v>1.5296</v>
      </c>
      <c r="E2260" t="n">
        <v>65.38</v>
      </c>
      <c r="F2260" t="n">
        <v>56.26</v>
      </c>
      <c r="G2260" t="n">
        <v>26.17</v>
      </c>
      <c r="H2260" t="n">
        <v>0.36</v>
      </c>
      <c r="I2260" t="n">
        <v>129</v>
      </c>
      <c r="J2260" t="n">
        <v>260.63</v>
      </c>
      <c r="K2260" t="n">
        <v>59.19</v>
      </c>
      <c r="L2260" t="n">
        <v>5.25</v>
      </c>
      <c r="M2260" t="n">
        <v>127</v>
      </c>
      <c r="N2260" t="n">
        <v>66.19</v>
      </c>
      <c r="O2260" t="n">
        <v>32378.93</v>
      </c>
      <c r="P2260" t="n">
        <v>931.84</v>
      </c>
      <c r="Q2260" t="n">
        <v>1367.6</v>
      </c>
      <c r="R2260" t="n">
        <v>226.88</v>
      </c>
      <c r="S2260" t="n">
        <v>104.26</v>
      </c>
      <c r="T2260" t="n">
        <v>59850.76</v>
      </c>
      <c r="U2260" t="n">
        <v>0.46</v>
      </c>
      <c r="V2260" t="n">
        <v>0.85</v>
      </c>
      <c r="W2260" t="n">
        <v>20.84</v>
      </c>
      <c r="X2260" t="n">
        <v>3.68</v>
      </c>
      <c r="Y2260" t="n">
        <v>1</v>
      </c>
      <c r="Z2260" t="n">
        <v>10</v>
      </c>
    </row>
    <row r="2261">
      <c r="A2261" t="n">
        <v>18</v>
      </c>
      <c r="B2261" t="n">
        <v>130</v>
      </c>
      <c r="C2261" t="inlineStr">
        <is>
          <t xml:space="preserve">CONCLUIDO	</t>
        </is>
      </c>
      <c r="D2261" t="n">
        <v>1.5426</v>
      </c>
      <c r="E2261" t="n">
        <v>64.83</v>
      </c>
      <c r="F2261" t="n">
        <v>56.06</v>
      </c>
      <c r="G2261" t="n">
        <v>27.57</v>
      </c>
      <c r="H2261" t="n">
        <v>0.37</v>
      </c>
      <c r="I2261" t="n">
        <v>122</v>
      </c>
      <c r="J2261" t="n">
        <v>261.1</v>
      </c>
      <c r="K2261" t="n">
        <v>59.19</v>
      </c>
      <c r="L2261" t="n">
        <v>5.5</v>
      </c>
      <c r="M2261" t="n">
        <v>120</v>
      </c>
      <c r="N2261" t="n">
        <v>66.40000000000001</v>
      </c>
      <c r="O2261" t="n">
        <v>32436.11</v>
      </c>
      <c r="P2261" t="n">
        <v>927.96</v>
      </c>
      <c r="Q2261" t="n">
        <v>1367.8</v>
      </c>
      <c r="R2261" t="n">
        <v>219.26</v>
      </c>
      <c r="S2261" t="n">
        <v>104.26</v>
      </c>
      <c r="T2261" t="n">
        <v>56074.31</v>
      </c>
      <c r="U2261" t="n">
        <v>0.48</v>
      </c>
      <c r="V2261" t="n">
        <v>0.86</v>
      </c>
      <c r="W2261" t="n">
        <v>20.85</v>
      </c>
      <c r="X2261" t="n">
        <v>3.47</v>
      </c>
      <c r="Y2261" t="n">
        <v>1</v>
      </c>
      <c r="Z2261" t="n">
        <v>10</v>
      </c>
    </row>
    <row r="2262">
      <c r="A2262" t="n">
        <v>19</v>
      </c>
      <c r="B2262" t="n">
        <v>130</v>
      </c>
      <c r="C2262" t="inlineStr">
        <is>
          <t xml:space="preserve">CONCLUIDO	</t>
        </is>
      </c>
      <c r="D2262" t="n">
        <v>1.5519</v>
      </c>
      <c r="E2262" t="n">
        <v>64.44</v>
      </c>
      <c r="F2262" t="n">
        <v>55.91</v>
      </c>
      <c r="G2262" t="n">
        <v>28.67</v>
      </c>
      <c r="H2262" t="n">
        <v>0.39</v>
      </c>
      <c r="I2262" t="n">
        <v>117</v>
      </c>
      <c r="J2262" t="n">
        <v>261.56</v>
      </c>
      <c r="K2262" t="n">
        <v>59.19</v>
      </c>
      <c r="L2262" t="n">
        <v>5.75</v>
      </c>
      <c r="M2262" t="n">
        <v>115</v>
      </c>
      <c r="N2262" t="n">
        <v>66.62</v>
      </c>
      <c r="O2262" t="n">
        <v>32493.38</v>
      </c>
      <c r="P2262" t="n">
        <v>925.23</v>
      </c>
      <c r="Q2262" t="n">
        <v>1367.71</v>
      </c>
      <c r="R2262" t="n">
        <v>214.24</v>
      </c>
      <c r="S2262" t="n">
        <v>104.26</v>
      </c>
      <c r="T2262" t="n">
        <v>53592.3</v>
      </c>
      <c r="U2262" t="n">
        <v>0.49</v>
      </c>
      <c r="V2262" t="n">
        <v>0.86</v>
      </c>
      <c r="W2262" t="n">
        <v>20.85</v>
      </c>
      <c r="X2262" t="n">
        <v>3.33</v>
      </c>
      <c r="Y2262" t="n">
        <v>1</v>
      </c>
      <c r="Z2262" t="n">
        <v>10</v>
      </c>
    </row>
    <row r="2263">
      <c r="A2263" t="n">
        <v>20</v>
      </c>
      <c r="B2263" t="n">
        <v>130</v>
      </c>
      <c r="C2263" t="inlineStr">
        <is>
          <t xml:space="preserve">CONCLUIDO	</t>
        </is>
      </c>
      <c r="D2263" t="n">
        <v>1.5606</v>
      </c>
      <c r="E2263" t="n">
        <v>64.08</v>
      </c>
      <c r="F2263" t="n">
        <v>55.8</v>
      </c>
      <c r="G2263" t="n">
        <v>29.89</v>
      </c>
      <c r="H2263" t="n">
        <v>0.41</v>
      </c>
      <c r="I2263" t="n">
        <v>112</v>
      </c>
      <c r="J2263" t="n">
        <v>262.03</v>
      </c>
      <c r="K2263" t="n">
        <v>59.19</v>
      </c>
      <c r="L2263" t="n">
        <v>6</v>
      </c>
      <c r="M2263" t="n">
        <v>110</v>
      </c>
      <c r="N2263" t="n">
        <v>66.83</v>
      </c>
      <c r="O2263" t="n">
        <v>32550.72</v>
      </c>
      <c r="P2263" t="n">
        <v>922.78</v>
      </c>
      <c r="Q2263" t="n">
        <v>1367.85</v>
      </c>
      <c r="R2263" t="n">
        <v>210.51</v>
      </c>
      <c r="S2263" t="n">
        <v>104.26</v>
      </c>
      <c r="T2263" t="n">
        <v>51753.43</v>
      </c>
      <c r="U2263" t="n">
        <v>0.5</v>
      </c>
      <c r="V2263" t="n">
        <v>0.86</v>
      </c>
      <c r="W2263" t="n">
        <v>20.84</v>
      </c>
      <c r="X2263" t="n">
        <v>3.21</v>
      </c>
      <c r="Y2263" t="n">
        <v>1</v>
      </c>
      <c r="Z2263" t="n">
        <v>10</v>
      </c>
    </row>
    <row r="2264">
      <c r="A2264" t="n">
        <v>21</v>
      </c>
      <c r="B2264" t="n">
        <v>130</v>
      </c>
      <c r="C2264" t="inlineStr">
        <is>
          <t xml:space="preserve">CONCLUIDO	</t>
        </is>
      </c>
      <c r="D2264" t="n">
        <v>1.5705</v>
      </c>
      <c r="E2264" t="n">
        <v>63.68</v>
      </c>
      <c r="F2264" t="n">
        <v>55.64</v>
      </c>
      <c r="G2264" t="n">
        <v>31.2</v>
      </c>
      <c r="H2264" t="n">
        <v>0.42</v>
      </c>
      <c r="I2264" t="n">
        <v>107</v>
      </c>
      <c r="J2264" t="n">
        <v>262.49</v>
      </c>
      <c r="K2264" t="n">
        <v>59.19</v>
      </c>
      <c r="L2264" t="n">
        <v>6.25</v>
      </c>
      <c r="M2264" t="n">
        <v>105</v>
      </c>
      <c r="N2264" t="n">
        <v>67.05</v>
      </c>
      <c r="O2264" t="n">
        <v>32608.15</v>
      </c>
      <c r="P2264" t="n">
        <v>919.8</v>
      </c>
      <c r="Q2264" t="n">
        <v>1367.63</v>
      </c>
      <c r="R2264" t="n">
        <v>205.61</v>
      </c>
      <c r="S2264" t="n">
        <v>104.26</v>
      </c>
      <c r="T2264" t="n">
        <v>49327.69</v>
      </c>
      <c r="U2264" t="n">
        <v>0.51</v>
      </c>
      <c r="V2264" t="n">
        <v>0.86</v>
      </c>
      <c r="W2264" t="n">
        <v>20.83</v>
      </c>
      <c r="X2264" t="n">
        <v>3.05</v>
      </c>
      <c r="Y2264" t="n">
        <v>1</v>
      </c>
      <c r="Z2264" t="n">
        <v>10</v>
      </c>
    </row>
    <row r="2265">
      <c r="A2265" t="n">
        <v>22</v>
      </c>
      <c r="B2265" t="n">
        <v>130</v>
      </c>
      <c r="C2265" t="inlineStr">
        <is>
          <t xml:space="preserve">CONCLUIDO	</t>
        </is>
      </c>
      <c r="D2265" t="n">
        <v>1.5806</v>
      </c>
      <c r="E2265" t="n">
        <v>63.27</v>
      </c>
      <c r="F2265" t="n">
        <v>55.48</v>
      </c>
      <c r="G2265" t="n">
        <v>32.63</v>
      </c>
      <c r="H2265" t="n">
        <v>0.44</v>
      </c>
      <c r="I2265" t="n">
        <v>102</v>
      </c>
      <c r="J2265" t="n">
        <v>262.96</v>
      </c>
      <c r="K2265" t="n">
        <v>59.19</v>
      </c>
      <c r="L2265" t="n">
        <v>6.5</v>
      </c>
      <c r="M2265" t="n">
        <v>100</v>
      </c>
      <c r="N2265" t="n">
        <v>67.26000000000001</v>
      </c>
      <c r="O2265" t="n">
        <v>32665.66</v>
      </c>
      <c r="P2265" t="n">
        <v>916.61</v>
      </c>
      <c r="Q2265" t="n">
        <v>1367.54</v>
      </c>
      <c r="R2265" t="n">
        <v>200.89</v>
      </c>
      <c r="S2265" t="n">
        <v>104.26</v>
      </c>
      <c r="T2265" t="n">
        <v>46993.49</v>
      </c>
      <c r="U2265" t="n">
        <v>0.52</v>
      </c>
      <c r="V2265" t="n">
        <v>0.86</v>
      </c>
      <c r="W2265" t="n">
        <v>20.8</v>
      </c>
      <c r="X2265" t="n">
        <v>2.89</v>
      </c>
      <c r="Y2265" t="n">
        <v>1</v>
      </c>
      <c r="Z2265" t="n">
        <v>10</v>
      </c>
    </row>
    <row r="2266">
      <c r="A2266" t="n">
        <v>23</v>
      </c>
      <c r="B2266" t="n">
        <v>130</v>
      </c>
      <c r="C2266" t="inlineStr">
        <is>
          <t xml:space="preserve">CONCLUIDO	</t>
        </is>
      </c>
      <c r="D2266" t="n">
        <v>1.5884</v>
      </c>
      <c r="E2266" t="n">
        <v>62.96</v>
      </c>
      <c r="F2266" t="n">
        <v>55.36</v>
      </c>
      <c r="G2266" t="n">
        <v>33.89</v>
      </c>
      <c r="H2266" t="n">
        <v>0.46</v>
      </c>
      <c r="I2266" t="n">
        <v>98</v>
      </c>
      <c r="J2266" t="n">
        <v>263.42</v>
      </c>
      <c r="K2266" t="n">
        <v>59.19</v>
      </c>
      <c r="L2266" t="n">
        <v>6.75</v>
      </c>
      <c r="M2266" t="n">
        <v>96</v>
      </c>
      <c r="N2266" t="n">
        <v>67.48</v>
      </c>
      <c r="O2266" t="n">
        <v>32723.25</v>
      </c>
      <c r="P2266" t="n">
        <v>914.21</v>
      </c>
      <c r="Q2266" t="n">
        <v>1367.49</v>
      </c>
      <c r="R2266" t="n">
        <v>197.12</v>
      </c>
      <c r="S2266" t="n">
        <v>104.26</v>
      </c>
      <c r="T2266" t="n">
        <v>45128.61</v>
      </c>
      <c r="U2266" t="n">
        <v>0.53</v>
      </c>
      <c r="V2266" t="n">
        <v>0.87</v>
      </c>
      <c r="W2266" t="n">
        <v>20.8</v>
      </c>
      <c r="X2266" t="n">
        <v>2.78</v>
      </c>
      <c r="Y2266" t="n">
        <v>1</v>
      </c>
      <c r="Z2266" t="n">
        <v>10</v>
      </c>
    </row>
    <row r="2267">
      <c r="A2267" t="n">
        <v>24</v>
      </c>
      <c r="B2267" t="n">
        <v>130</v>
      </c>
      <c r="C2267" t="inlineStr">
        <is>
          <t xml:space="preserve">CONCLUIDO	</t>
        </is>
      </c>
      <c r="D2267" t="n">
        <v>1.594</v>
      </c>
      <c r="E2267" t="n">
        <v>62.74</v>
      </c>
      <c r="F2267" t="n">
        <v>55.29</v>
      </c>
      <c r="G2267" t="n">
        <v>34.92</v>
      </c>
      <c r="H2267" t="n">
        <v>0.47</v>
      </c>
      <c r="I2267" t="n">
        <v>95</v>
      </c>
      <c r="J2267" t="n">
        <v>263.89</v>
      </c>
      <c r="K2267" t="n">
        <v>59.19</v>
      </c>
      <c r="L2267" t="n">
        <v>7</v>
      </c>
      <c r="M2267" t="n">
        <v>93</v>
      </c>
      <c r="N2267" t="n">
        <v>67.7</v>
      </c>
      <c r="O2267" t="n">
        <v>32780.92</v>
      </c>
      <c r="P2267" t="n">
        <v>912.6</v>
      </c>
      <c r="Q2267" t="n">
        <v>1367.53</v>
      </c>
      <c r="R2267" t="n">
        <v>194.64</v>
      </c>
      <c r="S2267" t="n">
        <v>104.26</v>
      </c>
      <c r="T2267" t="n">
        <v>43900.27</v>
      </c>
      <c r="U2267" t="n">
        <v>0.54</v>
      </c>
      <c r="V2267" t="n">
        <v>0.87</v>
      </c>
      <c r="W2267" t="n">
        <v>20.8</v>
      </c>
      <c r="X2267" t="n">
        <v>2.7</v>
      </c>
      <c r="Y2267" t="n">
        <v>1</v>
      </c>
      <c r="Z2267" t="n">
        <v>10</v>
      </c>
    </row>
    <row r="2268">
      <c r="A2268" t="n">
        <v>25</v>
      </c>
      <c r="B2268" t="n">
        <v>130</v>
      </c>
      <c r="C2268" t="inlineStr">
        <is>
          <t xml:space="preserve">CONCLUIDO	</t>
        </is>
      </c>
      <c r="D2268" t="n">
        <v>1.6022</v>
      </c>
      <c r="E2268" t="n">
        <v>62.42</v>
      </c>
      <c r="F2268" t="n">
        <v>55.16</v>
      </c>
      <c r="G2268" t="n">
        <v>36.37</v>
      </c>
      <c r="H2268" t="n">
        <v>0.49</v>
      </c>
      <c r="I2268" t="n">
        <v>91</v>
      </c>
      <c r="J2268" t="n">
        <v>264.36</v>
      </c>
      <c r="K2268" t="n">
        <v>59.19</v>
      </c>
      <c r="L2268" t="n">
        <v>7.25</v>
      </c>
      <c r="M2268" t="n">
        <v>89</v>
      </c>
      <c r="N2268" t="n">
        <v>67.92</v>
      </c>
      <c r="O2268" t="n">
        <v>32838.68</v>
      </c>
      <c r="P2268" t="n">
        <v>909.92</v>
      </c>
      <c r="Q2268" t="n">
        <v>1367.61</v>
      </c>
      <c r="R2268" t="n">
        <v>190.44</v>
      </c>
      <c r="S2268" t="n">
        <v>104.26</v>
      </c>
      <c r="T2268" t="n">
        <v>41822.8</v>
      </c>
      <c r="U2268" t="n">
        <v>0.55</v>
      </c>
      <c r="V2268" t="n">
        <v>0.87</v>
      </c>
      <c r="W2268" t="n">
        <v>20.79</v>
      </c>
      <c r="X2268" t="n">
        <v>2.58</v>
      </c>
      <c r="Y2268" t="n">
        <v>1</v>
      </c>
      <c r="Z2268" t="n">
        <v>10</v>
      </c>
    </row>
    <row r="2269">
      <c r="A2269" t="n">
        <v>26</v>
      </c>
      <c r="B2269" t="n">
        <v>130</v>
      </c>
      <c r="C2269" t="inlineStr">
        <is>
          <t xml:space="preserve">CONCLUIDO	</t>
        </is>
      </c>
      <c r="D2269" t="n">
        <v>1.6077</v>
      </c>
      <c r="E2269" t="n">
        <v>62.2</v>
      </c>
      <c r="F2269" t="n">
        <v>55.09</v>
      </c>
      <c r="G2269" t="n">
        <v>37.56</v>
      </c>
      <c r="H2269" t="n">
        <v>0.5</v>
      </c>
      <c r="I2269" t="n">
        <v>88</v>
      </c>
      <c r="J2269" t="n">
        <v>264.83</v>
      </c>
      <c r="K2269" t="n">
        <v>59.19</v>
      </c>
      <c r="L2269" t="n">
        <v>7.5</v>
      </c>
      <c r="M2269" t="n">
        <v>86</v>
      </c>
      <c r="N2269" t="n">
        <v>68.14</v>
      </c>
      <c r="O2269" t="n">
        <v>32896.51</v>
      </c>
      <c r="P2269" t="n">
        <v>908.39</v>
      </c>
      <c r="Q2269" t="n">
        <v>1367.52</v>
      </c>
      <c r="R2269" t="n">
        <v>187.85</v>
      </c>
      <c r="S2269" t="n">
        <v>104.26</v>
      </c>
      <c r="T2269" t="n">
        <v>40540.83</v>
      </c>
      <c r="U2269" t="n">
        <v>0.5600000000000001</v>
      </c>
      <c r="V2269" t="n">
        <v>0.87</v>
      </c>
      <c r="W2269" t="n">
        <v>20.8</v>
      </c>
      <c r="X2269" t="n">
        <v>2.51</v>
      </c>
      <c r="Y2269" t="n">
        <v>1</v>
      </c>
      <c r="Z2269" t="n">
        <v>10</v>
      </c>
    </row>
    <row r="2270">
      <c r="A2270" t="n">
        <v>27</v>
      </c>
      <c r="B2270" t="n">
        <v>130</v>
      </c>
      <c r="C2270" t="inlineStr">
        <is>
          <t xml:space="preserve">CONCLUIDO	</t>
        </is>
      </c>
      <c r="D2270" t="n">
        <v>1.6141</v>
      </c>
      <c r="E2270" t="n">
        <v>61.95</v>
      </c>
      <c r="F2270" t="n">
        <v>54.99</v>
      </c>
      <c r="G2270" t="n">
        <v>38.82</v>
      </c>
      <c r="H2270" t="n">
        <v>0.52</v>
      </c>
      <c r="I2270" t="n">
        <v>85</v>
      </c>
      <c r="J2270" t="n">
        <v>265.3</v>
      </c>
      <c r="K2270" t="n">
        <v>59.19</v>
      </c>
      <c r="L2270" t="n">
        <v>7.75</v>
      </c>
      <c r="M2270" t="n">
        <v>83</v>
      </c>
      <c r="N2270" t="n">
        <v>68.36</v>
      </c>
      <c r="O2270" t="n">
        <v>32954.43</v>
      </c>
      <c r="P2270" t="n">
        <v>906.48</v>
      </c>
      <c r="Q2270" t="n">
        <v>1367.58</v>
      </c>
      <c r="R2270" t="n">
        <v>184.76</v>
      </c>
      <c r="S2270" t="n">
        <v>104.26</v>
      </c>
      <c r="T2270" t="n">
        <v>39013.11</v>
      </c>
      <c r="U2270" t="n">
        <v>0.5600000000000001</v>
      </c>
      <c r="V2270" t="n">
        <v>0.87</v>
      </c>
      <c r="W2270" t="n">
        <v>20.79</v>
      </c>
      <c r="X2270" t="n">
        <v>2.41</v>
      </c>
      <c r="Y2270" t="n">
        <v>1</v>
      </c>
      <c r="Z2270" t="n">
        <v>10</v>
      </c>
    </row>
    <row r="2271">
      <c r="A2271" t="n">
        <v>28</v>
      </c>
      <c r="B2271" t="n">
        <v>130</v>
      </c>
      <c r="C2271" t="inlineStr">
        <is>
          <t xml:space="preserve">CONCLUIDO	</t>
        </is>
      </c>
      <c r="D2271" t="n">
        <v>1.6195</v>
      </c>
      <c r="E2271" t="n">
        <v>61.75</v>
      </c>
      <c r="F2271" t="n">
        <v>54.93</v>
      </c>
      <c r="G2271" t="n">
        <v>40.19</v>
      </c>
      <c r="H2271" t="n">
        <v>0.54</v>
      </c>
      <c r="I2271" t="n">
        <v>82</v>
      </c>
      <c r="J2271" t="n">
        <v>265.77</v>
      </c>
      <c r="K2271" t="n">
        <v>59.19</v>
      </c>
      <c r="L2271" t="n">
        <v>8</v>
      </c>
      <c r="M2271" t="n">
        <v>80</v>
      </c>
      <c r="N2271" t="n">
        <v>68.58</v>
      </c>
      <c r="O2271" t="n">
        <v>33012.44</v>
      </c>
      <c r="P2271" t="n">
        <v>904.87</v>
      </c>
      <c r="Q2271" t="n">
        <v>1367.58</v>
      </c>
      <c r="R2271" t="n">
        <v>182.71</v>
      </c>
      <c r="S2271" t="n">
        <v>104.26</v>
      </c>
      <c r="T2271" t="n">
        <v>37999.82</v>
      </c>
      <c r="U2271" t="n">
        <v>0.57</v>
      </c>
      <c r="V2271" t="n">
        <v>0.87</v>
      </c>
      <c r="W2271" t="n">
        <v>20.79</v>
      </c>
      <c r="X2271" t="n">
        <v>2.35</v>
      </c>
      <c r="Y2271" t="n">
        <v>1</v>
      </c>
      <c r="Z2271" t="n">
        <v>10</v>
      </c>
    </row>
    <row r="2272">
      <c r="A2272" t="n">
        <v>29</v>
      </c>
      <c r="B2272" t="n">
        <v>130</v>
      </c>
      <c r="C2272" t="inlineStr">
        <is>
          <t xml:space="preserve">CONCLUIDO	</t>
        </is>
      </c>
      <c r="D2272" t="n">
        <v>1.6239</v>
      </c>
      <c r="E2272" t="n">
        <v>61.58</v>
      </c>
      <c r="F2272" t="n">
        <v>54.87</v>
      </c>
      <c r="G2272" t="n">
        <v>41.15</v>
      </c>
      <c r="H2272" t="n">
        <v>0.55</v>
      </c>
      <c r="I2272" t="n">
        <v>80</v>
      </c>
      <c r="J2272" t="n">
        <v>266.24</v>
      </c>
      <c r="K2272" t="n">
        <v>59.19</v>
      </c>
      <c r="L2272" t="n">
        <v>8.25</v>
      </c>
      <c r="M2272" t="n">
        <v>78</v>
      </c>
      <c r="N2272" t="n">
        <v>68.8</v>
      </c>
      <c r="O2272" t="n">
        <v>33070.52</v>
      </c>
      <c r="P2272" t="n">
        <v>903.62</v>
      </c>
      <c r="Q2272" t="n">
        <v>1367.44</v>
      </c>
      <c r="R2272" t="n">
        <v>180.52</v>
      </c>
      <c r="S2272" t="n">
        <v>104.26</v>
      </c>
      <c r="T2272" t="n">
        <v>36917.95</v>
      </c>
      <c r="U2272" t="n">
        <v>0.58</v>
      </c>
      <c r="V2272" t="n">
        <v>0.87</v>
      </c>
      <c r="W2272" t="n">
        <v>20.78</v>
      </c>
      <c r="X2272" t="n">
        <v>2.29</v>
      </c>
      <c r="Y2272" t="n">
        <v>1</v>
      </c>
      <c r="Z2272" t="n">
        <v>10</v>
      </c>
    </row>
    <row r="2273">
      <c r="A2273" t="n">
        <v>30</v>
      </c>
      <c r="B2273" t="n">
        <v>130</v>
      </c>
      <c r="C2273" t="inlineStr">
        <is>
          <t xml:space="preserve">CONCLUIDO	</t>
        </is>
      </c>
      <c r="D2273" t="n">
        <v>1.6302</v>
      </c>
      <c r="E2273" t="n">
        <v>61.34</v>
      </c>
      <c r="F2273" t="n">
        <v>54.77</v>
      </c>
      <c r="G2273" t="n">
        <v>42.68</v>
      </c>
      <c r="H2273" t="n">
        <v>0.57</v>
      </c>
      <c r="I2273" t="n">
        <v>77</v>
      </c>
      <c r="J2273" t="n">
        <v>266.71</v>
      </c>
      <c r="K2273" t="n">
        <v>59.19</v>
      </c>
      <c r="L2273" t="n">
        <v>8.5</v>
      </c>
      <c r="M2273" t="n">
        <v>75</v>
      </c>
      <c r="N2273" t="n">
        <v>69.02</v>
      </c>
      <c r="O2273" t="n">
        <v>33128.7</v>
      </c>
      <c r="P2273" t="n">
        <v>901.3</v>
      </c>
      <c r="Q2273" t="n">
        <v>1367.51</v>
      </c>
      <c r="R2273" t="n">
        <v>177.39</v>
      </c>
      <c r="S2273" t="n">
        <v>104.26</v>
      </c>
      <c r="T2273" t="n">
        <v>35367.22</v>
      </c>
      <c r="U2273" t="n">
        <v>0.59</v>
      </c>
      <c r="V2273" t="n">
        <v>0.88</v>
      </c>
      <c r="W2273" t="n">
        <v>20.78</v>
      </c>
      <c r="X2273" t="n">
        <v>2.19</v>
      </c>
      <c r="Y2273" t="n">
        <v>1</v>
      </c>
      <c r="Z2273" t="n">
        <v>10</v>
      </c>
    </row>
    <row r="2274">
      <c r="A2274" t="n">
        <v>31</v>
      </c>
      <c r="B2274" t="n">
        <v>130</v>
      </c>
      <c r="C2274" t="inlineStr">
        <is>
          <t xml:space="preserve">CONCLUIDO	</t>
        </is>
      </c>
      <c r="D2274" t="n">
        <v>1.6344</v>
      </c>
      <c r="E2274" t="n">
        <v>61.18</v>
      </c>
      <c r="F2274" t="n">
        <v>54.71</v>
      </c>
      <c r="G2274" t="n">
        <v>43.77</v>
      </c>
      <c r="H2274" t="n">
        <v>0.58</v>
      </c>
      <c r="I2274" t="n">
        <v>75</v>
      </c>
      <c r="J2274" t="n">
        <v>267.18</v>
      </c>
      <c r="K2274" t="n">
        <v>59.19</v>
      </c>
      <c r="L2274" t="n">
        <v>8.75</v>
      </c>
      <c r="M2274" t="n">
        <v>73</v>
      </c>
      <c r="N2274" t="n">
        <v>69.23999999999999</v>
      </c>
      <c r="O2274" t="n">
        <v>33186.95</v>
      </c>
      <c r="P2274" t="n">
        <v>899.85</v>
      </c>
      <c r="Q2274" t="n">
        <v>1367.66</v>
      </c>
      <c r="R2274" t="n">
        <v>175.7</v>
      </c>
      <c r="S2274" t="n">
        <v>104.26</v>
      </c>
      <c r="T2274" t="n">
        <v>34531.59</v>
      </c>
      <c r="U2274" t="n">
        <v>0.59</v>
      </c>
      <c r="V2274" t="n">
        <v>0.88</v>
      </c>
      <c r="W2274" t="n">
        <v>20.77</v>
      </c>
      <c r="X2274" t="n">
        <v>2.13</v>
      </c>
      <c r="Y2274" t="n">
        <v>1</v>
      </c>
      <c r="Z2274" t="n">
        <v>10</v>
      </c>
    </row>
    <row r="2275">
      <c r="A2275" t="n">
        <v>32</v>
      </c>
      <c r="B2275" t="n">
        <v>130</v>
      </c>
      <c r="C2275" t="inlineStr">
        <is>
          <t xml:space="preserve">CONCLUIDO	</t>
        </is>
      </c>
      <c r="D2275" t="n">
        <v>1.6385</v>
      </c>
      <c r="E2275" t="n">
        <v>61.03</v>
      </c>
      <c r="F2275" t="n">
        <v>54.66</v>
      </c>
      <c r="G2275" t="n">
        <v>44.93</v>
      </c>
      <c r="H2275" t="n">
        <v>0.6</v>
      </c>
      <c r="I2275" t="n">
        <v>73</v>
      </c>
      <c r="J2275" t="n">
        <v>267.66</v>
      </c>
      <c r="K2275" t="n">
        <v>59.19</v>
      </c>
      <c r="L2275" t="n">
        <v>9</v>
      </c>
      <c r="M2275" t="n">
        <v>71</v>
      </c>
      <c r="N2275" t="n">
        <v>69.45999999999999</v>
      </c>
      <c r="O2275" t="n">
        <v>33245.29</v>
      </c>
      <c r="P2275" t="n">
        <v>899.02</v>
      </c>
      <c r="Q2275" t="n">
        <v>1367.67</v>
      </c>
      <c r="R2275" t="n">
        <v>174.07</v>
      </c>
      <c r="S2275" t="n">
        <v>104.26</v>
      </c>
      <c r="T2275" t="n">
        <v>33725.07</v>
      </c>
      <c r="U2275" t="n">
        <v>0.6</v>
      </c>
      <c r="V2275" t="n">
        <v>0.88</v>
      </c>
      <c r="W2275" t="n">
        <v>20.76</v>
      </c>
      <c r="X2275" t="n">
        <v>2.08</v>
      </c>
      <c r="Y2275" t="n">
        <v>1</v>
      </c>
      <c r="Z2275" t="n">
        <v>10</v>
      </c>
    </row>
    <row r="2276">
      <c r="A2276" t="n">
        <v>33</v>
      </c>
      <c r="B2276" t="n">
        <v>130</v>
      </c>
      <c r="C2276" t="inlineStr">
        <is>
          <t xml:space="preserve">CONCLUIDO	</t>
        </is>
      </c>
      <c r="D2276" t="n">
        <v>1.6432</v>
      </c>
      <c r="E2276" t="n">
        <v>60.86</v>
      </c>
      <c r="F2276" t="n">
        <v>54.58</v>
      </c>
      <c r="G2276" t="n">
        <v>46.13</v>
      </c>
      <c r="H2276" t="n">
        <v>0.61</v>
      </c>
      <c r="I2276" t="n">
        <v>71</v>
      </c>
      <c r="J2276" t="n">
        <v>268.13</v>
      </c>
      <c r="K2276" t="n">
        <v>59.19</v>
      </c>
      <c r="L2276" t="n">
        <v>9.25</v>
      </c>
      <c r="M2276" t="n">
        <v>69</v>
      </c>
      <c r="N2276" t="n">
        <v>69.69</v>
      </c>
      <c r="O2276" t="n">
        <v>33303.72</v>
      </c>
      <c r="P2276" t="n">
        <v>896.98</v>
      </c>
      <c r="Q2276" t="n">
        <v>1367.45</v>
      </c>
      <c r="R2276" t="n">
        <v>171.47</v>
      </c>
      <c r="S2276" t="n">
        <v>104.26</v>
      </c>
      <c r="T2276" t="n">
        <v>32435.19</v>
      </c>
      <c r="U2276" t="n">
        <v>0.61</v>
      </c>
      <c r="V2276" t="n">
        <v>0.88</v>
      </c>
      <c r="W2276" t="n">
        <v>20.76</v>
      </c>
      <c r="X2276" t="n">
        <v>2</v>
      </c>
      <c r="Y2276" t="n">
        <v>1</v>
      </c>
      <c r="Z2276" t="n">
        <v>10</v>
      </c>
    </row>
    <row r="2277">
      <c r="A2277" t="n">
        <v>34</v>
      </c>
      <c r="B2277" t="n">
        <v>130</v>
      </c>
      <c r="C2277" t="inlineStr">
        <is>
          <t xml:space="preserve">CONCLUIDO	</t>
        </is>
      </c>
      <c r="D2277" t="n">
        <v>1.6468</v>
      </c>
      <c r="E2277" t="n">
        <v>60.72</v>
      </c>
      <c r="F2277" t="n">
        <v>54.54</v>
      </c>
      <c r="G2277" t="n">
        <v>47.43</v>
      </c>
      <c r="H2277" t="n">
        <v>0.63</v>
      </c>
      <c r="I2277" t="n">
        <v>69</v>
      </c>
      <c r="J2277" t="n">
        <v>268.61</v>
      </c>
      <c r="K2277" t="n">
        <v>59.19</v>
      </c>
      <c r="L2277" t="n">
        <v>9.5</v>
      </c>
      <c r="M2277" t="n">
        <v>67</v>
      </c>
      <c r="N2277" t="n">
        <v>69.91</v>
      </c>
      <c r="O2277" t="n">
        <v>33362.23</v>
      </c>
      <c r="P2277" t="n">
        <v>895.7</v>
      </c>
      <c r="Q2277" t="n">
        <v>1367.4</v>
      </c>
      <c r="R2277" t="n">
        <v>170.33</v>
      </c>
      <c r="S2277" t="n">
        <v>104.26</v>
      </c>
      <c r="T2277" t="n">
        <v>31874.76</v>
      </c>
      <c r="U2277" t="n">
        <v>0.61</v>
      </c>
      <c r="V2277" t="n">
        <v>0.88</v>
      </c>
      <c r="W2277" t="n">
        <v>20.76</v>
      </c>
      <c r="X2277" t="n">
        <v>1.96</v>
      </c>
      <c r="Y2277" t="n">
        <v>1</v>
      </c>
      <c r="Z2277" t="n">
        <v>10</v>
      </c>
    </row>
    <row r="2278">
      <c r="A2278" t="n">
        <v>35</v>
      </c>
      <c r="B2278" t="n">
        <v>130</v>
      </c>
      <c r="C2278" t="inlineStr">
        <is>
          <t xml:space="preserve">CONCLUIDO	</t>
        </is>
      </c>
      <c r="D2278" t="n">
        <v>1.6518</v>
      </c>
      <c r="E2278" t="n">
        <v>60.54</v>
      </c>
      <c r="F2278" t="n">
        <v>54.46</v>
      </c>
      <c r="G2278" t="n">
        <v>48.77</v>
      </c>
      <c r="H2278" t="n">
        <v>0.64</v>
      </c>
      <c r="I2278" t="n">
        <v>67</v>
      </c>
      <c r="J2278" t="n">
        <v>269.08</v>
      </c>
      <c r="K2278" t="n">
        <v>59.19</v>
      </c>
      <c r="L2278" t="n">
        <v>9.75</v>
      </c>
      <c r="M2278" t="n">
        <v>65</v>
      </c>
      <c r="N2278" t="n">
        <v>70.14</v>
      </c>
      <c r="O2278" t="n">
        <v>33420.83</v>
      </c>
      <c r="P2278" t="n">
        <v>894.29</v>
      </c>
      <c r="Q2278" t="n">
        <v>1367.48</v>
      </c>
      <c r="R2278" t="n">
        <v>167.5</v>
      </c>
      <c r="S2278" t="n">
        <v>104.26</v>
      </c>
      <c r="T2278" t="n">
        <v>30473.53</v>
      </c>
      <c r="U2278" t="n">
        <v>0.62</v>
      </c>
      <c r="V2278" t="n">
        <v>0.88</v>
      </c>
      <c r="W2278" t="n">
        <v>20.76</v>
      </c>
      <c r="X2278" t="n">
        <v>1.88</v>
      </c>
      <c r="Y2278" t="n">
        <v>1</v>
      </c>
      <c r="Z2278" t="n">
        <v>10</v>
      </c>
    </row>
    <row r="2279">
      <c r="A2279" t="n">
        <v>36</v>
      </c>
      <c r="B2279" t="n">
        <v>130</v>
      </c>
      <c r="C2279" t="inlineStr">
        <is>
          <t xml:space="preserve">CONCLUIDO	</t>
        </is>
      </c>
      <c r="D2279" t="n">
        <v>1.655</v>
      </c>
      <c r="E2279" t="n">
        <v>60.42</v>
      </c>
      <c r="F2279" t="n">
        <v>54.44</v>
      </c>
      <c r="G2279" t="n">
        <v>50.25</v>
      </c>
      <c r="H2279" t="n">
        <v>0.66</v>
      </c>
      <c r="I2279" t="n">
        <v>65</v>
      </c>
      <c r="J2279" t="n">
        <v>269.56</v>
      </c>
      <c r="K2279" t="n">
        <v>59.19</v>
      </c>
      <c r="L2279" t="n">
        <v>10</v>
      </c>
      <c r="M2279" t="n">
        <v>63</v>
      </c>
      <c r="N2279" t="n">
        <v>70.36</v>
      </c>
      <c r="O2279" t="n">
        <v>33479.51</v>
      </c>
      <c r="P2279" t="n">
        <v>893.4</v>
      </c>
      <c r="Q2279" t="n">
        <v>1367.36</v>
      </c>
      <c r="R2279" t="n">
        <v>166.7</v>
      </c>
      <c r="S2279" t="n">
        <v>104.26</v>
      </c>
      <c r="T2279" t="n">
        <v>30081.73</v>
      </c>
      <c r="U2279" t="n">
        <v>0.63</v>
      </c>
      <c r="V2279" t="n">
        <v>0.88</v>
      </c>
      <c r="W2279" t="n">
        <v>20.76</v>
      </c>
      <c r="X2279" t="n">
        <v>1.86</v>
      </c>
      <c r="Y2279" t="n">
        <v>1</v>
      </c>
      <c r="Z2279" t="n">
        <v>10</v>
      </c>
    </row>
    <row r="2280">
      <c r="A2280" t="n">
        <v>37</v>
      </c>
      <c r="B2280" t="n">
        <v>130</v>
      </c>
      <c r="C2280" t="inlineStr">
        <is>
          <t xml:space="preserve">CONCLUIDO	</t>
        </is>
      </c>
      <c r="D2280" t="n">
        <v>1.6586</v>
      </c>
      <c r="E2280" t="n">
        <v>60.29</v>
      </c>
      <c r="F2280" t="n">
        <v>54.36</v>
      </c>
      <c r="G2280" t="n">
        <v>50.96</v>
      </c>
      <c r="H2280" t="n">
        <v>0.68</v>
      </c>
      <c r="I2280" t="n">
        <v>64</v>
      </c>
      <c r="J2280" t="n">
        <v>270.03</v>
      </c>
      <c r="K2280" t="n">
        <v>59.19</v>
      </c>
      <c r="L2280" t="n">
        <v>10.25</v>
      </c>
      <c r="M2280" t="n">
        <v>62</v>
      </c>
      <c r="N2280" t="n">
        <v>70.59</v>
      </c>
      <c r="O2280" t="n">
        <v>33538.28</v>
      </c>
      <c r="P2280" t="n">
        <v>891.59</v>
      </c>
      <c r="Q2280" t="n">
        <v>1367.41</v>
      </c>
      <c r="R2280" t="n">
        <v>164.31</v>
      </c>
      <c r="S2280" t="n">
        <v>104.26</v>
      </c>
      <c r="T2280" t="n">
        <v>28890.6</v>
      </c>
      <c r="U2280" t="n">
        <v>0.63</v>
      </c>
      <c r="V2280" t="n">
        <v>0.88</v>
      </c>
      <c r="W2280" t="n">
        <v>20.75</v>
      </c>
      <c r="X2280" t="n">
        <v>1.78</v>
      </c>
      <c r="Y2280" t="n">
        <v>1</v>
      </c>
      <c r="Z2280" t="n">
        <v>10</v>
      </c>
    </row>
    <row r="2281">
      <c r="A2281" t="n">
        <v>38</v>
      </c>
      <c r="B2281" t="n">
        <v>130</v>
      </c>
      <c r="C2281" t="inlineStr">
        <is>
          <t xml:space="preserve">CONCLUIDO	</t>
        </is>
      </c>
      <c r="D2281" t="n">
        <v>1.6622</v>
      </c>
      <c r="E2281" t="n">
        <v>60.16</v>
      </c>
      <c r="F2281" t="n">
        <v>54.32</v>
      </c>
      <c r="G2281" t="n">
        <v>52.57</v>
      </c>
      <c r="H2281" t="n">
        <v>0.6899999999999999</v>
      </c>
      <c r="I2281" t="n">
        <v>62</v>
      </c>
      <c r="J2281" t="n">
        <v>270.51</v>
      </c>
      <c r="K2281" t="n">
        <v>59.19</v>
      </c>
      <c r="L2281" t="n">
        <v>10.5</v>
      </c>
      <c r="M2281" t="n">
        <v>60</v>
      </c>
      <c r="N2281" t="n">
        <v>70.81999999999999</v>
      </c>
      <c r="O2281" t="n">
        <v>33597.14</v>
      </c>
      <c r="P2281" t="n">
        <v>890.45</v>
      </c>
      <c r="Q2281" t="n">
        <v>1367.34</v>
      </c>
      <c r="R2281" t="n">
        <v>163.24</v>
      </c>
      <c r="S2281" t="n">
        <v>104.26</v>
      </c>
      <c r="T2281" t="n">
        <v>28367.97</v>
      </c>
      <c r="U2281" t="n">
        <v>0.64</v>
      </c>
      <c r="V2281" t="n">
        <v>0.88</v>
      </c>
      <c r="W2281" t="n">
        <v>20.74</v>
      </c>
      <c r="X2281" t="n">
        <v>1.75</v>
      </c>
      <c r="Y2281" t="n">
        <v>1</v>
      </c>
      <c r="Z2281" t="n">
        <v>10</v>
      </c>
    </row>
    <row r="2282">
      <c r="A2282" t="n">
        <v>39</v>
      </c>
      <c r="B2282" t="n">
        <v>130</v>
      </c>
      <c r="C2282" t="inlineStr">
        <is>
          <t xml:space="preserve">CONCLUIDO	</t>
        </is>
      </c>
      <c r="D2282" t="n">
        <v>1.6648</v>
      </c>
      <c r="E2282" t="n">
        <v>60.07</v>
      </c>
      <c r="F2282" t="n">
        <v>54.28</v>
      </c>
      <c r="G2282" t="n">
        <v>53.39</v>
      </c>
      <c r="H2282" t="n">
        <v>0.71</v>
      </c>
      <c r="I2282" t="n">
        <v>61</v>
      </c>
      <c r="J2282" t="n">
        <v>270.99</v>
      </c>
      <c r="K2282" t="n">
        <v>59.19</v>
      </c>
      <c r="L2282" t="n">
        <v>10.75</v>
      </c>
      <c r="M2282" t="n">
        <v>59</v>
      </c>
      <c r="N2282" t="n">
        <v>71.04000000000001</v>
      </c>
      <c r="O2282" t="n">
        <v>33656.08</v>
      </c>
      <c r="P2282" t="n">
        <v>889.2</v>
      </c>
      <c r="Q2282" t="n">
        <v>1367.56</v>
      </c>
      <c r="R2282" t="n">
        <v>161.75</v>
      </c>
      <c r="S2282" t="n">
        <v>104.26</v>
      </c>
      <c r="T2282" t="n">
        <v>27626.73</v>
      </c>
      <c r="U2282" t="n">
        <v>0.64</v>
      </c>
      <c r="V2282" t="n">
        <v>0.88</v>
      </c>
      <c r="W2282" t="n">
        <v>20.74</v>
      </c>
      <c r="X2282" t="n">
        <v>1.7</v>
      </c>
      <c r="Y2282" t="n">
        <v>1</v>
      </c>
      <c r="Z2282" t="n">
        <v>10</v>
      </c>
    </row>
    <row r="2283">
      <c r="A2283" t="n">
        <v>40</v>
      </c>
      <c r="B2283" t="n">
        <v>130</v>
      </c>
      <c r="C2283" t="inlineStr">
        <is>
          <t xml:space="preserve">CONCLUIDO	</t>
        </is>
      </c>
      <c r="D2283" t="n">
        <v>1.6691</v>
      </c>
      <c r="E2283" t="n">
        <v>59.91</v>
      </c>
      <c r="F2283" t="n">
        <v>54.22</v>
      </c>
      <c r="G2283" t="n">
        <v>55.14</v>
      </c>
      <c r="H2283" t="n">
        <v>0.72</v>
      </c>
      <c r="I2283" t="n">
        <v>59</v>
      </c>
      <c r="J2283" t="n">
        <v>271.47</v>
      </c>
      <c r="K2283" t="n">
        <v>59.19</v>
      </c>
      <c r="L2283" t="n">
        <v>11</v>
      </c>
      <c r="M2283" t="n">
        <v>57</v>
      </c>
      <c r="N2283" t="n">
        <v>71.27</v>
      </c>
      <c r="O2283" t="n">
        <v>33715.11</v>
      </c>
      <c r="P2283" t="n">
        <v>887.9299999999999</v>
      </c>
      <c r="Q2283" t="n">
        <v>1367.43</v>
      </c>
      <c r="R2283" t="n">
        <v>160.22</v>
      </c>
      <c r="S2283" t="n">
        <v>104.26</v>
      </c>
      <c r="T2283" t="n">
        <v>26873.44</v>
      </c>
      <c r="U2283" t="n">
        <v>0.65</v>
      </c>
      <c r="V2283" t="n">
        <v>0.88</v>
      </c>
      <c r="W2283" t="n">
        <v>20.73</v>
      </c>
      <c r="X2283" t="n">
        <v>1.65</v>
      </c>
      <c r="Y2283" t="n">
        <v>1</v>
      </c>
      <c r="Z2283" t="n">
        <v>10</v>
      </c>
    </row>
    <row r="2284">
      <c r="A2284" t="n">
        <v>41</v>
      </c>
      <c r="B2284" t="n">
        <v>130</v>
      </c>
      <c r="C2284" t="inlineStr">
        <is>
          <t xml:space="preserve">CONCLUIDO	</t>
        </is>
      </c>
      <c r="D2284" t="n">
        <v>1.6703</v>
      </c>
      <c r="E2284" t="n">
        <v>59.87</v>
      </c>
      <c r="F2284" t="n">
        <v>54.23</v>
      </c>
      <c r="G2284" t="n">
        <v>56.1</v>
      </c>
      <c r="H2284" t="n">
        <v>0.74</v>
      </c>
      <c r="I2284" t="n">
        <v>58</v>
      </c>
      <c r="J2284" t="n">
        <v>271.95</v>
      </c>
      <c r="K2284" t="n">
        <v>59.19</v>
      </c>
      <c r="L2284" t="n">
        <v>11.25</v>
      </c>
      <c r="M2284" t="n">
        <v>56</v>
      </c>
      <c r="N2284" t="n">
        <v>71.5</v>
      </c>
      <c r="O2284" t="n">
        <v>33774.23</v>
      </c>
      <c r="P2284" t="n">
        <v>888.16</v>
      </c>
      <c r="Q2284" t="n">
        <v>1367.51</v>
      </c>
      <c r="R2284" t="n">
        <v>160.24</v>
      </c>
      <c r="S2284" t="n">
        <v>104.26</v>
      </c>
      <c r="T2284" t="n">
        <v>26885.28</v>
      </c>
      <c r="U2284" t="n">
        <v>0.65</v>
      </c>
      <c r="V2284" t="n">
        <v>0.88</v>
      </c>
      <c r="W2284" t="n">
        <v>20.74</v>
      </c>
      <c r="X2284" t="n">
        <v>1.65</v>
      </c>
      <c r="Y2284" t="n">
        <v>1</v>
      </c>
      <c r="Z2284" t="n">
        <v>10</v>
      </c>
    </row>
    <row r="2285">
      <c r="A2285" t="n">
        <v>42</v>
      </c>
      <c r="B2285" t="n">
        <v>130</v>
      </c>
      <c r="C2285" t="inlineStr">
        <is>
          <t xml:space="preserve">CONCLUIDO	</t>
        </is>
      </c>
      <c r="D2285" t="n">
        <v>1.6724</v>
      </c>
      <c r="E2285" t="n">
        <v>59.79</v>
      </c>
      <c r="F2285" t="n">
        <v>54.2</v>
      </c>
      <c r="G2285" t="n">
        <v>57.06</v>
      </c>
      <c r="H2285" t="n">
        <v>0.75</v>
      </c>
      <c r="I2285" t="n">
        <v>57</v>
      </c>
      <c r="J2285" t="n">
        <v>272.43</v>
      </c>
      <c r="K2285" t="n">
        <v>59.19</v>
      </c>
      <c r="L2285" t="n">
        <v>11.5</v>
      </c>
      <c r="M2285" t="n">
        <v>55</v>
      </c>
      <c r="N2285" t="n">
        <v>71.73</v>
      </c>
      <c r="O2285" t="n">
        <v>33833.57</v>
      </c>
      <c r="P2285" t="n">
        <v>886.74</v>
      </c>
      <c r="Q2285" t="n">
        <v>1367.34</v>
      </c>
      <c r="R2285" t="n">
        <v>159.45</v>
      </c>
      <c r="S2285" t="n">
        <v>104.26</v>
      </c>
      <c r="T2285" t="n">
        <v>26495.52</v>
      </c>
      <c r="U2285" t="n">
        <v>0.65</v>
      </c>
      <c r="V2285" t="n">
        <v>0.88</v>
      </c>
      <c r="W2285" t="n">
        <v>20.74</v>
      </c>
      <c r="X2285" t="n">
        <v>1.62</v>
      </c>
      <c r="Y2285" t="n">
        <v>1</v>
      </c>
      <c r="Z2285" t="n">
        <v>10</v>
      </c>
    </row>
    <row r="2286">
      <c r="A2286" t="n">
        <v>43</v>
      </c>
      <c r="B2286" t="n">
        <v>130</v>
      </c>
      <c r="C2286" t="inlineStr">
        <is>
          <t xml:space="preserve">CONCLUIDO	</t>
        </is>
      </c>
      <c r="D2286" t="n">
        <v>1.6773</v>
      </c>
      <c r="E2286" t="n">
        <v>59.62</v>
      </c>
      <c r="F2286" t="n">
        <v>54.12</v>
      </c>
      <c r="G2286" t="n">
        <v>59.04</v>
      </c>
      <c r="H2286" t="n">
        <v>0.77</v>
      </c>
      <c r="I2286" t="n">
        <v>55</v>
      </c>
      <c r="J2286" t="n">
        <v>272.91</v>
      </c>
      <c r="K2286" t="n">
        <v>59.19</v>
      </c>
      <c r="L2286" t="n">
        <v>11.75</v>
      </c>
      <c r="M2286" t="n">
        <v>53</v>
      </c>
      <c r="N2286" t="n">
        <v>71.95999999999999</v>
      </c>
      <c r="O2286" t="n">
        <v>33892.87</v>
      </c>
      <c r="P2286" t="n">
        <v>885.3200000000001</v>
      </c>
      <c r="Q2286" t="n">
        <v>1367.3</v>
      </c>
      <c r="R2286" t="n">
        <v>157.04</v>
      </c>
      <c r="S2286" t="n">
        <v>104.26</v>
      </c>
      <c r="T2286" t="n">
        <v>25299.11</v>
      </c>
      <c r="U2286" t="n">
        <v>0.66</v>
      </c>
      <c r="V2286" t="n">
        <v>0.89</v>
      </c>
      <c r="W2286" t="n">
        <v>20.73</v>
      </c>
      <c r="X2286" t="n">
        <v>1.55</v>
      </c>
      <c r="Y2286" t="n">
        <v>1</v>
      </c>
      <c r="Z2286" t="n">
        <v>10</v>
      </c>
    </row>
    <row r="2287">
      <c r="A2287" t="n">
        <v>44</v>
      </c>
      <c r="B2287" t="n">
        <v>130</v>
      </c>
      <c r="C2287" t="inlineStr">
        <is>
          <t xml:space="preserve">CONCLUIDO	</t>
        </is>
      </c>
      <c r="D2287" t="n">
        <v>1.6795</v>
      </c>
      <c r="E2287" t="n">
        <v>59.54</v>
      </c>
      <c r="F2287" t="n">
        <v>54.1</v>
      </c>
      <c r="G2287" t="n">
        <v>60.11</v>
      </c>
      <c r="H2287" t="n">
        <v>0.78</v>
      </c>
      <c r="I2287" t="n">
        <v>54</v>
      </c>
      <c r="J2287" t="n">
        <v>273.39</v>
      </c>
      <c r="K2287" t="n">
        <v>59.19</v>
      </c>
      <c r="L2287" t="n">
        <v>12</v>
      </c>
      <c r="M2287" t="n">
        <v>52</v>
      </c>
      <c r="N2287" t="n">
        <v>72.2</v>
      </c>
      <c r="O2287" t="n">
        <v>33952.26</v>
      </c>
      <c r="P2287" t="n">
        <v>884.49</v>
      </c>
      <c r="Q2287" t="n">
        <v>1367.26</v>
      </c>
      <c r="R2287" t="n">
        <v>155.77</v>
      </c>
      <c r="S2287" t="n">
        <v>104.26</v>
      </c>
      <c r="T2287" t="n">
        <v>24673.38</v>
      </c>
      <c r="U2287" t="n">
        <v>0.67</v>
      </c>
      <c r="V2287" t="n">
        <v>0.89</v>
      </c>
      <c r="W2287" t="n">
        <v>20.73</v>
      </c>
      <c r="X2287" t="n">
        <v>1.52</v>
      </c>
      <c r="Y2287" t="n">
        <v>1</v>
      </c>
      <c r="Z2287" t="n">
        <v>10</v>
      </c>
    </row>
    <row r="2288">
      <c r="A2288" t="n">
        <v>45</v>
      </c>
      <c r="B2288" t="n">
        <v>130</v>
      </c>
      <c r="C2288" t="inlineStr">
        <is>
          <t xml:space="preserve">CONCLUIDO	</t>
        </is>
      </c>
      <c r="D2288" t="n">
        <v>1.6812</v>
      </c>
      <c r="E2288" t="n">
        <v>59.48</v>
      </c>
      <c r="F2288" t="n">
        <v>54.09</v>
      </c>
      <c r="G2288" t="n">
        <v>61.23</v>
      </c>
      <c r="H2288" t="n">
        <v>0.8</v>
      </c>
      <c r="I2288" t="n">
        <v>53</v>
      </c>
      <c r="J2288" t="n">
        <v>273.87</v>
      </c>
      <c r="K2288" t="n">
        <v>59.19</v>
      </c>
      <c r="L2288" t="n">
        <v>12.25</v>
      </c>
      <c r="M2288" t="n">
        <v>51</v>
      </c>
      <c r="N2288" t="n">
        <v>72.43000000000001</v>
      </c>
      <c r="O2288" t="n">
        <v>34011.74</v>
      </c>
      <c r="P2288" t="n">
        <v>884.01</v>
      </c>
      <c r="Q2288" t="n">
        <v>1367.35</v>
      </c>
      <c r="R2288" t="n">
        <v>155.39</v>
      </c>
      <c r="S2288" t="n">
        <v>104.26</v>
      </c>
      <c r="T2288" t="n">
        <v>24487.86</v>
      </c>
      <c r="U2288" t="n">
        <v>0.67</v>
      </c>
      <c r="V2288" t="n">
        <v>0.89</v>
      </c>
      <c r="W2288" t="n">
        <v>20.74</v>
      </c>
      <c r="X2288" t="n">
        <v>1.51</v>
      </c>
      <c r="Y2288" t="n">
        <v>1</v>
      </c>
      <c r="Z2288" t="n">
        <v>10</v>
      </c>
    </row>
    <row r="2289">
      <c r="A2289" t="n">
        <v>46</v>
      </c>
      <c r="B2289" t="n">
        <v>130</v>
      </c>
      <c r="C2289" t="inlineStr">
        <is>
          <t xml:space="preserve">CONCLUIDO	</t>
        </is>
      </c>
      <c r="D2289" t="n">
        <v>1.6835</v>
      </c>
      <c r="E2289" t="n">
        <v>59.4</v>
      </c>
      <c r="F2289" t="n">
        <v>54.05</v>
      </c>
      <c r="G2289" t="n">
        <v>62.37</v>
      </c>
      <c r="H2289" t="n">
        <v>0.8100000000000001</v>
      </c>
      <c r="I2289" t="n">
        <v>52</v>
      </c>
      <c r="J2289" t="n">
        <v>274.35</v>
      </c>
      <c r="K2289" t="n">
        <v>59.19</v>
      </c>
      <c r="L2289" t="n">
        <v>12.5</v>
      </c>
      <c r="M2289" t="n">
        <v>50</v>
      </c>
      <c r="N2289" t="n">
        <v>72.66</v>
      </c>
      <c r="O2289" t="n">
        <v>34071.31</v>
      </c>
      <c r="P2289" t="n">
        <v>883.11</v>
      </c>
      <c r="Q2289" t="n">
        <v>1367.36</v>
      </c>
      <c r="R2289" t="n">
        <v>154.37</v>
      </c>
      <c r="S2289" t="n">
        <v>104.26</v>
      </c>
      <c r="T2289" t="n">
        <v>23980.99</v>
      </c>
      <c r="U2289" t="n">
        <v>0.68</v>
      </c>
      <c r="V2289" t="n">
        <v>0.89</v>
      </c>
      <c r="W2289" t="n">
        <v>20.73</v>
      </c>
      <c r="X2289" t="n">
        <v>1.47</v>
      </c>
      <c r="Y2289" t="n">
        <v>1</v>
      </c>
      <c r="Z2289" t="n">
        <v>10</v>
      </c>
    </row>
    <row r="2290">
      <c r="A2290" t="n">
        <v>47</v>
      </c>
      <c r="B2290" t="n">
        <v>130</v>
      </c>
      <c r="C2290" t="inlineStr">
        <is>
          <t xml:space="preserve">CONCLUIDO	</t>
        </is>
      </c>
      <c r="D2290" t="n">
        <v>1.6859</v>
      </c>
      <c r="E2290" t="n">
        <v>59.31</v>
      </c>
      <c r="F2290" t="n">
        <v>54.02</v>
      </c>
      <c r="G2290" t="n">
        <v>63.55</v>
      </c>
      <c r="H2290" t="n">
        <v>0.83</v>
      </c>
      <c r="I2290" t="n">
        <v>51</v>
      </c>
      <c r="J2290" t="n">
        <v>274.84</v>
      </c>
      <c r="K2290" t="n">
        <v>59.19</v>
      </c>
      <c r="L2290" t="n">
        <v>12.75</v>
      </c>
      <c r="M2290" t="n">
        <v>49</v>
      </c>
      <c r="N2290" t="n">
        <v>72.89</v>
      </c>
      <c r="O2290" t="n">
        <v>34130.98</v>
      </c>
      <c r="P2290" t="n">
        <v>881.67</v>
      </c>
      <c r="Q2290" t="n">
        <v>1367.32</v>
      </c>
      <c r="R2290" t="n">
        <v>153.63</v>
      </c>
      <c r="S2290" t="n">
        <v>104.26</v>
      </c>
      <c r="T2290" t="n">
        <v>23615.89</v>
      </c>
      <c r="U2290" t="n">
        <v>0.68</v>
      </c>
      <c r="V2290" t="n">
        <v>0.89</v>
      </c>
      <c r="W2290" t="n">
        <v>20.72</v>
      </c>
      <c r="X2290" t="n">
        <v>1.44</v>
      </c>
      <c r="Y2290" t="n">
        <v>1</v>
      </c>
      <c r="Z2290" t="n">
        <v>10</v>
      </c>
    </row>
    <row r="2291">
      <c r="A2291" t="n">
        <v>48</v>
      </c>
      <c r="B2291" t="n">
        <v>130</v>
      </c>
      <c r="C2291" t="inlineStr">
        <is>
          <t xml:space="preserve">CONCLUIDO	</t>
        </is>
      </c>
      <c r="D2291" t="n">
        <v>1.6882</v>
      </c>
      <c r="E2291" t="n">
        <v>59.23</v>
      </c>
      <c r="F2291" t="n">
        <v>53.98</v>
      </c>
      <c r="G2291" t="n">
        <v>64.78</v>
      </c>
      <c r="H2291" t="n">
        <v>0.84</v>
      </c>
      <c r="I2291" t="n">
        <v>50</v>
      </c>
      <c r="J2291" t="n">
        <v>275.32</v>
      </c>
      <c r="K2291" t="n">
        <v>59.19</v>
      </c>
      <c r="L2291" t="n">
        <v>13</v>
      </c>
      <c r="M2291" t="n">
        <v>48</v>
      </c>
      <c r="N2291" t="n">
        <v>73.13</v>
      </c>
      <c r="O2291" t="n">
        <v>34190.73</v>
      </c>
      <c r="P2291" t="n">
        <v>881.21</v>
      </c>
      <c r="Q2291" t="n">
        <v>1367.33</v>
      </c>
      <c r="R2291" t="n">
        <v>152.15</v>
      </c>
      <c r="S2291" t="n">
        <v>104.26</v>
      </c>
      <c r="T2291" t="n">
        <v>22882.36</v>
      </c>
      <c r="U2291" t="n">
        <v>0.6899999999999999</v>
      </c>
      <c r="V2291" t="n">
        <v>0.89</v>
      </c>
      <c r="W2291" t="n">
        <v>20.73</v>
      </c>
      <c r="X2291" t="n">
        <v>1.41</v>
      </c>
      <c r="Y2291" t="n">
        <v>1</v>
      </c>
      <c r="Z2291" t="n">
        <v>10</v>
      </c>
    </row>
    <row r="2292">
      <c r="A2292" t="n">
        <v>49</v>
      </c>
      <c r="B2292" t="n">
        <v>130</v>
      </c>
      <c r="C2292" t="inlineStr">
        <is>
          <t xml:space="preserve">CONCLUIDO	</t>
        </is>
      </c>
      <c r="D2292" t="n">
        <v>1.6905</v>
      </c>
      <c r="E2292" t="n">
        <v>59.16</v>
      </c>
      <c r="F2292" t="n">
        <v>53.95</v>
      </c>
      <c r="G2292" t="n">
        <v>66.06999999999999</v>
      </c>
      <c r="H2292" t="n">
        <v>0.86</v>
      </c>
      <c r="I2292" t="n">
        <v>49</v>
      </c>
      <c r="J2292" t="n">
        <v>275.81</v>
      </c>
      <c r="K2292" t="n">
        <v>59.19</v>
      </c>
      <c r="L2292" t="n">
        <v>13.25</v>
      </c>
      <c r="M2292" t="n">
        <v>47</v>
      </c>
      <c r="N2292" t="n">
        <v>73.36</v>
      </c>
      <c r="O2292" t="n">
        <v>34250.57</v>
      </c>
      <c r="P2292" t="n">
        <v>880.12</v>
      </c>
      <c r="Q2292" t="n">
        <v>1367.26</v>
      </c>
      <c r="R2292" t="n">
        <v>151.12</v>
      </c>
      <c r="S2292" t="n">
        <v>104.26</v>
      </c>
      <c r="T2292" t="n">
        <v>22372.46</v>
      </c>
      <c r="U2292" t="n">
        <v>0.6899999999999999</v>
      </c>
      <c r="V2292" t="n">
        <v>0.89</v>
      </c>
      <c r="W2292" t="n">
        <v>20.73</v>
      </c>
      <c r="X2292" t="n">
        <v>1.38</v>
      </c>
      <c r="Y2292" t="n">
        <v>1</v>
      </c>
      <c r="Z2292" t="n">
        <v>10</v>
      </c>
    </row>
    <row r="2293">
      <c r="A2293" t="n">
        <v>50</v>
      </c>
      <c r="B2293" t="n">
        <v>130</v>
      </c>
      <c r="C2293" t="inlineStr">
        <is>
          <t xml:space="preserve">CONCLUIDO	</t>
        </is>
      </c>
      <c r="D2293" t="n">
        <v>1.6932</v>
      </c>
      <c r="E2293" t="n">
        <v>59.06</v>
      </c>
      <c r="F2293" t="n">
        <v>53.91</v>
      </c>
      <c r="G2293" t="n">
        <v>67.39</v>
      </c>
      <c r="H2293" t="n">
        <v>0.87</v>
      </c>
      <c r="I2293" t="n">
        <v>48</v>
      </c>
      <c r="J2293" t="n">
        <v>276.29</v>
      </c>
      <c r="K2293" t="n">
        <v>59.19</v>
      </c>
      <c r="L2293" t="n">
        <v>13.5</v>
      </c>
      <c r="M2293" t="n">
        <v>46</v>
      </c>
      <c r="N2293" t="n">
        <v>73.59999999999999</v>
      </c>
      <c r="O2293" t="n">
        <v>34310.51</v>
      </c>
      <c r="P2293" t="n">
        <v>878.8099999999999</v>
      </c>
      <c r="Q2293" t="n">
        <v>1367.24</v>
      </c>
      <c r="R2293" t="n">
        <v>149.9</v>
      </c>
      <c r="S2293" t="n">
        <v>104.26</v>
      </c>
      <c r="T2293" t="n">
        <v>21765.09</v>
      </c>
      <c r="U2293" t="n">
        <v>0.7</v>
      </c>
      <c r="V2293" t="n">
        <v>0.89</v>
      </c>
      <c r="W2293" t="n">
        <v>20.72</v>
      </c>
      <c r="X2293" t="n">
        <v>1.33</v>
      </c>
      <c r="Y2293" t="n">
        <v>1</v>
      </c>
      <c r="Z2293" t="n">
        <v>10</v>
      </c>
    </row>
    <row r="2294">
      <c r="A2294" t="n">
        <v>51</v>
      </c>
      <c r="B2294" t="n">
        <v>130</v>
      </c>
      <c r="C2294" t="inlineStr">
        <is>
          <t xml:space="preserve">CONCLUIDO	</t>
        </is>
      </c>
      <c r="D2294" t="n">
        <v>1.6945</v>
      </c>
      <c r="E2294" t="n">
        <v>59.01</v>
      </c>
      <c r="F2294" t="n">
        <v>53.91</v>
      </c>
      <c r="G2294" t="n">
        <v>68.81999999999999</v>
      </c>
      <c r="H2294" t="n">
        <v>0.88</v>
      </c>
      <c r="I2294" t="n">
        <v>47</v>
      </c>
      <c r="J2294" t="n">
        <v>276.78</v>
      </c>
      <c r="K2294" t="n">
        <v>59.19</v>
      </c>
      <c r="L2294" t="n">
        <v>13.75</v>
      </c>
      <c r="M2294" t="n">
        <v>45</v>
      </c>
      <c r="N2294" t="n">
        <v>73.84</v>
      </c>
      <c r="O2294" t="n">
        <v>34370.54</v>
      </c>
      <c r="P2294" t="n">
        <v>878.59</v>
      </c>
      <c r="Q2294" t="n">
        <v>1367.39</v>
      </c>
      <c r="R2294" t="n">
        <v>149.63</v>
      </c>
      <c r="S2294" t="n">
        <v>104.26</v>
      </c>
      <c r="T2294" t="n">
        <v>21638.54</v>
      </c>
      <c r="U2294" t="n">
        <v>0.7</v>
      </c>
      <c r="V2294" t="n">
        <v>0.89</v>
      </c>
      <c r="W2294" t="n">
        <v>20.73</v>
      </c>
      <c r="X2294" t="n">
        <v>1.33</v>
      </c>
      <c r="Y2294" t="n">
        <v>1</v>
      </c>
      <c r="Z2294" t="n">
        <v>10</v>
      </c>
    </row>
    <row r="2295">
      <c r="A2295" t="n">
        <v>52</v>
      </c>
      <c r="B2295" t="n">
        <v>130</v>
      </c>
      <c r="C2295" t="inlineStr">
        <is>
          <t xml:space="preserve">CONCLUIDO	</t>
        </is>
      </c>
      <c r="D2295" t="n">
        <v>1.6969</v>
      </c>
      <c r="E2295" t="n">
        <v>58.93</v>
      </c>
      <c r="F2295" t="n">
        <v>53.88</v>
      </c>
      <c r="G2295" t="n">
        <v>70.28</v>
      </c>
      <c r="H2295" t="n">
        <v>0.9</v>
      </c>
      <c r="I2295" t="n">
        <v>46</v>
      </c>
      <c r="J2295" t="n">
        <v>277.27</v>
      </c>
      <c r="K2295" t="n">
        <v>59.19</v>
      </c>
      <c r="L2295" t="n">
        <v>14</v>
      </c>
      <c r="M2295" t="n">
        <v>44</v>
      </c>
      <c r="N2295" t="n">
        <v>74.06999999999999</v>
      </c>
      <c r="O2295" t="n">
        <v>34430.66</v>
      </c>
      <c r="P2295" t="n">
        <v>877.49</v>
      </c>
      <c r="Q2295" t="n">
        <v>1367.27</v>
      </c>
      <c r="R2295" t="n">
        <v>148.69</v>
      </c>
      <c r="S2295" t="n">
        <v>104.26</v>
      </c>
      <c r="T2295" t="n">
        <v>21171.14</v>
      </c>
      <c r="U2295" t="n">
        <v>0.7</v>
      </c>
      <c r="V2295" t="n">
        <v>0.89</v>
      </c>
      <c r="W2295" t="n">
        <v>20.72</v>
      </c>
      <c r="X2295" t="n">
        <v>1.3</v>
      </c>
      <c r="Y2295" t="n">
        <v>1</v>
      </c>
      <c r="Z2295" t="n">
        <v>10</v>
      </c>
    </row>
    <row r="2296">
      <c r="A2296" t="n">
        <v>53</v>
      </c>
      <c r="B2296" t="n">
        <v>130</v>
      </c>
      <c r="C2296" t="inlineStr">
        <is>
          <t xml:space="preserve">CONCLUIDO	</t>
        </is>
      </c>
      <c r="D2296" t="n">
        <v>1.7001</v>
      </c>
      <c r="E2296" t="n">
        <v>58.82</v>
      </c>
      <c r="F2296" t="n">
        <v>53.81</v>
      </c>
      <c r="G2296" t="n">
        <v>71.75</v>
      </c>
      <c r="H2296" t="n">
        <v>0.91</v>
      </c>
      <c r="I2296" t="n">
        <v>45</v>
      </c>
      <c r="J2296" t="n">
        <v>277.76</v>
      </c>
      <c r="K2296" t="n">
        <v>59.19</v>
      </c>
      <c r="L2296" t="n">
        <v>14.25</v>
      </c>
      <c r="M2296" t="n">
        <v>43</v>
      </c>
      <c r="N2296" t="n">
        <v>74.31</v>
      </c>
      <c r="O2296" t="n">
        <v>34490.87</v>
      </c>
      <c r="P2296" t="n">
        <v>875.9299999999999</v>
      </c>
      <c r="Q2296" t="n">
        <v>1367.33</v>
      </c>
      <c r="R2296" t="n">
        <v>146.77</v>
      </c>
      <c r="S2296" t="n">
        <v>104.26</v>
      </c>
      <c r="T2296" t="n">
        <v>20213.99</v>
      </c>
      <c r="U2296" t="n">
        <v>0.71</v>
      </c>
      <c r="V2296" t="n">
        <v>0.89</v>
      </c>
      <c r="W2296" t="n">
        <v>20.71</v>
      </c>
      <c r="X2296" t="n">
        <v>1.24</v>
      </c>
      <c r="Y2296" t="n">
        <v>1</v>
      </c>
      <c r="Z2296" t="n">
        <v>10</v>
      </c>
    </row>
    <row r="2297">
      <c r="A2297" t="n">
        <v>54</v>
      </c>
      <c r="B2297" t="n">
        <v>130</v>
      </c>
      <c r="C2297" t="inlineStr">
        <is>
          <t xml:space="preserve">CONCLUIDO	</t>
        </is>
      </c>
      <c r="D2297" t="n">
        <v>1.6996</v>
      </c>
      <c r="E2297" t="n">
        <v>58.84</v>
      </c>
      <c r="F2297" t="n">
        <v>53.83</v>
      </c>
      <c r="G2297" t="n">
        <v>71.78</v>
      </c>
      <c r="H2297" t="n">
        <v>0.93</v>
      </c>
      <c r="I2297" t="n">
        <v>45</v>
      </c>
      <c r="J2297" t="n">
        <v>278.25</v>
      </c>
      <c r="K2297" t="n">
        <v>59.19</v>
      </c>
      <c r="L2297" t="n">
        <v>14.5</v>
      </c>
      <c r="M2297" t="n">
        <v>43</v>
      </c>
      <c r="N2297" t="n">
        <v>74.55</v>
      </c>
      <c r="O2297" t="n">
        <v>34551.18</v>
      </c>
      <c r="P2297" t="n">
        <v>875.86</v>
      </c>
      <c r="Q2297" t="n">
        <v>1367.25</v>
      </c>
      <c r="R2297" t="n">
        <v>147.15</v>
      </c>
      <c r="S2297" t="n">
        <v>104.26</v>
      </c>
      <c r="T2297" t="n">
        <v>20404.75</v>
      </c>
      <c r="U2297" t="n">
        <v>0.71</v>
      </c>
      <c r="V2297" t="n">
        <v>0.89</v>
      </c>
      <c r="W2297" t="n">
        <v>20.72</v>
      </c>
      <c r="X2297" t="n">
        <v>1.26</v>
      </c>
      <c r="Y2297" t="n">
        <v>1</v>
      </c>
      <c r="Z2297" t="n">
        <v>10</v>
      </c>
    </row>
    <row r="2298">
      <c r="A2298" t="n">
        <v>55</v>
      </c>
      <c r="B2298" t="n">
        <v>130</v>
      </c>
      <c r="C2298" t="inlineStr">
        <is>
          <t xml:space="preserve">CONCLUIDO	</t>
        </is>
      </c>
      <c r="D2298" t="n">
        <v>1.7011</v>
      </c>
      <c r="E2298" t="n">
        <v>58.78</v>
      </c>
      <c r="F2298" t="n">
        <v>53.83</v>
      </c>
      <c r="G2298" t="n">
        <v>73.40000000000001</v>
      </c>
      <c r="H2298" t="n">
        <v>0.9399999999999999</v>
      </c>
      <c r="I2298" t="n">
        <v>44</v>
      </c>
      <c r="J2298" t="n">
        <v>278.74</v>
      </c>
      <c r="K2298" t="n">
        <v>59.19</v>
      </c>
      <c r="L2298" t="n">
        <v>14.75</v>
      </c>
      <c r="M2298" t="n">
        <v>42</v>
      </c>
      <c r="N2298" t="n">
        <v>74.79000000000001</v>
      </c>
      <c r="O2298" t="n">
        <v>34611.59</v>
      </c>
      <c r="P2298" t="n">
        <v>875.86</v>
      </c>
      <c r="Q2298" t="n">
        <v>1367.37</v>
      </c>
      <c r="R2298" t="n">
        <v>147.49</v>
      </c>
      <c r="S2298" t="n">
        <v>104.26</v>
      </c>
      <c r="T2298" t="n">
        <v>20578.76</v>
      </c>
      <c r="U2298" t="n">
        <v>0.71</v>
      </c>
      <c r="V2298" t="n">
        <v>0.89</v>
      </c>
      <c r="W2298" t="n">
        <v>20.71</v>
      </c>
      <c r="X2298" t="n">
        <v>1.25</v>
      </c>
      <c r="Y2298" t="n">
        <v>1</v>
      </c>
      <c r="Z2298" t="n">
        <v>10</v>
      </c>
    </row>
    <row r="2299">
      <c r="A2299" t="n">
        <v>56</v>
      </c>
      <c r="B2299" t="n">
        <v>130</v>
      </c>
      <c r="C2299" t="inlineStr">
        <is>
          <t xml:space="preserve">CONCLUIDO	</t>
        </is>
      </c>
      <c r="D2299" t="n">
        <v>1.7044</v>
      </c>
      <c r="E2299" t="n">
        <v>58.67</v>
      </c>
      <c r="F2299" t="n">
        <v>53.76</v>
      </c>
      <c r="G2299" t="n">
        <v>75.02</v>
      </c>
      <c r="H2299" t="n">
        <v>0.96</v>
      </c>
      <c r="I2299" t="n">
        <v>43</v>
      </c>
      <c r="J2299" t="n">
        <v>279.23</v>
      </c>
      <c r="K2299" t="n">
        <v>59.19</v>
      </c>
      <c r="L2299" t="n">
        <v>15</v>
      </c>
      <c r="M2299" t="n">
        <v>41</v>
      </c>
      <c r="N2299" t="n">
        <v>75.03</v>
      </c>
      <c r="O2299" t="n">
        <v>34672.08</v>
      </c>
      <c r="P2299" t="n">
        <v>874.53</v>
      </c>
      <c r="Q2299" t="n">
        <v>1367.36</v>
      </c>
      <c r="R2299" t="n">
        <v>145.23</v>
      </c>
      <c r="S2299" t="n">
        <v>104.26</v>
      </c>
      <c r="T2299" t="n">
        <v>19456.04</v>
      </c>
      <c r="U2299" t="n">
        <v>0.72</v>
      </c>
      <c r="V2299" t="n">
        <v>0.89</v>
      </c>
      <c r="W2299" t="n">
        <v>20.71</v>
      </c>
      <c r="X2299" t="n">
        <v>1.18</v>
      </c>
      <c r="Y2299" t="n">
        <v>1</v>
      </c>
      <c r="Z2299" t="n">
        <v>10</v>
      </c>
    </row>
    <row r="2300">
      <c r="A2300" t="n">
        <v>57</v>
      </c>
      <c r="B2300" t="n">
        <v>130</v>
      </c>
      <c r="C2300" t="inlineStr">
        <is>
          <t xml:space="preserve">CONCLUIDO	</t>
        </is>
      </c>
      <c r="D2300" t="n">
        <v>1.7065</v>
      </c>
      <c r="E2300" t="n">
        <v>58.6</v>
      </c>
      <c r="F2300" t="n">
        <v>53.74</v>
      </c>
      <c r="G2300" t="n">
        <v>76.77</v>
      </c>
      <c r="H2300" t="n">
        <v>0.97</v>
      </c>
      <c r="I2300" t="n">
        <v>42</v>
      </c>
      <c r="J2300" t="n">
        <v>279.72</v>
      </c>
      <c r="K2300" t="n">
        <v>59.19</v>
      </c>
      <c r="L2300" t="n">
        <v>15.25</v>
      </c>
      <c r="M2300" t="n">
        <v>40</v>
      </c>
      <c r="N2300" t="n">
        <v>75.27</v>
      </c>
      <c r="O2300" t="n">
        <v>34732.68</v>
      </c>
      <c r="P2300" t="n">
        <v>873.05</v>
      </c>
      <c r="Q2300" t="n">
        <v>1367.4</v>
      </c>
      <c r="R2300" t="n">
        <v>144.37</v>
      </c>
      <c r="S2300" t="n">
        <v>104.26</v>
      </c>
      <c r="T2300" t="n">
        <v>19029.75</v>
      </c>
      <c r="U2300" t="n">
        <v>0.72</v>
      </c>
      <c r="V2300" t="n">
        <v>0.89</v>
      </c>
      <c r="W2300" t="n">
        <v>20.71</v>
      </c>
      <c r="X2300" t="n">
        <v>1.16</v>
      </c>
      <c r="Y2300" t="n">
        <v>1</v>
      </c>
      <c r="Z2300" t="n">
        <v>10</v>
      </c>
    </row>
    <row r="2301">
      <c r="A2301" t="n">
        <v>58</v>
      </c>
      <c r="B2301" t="n">
        <v>130</v>
      </c>
      <c r="C2301" t="inlineStr">
        <is>
          <t xml:space="preserve">CONCLUIDO	</t>
        </is>
      </c>
      <c r="D2301" t="n">
        <v>1.7061</v>
      </c>
      <c r="E2301" t="n">
        <v>58.61</v>
      </c>
      <c r="F2301" t="n">
        <v>53.75</v>
      </c>
      <c r="G2301" t="n">
        <v>76.79000000000001</v>
      </c>
      <c r="H2301" t="n">
        <v>0.98</v>
      </c>
      <c r="I2301" t="n">
        <v>42</v>
      </c>
      <c r="J2301" t="n">
        <v>280.21</v>
      </c>
      <c r="K2301" t="n">
        <v>59.19</v>
      </c>
      <c r="L2301" t="n">
        <v>15.5</v>
      </c>
      <c r="M2301" t="n">
        <v>40</v>
      </c>
      <c r="N2301" t="n">
        <v>75.52</v>
      </c>
      <c r="O2301" t="n">
        <v>34793.36</v>
      </c>
      <c r="P2301" t="n">
        <v>873.49</v>
      </c>
      <c r="Q2301" t="n">
        <v>1367.37</v>
      </c>
      <c r="R2301" t="n">
        <v>144.75</v>
      </c>
      <c r="S2301" t="n">
        <v>104.26</v>
      </c>
      <c r="T2301" t="n">
        <v>19222.65</v>
      </c>
      <c r="U2301" t="n">
        <v>0.72</v>
      </c>
      <c r="V2301" t="n">
        <v>0.89</v>
      </c>
      <c r="W2301" t="n">
        <v>20.71</v>
      </c>
      <c r="X2301" t="n">
        <v>1.18</v>
      </c>
      <c r="Y2301" t="n">
        <v>1</v>
      </c>
      <c r="Z2301" t="n">
        <v>10</v>
      </c>
    </row>
    <row r="2302">
      <c r="A2302" t="n">
        <v>59</v>
      </c>
      <c r="B2302" t="n">
        <v>130</v>
      </c>
      <c r="C2302" t="inlineStr">
        <is>
          <t xml:space="preserve">CONCLUIDO	</t>
        </is>
      </c>
      <c r="D2302" t="n">
        <v>1.7087</v>
      </c>
      <c r="E2302" t="n">
        <v>58.52</v>
      </c>
      <c r="F2302" t="n">
        <v>53.71</v>
      </c>
      <c r="G2302" t="n">
        <v>78.61</v>
      </c>
      <c r="H2302" t="n">
        <v>1</v>
      </c>
      <c r="I2302" t="n">
        <v>41</v>
      </c>
      <c r="J2302" t="n">
        <v>280.7</v>
      </c>
      <c r="K2302" t="n">
        <v>59.19</v>
      </c>
      <c r="L2302" t="n">
        <v>15.75</v>
      </c>
      <c r="M2302" t="n">
        <v>39</v>
      </c>
      <c r="N2302" t="n">
        <v>75.76000000000001</v>
      </c>
      <c r="O2302" t="n">
        <v>34854.15</v>
      </c>
      <c r="P2302" t="n">
        <v>872</v>
      </c>
      <c r="Q2302" t="n">
        <v>1367.4</v>
      </c>
      <c r="R2302" t="n">
        <v>143.42</v>
      </c>
      <c r="S2302" t="n">
        <v>104.26</v>
      </c>
      <c r="T2302" t="n">
        <v>18563.7</v>
      </c>
      <c r="U2302" t="n">
        <v>0.73</v>
      </c>
      <c r="V2302" t="n">
        <v>0.89</v>
      </c>
      <c r="W2302" t="n">
        <v>20.71</v>
      </c>
      <c r="X2302" t="n">
        <v>1.14</v>
      </c>
      <c r="Y2302" t="n">
        <v>1</v>
      </c>
      <c r="Z2302" t="n">
        <v>10</v>
      </c>
    </row>
    <row r="2303">
      <c r="A2303" t="n">
        <v>60</v>
      </c>
      <c r="B2303" t="n">
        <v>130</v>
      </c>
      <c r="C2303" t="inlineStr">
        <is>
          <t xml:space="preserve">CONCLUIDO	</t>
        </is>
      </c>
      <c r="D2303" t="n">
        <v>1.7115</v>
      </c>
      <c r="E2303" t="n">
        <v>58.43</v>
      </c>
      <c r="F2303" t="n">
        <v>53.67</v>
      </c>
      <c r="G2303" t="n">
        <v>80.5</v>
      </c>
      <c r="H2303" t="n">
        <v>1.01</v>
      </c>
      <c r="I2303" t="n">
        <v>40</v>
      </c>
      <c r="J2303" t="n">
        <v>281.2</v>
      </c>
      <c r="K2303" t="n">
        <v>59.19</v>
      </c>
      <c r="L2303" t="n">
        <v>16</v>
      </c>
      <c r="M2303" t="n">
        <v>38</v>
      </c>
      <c r="N2303" t="n">
        <v>76</v>
      </c>
      <c r="O2303" t="n">
        <v>34915.03</v>
      </c>
      <c r="P2303" t="n">
        <v>871.1</v>
      </c>
      <c r="Q2303" t="n">
        <v>1367.39</v>
      </c>
      <c r="R2303" t="n">
        <v>141.82</v>
      </c>
      <c r="S2303" t="n">
        <v>104.26</v>
      </c>
      <c r="T2303" t="n">
        <v>17766.24</v>
      </c>
      <c r="U2303" t="n">
        <v>0.74</v>
      </c>
      <c r="V2303" t="n">
        <v>0.89</v>
      </c>
      <c r="W2303" t="n">
        <v>20.71</v>
      </c>
      <c r="X2303" t="n">
        <v>1.09</v>
      </c>
      <c r="Y2303" t="n">
        <v>1</v>
      </c>
      <c r="Z2303" t="n">
        <v>10</v>
      </c>
    </row>
    <row r="2304">
      <c r="A2304" t="n">
        <v>61</v>
      </c>
      <c r="B2304" t="n">
        <v>130</v>
      </c>
      <c r="C2304" t="inlineStr">
        <is>
          <t xml:space="preserve">CONCLUIDO	</t>
        </is>
      </c>
      <c r="D2304" t="n">
        <v>1.7105</v>
      </c>
      <c r="E2304" t="n">
        <v>58.46</v>
      </c>
      <c r="F2304" t="n">
        <v>53.7</v>
      </c>
      <c r="G2304" t="n">
        <v>80.55</v>
      </c>
      <c r="H2304" t="n">
        <v>1.03</v>
      </c>
      <c r="I2304" t="n">
        <v>40</v>
      </c>
      <c r="J2304" t="n">
        <v>281.69</v>
      </c>
      <c r="K2304" t="n">
        <v>59.19</v>
      </c>
      <c r="L2304" t="n">
        <v>16.25</v>
      </c>
      <c r="M2304" t="n">
        <v>38</v>
      </c>
      <c r="N2304" t="n">
        <v>76.25</v>
      </c>
      <c r="O2304" t="n">
        <v>34976</v>
      </c>
      <c r="P2304" t="n">
        <v>871.78</v>
      </c>
      <c r="Q2304" t="n">
        <v>1367.27</v>
      </c>
      <c r="R2304" t="n">
        <v>142.94</v>
      </c>
      <c r="S2304" t="n">
        <v>104.26</v>
      </c>
      <c r="T2304" t="n">
        <v>18327.25</v>
      </c>
      <c r="U2304" t="n">
        <v>0.73</v>
      </c>
      <c r="V2304" t="n">
        <v>0.89</v>
      </c>
      <c r="W2304" t="n">
        <v>20.71</v>
      </c>
      <c r="X2304" t="n">
        <v>1.12</v>
      </c>
      <c r="Y2304" t="n">
        <v>1</v>
      </c>
      <c r="Z2304" t="n">
        <v>10</v>
      </c>
    </row>
    <row r="2305">
      <c r="A2305" t="n">
        <v>62</v>
      </c>
      <c r="B2305" t="n">
        <v>130</v>
      </c>
      <c r="C2305" t="inlineStr">
        <is>
          <t xml:space="preserve">CONCLUIDO	</t>
        </is>
      </c>
      <c r="D2305" t="n">
        <v>1.7136</v>
      </c>
      <c r="E2305" t="n">
        <v>58.36</v>
      </c>
      <c r="F2305" t="n">
        <v>53.65</v>
      </c>
      <c r="G2305" t="n">
        <v>82.53</v>
      </c>
      <c r="H2305" t="n">
        <v>1.04</v>
      </c>
      <c r="I2305" t="n">
        <v>39</v>
      </c>
      <c r="J2305" t="n">
        <v>282.19</v>
      </c>
      <c r="K2305" t="n">
        <v>59.19</v>
      </c>
      <c r="L2305" t="n">
        <v>16.5</v>
      </c>
      <c r="M2305" t="n">
        <v>37</v>
      </c>
      <c r="N2305" t="n">
        <v>76.48999999999999</v>
      </c>
      <c r="O2305" t="n">
        <v>35037.08</v>
      </c>
      <c r="P2305" t="n">
        <v>870.3</v>
      </c>
      <c r="Q2305" t="n">
        <v>1367.27</v>
      </c>
      <c r="R2305" t="n">
        <v>141.12</v>
      </c>
      <c r="S2305" t="n">
        <v>104.26</v>
      </c>
      <c r="T2305" t="n">
        <v>17419.76</v>
      </c>
      <c r="U2305" t="n">
        <v>0.74</v>
      </c>
      <c r="V2305" t="n">
        <v>0.89</v>
      </c>
      <c r="W2305" t="n">
        <v>20.71</v>
      </c>
      <c r="X2305" t="n">
        <v>1.07</v>
      </c>
      <c r="Y2305" t="n">
        <v>1</v>
      </c>
      <c r="Z2305" t="n">
        <v>10</v>
      </c>
    </row>
    <row r="2306">
      <c r="A2306" t="n">
        <v>63</v>
      </c>
      <c r="B2306" t="n">
        <v>130</v>
      </c>
      <c r="C2306" t="inlineStr">
        <is>
          <t xml:space="preserve">CONCLUIDO	</t>
        </is>
      </c>
      <c r="D2306" t="n">
        <v>1.7125</v>
      </c>
      <c r="E2306" t="n">
        <v>58.39</v>
      </c>
      <c r="F2306" t="n">
        <v>53.68</v>
      </c>
      <c r="G2306" t="n">
        <v>82.59</v>
      </c>
      <c r="H2306" t="n">
        <v>1.06</v>
      </c>
      <c r="I2306" t="n">
        <v>39</v>
      </c>
      <c r="J2306" t="n">
        <v>282.68</v>
      </c>
      <c r="K2306" t="n">
        <v>59.19</v>
      </c>
      <c r="L2306" t="n">
        <v>16.75</v>
      </c>
      <c r="M2306" t="n">
        <v>37</v>
      </c>
      <c r="N2306" t="n">
        <v>76.73999999999999</v>
      </c>
      <c r="O2306" t="n">
        <v>35098.25</v>
      </c>
      <c r="P2306" t="n">
        <v>870.37</v>
      </c>
      <c r="Q2306" t="n">
        <v>1367.31</v>
      </c>
      <c r="R2306" t="n">
        <v>142.35</v>
      </c>
      <c r="S2306" t="n">
        <v>104.26</v>
      </c>
      <c r="T2306" t="n">
        <v>18035.61</v>
      </c>
      <c r="U2306" t="n">
        <v>0.73</v>
      </c>
      <c r="V2306" t="n">
        <v>0.89</v>
      </c>
      <c r="W2306" t="n">
        <v>20.71</v>
      </c>
      <c r="X2306" t="n">
        <v>1.1</v>
      </c>
      <c r="Y2306" t="n">
        <v>1</v>
      </c>
      <c r="Z2306" t="n">
        <v>10</v>
      </c>
    </row>
    <row r="2307">
      <c r="A2307" t="n">
        <v>64</v>
      </c>
      <c r="B2307" t="n">
        <v>130</v>
      </c>
      <c r="C2307" t="inlineStr">
        <is>
          <t xml:space="preserve">CONCLUIDO	</t>
        </is>
      </c>
      <c r="D2307" t="n">
        <v>1.7158</v>
      </c>
      <c r="E2307" t="n">
        <v>58.28</v>
      </c>
      <c r="F2307" t="n">
        <v>53.62</v>
      </c>
      <c r="G2307" t="n">
        <v>84.66</v>
      </c>
      <c r="H2307" t="n">
        <v>1.07</v>
      </c>
      <c r="I2307" t="n">
        <v>38</v>
      </c>
      <c r="J2307" t="n">
        <v>283.18</v>
      </c>
      <c r="K2307" t="n">
        <v>59.19</v>
      </c>
      <c r="L2307" t="n">
        <v>17</v>
      </c>
      <c r="M2307" t="n">
        <v>36</v>
      </c>
      <c r="N2307" t="n">
        <v>76.98</v>
      </c>
      <c r="O2307" t="n">
        <v>35159.52</v>
      </c>
      <c r="P2307" t="n">
        <v>868.73</v>
      </c>
      <c r="Q2307" t="n">
        <v>1367.27</v>
      </c>
      <c r="R2307" t="n">
        <v>140.33</v>
      </c>
      <c r="S2307" t="n">
        <v>104.26</v>
      </c>
      <c r="T2307" t="n">
        <v>17032.94</v>
      </c>
      <c r="U2307" t="n">
        <v>0.74</v>
      </c>
      <c r="V2307" t="n">
        <v>0.89</v>
      </c>
      <c r="W2307" t="n">
        <v>20.71</v>
      </c>
      <c r="X2307" t="n">
        <v>1.04</v>
      </c>
      <c r="Y2307" t="n">
        <v>1</v>
      </c>
      <c r="Z2307" t="n">
        <v>10</v>
      </c>
    </row>
    <row r="2308">
      <c r="A2308" t="n">
        <v>65</v>
      </c>
      <c r="B2308" t="n">
        <v>130</v>
      </c>
      <c r="C2308" t="inlineStr">
        <is>
          <t xml:space="preserve">CONCLUIDO	</t>
        </is>
      </c>
      <c r="D2308" t="n">
        <v>1.718</v>
      </c>
      <c r="E2308" t="n">
        <v>58.21</v>
      </c>
      <c r="F2308" t="n">
        <v>53.59</v>
      </c>
      <c r="G2308" t="n">
        <v>86.91</v>
      </c>
      <c r="H2308" t="n">
        <v>1.08</v>
      </c>
      <c r="I2308" t="n">
        <v>37</v>
      </c>
      <c r="J2308" t="n">
        <v>283.68</v>
      </c>
      <c r="K2308" t="n">
        <v>59.19</v>
      </c>
      <c r="L2308" t="n">
        <v>17.25</v>
      </c>
      <c r="M2308" t="n">
        <v>35</v>
      </c>
      <c r="N2308" t="n">
        <v>77.23</v>
      </c>
      <c r="O2308" t="n">
        <v>35220.89</v>
      </c>
      <c r="P2308" t="n">
        <v>866.99</v>
      </c>
      <c r="Q2308" t="n">
        <v>1367.28</v>
      </c>
      <c r="R2308" t="n">
        <v>139.46</v>
      </c>
      <c r="S2308" t="n">
        <v>104.26</v>
      </c>
      <c r="T2308" t="n">
        <v>16599.64</v>
      </c>
      <c r="U2308" t="n">
        <v>0.75</v>
      </c>
      <c r="V2308" t="n">
        <v>0.89</v>
      </c>
      <c r="W2308" t="n">
        <v>20.7</v>
      </c>
      <c r="X2308" t="n">
        <v>1.02</v>
      </c>
      <c r="Y2308" t="n">
        <v>1</v>
      </c>
      <c r="Z2308" t="n">
        <v>10</v>
      </c>
    </row>
    <row r="2309">
      <c r="A2309" t="n">
        <v>66</v>
      </c>
      <c r="B2309" t="n">
        <v>130</v>
      </c>
      <c r="C2309" t="inlineStr">
        <is>
          <t xml:space="preserve">CONCLUIDO	</t>
        </is>
      </c>
      <c r="D2309" t="n">
        <v>1.7173</v>
      </c>
      <c r="E2309" t="n">
        <v>58.23</v>
      </c>
      <c r="F2309" t="n">
        <v>53.62</v>
      </c>
      <c r="G2309" t="n">
        <v>86.95</v>
      </c>
      <c r="H2309" t="n">
        <v>1.1</v>
      </c>
      <c r="I2309" t="n">
        <v>37</v>
      </c>
      <c r="J2309" t="n">
        <v>284.17</v>
      </c>
      <c r="K2309" t="n">
        <v>59.19</v>
      </c>
      <c r="L2309" t="n">
        <v>17.5</v>
      </c>
      <c r="M2309" t="n">
        <v>35</v>
      </c>
      <c r="N2309" t="n">
        <v>77.48</v>
      </c>
      <c r="O2309" t="n">
        <v>35282.36</v>
      </c>
      <c r="P2309" t="n">
        <v>868.29</v>
      </c>
      <c r="Q2309" t="n">
        <v>1367.34</v>
      </c>
      <c r="R2309" t="n">
        <v>140.4</v>
      </c>
      <c r="S2309" t="n">
        <v>104.26</v>
      </c>
      <c r="T2309" t="n">
        <v>17071.41</v>
      </c>
      <c r="U2309" t="n">
        <v>0.74</v>
      </c>
      <c r="V2309" t="n">
        <v>0.89</v>
      </c>
      <c r="W2309" t="n">
        <v>20.7</v>
      </c>
      <c r="X2309" t="n">
        <v>1.04</v>
      </c>
      <c r="Y2309" t="n">
        <v>1</v>
      </c>
      <c r="Z2309" t="n">
        <v>10</v>
      </c>
    </row>
    <row r="2310">
      <c r="A2310" t="n">
        <v>67</v>
      </c>
      <c r="B2310" t="n">
        <v>130</v>
      </c>
      <c r="C2310" t="inlineStr">
        <is>
          <t xml:space="preserve">CONCLUIDO	</t>
        </is>
      </c>
      <c r="D2310" t="n">
        <v>1.7202</v>
      </c>
      <c r="E2310" t="n">
        <v>58.13</v>
      </c>
      <c r="F2310" t="n">
        <v>53.57</v>
      </c>
      <c r="G2310" t="n">
        <v>89.28</v>
      </c>
      <c r="H2310" t="n">
        <v>1.11</v>
      </c>
      <c r="I2310" t="n">
        <v>36</v>
      </c>
      <c r="J2310" t="n">
        <v>284.67</v>
      </c>
      <c r="K2310" t="n">
        <v>59.19</v>
      </c>
      <c r="L2310" t="n">
        <v>17.75</v>
      </c>
      <c r="M2310" t="n">
        <v>34</v>
      </c>
      <c r="N2310" t="n">
        <v>77.73</v>
      </c>
      <c r="O2310" t="n">
        <v>35343.92</v>
      </c>
      <c r="P2310" t="n">
        <v>866.3099999999999</v>
      </c>
      <c r="Q2310" t="n">
        <v>1367.27</v>
      </c>
      <c r="R2310" t="n">
        <v>138.74</v>
      </c>
      <c r="S2310" t="n">
        <v>104.26</v>
      </c>
      <c r="T2310" t="n">
        <v>16246.28</v>
      </c>
      <c r="U2310" t="n">
        <v>0.75</v>
      </c>
      <c r="V2310" t="n">
        <v>0.89</v>
      </c>
      <c r="W2310" t="n">
        <v>20.7</v>
      </c>
      <c r="X2310" t="n">
        <v>0.99</v>
      </c>
      <c r="Y2310" t="n">
        <v>1</v>
      </c>
      <c r="Z2310" t="n">
        <v>10</v>
      </c>
    </row>
    <row r="2311">
      <c r="A2311" t="n">
        <v>68</v>
      </c>
      <c r="B2311" t="n">
        <v>130</v>
      </c>
      <c r="C2311" t="inlineStr">
        <is>
          <t xml:space="preserve">CONCLUIDO	</t>
        </is>
      </c>
      <c r="D2311" t="n">
        <v>1.7203</v>
      </c>
      <c r="E2311" t="n">
        <v>58.13</v>
      </c>
      <c r="F2311" t="n">
        <v>53.57</v>
      </c>
      <c r="G2311" t="n">
        <v>89.28</v>
      </c>
      <c r="H2311" t="n">
        <v>1.12</v>
      </c>
      <c r="I2311" t="n">
        <v>36</v>
      </c>
      <c r="J2311" t="n">
        <v>285.17</v>
      </c>
      <c r="K2311" t="n">
        <v>59.19</v>
      </c>
      <c r="L2311" t="n">
        <v>18</v>
      </c>
      <c r="M2311" t="n">
        <v>34</v>
      </c>
      <c r="N2311" t="n">
        <v>77.98</v>
      </c>
      <c r="O2311" t="n">
        <v>35405.59</v>
      </c>
      <c r="P2311" t="n">
        <v>866.62</v>
      </c>
      <c r="Q2311" t="n">
        <v>1367.23</v>
      </c>
      <c r="R2311" t="n">
        <v>138.71</v>
      </c>
      <c r="S2311" t="n">
        <v>104.26</v>
      </c>
      <c r="T2311" t="n">
        <v>16231.9</v>
      </c>
      <c r="U2311" t="n">
        <v>0.75</v>
      </c>
      <c r="V2311" t="n">
        <v>0.89</v>
      </c>
      <c r="W2311" t="n">
        <v>20.7</v>
      </c>
      <c r="X2311" t="n">
        <v>0.99</v>
      </c>
      <c r="Y2311" t="n">
        <v>1</v>
      </c>
      <c r="Z2311" t="n">
        <v>10</v>
      </c>
    </row>
    <row r="2312">
      <c r="A2312" t="n">
        <v>69</v>
      </c>
      <c r="B2312" t="n">
        <v>130</v>
      </c>
      <c r="C2312" t="inlineStr">
        <is>
          <t xml:space="preserve">CONCLUIDO	</t>
        </is>
      </c>
      <c r="D2312" t="n">
        <v>1.7223</v>
      </c>
      <c r="E2312" t="n">
        <v>58.06</v>
      </c>
      <c r="F2312" t="n">
        <v>53.55</v>
      </c>
      <c r="G2312" t="n">
        <v>91.79000000000001</v>
      </c>
      <c r="H2312" t="n">
        <v>1.14</v>
      </c>
      <c r="I2312" t="n">
        <v>35</v>
      </c>
      <c r="J2312" t="n">
        <v>285.67</v>
      </c>
      <c r="K2312" t="n">
        <v>59.19</v>
      </c>
      <c r="L2312" t="n">
        <v>18.25</v>
      </c>
      <c r="M2312" t="n">
        <v>33</v>
      </c>
      <c r="N2312" t="n">
        <v>78.23</v>
      </c>
      <c r="O2312" t="n">
        <v>35467.36</v>
      </c>
      <c r="P2312" t="n">
        <v>865.24</v>
      </c>
      <c r="Q2312" t="n">
        <v>1367.23</v>
      </c>
      <c r="R2312" t="n">
        <v>138.16</v>
      </c>
      <c r="S2312" t="n">
        <v>104.26</v>
      </c>
      <c r="T2312" t="n">
        <v>15961.63</v>
      </c>
      <c r="U2312" t="n">
        <v>0.75</v>
      </c>
      <c r="V2312" t="n">
        <v>0.9</v>
      </c>
      <c r="W2312" t="n">
        <v>20.7</v>
      </c>
      <c r="X2312" t="n">
        <v>0.97</v>
      </c>
      <c r="Y2312" t="n">
        <v>1</v>
      </c>
      <c r="Z2312" t="n">
        <v>10</v>
      </c>
    </row>
    <row r="2313">
      <c r="A2313" t="n">
        <v>70</v>
      </c>
      <c r="B2313" t="n">
        <v>130</v>
      </c>
      <c r="C2313" t="inlineStr">
        <is>
          <t xml:space="preserve">CONCLUIDO	</t>
        </is>
      </c>
      <c r="D2313" t="n">
        <v>1.7209</v>
      </c>
      <c r="E2313" t="n">
        <v>58.11</v>
      </c>
      <c r="F2313" t="n">
        <v>53.59</v>
      </c>
      <c r="G2313" t="n">
        <v>91.88</v>
      </c>
      <c r="H2313" t="n">
        <v>1.15</v>
      </c>
      <c r="I2313" t="n">
        <v>35</v>
      </c>
      <c r="J2313" t="n">
        <v>286.18</v>
      </c>
      <c r="K2313" t="n">
        <v>59.19</v>
      </c>
      <c r="L2313" t="n">
        <v>18.5</v>
      </c>
      <c r="M2313" t="n">
        <v>33</v>
      </c>
      <c r="N2313" t="n">
        <v>78.48</v>
      </c>
      <c r="O2313" t="n">
        <v>35529.23</v>
      </c>
      <c r="P2313" t="n">
        <v>866.3200000000001</v>
      </c>
      <c r="Q2313" t="n">
        <v>1367.34</v>
      </c>
      <c r="R2313" t="n">
        <v>139.49</v>
      </c>
      <c r="S2313" t="n">
        <v>104.26</v>
      </c>
      <c r="T2313" t="n">
        <v>16627.98</v>
      </c>
      <c r="U2313" t="n">
        <v>0.75</v>
      </c>
      <c r="V2313" t="n">
        <v>0.89</v>
      </c>
      <c r="W2313" t="n">
        <v>20.71</v>
      </c>
      <c r="X2313" t="n">
        <v>1.02</v>
      </c>
      <c r="Y2313" t="n">
        <v>1</v>
      </c>
      <c r="Z2313" t="n">
        <v>10</v>
      </c>
    </row>
    <row r="2314">
      <c r="A2314" t="n">
        <v>71</v>
      </c>
      <c r="B2314" t="n">
        <v>130</v>
      </c>
      <c r="C2314" t="inlineStr">
        <is>
          <t xml:space="preserve">CONCLUIDO	</t>
        </is>
      </c>
      <c r="D2314" t="n">
        <v>1.7242</v>
      </c>
      <c r="E2314" t="n">
        <v>58</v>
      </c>
      <c r="F2314" t="n">
        <v>53.53</v>
      </c>
      <c r="G2314" t="n">
        <v>94.45999999999999</v>
      </c>
      <c r="H2314" t="n">
        <v>1.16</v>
      </c>
      <c r="I2314" t="n">
        <v>34</v>
      </c>
      <c r="J2314" t="n">
        <v>286.68</v>
      </c>
      <c r="K2314" t="n">
        <v>59.19</v>
      </c>
      <c r="L2314" t="n">
        <v>18.75</v>
      </c>
      <c r="M2314" t="n">
        <v>32</v>
      </c>
      <c r="N2314" t="n">
        <v>78.73999999999999</v>
      </c>
      <c r="O2314" t="n">
        <v>35591.33</v>
      </c>
      <c r="P2314" t="n">
        <v>864.08</v>
      </c>
      <c r="Q2314" t="n">
        <v>1367.26</v>
      </c>
      <c r="R2314" t="n">
        <v>137.52</v>
      </c>
      <c r="S2314" t="n">
        <v>104.26</v>
      </c>
      <c r="T2314" t="n">
        <v>15645.49</v>
      </c>
      <c r="U2314" t="n">
        <v>0.76</v>
      </c>
      <c r="V2314" t="n">
        <v>0.9</v>
      </c>
      <c r="W2314" t="n">
        <v>20.7</v>
      </c>
      <c r="X2314" t="n">
        <v>0.95</v>
      </c>
      <c r="Y2314" t="n">
        <v>1</v>
      </c>
      <c r="Z2314" t="n">
        <v>10</v>
      </c>
    </row>
    <row r="2315">
      <c r="A2315" t="n">
        <v>72</v>
      </c>
      <c r="B2315" t="n">
        <v>130</v>
      </c>
      <c r="C2315" t="inlineStr">
        <is>
          <t xml:space="preserve">CONCLUIDO	</t>
        </is>
      </c>
      <c r="D2315" t="n">
        <v>1.7244</v>
      </c>
      <c r="E2315" t="n">
        <v>57.99</v>
      </c>
      <c r="F2315" t="n">
        <v>53.53</v>
      </c>
      <c r="G2315" t="n">
        <v>94.45999999999999</v>
      </c>
      <c r="H2315" t="n">
        <v>1.18</v>
      </c>
      <c r="I2315" t="n">
        <v>34</v>
      </c>
      <c r="J2315" t="n">
        <v>287.18</v>
      </c>
      <c r="K2315" t="n">
        <v>59.19</v>
      </c>
      <c r="L2315" t="n">
        <v>19</v>
      </c>
      <c r="M2315" t="n">
        <v>32</v>
      </c>
      <c r="N2315" t="n">
        <v>78.98999999999999</v>
      </c>
      <c r="O2315" t="n">
        <v>35653.4</v>
      </c>
      <c r="P2315" t="n">
        <v>863.95</v>
      </c>
      <c r="Q2315" t="n">
        <v>1367.35</v>
      </c>
      <c r="R2315" t="n">
        <v>137.4</v>
      </c>
      <c r="S2315" t="n">
        <v>104.26</v>
      </c>
      <c r="T2315" t="n">
        <v>15584.02</v>
      </c>
      <c r="U2315" t="n">
        <v>0.76</v>
      </c>
      <c r="V2315" t="n">
        <v>0.9</v>
      </c>
      <c r="W2315" t="n">
        <v>20.7</v>
      </c>
      <c r="X2315" t="n">
        <v>0.95</v>
      </c>
      <c r="Y2315" t="n">
        <v>1</v>
      </c>
      <c r="Z2315" t="n">
        <v>10</v>
      </c>
    </row>
    <row r="2316">
      <c r="A2316" t="n">
        <v>73</v>
      </c>
      <c r="B2316" t="n">
        <v>130</v>
      </c>
      <c r="C2316" t="inlineStr">
        <is>
          <t xml:space="preserve">CONCLUIDO	</t>
        </is>
      </c>
      <c r="D2316" t="n">
        <v>1.7241</v>
      </c>
      <c r="E2316" t="n">
        <v>58</v>
      </c>
      <c r="F2316" t="n">
        <v>53.53</v>
      </c>
      <c r="G2316" t="n">
        <v>94.47</v>
      </c>
      <c r="H2316" t="n">
        <v>1.19</v>
      </c>
      <c r="I2316" t="n">
        <v>34</v>
      </c>
      <c r="J2316" t="n">
        <v>287.69</v>
      </c>
      <c r="K2316" t="n">
        <v>59.19</v>
      </c>
      <c r="L2316" t="n">
        <v>19.25</v>
      </c>
      <c r="M2316" t="n">
        <v>32</v>
      </c>
      <c r="N2316" t="n">
        <v>79.23999999999999</v>
      </c>
      <c r="O2316" t="n">
        <v>35715.58</v>
      </c>
      <c r="P2316" t="n">
        <v>864.08</v>
      </c>
      <c r="Q2316" t="n">
        <v>1367.25</v>
      </c>
      <c r="R2316" t="n">
        <v>137.67</v>
      </c>
      <c r="S2316" t="n">
        <v>104.26</v>
      </c>
      <c r="T2316" t="n">
        <v>15719.65</v>
      </c>
      <c r="U2316" t="n">
        <v>0.76</v>
      </c>
      <c r="V2316" t="n">
        <v>0.9</v>
      </c>
      <c r="W2316" t="n">
        <v>20.7</v>
      </c>
      <c r="X2316" t="n">
        <v>0.96</v>
      </c>
      <c r="Y2316" t="n">
        <v>1</v>
      </c>
      <c r="Z2316" t="n">
        <v>10</v>
      </c>
    </row>
    <row r="2317">
      <c r="A2317" t="n">
        <v>74</v>
      </c>
      <c r="B2317" t="n">
        <v>130</v>
      </c>
      <c r="C2317" t="inlineStr">
        <is>
          <t xml:space="preserve">CONCLUIDO	</t>
        </is>
      </c>
      <c r="D2317" t="n">
        <v>1.727</v>
      </c>
      <c r="E2317" t="n">
        <v>57.9</v>
      </c>
      <c r="F2317" t="n">
        <v>53.49</v>
      </c>
      <c r="G2317" t="n">
        <v>97.25</v>
      </c>
      <c r="H2317" t="n">
        <v>1.2</v>
      </c>
      <c r="I2317" t="n">
        <v>33</v>
      </c>
      <c r="J2317" t="n">
        <v>288.19</v>
      </c>
      <c r="K2317" t="n">
        <v>59.19</v>
      </c>
      <c r="L2317" t="n">
        <v>19.5</v>
      </c>
      <c r="M2317" t="n">
        <v>31</v>
      </c>
      <c r="N2317" t="n">
        <v>79.5</v>
      </c>
      <c r="O2317" t="n">
        <v>35777.86</v>
      </c>
      <c r="P2317" t="n">
        <v>863.03</v>
      </c>
      <c r="Q2317" t="n">
        <v>1367.16</v>
      </c>
      <c r="R2317" t="n">
        <v>136.06</v>
      </c>
      <c r="S2317" t="n">
        <v>104.26</v>
      </c>
      <c r="T2317" t="n">
        <v>14919.85</v>
      </c>
      <c r="U2317" t="n">
        <v>0.77</v>
      </c>
      <c r="V2317" t="n">
        <v>0.9</v>
      </c>
      <c r="W2317" t="n">
        <v>20.7</v>
      </c>
      <c r="X2317" t="n">
        <v>0.91</v>
      </c>
      <c r="Y2317" t="n">
        <v>1</v>
      </c>
      <c r="Z2317" t="n">
        <v>10</v>
      </c>
    </row>
    <row r="2318">
      <c r="A2318" t="n">
        <v>75</v>
      </c>
      <c r="B2318" t="n">
        <v>130</v>
      </c>
      <c r="C2318" t="inlineStr">
        <is>
          <t xml:space="preserve">CONCLUIDO	</t>
        </is>
      </c>
      <c r="D2318" t="n">
        <v>1.7274</v>
      </c>
      <c r="E2318" t="n">
        <v>57.89</v>
      </c>
      <c r="F2318" t="n">
        <v>53.47</v>
      </c>
      <c r="G2318" t="n">
        <v>97.22</v>
      </c>
      <c r="H2318" t="n">
        <v>1.22</v>
      </c>
      <c r="I2318" t="n">
        <v>33</v>
      </c>
      <c r="J2318" t="n">
        <v>288.7</v>
      </c>
      <c r="K2318" t="n">
        <v>59.19</v>
      </c>
      <c r="L2318" t="n">
        <v>19.75</v>
      </c>
      <c r="M2318" t="n">
        <v>31</v>
      </c>
      <c r="N2318" t="n">
        <v>79.75</v>
      </c>
      <c r="O2318" t="n">
        <v>35840.25</v>
      </c>
      <c r="P2318" t="n">
        <v>862.72</v>
      </c>
      <c r="Q2318" t="n">
        <v>1367.33</v>
      </c>
      <c r="R2318" t="n">
        <v>135.76</v>
      </c>
      <c r="S2318" t="n">
        <v>104.26</v>
      </c>
      <c r="T2318" t="n">
        <v>14770.29</v>
      </c>
      <c r="U2318" t="n">
        <v>0.77</v>
      </c>
      <c r="V2318" t="n">
        <v>0.9</v>
      </c>
      <c r="W2318" t="n">
        <v>20.69</v>
      </c>
      <c r="X2318" t="n">
        <v>0.9</v>
      </c>
      <c r="Y2318" t="n">
        <v>1</v>
      </c>
      <c r="Z2318" t="n">
        <v>10</v>
      </c>
    </row>
    <row r="2319">
      <c r="A2319" t="n">
        <v>76</v>
      </c>
      <c r="B2319" t="n">
        <v>130</v>
      </c>
      <c r="C2319" t="inlineStr">
        <is>
          <t xml:space="preserve">CONCLUIDO	</t>
        </is>
      </c>
      <c r="D2319" t="n">
        <v>1.729</v>
      </c>
      <c r="E2319" t="n">
        <v>57.84</v>
      </c>
      <c r="F2319" t="n">
        <v>53.47</v>
      </c>
      <c r="G2319" t="n">
        <v>100.25</v>
      </c>
      <c r="H2319" t="n">
        <v>1.23</v>
      </c>
      <c r="I2319" t="n">
        <v>32</v>
      </c>
      <c r="J2319" t="n">
        <v>289.2</v>
      </c>
      <c r="K2319" t="n">
        <v>59.19</v>
      </c>
      <c r="L2319" t="n">
        <v>20</v>
      </c>
      <c r="M2319" t="n">
        <v>30</v>
      </c>
      <c r="N2319" t="n">
        <v>80.01000000000001</v>
      </c>
      <c r="O2319" t="n">
        <v>35902.74</v>
      </c>
      <c r="P2319" t="n">
        <v>862.17</v>
      </c>
      <c r="Q2319" t="n">
        <v>1367.21</v>
      </c>
      <c r="R2319" t="n">
        <v>135.51</v>
      </c>
      <c r="S2319" t="n">
        <v>104.26</v>
      </c>
      <c r="T2319" t="n">
        <v>14648.94</v>
      </c>
      <c r="U2319" t="n">
        <v>0.77</v>
      </c>
      <c r="V2319" t="n">
        <v>0.9</v>
      </c>
      <c r="W2319" t="n">
        <v>20.7</v>
      </c>
      <c r="X2319" t="n">
        <v>0.89</v>
      </c>
      <c r="Y2319" t="n">
        <v>1</v>
      </c>
      <c r="Z2319" t="n">
        <v>10</v>
      </c>
    </row>
    <row r="2320">
      <c r="A2320" t="n">
        <v>77</v>
      </c>
      <c r="B2320" t="n">
        <v>130</v>
      </c>
      <c r="C2320" t="inlineStr">
        <is>
          <t xml:space="preserve">CONCLUIDO	</t>
        </is>
      </c>
      <c r="D2320" t="n">
        <v>1.729</v>
      </c>
      <c r="E2320" t="n">
        <v>57.84</v>
      </c>
      <c r="F2320" t="n">
        <v>53.47</v>
      </c>
      <c r="G2320" t="n">
        <v>100.25</v>
      </c>
      <c r="H2320" t="n">
        <v>1.24</v>
      </c>
      <c r="I2320" t="n">
        <v>32</v>
      </c>
      <c r="J2320" t="n">
        <v>289.71</v>
      </c>
      <c r="K2320" t="n">
        <v>59.19</v>
      </c>
      <c r="L2320" t="n">
        <v>20.25</v>
      </c>
      <c r="M2320" t="n">
        <v>30</v>
      </c>
      <c r="N2320" t="n">
        <v>80.27</v>
      </c>
      <c r="O2320" t="n">
        <v>35965.33</v>
      </c>
      <c r="P2320" t="n">
        <v>861.67</v>
      </c>
      <c r="Q2320" t="n">
        <v>1367.3</v>
      </c>
      <c r="R2320" t="n">
        <v>135.5</v>
      </c>
      <c r="S2320" t="n">
        <v>104.26</v>
      </c>
      <c r="T2320" t="n">
        <v>14648.18</v>
      </c>
      <c r="U2320" t="n">
        <v>0.77</v>
      </c>
      <c r="V2320" t="n">
        <v>0.9</v>
      </c>
      <c r="W2320" t="n">
        <v>20.7</v>
      </c>
      <c r="X2320" t="n">
        <v>0.89</v>
      </c>
      <c r="Y2320" t="n">
        <v>1</v>
      </c>
      <c r="Z2320" t="n">
        <v>10</v>
      </c>
    </row>
    <row r="2321">
      <c r="A2321" t="n">
        <v>78</v>
      </c>
      <c r="B2321" t="n">
        <v>130</v>
      </c>
      <c r="C2321" t="inlineStr">
        <is>
          <t xml:space="preserve">CONCLUIDO	</t>
        </is>
      </c>
      <c r="D2321" t="n">
        <v>1.7289</v>
      </c>
      <c r="E2321" t="n">
        <v>57.84</v>
      </c>
      <c r="F2321" t="n">
        <v>53.47</v>
      </c>
      <c r="G2321" t="n">
        <v>100.26</v>
      </c>
      <c r="H2321" t="n">
        <v>1.26</v>
      </c>
      <c r="I2321" t="n">
        <v>32</v>
      </c>
      <c r="J2321" t="n">
        <v>290.22</v>
      </c>
      <c r="K2321" t="n">
        <v>59.19</v>
      </c>
      <c r="L2321" t="n">
        <v>20.5</v>
      </c>
      <c r="M2321" t="n">
        <v>30</v>
      </c>
      <c r="N2321" t="n">
        <v>80.53</v>
      </c>
      <c r="O2321" t="n">
        <v>36028.03</v>
      </c>
      <c r="P2321" t="n">
        <v>860.6</v>
      </c>
      <c r="Q2321" t="n">
        <v>1367.27</v>
      </c>
      <c r="R2321" t="n">
        <v>135.42</v>
      </c>
      <c r="S2321" t="n">
        <v>104.26</v>
      </c>
      <c r="T2321" t="n">
        <v>14604.55</v>
      </c>
      <c r="U2321" t="n">
        <v>0.77</v>
      </c>
      <c r="V2321" t="n">
        <v>0.9</v>
      </c>
      <c r="W2321" t="n">
        <v>20.7</v>
      </c>
      <c r="X2321" t="n">
        <v>0.89</v>
      </c>
      <c r="Y2321" t="n">
        <v>1</v>
      </c>
      <c r="Z2321" t="n">
        <v>10</v>
      </c>
    </row>
    <row r="2322">
      <c r="A2322" t="n">
        <v>79</v>
      </c>
      <c r="B2322" t="n">
        <v>130</v>
      </c>
      <c r="C2322" t="inlineStr">
        <is>
          <t xml:space="preserve">CONCLUIDO	</t>
        </is>
      </c>
      <c r="D2322" t="n">
        <v>1.7315</v>
      </c>
      <c r="E2322" t="n">
        <v>57.75</v>
      </c>
      <c r="F2322" t="n">
        <v>53.43</v>
      </c>
      <c r="G2322" t="n">
        <v>103.42</v>
      </c>
      <c r="H2322" t="n">
        <v>1.27</v>
      </c>
      <c r="I2322" t="n">
        <v>31</v>
      </c>
      <c r="J2322" t="n">
        <v>290.73</v>
      </c>
      <c r="K2322" t="n">
        <v>59.19</v>
      </c>
      <c r="L2322" t="n">
        <v>20.75</v>
      </c>
      <c r="M2322" t="n">
        <v>29</v>
      </c>
      <c r="N2322" t="n">
        <v>80.79000000000001</v>
      </c>
      <c r="O2322" t="n">
        <v>36090.84</v>
      </c>
      <c r="P2322" t="n">
        <v>860.67</v>
      </c>
      <c r="Q2322" t="n">
        <v>1367.26</v>
      </c>
      <c r="R2322" t="n">
        <v>134.48</v>
      </c>
      <c r="S2322" t="n">
        <v>104.26</v>
      </c>
      <c r="T2322" t="n">
        <v>14139.64</v>
      </c>
      <c r="U2322" t="n">
        <v>0.78</v>
      </c>
      <c r="V2322" t="n">
        <v>0.9</v>
      </c>
      <c r="W2322" t="n">
        <v>20.69</v>
      </c>
      <c r="X2322" t="n">
        <v>0.86</v>
      </c>
      <c r="Y2322" t="n">
        <v>1</v>
      </c>
      <c r="Z2322" t="n">
        <v>10</v>
      </c>
    </row>
    <row r="2323">
      <c r="A2323" t="n">
        <v>80</v>
      </c>
      <c r="B2323" t="n">
        <v>130</v>
      </c>
      <c r="C2323" t="inlineStr">
        <is>
          <t xml:space="preserve">CONCLUIDO	</t>
        </is>
      </c>
      <c r="D2323" t="n">
        <v>1.7317</v>
      </c>
      <c r="E2323" t="n">
        <v>57.75</v>
      </c>
      <c r="F2323" t="n">
        <v>53.43</v>
      </c>
      <c r="G2323" t="n">
        <v>103.41</v>
      </c>
      <c r="H2323" t="n">
        <v>1.28</v>
      </c>
      <c r="I2323" t="n">
        <v>31</v>
      </c>
      <c r="J2323" t="n">
        <v>291.24</v>
      </c>
      <c r="K2323" t="n">
        <v>59.19</v>
      </c>
      <c r="L2323" t="n">
        <v>21</v>
      </c>
      <c r="M2323" t="n">
        <v>29</v>
      </c>
      <c r="N2323" t="n">
        <v>81.05</v>
      </c>
      <c r="O2323" t="n">
        <v>36153.75</v>
      </c>
      <c r="P2323" t="n">
        <v>860.35</v>
      </c>
      <c r="Q2323" t="n">
        <v>1367.26</v>
      </c>
      <c r="R2323" t="n">
        <v>134.27</v>
      </c>
      <c r="S2323" t="n">
        <v>104.26</v>
      </c>
      <c r="T2323" t="n">
        <v>14038.3</v>
      </c>
      <c r="U2323" t="n">
        <v>0.78</v>
      </c>
      <c r="V2323" t="n">
        <v>0.9</v>
      </c>
      <c r="W2323" t="n">
        <v>20.69</v>
      </c>
      <c r="X2323" t="n">
        <v>0.85</v>
      </c>
      <c r="Y2323" t="n">
        <v>1</v>
      </c>
      <c r="Z2323" t="n">
        <v>10</v>
      </c>
    </row>
    <row r="2324">
      <c r="A2324" t="n">
        <v>81</v>
      </c>
      <c r="B2324" t="n">
        <v>130</v>
      </c>
      <c r="C2324" t="inlineStr">
        <is>
          <t xml:space="preserve">CONCLUIDO	</t>
        </is>
      </c>
      <c r="D2324" t="n">
        <v>1.7337</v>
      </c>
      <c r="E2324" t="n">
        <v>57.68</v>
      </c>
      <c r="F2324" t="n">
        <v>53.41</v>
      </c>
      <c r="G2324" t="n">
        <v>106.81</v>
      </c>
      <c r="H2324" t="n">
        <v>1.3</v>
      </c>
      <c r="I2324" t="n">
        <v>30</v>
      </c>
      <c r="J2324" t="n">
        <v>291.75</v>
      </c>
      <c r="K2324" t="n">
        <v>59.19</v>
      </c>
      <c r="L2324" t="n">
        <v>21.25</v>
      </c>
      <c r="M2324" t="n">
        <v>28</v>
      </c>
      <c r="N2324" t="n">
        <v>81.31</v>
      </c>
      <c r="O2324" t="n">
        <v>36216.77</v>
      </c>
      <c r="P2324" t="n">
        <v>858.45</v>
      </c>
      <c r="Q2324" t="n">
        <v>1367.22</v>
      </c>
      <c r="R2324" t="n">
        <v>133.29</v>
      </c>
      <c r="S2324" t="n">
        <v>104.26</v>
      </c>
      <c r="T2324" t="n">
        <v>13550.2</v>
      </c>
      <c r="U2324" t="n">
        <v>0.78</v>
      </c>
      <c r="V2324" t="n">
        <v>0.9</v>
      </c>
      <c r="W2324" t="n">
        <v>20.7</v>
      </c>
      <c r="X2324" t="n">
        <v>0.83</v>
      </c>
      <c r="Y2324" t="n">
        <v>1</v>
      </c>
      <c r="Z2324" t="n">
        <v>10</v>
      </c>
    </row>
    <row r="2325">
      <c r="A2325" t="n">
        <v>82</v>
      </c>
      <c r="B2325" t="n">
        <v>130</v>
      </c>
      <c r="C2325" t="inlineStr">
        <is>
          <t xml:space="preserve">CONCLUIDO	</t>
        </is>
      </c>
      <c r="D2325" t="n">
        <v>1.7343</v>
      </c>
      <c r="E2325" t="n">
        <v>57.66</v>
      </c>
      <c r="F2325" t="n">
        <v>53.39</v>
      </c>
      <c r="G2325" t="n">
        <v>106.77</v>
      </c>
      <c r="H2325" t="n">
        <v>1.31</v>
      </c>
      <c r="I2325" t="n">
        <v>30</v>
      </c>
      <c r="J2325" t="n">
        <v>292.26</v>
      </c>
      <c r="K2325" t="n">
        <v>59.19</v>
      </c>
      <c r="L2325" t="n">
        <v>21.5</v>
      </c>
      <c r="M2325" t="n">
        <v>28</v>
      </c>
      <c r="N2325" t="n">
        <v>81.56999999999999</v>
      </c>
      <c r="O2325" t="n">
        <v>36279.9</v>
      </c>
      <c r="P2325" t="n">
        <v>858.85</v>
      </c>
      <c r="Q2325" t="n">
        <v>1367.25</v>
      </c>
      <c r="R2325" t="n">
        <v>132.78</v>
      </c>
      <c r="S2325" t="n">
        <v>104.26</v>
      </c>
      <c r="T2325" t="n">
        <v>13297.7</v>
      </c>
      <c r="U2325" t="n">
        <v>0.79</v>
      </c>
      <c r="V2325" t="n">
        <v>0.9</v>
      </c>
      <c r="W2325" t="n">
        <v>20.69</v>
      </c>
      <c r="X2325" t="n">
        <v>0.8100000000000001</v>
      </c>
      <c r="Y2325" t="n">
        <v>1</v>
      </c>
      <c r="Z2325" t="n">
        <v>10</v>
      </c>
    </row>
    <row r="2326">
      <c r="A2326" t="n">
        <v>83</v>
      </c>
      <c r="B2326" t="n">
        <v>130</v>
      </c>
      <c r="C2326" t="inlineStr">
        <is>
          <t xml:space="preserve">CONCLUIDO	</t>
        </is>
      </c>
      <c r="D2326" t="n">
        <v>1.7332</v>
      </c>
      <c r="E2326" t="n">
        <v>57.7</v>
      </c>
      <c r="F2326" t="n">
        <v>53.42</v>
      </c>
      <c r="G2326" t="n">
        <v>106.85</v>
      </c>
      <c r="H2326" t="n">
        <v>1.32</v>
      </c>
      <c r="I2326" t="n">
        <v>30</v>
      </c>
      <c r="J2326" t="n">
        <v>292.77</v>
      </c>
      <c r="K2326" t="n">
        <v>59.19</v>
      </c>
      <c r="L2326" t="n">
        <v>21.75</v>
      </c>
      <c r="M2326" t="n">
        <v>28</v>
      </c>
      <c r="N2326" t="n">
        <v>81.83</v>
      </c>
      <c r="O2326" t="n">
        <v>36343.13</v>
      </c>
      <c r="P2326" t="n">
        <v>858.9299999999999</v>
      </c>
      <c r="Q2326" t="n">
        <v>1367.31</v>
      </c>
      <c r="R2326" t="n">
        <v>134.05</v>
      </c>
      <c r="S2326" t="n">
        <v>104.26</v>
      </c>
      <c r="T2326" t="n">
        <v>13930.97</v>
      </c>
      <c r="U2326" t="n">
        <v>0.78</v>
      </c>
      <c r="V2326" t="n">
        <v>0.9</v>
      </c>
      <c r="W2326" t="n">
        <v>20.69</v>
      </c>
      <c r="X2326" t="n">
        <v>0.85</v>
      </c>
      <c r="Y2326" t="n">
        <v>1</v>
      </c>
      <c r="Z2326" t="n">
        <v>10</v>
      </c>
    </row>
    <row r="2327">
      <c r="A2327" t="n">
        <v>84</v>
      </c>
      <c r="B2327" t="n">
        <v>130</v>
      </c>
      <c r="C2327" t="inlineStr">
        <is>
          <t xml:space="preserve">CONCLUIDO	</t>
        </is>
      </c>
      <c r="D2327" t="n">
        <v>1.7364</v>
      </c>
      <c r="E2327" t="n">
        <v>57.59</v>
      </c>
      <c r="F2327" t="n">
        <v>53.37</v>
      </c>
      <c r="G2327" t="n">
        <v>110.41</v>
      </c>
      <c r="H2327" t="n">
        <v>1.34</v>
      </c>
      <c r="I2327" t="n">
        <v>29</v>
      </c>
      <c r="J2327" t="n">
        <v>293.29</v>
      </c>
      <c r="K2327" t="n">
        <v>59.19</v>
      </c>
      <c r="L2327" t="n">
        <v>22</v>
      </c>
      <c r="M2327" t="n">
        <v>27</v>
      </c>
      <c r="N2327" t="n">
        <v>82.09</v>
      </c>
      <c r="O2327" t="n">
        <v>36406.47</v>
      </c>
      <c r="P2327" t="n">
        <v>857.58</v>
      </c>
      <c r="Q2327" t="n">
        <v>1367.2</v>
      </c>
      <c r="R2327" t="n">
        <v>132.22</v>
      </c>
      <c r="S2327" t="n">
        <v>104.26</v>
      </c>
      <c r="T2327" t="n">
        <v>13023.05</v>
      </c>
      <c r="U2327" t="n">
        <v>0.79</v>
      </c>
      <c r="V2327" t="n">
        <v>0.9</v>
      </c>
      <c r="W2327" t="n">
        <v>20.69</v>
      </c>
      <c r="X2327" t="n">
        <v>0.79</v>
      </c>
      <c r="Y2327" t="n">
        <v>1</v>
      </c>
      <c r="Z2327" t="n">
        <v>10</v>
      </c>
    </row>
    <row r="2328">
      <c r="A2328" t="n">
        <v>85</v>
      </c>
      <c r="B2328" t="n">
        <v>130</v>
      </c>
      <c r="C2328" t="inlineStr">
        <is>
          <t xml:space="preserve">CONCLUIDO	</t>
        </is>
      </c>
      <c r="D2328" t="n">
        <v>1.7363</v>
      </c>
      <c r="E2328" t="n">
        <v>57.6</v>
      </c>
      <c r="F2328" t="n">
        <v>53.37</v>
      </c>
      <c r="G2328" t="n">
        <v>110.43</v>
      </c>
      <c r="H2328" t="n">
        <v>1.35</v>
      </c>
      <c r="I2328" t="n">
        <v>29</v>
      </c>
      <c r="J2328" t="n">
        <v>293.8</v>
      </c>
      <c r="K2328" t="n">
        <v>59.19</v>
      </c>
      <c r="L2328" t="n">
        <v>22.25</v>
      </c>
      <c r="M2328" t="n">
        <v>27</v>
      </c>
      <c r="N2328" t="n">
        <v>82.36</v>
      </c>
      <c r="O2328" t="n">
        <v>36469.92</v>
      </c>
      <c r="P2328" t="n">
        <v>857.84</v>
      </c>
      <c r="Q2328" t="n">
        <v>1367.25</v>
      </c>
      <c r="R2328" t="n">
        <v>132.34</v>
      </c>
      <c r="S2328" t="n">
        <v>104.26</v>
      </c>
      <c r="T2328" t="n">
        <v>13083.27</v>
      </c>
      <c r="U2328" t="n">
        <v>0.79</v>
      </c>
      <c r="V2328" t="n">
        <v>0.9</v>
      </c>
      <c r="W2328" t="n">
        <v>20.69</v>
      </c>
      <c r="X2328" t="n">
        <v>0.8</v>
      </c>
      <c r="Y2328" t="n">
        <v>1</v>
      </c>
      <c r="Z2328" t="n">
        <v>10</v>
      </c>
    </row>
    <row r="2329">
      <c r="A2329" t="n">
        <v>86</v>
      </c>
      <c r="B2329" t="n">
        <v>130</v>
      </c>
      <c r="C2329" t="inlineStr">
        <is>
          <t xml:space="preserve">CONCLUIDO	</t>
        </is>
      </c>
      <c r="D2329" t="n">
        <v>1.7359</v>
      </c>
      <c r="E2329" t="n">
        <v>57.61</v>
      </c>
      <c r="F2329" t="n">
        <v>53.38</v>
      </c>
      <c r="G2329" t="n">
        <v>110.45</v>
      </c>
      <c r="H2329" t="n">
        <v>1.36</v>
      </c>
      <c r="I2329" t="n">
        <v>29</v>
      </c>
      <c r="J2329" t="n">
        <v>294.32</v>
      </c>
      <c r="K2329" t="n">
        <v>59.19</v>
      </c>
      <c r="L2329" t="n">
        <v>22.5</v>
      </c>
      <c r="M2329" t="n">
        <v>27</v>
      </c>
      <c r="N2329" t="n">
        <v>82.62</v>
      </c>
      <c r="O2329" t="n">
        <v>36533.49</v>
      </c>
      <c r="P2329" t="n">
        <v>857.92</v>
      </c>
      <c r="Q2329" t="n">
        <v>1367.21</v>
      </c>
      <c r="R2329" t="n">
        <v>132.91</v>
      </c>
      <c r="S2329" t="n">
        <v>104.26</v>
      </c>
      <c r="T2329" t="n">
        <v>13365.12</v>
      </c>
      <c r="U2329" t="n">
        <v>0.78</v>
      </c>
      <c r="V2329" t="n">
        <v>0.9</v>
      </c>
      <c r="W2329" t="n">
        <v>20.69</v>
      </c>
      <c r="X2329" t="n">
        <v>0.8100000000000001</v>
      </c>
      <c r="Y2329" t="n">
        <v>1</v>
      </c>
      <c r="Z2329" t="n">
        <v>10</v>
      </c>
    </row>
    <row r="2330">
      <c r="A2330" t="n">
        <v>87</v>
      </c>
      <c r="B2330" t="n">
        <v>130</v>
      </c>
      <c r="C2330" t="inlineStr">
        <is>
          <t xml:space="preserve">CONCLUIDO	</t>
        </is>
      </c>
      <c r="D2330" t="n">
        <v>1.7381</v>
      </c>
      <c r="E2330" t="n">
        <v>57.54</v>
      </c>
      <c r="F2330" t="n">
        <v>53.36</v>
      </c>
      <c r="G2330" t="n">
        <v>114.35</v>
      </c>
      <c r="H2330" t="n">
        <v>1.37</v>
      </c>
      <c r="I2330" t="n">
        <v>28</v>
      </c>
      <c r="J2330" t="n">
        <v>294.83</v>
      </c>
      <c r="K2330" t="n">
        <v>59.19</v>
      </c>
      <c r="L2330" t="n">
        <v>22.75</v>
      </c>
      <c r="M2330" t="n">
        <v>26</v>
      </c>
      <c r="N2330" t="n">
        <v>82.89</v>
      </c>
      <c r="O2330" t="n">
        <v>36597.16</v>
      </c>
      <c r="P2330" t="n">
        <v>856.33</v>
      </c>
      <c r="Q2330" t="n">
        <v>1367.33</v>
      </c>
      <c r="R2330" t="n">
        <v>132.19</v>
      </c>
      <c r="S2330" t="n">
        <v>104.26</v>
      </c>
      <c r="T2330" t="n">
        <v>13009.07</v>
      </c>
      <c r="U2330" t="n">
        <v>0.79</v>
      </c>
      <c r="V2330" t="n">
        <v>0.9</v>
      </c>
      <c r="W2330" t="n">
        <v>20.69</v>
      </c>
      <c r="X2330" t="n">
        <v>0.78</v>
      </c>
      <c r="Y2330" t="n">
        <v>1</v>
      </c>
      <c r="Z2330" t="n">
        <v>10</v>
      </c>
    </row>
    <row r="2331">
      <c r="A2331" t="n">
        <v>88</v>
      </c>
      <c r="B2331" t="n">
        <v>130</v>
      </c>
      <c r="C2331" t="inlineStr">
        <is>
          <t xml:space="preserve">CONCLUIDO	</t>
        </is>
      </c>
      <c r="D2331" t="n">
        <v>1.738</v>
      </c>
      <c r="E2331" t="n">
        <v>57.54</v>
      </c>
      <c r="F2331" t="n">
        <v>53.36</v>
      </c>
      <c r="G2331" t="n">
        <v>114.35</v>
      </c>
      <c r="H2331" t="n">
        <v>1.39</v>
      </c>
      <c r="I2331" t="n">
        <v>28</v>
      </c>
      <c r="J2331" t="n">
        <v>295.35</v>
      </c>
      <c r="K2331" t="n">
        <v>59.19</v>
      </c>
      <c r="L2331" t="n">
        <v>23</v>
      </c>
      <c r="M2331" t="n">
        <v>26</v>
      </c>
      <c r="N2331" t="n">
        <v>83.16</v>
      </c>
      <c r="O2331" t="n">
        <v>36660.94</v>
      </c>
      <c r="P2331" t="n">
        <v>856.23</v>
      </c>
      <c r="Q2331" t="n">
        <v>1367.28</v>
      </c>
      <c r="R2331" t="n">
        <v>131.88</v>
      </c>
      <c r="S2331" t="n">
        <v>104.26</v>
      </c>
      <c r="T2331" t="n">
        <v>12857.63</v>
      </c>
      <c r="U2331" t="n">
        <v>0.79</v>
      </c>
      <c r="V2331" t="n">
        <v>0.9</v>
      </c>
      <c r="W2331" t="n">
        <v>20.69</v>
      </c>
      <c r="X2331" t="n">
        <v>0.79</v>
      </c>
      <c r="Y2331" t="n">
        <v>1</v>
      </c>
      <c r="Z2331" t="n">
        <v>10</v>
      </c>
    </row>
    <row r="2332">
      <c r="A2332" t="n">
        <v>89</v>
      </c>
      <c r="B2332" t="n">
        <v>130</v>
      </c>
      <c r="C2332" t="inlineStr">
        <is>
          <t xml:space="preserve">CONCLUIDO	</t>
        </is>
      </c>
      <c r="D2332" t="n">
        <v>1.7386</v>
      </c>
      <c r="E2332" t="n">
        <v>57.52</v>
      </c>
      <c r="F2332" t="n">
        <v>53.34</v>
      </c>
      <c r="G2332" t="n">
        <v>114.31</v>
      </c>
      <c r="H2332" t="n">
        <v>1.4</v>
      </c>
      <c r="I2332" t="n">
        <v>28</v>
      </c>
      <c r="J2332" t="n">
        <v>295.87</v>
      </c>
      <c r="K2332" t="n">
        <v>59.19</v>
      </c>
      <c r="L2332" t="n">
        <v>23.25</v>
      </c>
      <c r="M2332" t="n">
        <v>26</v>
      </c>
      <c r="N2332" t="n">
        <v>83.43000000000001</v>
      </c>
      <c r="O2332" t="n">
        <v>36724.83</v>
      </c>
      <c r="P2332" t="n">
        <v>855.78</v>
      </c>
      <c r="Q2332" t="n">
        <v>1367.32</v>
      </c>
      <c r="R2332" t="n">
        <v>131.35</v>
      </c>
      <c r="S2332" t="n">
        <v>104.26</v>
      </c>
      <c r="T2332" t="n">
        <v>12590.19</v>
      </c>
      <c r="U2332" t="n">
        <v>0.79</v>
      </c>
      <c r="V2332" t="n">
        <v>0.9</v>
      </c>
      <c r="W2332" t="n">
        <v>20.69</v>
      </c>
      <c r="X2332" t="n">
        <v>0.77</v>
      </c>
      <c r="Y2332" t="n">
        <v>1</v>
      </c>
      <c r="Z2332" t="n">
        <v>10</v>
      </c>
    </row>
    <row r="2333">
      <c r="A2333" t="n">
        <v>90</v>
      </c>
      <c r="B2333" t="n">
        <v>130</v>
      </c>
      <c r="C2333" t="inlineStr">
        <is>
          <t xml:space="preserve">CONCLUIDO	</t>
        </is>
      </c>
      <c r="D2333" t="n">
        <v>1.7381</v>
      </c>
      <c r="E2333" t="n">
        <v>57.53</v>
      </c>
      <c r="F2333" t="n">
        <v>53.36</v>
      </c>
      <c r="G2333" t="n">
        <v>114.34</v>
      </c>
      <c r="H2333" t="n">
        <v>1.41</v>
      </c>
      <c r="I2333" t="n">
        <v>28</v>
      </c>
      <c r="J2333" t="n">
        <v>296.39</v>
      </c>
      <c r="K2333" t="n">
        <v>59.19</v>
      </c>
      <c r="L2333" t="n">
        <v>23.5</v>
      </c>
      <c r="M2333" t="n">
        <v>26</v>
      </c>
      <c r="N2333" t="n">
        <v>83.69</v>
      </c>
      <c r="O2333" t="n">
        <v>36788.84</v>
      </c>
      <c r="P2333" t="n">
        <v>855.48</v>
      </c>
      <c r="Q2333" t="n">
        <v>1367.29</v>
      </c>
      <c r="R2333" t="n">
        <v>131.97</v>
      </c>
      <c r="S2333" t="n">
        <v>104.26</v>
      </c>
      <c r="T2333" t="n">
        <v>12899.13</v>
      </c>
      <c r="U2333" t="n">
        <v>0.79</v>
      </c>
      <c r="V2333" t="n">
        <v>0.9</v>
      </c>
      <c r="W2333" t="n">
        <v>20.69</v>
      </c>
      <c r="X2333" t="n">
        <v>0.78</v>
      </c>
      <c r="Y2333" t="n">
        <v>1</v>
      </c>
      <c r="Z2333" t="n">
        <v>10</v>
      </c>
    </row>
    <row r="2334">
      <c r="A2334" t="n">
        <v>91</v>
      </c>
      <c r="B2334" t="n">
        <v>130</v>
      </c>
      <c r="C2334" t="inlineStr">
        <is>
          <t xml:space="preserve">CONCLUIDO	</t>
        </is>
      </c>
      <c r="D2334" t="n">
        <v>1.7405</v>
      </c>
      <c r="E2334" t="n">
        <v>57.45</v>
      </c>
      <c r="F2334" t="n">
        <v>53.33</v>
      </c>
      <c r="G2334" t="n">
        <v>118.51</v>
      </c>
      <c r="H2334" t="n">
        <v>1.42</v>
      </c>
      <c r="I2334" t="n">
        <v>27</v>
      </c>
      <c r="J2334" t="n">
        <v>296.91</v>
      </c>
      <c r="K2334" t="n">
        <v>59.19</v>
      </c>
      <c r="L2334" t="n">
        <v>23.75</v>
      </c>
      <c r="M2334" t="n">
        <v>25</v>
      </c>
      <c r="N2334" t="n">
        <v>83.95999999999999</v>
      </c>
      <c r="O2334" t="n">
        <v>36852.96</v>
      </c>
      <c r="P2334" t="n">
        <v>854.91</v>
      </c>
      <c r="Q2334" t="n">
        <v>1367.19</v>
      </c>
      <c r="R2334" t="n">
        <v>130.95</v>
      </c>
      <c r="S2334" t="n">
        <v>104.26</v>
      </c>
      <c r="T2334" t="n">
        <v>12397.84</v>
      </c>
      <c r="U2334" t="n">
        <v>0.8</v>
      </c>
      <c r="V2334" t="n">
        <v>0.9</v>
      </c>
      <c r="W2334" t="n">
        <v>20.69</v>
      </c>
      <c r="X2334" t="n">
        <v>0.75</v>
      </c>
      <c r="Y2334" t="n">
        <v>1</v>
      </c>
      <c r="Z2334" t="n">
        <v>10</v>
      </c>
    </row>
    <row r="2335">
      <c r="A2335" t="n">
        <v>92</v>
      </c>
      <c r="B2335" t="n">
        <v>130</v>
      </c>
      <c r="C2335" t="inlineStr">
        <is>
          <t xml:space="preserve">CONCLUIDO	</t>
        </is>
      </c>
      <c r="D2335" t="n">
        <v>1.7412</v>
      </c>
      <c r="E2335" t="n">
        <v>57.43</v>
      </c>
      <c r="F2335" t="n">
        <v>53.31</v>
      </c>
      <c r="G2335" t="n">
        <v>118.46</v>
      </c>
      <c r="H2335" t="n">
        <v>1.44</v>
      </c>
      <c r="I2335" t="n">
        <v>27</v>
      </c>
      <c r="J2335" t="n">
        <v>297.43</v>
      </c>
      <c r="K2335" t="n">
        <v>59.19</v>
      </c>
      <c r="L2335" t="n">
        <v>24</v>
      </c>
      <c r="M2335" t="n">
        <v>25</v>
      </c>
      <c r="N2335" t="n">
        <v>84.23999999999999</v>
      </c>
      <c r="O2335" t="n">
        <v>36917.19</v>
      </c>
      <c r="P2335" t="n">
        <v>853.64</v>
      </c>
      <c r="Q2335" t="n">
        <v>1367.41</v>
      </c>
      <c r="R2335" t="n">
        <v>130.02</v>
      </c>
      <c r="S2335" t="n">
        <v>104.26</v>
      </c>
      <c r="T2335" t="n">
        <v>11929.05</v>
      </c>
      <c r="U2335" t="n">
        <v>0.8</v>
      </c>
      <c r="V2335" t="n">
        <v>0.9</v>
      </c>
      <c r="W2335" t="n">
        <v>20.69</v>
      </c>
      <c r="X2335" t="n">
        <v>0.73</v>
      </c>
      <c r="Y2335" t="n">
        <v>1</v>
      </c>
      <c r="Z2335" t="n">
        <v>10</v>
      </c>
    </row>
    <row r="2336">
      <c r="A2336" t="n">
        <v>93</v>
      </c>
      <c r="B2336" t="n">
        <v>130</v>
      </c>
      <c r="C2336" t="inlineStr">
        <is>
          <t xml:space="preserve">CONCLUIDO	</t>
        </is>
      </c>
      <c r="D2336" t="n">
        <v>1.7412</v>
      </c>
      <c r="E2336" t="n">
        <v>57.43</v>
      </c>
      <c r="F2336" t="n">
        <v>53.31</v>
      </c>
      <c r="G2336" t="n">
        <v>118.46</v>
      </c>
      <c r="H2336" t="n">
        <v>1.45</v>
      </c>
      <c r="I2336" t="n">
        <v>27</v>
      </c>
      <c r="J2336" t="n">
        <v>297.95</v>
      </c>
      <c r="K2336" t="n">
        <v>59.19</v>
      </c>
      <c r="L2336" t="n">
        <v>24.25</v>
      </c>
      <c r="M2336" t="n">
        <v>25</v>
      </c>
      <c r="N2336" t="n">
        <v>84.51000000000001</v>
      </c>
      <c r="O2336" t="n">
        <v>36981.53</v>
      </c>
      <c r="P2336" t="n">
        <v>852.6799999999999</v>
      </c>
      <c r="Q2336" t="n">
        <v>1367.27</v>
      </c>
      <c r="R2336" t="n">
        <v>130.28</v>
      </c>
      <c r="S2336" t="n">
        <v>104.26</v>
      </c>
      <c r="T2336" t="n">
        <v>12060.57</v>
      </c>
      <c r="U2336" t="n">
        <v>0.8</v>
      </c>
      <c r="V2336" t="n">
        <v>0.9</v>
      </c>
      <c r="W2336" t="n">
        <v>20.68</v>
      </c>
      <c r="X2336" t="n">
        <v>0.73</v>
      </c>
      <c r="Y2336" t="n">
        <v>1</v>
      </c>
      <c r="Z2336" t="n">
        <v>10</v>
      </c>
    </row>
    <row r="2337">
      <c r="A2337" t="n">
        <v>94</v>
      </c>
      <c r="B2337" t="n">
        <v>130</v>
      </c>
      <c r="C2337" t="inlineStr">
        <is>
          <t xml:space="preserve">CONCLUIDO	</t>
        </is>
      </c>
      <c r="D2337" t="n">
        <v>1.7432</v>
      </c>
      <c r="E2337" t="n">
        <v>57.37</v>
      </c>
      <c r="F2337" t="n">
        <v>53.29</v>
      </c>
      <c r="G2337" t="n">
        <v>122.98</v>
      </c>
      <c r="H2337" t="n">
        <v>1.46</v>
      </c>
      <c r="I2337" t="n">
        <v>26</v>
      </c>
      <c r="J2337" t="n">
        <v>298.47</v>
      </c>
      <c r="K2337" t="n">
        <v>59.19</v>
      </c>
      <c r="L2337" t="n">
        <v>24.5</v>
      </c>
      <c r="M2337" t="n">
        <v>24</v>
      </c>
      <c r="N2337" t="n">
        <v>84.78</v>
      </c>
      <c r="O2337" t="n">
        <v>37045.99</v>
      </c>
      <c r="P2337" t="n">
        <v>852.29</v>
      </c>
      <c r="Q2337" t="n">
        <v>1367.22</v>
      </c>
      <c r="R2337" t="n">
        <v>129.86</v>
      </c>
      <c r="S2337" t="n">
        <v>104.26</v>
      </c>
      <c r="T2337" t="n">
        <v>11858.25</v>
      </c>
      <c r="U2337" t="n">
        <v>0.8</v>
      </c>
      <c r="V2337" t="n">
        <v>0.9</v>
      </c>
      <c r="W2337" t="n">
        <v>20.68</v>
      </c>
      <c r="X2337" t="n">
        <v>0.71</v>
      </c>
      <c r="Y2337" t="n">
        <v>1</v>
      </c>
      <c r="Z2337" t="n">
        <v>10</v>
      </c>
    </row>
    <row r="2338">
      <c r="A2338" t="n">
        <v>95</v>
      </c>
      <c r="B2338" t="n">
        <v>130</v>
      </c>
      <c r="C2338" t="inlineStr">
        <is>
          <t xml:space="preserve">CONCLUIDO	</t>
        </is>
      </c>
      <c r="D2338" t="n">
        <v>1.7429</v>
      </c>
      <c r="E2338" t="n">
        <v>57.37</v>
      </c>
      <c r="F2338" t="n">
        <v>53.3</v>
      </c>
      <c r="G2338" t="n">
        <v>123</v>
      </c>
      <c r="H2338" t="n">
        <v>1.47</v>
      </c>
      <c r="I2338" t="n">
        <v>26</v>
      </c>
      <c r="J2338" t="n">
        <v>299</v>
      </c>
      <c r="K2338" t="n">
        <v>59.19</v>
      </c>
      <c r="L2338" t="n">
        <v>24.75</v>
      </c>
      <c r="M2338" t="n">
        <v>24</v>
      </c>
      <c r="N2338" t="n">
        <v>85.05</v>
      </c>
      <c r="O2338" t="n">
        <v>37110.57</v>
      </c>
      <c r="P2338" t="n">
        <v>853.3099999999999</v>
      </c>
      <c r="Q2338" t="n">
        <v>1367.29</v>
      </c>
      <c r="R2338" t="n">
        <v>129.79</v>
      </c>
      <c r="S2338" t="n">
        <v>104.26</v>
      </c>
      <c r="T2338" t="n">
        <v>11822.87</v>
      </c>
      <c r="U2338" t="n">
        <v>0.8</v>
      </c>
      <c r="V2338" t="n">
        <v>0.9</v>
      </c>
      <c r="W2338" t="n">
        <v>20.69</v>
      </c>
      <c r="X2338" t="n">
        <v>0.72</v>
      </c>
      <c r="Y2338" t="n">
        <v>1</v>
      </c>
      <c r="Z2338" t="n">
        <v>10</v>
      </c>
    </row>
    <row r="2339">
      <c r="A2339" t="n">
        <v>96</v>
      </c>
      <c r="B2339" t="n">
        <v>130</v>
      </c>
      <c r="C2339" t="inlineStr">
        <is>
          <t xml:space="preserve">CONCLUIDO	</t>
        </is>
      </c>
      <c r="D2339" t="n">
        <v>1.7434</v>
      </c>
      <c r="E2339" t="n">
        <v>57.36</v>
      </c>
      <c r="F2339" t="n">
        <v>53.28</v>
      </c>
      <c r="G2339" t="n">
        <v>122.96</v>
      </c>
      <c r="H2339" t="n">
        <v>1.49</v>
      </c>
      <c r="I2339" t="n">
        <v>26</v>
      </c>
      <c r="J2339" t="n">
        <v>299.52</v>
      </c>
      <c r="K2339" t="n">
        <v>59.19</v>
      </c>
      <c r="L2339" t="n">
        <v>25</v>
      </c>
      <c r="M2339" t="n">
        <v>24</v>
      </c>
      <c r="N2339" t="n">
        <v>85.33</v>
      </c>
      <c r="O2339" t="n">
        <v>37175.38</v>
      </c>
      <c r="P2339" t="n">
        <v>852.42</v>
      </c>
      <c r="Q2339" t="n">
        <v>1367.28</v>
      </c>
      <c r="R2339" t="n">
        <v>129.55</v>
      </c>
      <c r="S2339" t="n">
        <v>104.26</v>
      </c>
      <c r="T2339" t="n">
        <v>11701.53</v>
      </c>
      <c r="U2339" t="n">
        <v>0.8</v>
      </c>
      <c r="V2339" t="n">
        <v>0.9</v>
      </c>
      <c r="W2339" t="n">
        <v>20.68</v>
      </c>
      <c r="X2339" t="n">
        <v>0.71</v>
      </c>
      <c r="Y2339" t="n">
        <v>1</v>
      </c>
      <c r="Z2339" t="n">
        <v>10</v>
      </c>
    </row>
    <row r="2340">
      <c r="A2340" t="n">
        <v>97</v>
      </c>
      <c r="B2340" t="n">
        <v>130</v>
      </c>
      <c r="C2340" t="inlineStr">
        <is>
          <t xml:space="preserve">CONCLUIDO	</t>
        </is>
      </c>
      <c r="D2340" t="n">
        <v>1.743</v>
      </c>
      <c r="E2340" t="n">
        <v>57.37</v>
      </c>
      <c r="F2340" t="n">
        <v>53.3</v>
      </c>
      <c r="G2340" t="n">
        <v>122.99</v>
      </c>
      <c r="H2340" t="n">
        <v>1.5</v>
      </c>
      <c r="I2340" t="n">
        <v>26</v>
      </c>
      <c r="J2340" t="n">
        <v>300.05</v>
      </c>
      <c r="K2340" t="n">
        <v>59.19</v>
      </c>
      <c r="L2340" t="n">
        <v>25.25</v>
      </c>
      <c r="M2340" t="n">
        <v>24</v>
      </c>
      <c r="N2340" t="n">
        <v>85.59999999999999</v>
      </c>
      <c r="O2340" t="n">
        <v>37240.19</v>
      </c>
      <c r="P2340" t="n">
        <v>851.84</v>
      </c>
      <c r="Q2340" t="n">
        <v>1367.21</v>
      </c>
      <c r="R2340" t="n">
        <v>130.14</v>
      </c>
      <c r="S2340" t="n">
        <v>104.26</v>
      </c>
      <c r="T2340" t="n">
        <v>11998.04</v>
      </c>
      <c r="U2340" t="n">
        <v>0.8</v>
      </c>
      <c r="V2340" t="n">
        <v>0.9</v>
      </c>
      <c r="W2340" t="n">
        <v>20.68</v>
      </c>
      <c r="X2340" t="n">
        <v>0.72</v>
      </c>
      <c r="Y2340" t="n">
        <v>1</v>
      </c>
      <c r="Z2340" t="n">
        <v>10</v>
      </c>
    </row>
    <row r="2341">
      <c r="A2341" t="n">
        <v>98</v>
      </c>
      <c r="B2341" t="n">
        <v>130</v>
      </c>
      <c r="C2341" t="inlineStr">
        <is>
          <t xml:space="preserve">CONCLUIDO	</t>
        </is>
      </c>
      <c r="D2341" t="n">
        <v>1.7455</v>
      </c>
      <c r="E2341" t="n">
        <v>57.29</v>
      </c>
      <c r="F2341" t="n">
        <v>53.26</v>
      </c>
      <c r="G2341" t="n">
        <v>127.83</v>
      </c>
      <c r="H2341" t="n">
        <v>1.51</v>
      </c>
      <c r="I2341" t="n">
        <v>25</v>
      </c>
      <c r="J2341" t="n">
        <v>300.57</v>
      </c>
      <c r="K2341" t="n">
        <v>59.19</v>
      </c>
      <c r="L2341" t="n">
        <v>25.5</v>
      </c>
      <c r="M2341" t="n">
        <v>23</v>
      </c>
      <c r="N2341" t="n">
        <v>85.88</v>
      </c>
      <c r="O2341" t="n">
        <v>37305.12</v>
      </c>
      <c r="P2341" t="n">
        <v>851.01</v>
      </c>
      <c r="Q2341" t="n">
        <v>1367.17</v>
      </c>
      <c r="R2341" t="n">
        <v>128.82</v>
      </c>
      <c r="S2341" t="n">
        <v>104.26</v>
      </c>
      <c r="T2341" t="n">
        <v>11342.76</v>
      </c>
      <c r="U2341" t="n">
        <v>0.8100000000000001</v>
      </c>
      <c r="V2341" t="n">
        <v>0.9</v>
      </c>
      <c r="W2341" t="n">
        <v>20.68</v>
      </c>
      <c r="X2341" t="n">
        <v>0.6899999999999999</v>
      </c>
      <c r="Y2341" t="n">
        <v>1</v>
      </c>
      <c r="Z2341" t="n">
        <v>10</v>
      </c>
    </row>
    <row r="2342">
      <c r="A2342" t="n">
        <v>99</v>
      </c>
      <c r="B2342" t="n">
        <v>130</v>
      </c>
      <c r="C2342" t="inlineStr">
        <is>
          <t xml:space="preserve">CONCLUIDO	</t>
        </is>
      </c>
      <c r="D2342" t="n">
        <v>1.7454</v>
      </c>
      <c r="E2342" t="n">
        <v>57.29</v>
      </c>
      <c r="F2342" t="n">
        <v>53.26</v>
      </c>
      <c r="G2342" t="n">
        <v>127.84</v>
      </c>
      <c r="H2342" t="n">
        <v>1.52</v>
      </c>
      <c r="I2342" t="n">
        <v>25</v>
      </c>
      <c r="J2342" t="n">
        <v>301.1</v>
      </c>
      <c r="K2342" t="n">
        <v>59.19</v>
      </c>
      <c r="L2342" t="n">
        <v>25.75</v>
      </c>
      <c r="M2342" t="n">
        <v>23</v>
      </c>
      <c r="N2342" t="n">
        <v>86.16</v>
      </c>
      <c r="O2342" t="n">
        <v>37370.16</v>
      </c>
      <c r="P2342" t="n">
        <v>851.75</v>
      </c>
      <c r="Q2342" t="n">
        <v>1367.2</v>
      </c>
      <c r="R2342" t="n">
        <v>128.79</v>
      </c>
      <c r="S2342" t="n">
        <v>104.26</v>
      </c>
      <c r="T2342" t="n">
        <v>11325.98</v>
      </c>
      <c r="U2342" t="n">
        <v>0.8100000000000001</v>
      </c>
      <c r="V2342" t="n">
        <v>0.9</v>
      </c>
      <c r="W2342" t="n">
        <v>20.69</v>
      </c>
      <c r="X2342" t="n">
        <v>0.6899999999999999</v>
      </c>
      <c r="Y2342" t="n">
        <v>1</v>
      </c>
      <c r="Z2342" t="n">
        <v>10</v>
      </c>
    </row>
    <row r="2343">
      <c r="A2343" t="n">
        <v>100</v>
      </c>
      <c r="B2343" t="n">
        <v>130</v>
      </c>
      <c r="C2343" t="inlineStr">
        <is>
          <t xml:space="preserve">CONCLUIDO	</t>
        </is>
      </c>
      <c r="D2343" t="n">
        <v>1.7452</v>
      </c>
      <c r="E2343" t="n">
        <v>57.3</v>
      </c>
      <c r="F2343" t="n">
        <v>53.27</v>
      </c>
      <c r="G2343" t="n">
        <v>127.86</v>
      </c>
      <c r="H2343" t="n">
        <v>1.54</v>
      </c>
      <c r="I2343" t="n">
        <v>25</v>
      </c>
      <c r="J2343" t="n">
        <v>301.63</v>
      </c>
      <c r="K2343" t="n">
        <v>59.19</v>
      </c>
      <c r="L2343" t="n">
        <v>26</v>
      </c>
      <c r="M2343" t="n">
        <v>23</v>
      </c>
      <c r="N2343" t="n">
        <v>86.44</v>
      </c>
      <c r="O2343" t="n">
        <v>37435.32</v>
      </c>
      <c r="P2343" t="n">
        <v>851.8099999999999</v>
      </c>
      <c r="Q2343" t="n">
        <v>1367.19</v>
      </c>
      <c r="R2343" t="n">
        <v>129.2</v>
      </c>
      <c r="S2343" t="n">
        <v>104.26</v>
      </c>
      <c r="T2343" t="n">
        <v>11532.52</v>
      </c>
      <c r="U2343" t="n">
        <v>0.8100000000000001</v>
      </c>
      <c r="V2343" t="n">
        <v>0.9</v>
      </c>
      <c r="W2343" t="n">
        <v>20.68</v>
      </c>
      <c r="X2343" t="n">
        <v>0.7</v>
      </c>
      <c r="Y2343" t="n">
        <v>1</v>
      </c>
      <c r="Z2343" t="n">
        <v>10</v>
      </c>
    </row>
    <row r="2344">
      <c r="A2344" t="n">
        <v>101</v>
      </c>
      <c r="B2344" t="n">
        <v>130</v>
      </c>
      <c r="C2344" t="inlineStr">
        <is>
          <t xml:space="preserve">CONCLUIDO	</t>
        </is>
      </c>
      <c r="D2344" t="n">
        <v>1.7454</v>
      </c>
      <c r="E2344" t="n">
        <v>57.29</v>
      </c>
      <c r="F2344" t="n">
        <v>53.27</v>
      </c>
      <c r="G2344" t="n">
        <v>127.84</v>
      </c>
      <c r="H2344" t="n">
        <v>1.55</v>
      </c>
      <c r="I2344" t="n">
        <v>25</v>
      </c>
      <c r="J2344" t="n">
        <v>302.16</v>
      </c>
      <c r="K2344" t="n">
        <v>59.19</v>
      </c>
      <c r="L2344" t="n">
        <v>26.25</v>
      </c>
      <c r="M2344" t="n">
        <v>23</v>
      </c>
      <c r="N2344" t="n">
        <v>86.72</v>
      </c>
      <c r="O2344" t="n">
        <v>37500.6</v>
      </c>
      <c r="P2344" t="n">
        <v>849.71</v>
      </c>
      <c r="Q2344" t="n">
        <v>1367.16</v>
      </c>
      <c r="R2344" t="n">
        <v>128.96</v>
      </c>
      <c r="S2344" t="n">
        <v>104.26</v>
      </c>
      <c r="T2344" t="n">
        <v>11409.42</v>
      </c>
      <c r="U2344" t="n">
        <v>0.8100000000000001</v>
      </c>
      <c r="V2344" t="n">
        <v>0.9</v>
      </c>
      <c r="W2344" t="n">
        <v>20.68</v>
      </c>
      <c r="X2344" t="n">
        <v>0.6899999999999999</v>
      </c>
      <c r="Y2344" t="n">
        <v>1</v>
      </c>
      <c r="Z2344" t="n">
        <v>10</v>
      </c>
    </row>
    <row r="2345">
      <c r="A2345" t="n">
        <v>102</v>
      </c>
      <c r="B2345" t="n">
        <v>130</v>
      </c>
      <c r="C2345" t="inlineStr">
        <is>
          <t xml:space="preserve">CONCLUIDO	</t>
        </is>
      </c>
      <c r="D2345" t="n">
        <v>1.7481</v>
      </c>
      <c r="E2345" t="n">
        <v>57.2</v>
      </c>
      <c r="F2345" t="n">
        <v>53.23</v>
      </c>
      <c r="G2345" t="n">
        <v>133.07</v>
      </c>
      <c r="H2345" t="n">
        <v>1.56</v>
      </c>
      <c r="I2345" t="n">
        <v>24</v>
      </c>
      <c r="J2345" t="n">
        <v>302.69</v>
      </c>
      <c r="K2345" t="n">
        <v>59.19</v>
      </c>
      <c r="L2345" t="n">
        <v>26.5</v>
      </c>
      <c r="M2345" t="n">
        <v>22</v>
      </c>
      <c r="N2345" t="n">
        <v>87</v>
      </c>
      <c r="O2345" t="n">
        <v>37566</v>
      </c>
      <c r="P2345" t="n">
        <v>848.47</v>
      </c>
      <c r="Q2345" t="n">
        <v>1367.19</v>
      </c>
      <c r="R2345" t="n">
        <v>127.61</v>
      </c>
      <c r="S2345" t="n">
        <v>104.26</v>
      </c>
      <c r="T2345" t="n">
        <v>10743.62</v>
      </c>
      <c r="U2345" t="n">
        <v>0.82</v>
      </c>
      <c r="V2345" t="n">
        <v>0.9</v>
      </c>
      <c r="W2345" t="n">
        <v>20.68</v>
      </c>
      <c r="X2345" t="n">
        <v>0.65</v>
      </c>
      <c r="Y2345" t="n">
        <v>1</v>
      </c>
      <c r="Z2345" t="n">
        <v>10</v>
      </c>
    </row>
    <row r="2346">
      <c r="A2346" t="n">
        <v>103</v>
      </c>
      <c r="B2346" t="n">
        <v>130</v>
      </c>
      <c r="C2346" t="inlineStr">
        <is>
          <t xml:space="preserve">CONCLUIDO	</t>
        </is>
      </c>
      <c r="D2346" t="n">
        <v>1.7483</v>
      </c>
      <c r="E2346" t="n">
        <v>57.2</v>
      </c>
      <c r="F2346" t="n">
        <v>53.22</v>
      </c>
      <c r="G2346" t="n">
        <v>133.05</v>
      </c>
      <c r="H2346" t="n">
        <v>1.57</v>
      </c>
      <c r="I2346" t="n">
        <v>24</v>
      </c>
      <c r="J2346" t="n">
        <v>303.22</v>
      </c>
      <c r="K2346" t="n">
        <v>59.19</v>
      </c>
      <c r="L2346" t="n">
        <v>26.75</v>
      </c>
      <c r="M2346" t="n">
        <v>22</v>
      </c>
      <c r="N2346" t="n">
        <v>87.28</v>
      </c>
      <c r="O2346" t="n">
        <v>37631.52</v>
      </c>
      <c r="P2346" t="n">
        <v>849.4400000000001</v>
      </c>
      <c r="Q2346" t="n">
        <v>1367.21</v>
      </c>
      <c r="R2346" t="n">
        <v>127.32</v>
      </c>
      <c r="S2346" t="n">
        <v>104.26</v>
      </c>
      <c r="T2346" t="n">
        <v>10598.4</v>
      </c>
      <c r="U2346" t="n">
        <v>0.82</v>
      </c>
      <c r="V2346" t="n">
        <v>0.9</v>
      </c>
      <c r="W2346" t="n">
        <v>20.68</v>
      </c>
      <c r="X2346" t="n">
        <v>0.64</v>
      </c>
      <c r="Y2346" t="n">
        <v>1</v>
      </c>
      <c r="Z2346" t="n">
        <v>10</v>
      </c>
    </row>
    <row r="2347">
      <c r="A2347" t="n">
        <v>104</v>
      </c>
      <c r="B2347" t="n">
        <v>130</v>
      </c>
      <c r="C2347" t="inlineStr">
        <is>
          <t xml:space="preserve">CONCLUIDO	</t>
        </is>
      </c>
      <c r="D2347" t="n">
        <v>1.7475</v>
      </c>
      <c r="E2347" t="n">
        <v>57.23</v>
      </c>
      <c r="F2347" t="n">
        <v>53.25</v>
      </c>
      <c r="G2347" t="n">
        <v>133.12</v>
      </c>
      <c r="H2347" t="n">
        <v>1.58</v>
      </c>
      <c r="I2347" t="n">
        <v>24</v>
      </c>
      <c r="J2347" t="n">
        <v>303.75</v>
      </c>
      <c r="K2347" t="n">
        <v>59.19</v>
      </c>
      <c r="L2347" t="n">
        <v>27</v>
      </c>
      <c r="M2347" t="n">
        <v>22</v>
      </c>
      <c r="N2347" t="n">
        <v>87.56</v>
      </c>
      <c r="O2347" t="n">
        <v>37697.16</v>
      </c>
      <c r="P2347" t="n">
        <v>849.8</v>
      </c>
      <c r="Q2347" t="n">
        <v>1367.23</v>
      </c>
      <c r="R2347" t="n">
        <v>128.12</v>
      </c>
      <c r="S2347" t="n">
        <v>104.26</v>
      </c>
      <c r="T2347" t="n">
        <v>10997.06</v>
      </c>
      <c r="U2347" t="n">
        <v>0.8100000000000001</v>
      </c>
      <c r="V2347" t="n">
        <v>0.9</v>
      </c>
      <c r="W2347" t="n">
        <v>20.69</v>
      </c>
      <c r="X2347" t="n">
        <v>0.67</v>
      </c>
      <c r="Y2347" t="n">
        <v>1</v>
      </c>
      <c r="Z2347" t="n">
        <v>10</v>
      </c>
    </row>
    <row r="2348">
      <c r="A2348" t="n">
        <v>105</v>
      </c>
      <c r="B2348" t="n">
        <v>130</v>
      </c>
      <c r="C2348" t="inlineStr">
        <is>
          <t xml:space="preserve">CONCLUIDO	</t>
        </is>
      </c>
      <c r="D2348" t="n">
        <v>1.7472</v>
      </c>
      <c r="E2348" t="n">
        <v>57.24</v>
      </c>
      <c r="F2348" t="n">
        <v>53.26</v>
      </c>
      <c r="G2348" t="n">
        <v>133.14</v>
      </c>
      <c r="H2348" t="n">
        <v>1.6</v>
      </c>
      <c r="I2348" t="n">
        <v>24</v>
      </c>
      <c r="J2348" t="n">
        <v>304.29</v>
      </c>
      <c r="K2348" t="n">
        <v>59.19</v>
      </c>
      <c r="L2348" t="n">
        <v>27.25</v>
      </c>
      <c r="M2348" t="n">
        <v>22</v>
      </c>
      <c r="N2348" t="n">
        <v>87.84</v>
      </c>
      <c r="O2348" t="n">
        <v>37762.92</v>
      </c>
      <c r="P2348" t="n">
        <v>850.47</v>
      </c>
      <c r="Q2348" t="n">
        <v>1367.33</v>
      </c>
      <c r="R2348" t="n">
        <v>128.57</v>
      </c>
      <c r="S2348" t="n">
        <v>104.26</v>
      </c>
      <c r="T2348" t="n">
        <v>11222.33</v>
      </c>
      <c r="U2348" t="n">
        <v>0.8100000000000001</v>
      </c>
      <c r="V2348" t="n">
        <v>0.9</v>
      </c>
      <c r="W2348" t="n">
        <v>20.69</v>
      </c>
      <c r="X2348" t="n">
        <v>0.68</v>
      </c>
      <c r="Y2348" t="n">
        <v>1</v>
      </c>
      <c r="Z2348" t="n">
        <v>10</v>
      </c>
    </row>
    <row r="2349">
      <c r="A2349" t="n">
        <v>106</v>
      </c>
      <c r="B2349" t="n">
        <v>130</v>
      </c>
      <c r="C2349" t="inlineStr">
        <is>
          <t xml:space="preserve">CONCLUIDO	</t>
        </is>
      </c>
      <c r="D2349" t="n">
        <v>1.7476</v>
      </c>
      <c r="E2349" t="n">
        <v>57.22</v>
      </c>
      <c r="F2349" t="n">
        <v>53.24</v>
      </c>
      <c r="G2349" t="n">
        <v>133.11</v>
      </c>
      <c r="H2349" t="n">
        <v>1.61</v>
      </c>
      <c r="I2349" t="n">
        <v>24</v>
      </c>
      <c r="J2349" t="n">
        <v>304.82</v>
      </c>
      <c r="K2349" t="n">
        <v>59.19</v>
      </c>
      <c r="L2349" t="n">
        <v>27.5</v>
      </c>
      <c r="M2349" t="n">
        <v>22</v>
      </c>
      <c r="N2349" t="n">
        <v>88.13</v>
      </c>
      <c r="O2349" t="n">
        <v>37828.81</v>
      </c>
      <c r="P2349" t="n">
        <v>848.73</v>
      </c>
      <c r="Q2349" t="n">
        <v>1367.28</v>
      </c>
      <c r="R2349" t="n">
        <v>128.19</v>
      </c>
      <c r="S2349" t="n">
        <v>104.26</v>
      </c>
      <c r="T2349" t="n">
        <v>11031</v>
      </c>
      <c r="U2349" t="n">
        <v>0.8100000000000001</v>
      </c>
      <c r="V2349" t="n">
        <v>0.9</v>
      </c>
      <c r="W2349" t="n">
        <v>20.68</v>
      </c>
      <c r="X2349" t="n">
        <v>0.67</v>
      </c>
      <c r="Y2349" t="n">
        <v>1</v>
      </c>
      <c r="Z2349" t="n">
        <v>10</v>
      </c>
    </row>
    <row r="2350">
      <c r="A2350" t="n">
        <v>107</v>
      </c>
      <c r="B2350" t="n">
        <v>130</v>
      </c>
      <c r="C2350" t="inlineStr">
        <is>
          <t xml:space="preserve">CONCLUIDO	</t>
        </is>
      </c>
      <c r="D2350" t="n">
        <v>1.7503</v>
      </c>
      <c r="E2350" t="n">
        <v>57.13</v>
      </c>
      <c r="F2350" t="n">
        <v>53.2</v>
      </c>
      <c r="G2350" t="n">
        <v>138.79</v>
      </c>
      <c r="H2350" t="n">
        <v>1.62</v>
      </c>
      <c r="I2350" t="n">
        <v>23</v>
      </c>
      <c r="J2350" t="n">
        <v>305.36</v>
      </c>
      <c r="K2350" t="n">
        <v>59.19</v>
      </c>
      <c r="L2350" t="n">
        <v>27.75</v>
      </c>
      <c r="M2350" t="n">
        <v>21</v>
      </c>
      <c r="N2350" t="n">
        <v>88.41</v>
      </c>
      <c r="O2350" t="n">
        <v>37894.82</v>
      </c>
      <c r="P2350" t="n">
        <v>848.73</v>
      </c>
      <c r="Q2350" t="n">
        <v>1367.26</v>
      </c>
      <c r="R2350" t="n">
        <v>126.89</v>
      </c>
      <c r="S2350" t="n">
        <v>104.26</v>
      </c>
      <c r="T2350" t="n">
        <v>10385.3</v>
      </c>
      <c r="U2350" t="n">
        <v>0.82</v>
      </c>
      <c r="V2350" t="n">
        <v>0.9</v>
      </c>
      <c r="W2350" t="n">
        <v>20.68</v>
      </c>
      <c r="X2350" t="n">
        <v>0.63</v>
      </c>
      <c r="Y2350" t="n">
        <v>1</v>
      </c>
      <c r="Z2350" t="n">
        <v>10</v>
      </c>
    </row>
    <row r="2351">
      <c r="A2351" t="n">
        <v>108</v>
      </c>
      <c r="B2351" t="n">
        <v>130</v>
      </c>
      <c r="C2351" t="inlineStr">
        <is>
          <t xml:space="preserve">CONCLUIDO	</t>
        </is>
      </c>
      <c r="D2351" t="n">
        <v>1.75</v>
      </c>
      <c r="E2351" t="n">
        <v>57.14</v>
      </c>
      <c r="F2351" t="n">
        <v>53.22</v>
      </c>
      <c r="G2351" t="n">
        <v>138.82</v>
      </c>
      <c r="H2351" t="n">
        <v>1.63</v>
      </c>
      <c r="I2351" t="n">
        <v>23</v>
      </c>
      <c r="J2351" t="n">
        <v>305.89</v>
      </c>
      <c r="K2351" t="n">
        <v>59.19</v>
      </c>
      <c r="L2351" t="n">
        <v>28</v>
      </c>
      <c r="M2351" t="n">
        <v>21</v>
      </c>
      <c r="N2351" t="n">
        <v>88.7</v>
      </c>
      <c r="O2351" t="n">
        <v>37960.95</v>
      </c>
      <c r="P2351" t="n">
        <v>848.8</v>
      </c>
      <c r="Q2351" t="n">
        <v>1367.21</v>
      </c>
      <c r="R2351" t="n">
        <v>127.33</v>
      </c>
      <c r="S2351" t="n">
        <v>104.26</v>
      </c>
      <c r="T2351" t="n">
        <v>10604.74</v>
      </c>
      <c r="U2351" t="n">
        <v>0.82</v>
      </c>
      <c r="V2351" t="n">
        <v>0.9</v>
      </c>
      <c r="W2351" t="n">
        <v>20.68</v>
      </c>
      <c r="X2351" t="n">
        <v>0.64</v>
      </c>
      <c r="Y2351" t="n">
        <v>1</v>
      </c>
      <c r="Z2351" t="n">
        <v>10</v>
      </c>
    </row>
    <row r="2352">
      <c r="A2352" t="n">
        <v>109</v>
      </c>
      <c r="B2352" t="n">
        <v>130</v>
      </c>
      <c r="C2352" t="inlineStr">
        <is>
          <t xml:space="preserve">CONCLUIDO	</t>
        </is>
      </c>
      <c r="D2352" t="n">
        <v>1.7504</v>
      </c>
      <c r="E2352" t="n">
        <v>57.13</v>
      </c>
      <c r="F2352" t="n">
        <v>53.2</v>
      </c>
      <c r="G2352" t="n">
        <v>138.79</v>
      </c>
      <c r="H2352" t="n">
        <v>1.64</v>
      </c>
      <c r="I2352" t="n">
        <v>23</v>
      </c>
      <c r="J2352" t="n">
        <v>306.43</v>
      </c>
      <c r="K2352" t="n">
        <v>59.19</v>
      </c>
      <c r="L2352" t="n">
        <v>28.25</v>
      </c>
      <c r="M2352" t="n">
        <v>21</v>
      </c>
      <c r="N2352" t="n">
        <v>88.98999999999999</v>
      </c>
      <c r="O2352" t="n">
        <v>38027.2</v>
      </c>
      <c r="P2352" t="n">
        <v>848.24</v>
      </c>
      <c r="Q2352" t="n">
        <v>1367.3</v>
      </c>
      <c r="R2352" t="n">
        <v>126.82</v>
      </c>
      <c r="S2352" t="n">
        <v>104.26</v>
      </c>
      <c r="T2352" t="n">
        <v>10352.37</v>
      </c>
      <c r="U2352" t="n">
        <v>0.82</v>
      </c>
      <c r="V2352" t="n">
        <v>0.9</v>
      </c>
      <c r="W2352" t="n">
        <v>20.68</v>
      </c>
      <c r="X2352" t="n">
        <v>0.62</v>
      </c>
      <c r="Y2352" t="n">
        <v>1</v>
      </c>
      <c r="Z2352" t="n">
        <v>10</v>
      </c>
    </row>
    <row r="2353">
      <c r="A2353" t="n">
        <v>110</v>
      </c>
      <c r="B2353" t="n">
        <v>130</v>
      </c>
      <c r="C2353" t="inlineStr">
        <is>
          <t xml:space="preserve">CONCLUIDO	</t>
        </is>
      </c>
      <c r="D2353" t="n">
        <v>1.7495</v>
      </c>
      <c r="E2353" t="n">
        <v>57.16</v>
      </c>
      <c r="F2353" t="n">
        <v>53.23</v>
      </c>
      <c r="G2353" t="n">
        <v>138.86</v>
      </c>
      <c r="H2353" t="n">
        <v>1.65</v>
      </c>
      <c r="I2353" t="n">
        <v>23</v>
      </c>
      <c r="J2353" t="n">
        <v>306.97</v>
      </c>
      <c r="K2353" t="n">
        <v>59.19</v>
      </c>
      <c r="L2353" t="n">
        <v>28.5</v>
      </c>
      <c r="M2353" t="n">
        <v>21</v>
      </c>
      <c r="N2353" t="n">
        <v>89.27</v>
      </c>
      <c r="O2353" t="n">
        <v>38093.58</v>
      </c>
      <c r="P2353" t="n">
        <v>848.12</v>
      </c>
      <c r="Q2353" t="n">
        <v>1367.23</v>
      </c>
      <c r="R2353" t="n">
        <v>127.9</v>
      </c>
      <c r="S2353" t="n">
        <v>104.26</v>
      </c>
      <c r="T2353" t="n">
        <v>10888.94</v>
      </c>
      <c r="U2353" t="n">
        <v>0.82</v>
      </c>
      <c r="V2353" t="n">
        <v>0.9</v>
      </c>
      <c r="W2353" t="n">
        <v>20.68</v>
      </c>
      <c r="X2353" t="n">
        <v>0.65</v>
      </c>
      <c r="Y2353" t="n">
        <v>1</v>
      </c>
      <c r="Z2353" t="n">
        <v>10</v>
      </c>
    </row>
    <row r="2354">
      <c r="A2354" t="n">
        <v>111</v>
      </c>
      <c r="B2354" t="n">
        <v>130</v>
      </c>
      <c r="C2354" t="inlineStr">
        <is>
          <t xml:space="preserve">CONCLUIDO	</t>
        </is>
      </c>
      <c r="D2354" t="n">
        <v>1.7495</v>
      </c>
      <c r="E2354" t="n">
        <v>57.16</v>
      </c>
      <c r="F2354" t="n">
        <v>53.23</v>
      </c>
      <c r="G2354" t="n">
        <v>138.86</v>
      </c>
      <c r="H2354" t="n">
        <v>1.67</v>
      </c>
      <c r="I2354" t="n">
        <v>23</v>
      </c>
      <c r="J2354" t="n">
        <v>307.51</v>
      </c>
      <c r="K2354" t="n">
        <v>59.19</v>
      </c>
      <c r="L2354" t="n">
        <v>28.75</v>
      </c>
      <c r="M2354" t="n">
        <v>21</v>
      </c>
      <c r="N2354" t="n">
        <v>89.56</v>
      </c>
      <c r="O2354" t="n">
        <v>38160.09</v>
      </c>
      <c r="P2354" t="n">
        <v>846.54</v>
      </c>
      <c r="Q2354" t="n">
        <v>1367.23</v>
      </c>
      <c r="R2354" t="n">
        <v>127.78</v>
      </c>
      <c r="S2354" t="n">
        <v>104.26</v>
      </c>
      <c r="T2354" t="n">
        <v>10830.55</v>
      </c>
      <c r="U2354" t="n">
        <v>0.82</v>
      </c>
      <c r="V2354" t="n">
        <v>0.9</v>
      </c>
      <c r="W2354" t="n">
        <v>20.68</v>
      </c>
      <c r="X2354" t="n">
        <v>0.65</v>
      </c>
      <c r="Y2354" t="n">
        <v>1</v>
      </c>
      <c r="Z2354" t="n">
        <v>10</v>
      </c>
    </row>
    <row r="2355">
      <c r="A2355" t="n">
        <v>112</v>
      </c>
      <c r="B2355" t="n">
        <v>130</v>
      </c>
      <c r="C2355" t="inlineStr">
        <is>
          <t xml:space="preserve">CONCLUIDO	</t>
        </is>
      </c>
      <c r="D2355" t="n">
        <v>1.7528</v>
      </c>
      <c r="E2355" t="n">
        <v>57.05</v>
      </c>
      <c r="F2355" t="n">
        <v>53.17</v>
      </c>
      <c r="G2355" t="n">
        <v>145.01</v>
      </c>
      <c r="H2355" t="n">
        <v>1.68</v>
      </c>
      <c r="I2355" t="n">
        <v>22</v>
      </c>
      <c r="J2355" t="n">
        <v>308.05</v>
      </c>
      <c r="K2355" t="n">
        <v>59.19</v>
      </c>
      <c r="L2355" t="n">
        <v>29</v>
      </c>
      <c r="M2355" t="n">
        <v>20</v>
      </c>
      <c r="N2355" t="n">
        <v>89.84999999999999</v>
      </c>
      <c r="O2355" t="n">
        <v>38226.72</v>
      </c>
      <c r="P2355" t="n">
        <v>846.27</v>
      </c>
      <c r="Q2355" t="n">
        <v>1367.15</v>
      </c>
      <c r="R2355" t="n">
        <v>125.88</v>
      </c>
      <c r="S2355" t="n">
        <v>104.26</v>
      </c>
      <c r="T2355" t="n">
        <v>9886.34</v>
      </c>
      <c r="U2355" t="n">
        <v>0.83</v>
      </c>
      <c r="V2355" t="n">
        <v>0.9</v>
      </c>
      <c r="W2355" t="n">
        <v>20.68</v>
      </c>
      <c r="X2355" t="n">
        <v>0.59</v>
      </c>
      <c r="Y2355" t="n">
        <v>1</v>
      </c>
      <c r="Z2355" t="n">
        <v>10</v>
      </c>
    </row>
    <row r="2356">
      <c r="A2356" t="n">
        <v>113</v>
      </c>
      <c r="B2356" t="n">
        <v>130</v>
      </c>
      <c r="C2356" t="inlineStr">
        <is>
          <t xml:space="preserve">CONCLUIDO	</t>
        </is>
      </c>
      <c r="D2356" t="n">
        <v>1.7531</v>
      </c>
      <c r="E2356" t="n">
        <v>57.04</v>
      </c>
      <c r="F2356" t="n">
        <v>53.16</v>
      </c>
      <c r="G2356" t="n">
        <v>144.98</v>
      </c>
      <c r="H2356" t="n">
        <v>1.69</v>
      </c>
      <c r="I2356" t="n">
        <v>22</v>
      </c>
      <c r="J2356" t="n">
        <v>308.59</v>
      </c>
      <c r="K2356" t="n">
        <v>59.19</v>
      </c>
      <c r="L2356" t="n">
        <v>29.25</v>
      </c>
      <c r="M2356" t="n">
        <v>20</v>
      </c>
      <c r="N2356" t="n">
        <v>90.14</v>
      </c>
      <c r="O2356" t="n">
        <v>38293.47</v>
      </c>
      <c r="P2356" t="n">
        <v>846.3099999999999</v>
      </c>
      <c r="Q2356" t="n">
        <v>1367.2</v>
      </c>
      <c r="R2356" t="n">
        <v>125.36</v>
      </c>
      <c r="S2356" t="n">
        <v>104.26</v>
      </c>
      <c r="T2356" t="n">
        <v>9627.559999999999</v>
      </c>
      <c r="U2356" t="n">
        <v>0.83</v>
      </c>
      <c r="V2356" t="n">
        <v>0.9</v>
      </c>
      <c r="W2356" t="n">
        <v>20.68</v>
      </c>
      <c r="X2356" t="n">
        <v>0.58</v>
      </c>
      <c r="Y2356" t="n">
        <v>1</v>
      </c>
      <c r="Z2356" t="n">
        <v>10</v>
      </c>
    </row>
    <row r="2357">
      <c r="A2357" t="n">
        <v>114</v>
      </c>
      <c r="B2357" t="n">
        <v>130</v>
      </c>
      <c r="C2357" t="inlineStr">
        <is>
          <t xml:space="preserve">CONCLUIDO	</t>
        </is>
      </c>
      <c r="D2357" t="n">
        <v>1.7527</v>
      </c>
      <c r="E2357" t="n">
        <v>57.06</v>
      </c>
      <c r="F2357" t="n">
        <v>53.17</v>
      </c>
      <c r="G2357" t="n">
        <v>145.02</v>
      </c>
      <c r="H2357" t="n">
        <v>1.7</v>
      </c>
      <c r="I2357" t="n">
        <v>22</v>
      </c>
      <c r="J2357" t="n">
        <v>309.13</v>
      </c>
      <c r="K2357" t="n">
        <v>59.19</v>
      </c>
      <c r="L2357" t="n">
        <v>29.5</v>
      </c>
      <c r="M2357" t="n">
        <v>20</v>
      </c>
      <c r="N2357" t="n">
        <v>90.44</v>
      </c>
      <c r="O2357" t="n">
        <v>38360.36</v>
      </c>
      <c r="P2357" t="n">
        <v>846.38</v>
      </c>
      <c r="Q2357" t="n">
        <v>1367.25</v>
      </c>
      <c r="R2357" t="n">
        <v>126.12</v>
      </c>
      <c r="S2357" t="n">
        <v>104.26</v>
      </c>
      <c r="T2357" t="n">
        <v>10005.22</v>
      </c>
      <c r="U2357" t="n">
        <v>0.83</v>
      </c>
      <c r="V2357" t="n">
        <v>0.9</v>
      </c>
      <c r="W2357" t="n">
        <v>20.68</v>
      </c>
      <c r="X2357" t="n">
        <v>0.6</v>
      </c>
      <c r="Y2357" t="n">
        <v>1</v>
      </c>
      <c r="Z2357" t="n">
        <v>10</v>
      </c>
    </row>
    <row r="2358">
      <c r="A2358" t="n">
        <v>115</v>
      </c>
      <c r="B2358" t="n">
        <v>130</v>
      </c>
      <c r="C2358" t="inlineStr">
        <is>
          <t xml:space="preserve">CONCLUIDO	</t>
        </is>
      </c>
      <c r="D2358" t="n">
        <v>1.7527</v>
      </c>
      <c r="E2358" t="n">
        <v>57.05</v>
      </c>
      <c r="F2358" t="n">
        <v>53.17</v>
      </c>
      <c r="G2358" t="n">
        <v>145.02</v>
      </c>
      <c r="H2358" t="n">
        <v>1.71</v>
      </c>
      <c r="I2358" t="n">
        <v>22</v>
      </c>
      <c r="J2358" t="n">
        <v>309.67</v>
      </c>
      <c r="K2358" t="n">
        <v>59.19</v>
      </c>
      <c r="L2358" t="n">
        <v>29.75</v>
      </c>
      <c r="M2358" t="n">
        <v>20</v>
      </c>
      <c r="N2358" t="n">
        <v>90.73</v>
      </c>
      <c r="O2358" t="n">
        <v>38427.37</v>
      </c>
      <c r="P2358" t="n">
        <v>846.26</v>
      </c>
      <c r="Q2358" t="n">
        <v>1367.28</v>
      </c>
      <c r="R2358" t="n">
        <v>125.84</v>
      </c>
      <c r="S2358" t="n">
        <v>104.26</v>
      </c>
      <c r="T2358" t="n">
        <v>9864.16</v>
      </c>
      <c r="U2358" t="n">
        <v>0.83</v>
      </c>
      <c r="V2358" t="n">
        <v>0.9</v>
      </c>
      <c r="W2358" t="n">
        <v>20.68</v>
      </c>
      <c r="X2358" t="n">
        <v>0.6</v>
      </c>
      <c r="Y2358" t="n">
        <v>1</v>
      </c>
      <c r="Z2358" t="n">
        <v>10</v>
      </c>
    </row>
    <row r="2359">
      <c r="A2359" t="n">
        <v>116</v>
      </c>
      <c r="B2359" t="n">
        <v>130</v>
      </c>
      <c r="C2359" t="inlineStr">
        <is>
          <t xml:space="preserve">CONCLUIDO	</t>
        </is>
      </c>
      <c r="D2359" t="n">
        <v>1.7527</v>
      </c>
      <c r="E2359" t="n">
        <v>57.05</v>
      </c>
      <c r="F2359" t="n">
        <v>53.17</v>
      </c>
      <c r="G2359" t="n">
        <v>145.02</v>
      </c>
      <c r="H2359" t="n">
        <v>1.72</v>
      </c>
      <c r="I2359" t="n">
        <v>22</v>
      </c>
      <c r="J2359" t="n">
        <v>310.22</v>
      </c>
      <c r="K2359" t="n">
        <v>59.19</v>
      </c>
      <c r="L2359" t="n">
        <v>30</v>
      </c>
      <c r="M2359" t="n">
        <v>20</v>
      </c>
      <c r="N2359" t="n">
        <v>91.02</v>
      </c>
      <c r="O2359" t="n">
        <v>38494.52</v>
      </c>
      <c r="P2359" t="n">
        <v>844.85</v>
      </c>
      <c r="Q2359" t="n">
        <v>1367.25</v>
      </c>
      <c r="R2359" t="n">
        <v>125.97</v>
      </c>
      <c r="S2359" t="n">
        <v>104.26</v>
      </c>
      <c r="T2359" t="n">
        <v>9930.719999999999</v>
      </c>
      <c r="U2359" t="n">
        <v>0.83</v>
      </c>
      <c r="V2359" t="n">
        <v>0.9</v>
      </c>
      <c r="W2359" t="n">
        <v>20.68</v>
      </c>
      <c r="X2359" t="n">
        <v>0.6</v>
      </c>
      <c r="Y2359" t="n">
        <v>1</v>
      </c>
      <c r="Z2359" t="n">
        <v>10</v>
      </c>
    </row>
    <row r="2360">
      <c r="A2360" t="n">
        <v>117</v>
      </c>
      <c r="B2360" t="n">
        <v>130</v>
      </c>
      <c r="C2360" t="inlineStr">
        <is>
          <t xml:space="preserve">CONCLUIDO	</t>
        </is>
      </c>
      <c r="D2360" t="n">
        <v>1.755</v>
      </c>
      <c r="E2360" t="n">
        <v>56.98</v>
      </c>
      <c r="F2360" t="n">
        <v>53.15</v>
      </c>
      <c r="G2360" t="n">
        <v>151.85</v>
      </c>
      <c r="H2360" t="n">
        <v>1.73</v>
      </c>
      <c r="I2360" t="n">
        <v>21</v>
      </c>
      <c r="J2360" t="n">
        <v>310.76</v>
      </c>
      <c r="K2360" t="n">
        <v>59.19</v>
      </c>
      <c r="L2360" t="n">
        <v>30.25</v>
      </c>
      <c r="M2360" t="n">
        <v>19</v>
      </c>
      <c r="N2360" t="n">
        <v>91.31999999999999</v>
      </c>
      <c r="O2360" t="n">
        <v>38561.79</v>
      </c>
      <c r="P2360" t="n">
        <v>843.74</v>
      </c>
      <c r="Q2360" t="n">
        <v>1367.21</v>
      </c>
      <c r="R2360" t="n">
        <v>125.22</v>
      </c>
      <c r="S2360" t="n">
        <v>104.26</v>
      </c>
      <c r="T2360" t="n">
        <v>9560.08</v>
      </c>
      <c r="U2360" t="n">
        <v>0.83</v>
      </c>
      <c r="V2360" t="n">
        <v>0.9</v>
      </c>
      <c r="W2360" t="n">
        <v>20.68</v>
      </c>
      <c r="X2360" t="n">
        <v>0.57</v>
      </c>
      <c r="Y2360" t="n">
        <v>1</v>
      </c>
      <c r="Z2360" t="n">
        <v>10</v>
      </c>
    </row>
    <row r="2361">
      <c r="A2361" t="n">
        <v>118</v>
      </c>
      <c r="B2361" t="n">
        <v>130</v>
      </c>
      <c r="C2361" t="inlineStr">
        <is>
          <t xml:space="preserve">CONCLUIDO	</t>
        </is>
      </c>
      <c r="D2361" t="n">
        <v>1.7554</v>
      </c>
      <c r="E2361" t="n">
        <v>56.97</v>
      </c>
      <c r="F2361" t="n">
        <v>53.14</v>
      </c>
      <c r="G2361" t="n">
        <v>151.82</v>
      </c>
      <c r="H2361" t="n">
        <v>1.75</v>
      </c>
      <c r="I2361" t="n">
        <v>21</v>
      </c>
      <c r="J2361" t="n">
        <v>311.31</v>
      </c>
      <c r="K2361" t="n">
        <v>59.19</v>
      </c>
      <c r="L2361" t="n">
        <v>30.5</v>
      </c>
      <c r="M2361" t="n">
        <v>19</v>
      </c>
      <c r="N2361" t="n">
        <v>91.62</v>
      </c>
      <c r="O2361" t="n">
        <v>38629.19</v>
      </c>
      <c r="P2361" t="n">
        <v>843.65</v>
      </c>
      <c r="Q2361" t="n">
        <v>1367.29</v>
      </c>
      <c r="R2361" t="n">
        <v>124.61</v>
      </c>
      <c r="S2361" t="n">
        <v>104.26</v>
      </c>
      <c r="T2361" t="n">
        <v>9256.969999999999</v>
      </c>
      <c r="U2361" t="n">
        <v>0.84</v>
      </c>
      <c r="V2361" t="n">
        <v>0.9</v>
      </c>
      <c r="W2361" t="n">
        <v>20.68</v>
      </c>
      <c r="X2361" t="n">
        <v>0.5600000000000001</v>
      </c>
      <c r="Y2361" t="n">
        <v>1</v>
      </c>
      <c r="Z2361" t="n">
        <v>10</v>
      </c>
    </row>
    <row r="2362">
      <c r="A2362" t="n">
        <v>119</v>
      </c>
      <c r="B2362" t="n">
        <v>130</v>
      </c>
      <c r="C2362" t="inlineStr">
        <is>
          <t xml:space="preserve">CONCLUIDO	</t>
        </is>
      </c>
      <c r="D2362" t="n">
        <v>1.7554</v>
      </c>
      <c r="E2362" t="n">
        <v>56.97</v>
      </c>
      <c r="F2362" t="n">
        <v>53.14</v>
      </c>
      <c r="G2362" t="n">
        <v>151.82</v>
      </c>
      <c r="H2362" t="n">
        <v>1.76</v>
      </c>
      <c r="I2362" t="n">
        <v>21</v>
      </c>
      <c r="J2362" t="n">
        <v>311.86</v>
      </c>
      <c r="K2362" t="n">
        <v>59.19</v>
      </c>
      <c r="L2362" t="n">
        <v>30.75</v>
      </c>
      <c r="M2362" t="n">
        <v>19</v>
      </c>
      <c r="N2362" t="n">
        <v>91.91</v>
      </c>
      <c r="O2362" t="n">
        <v>38696.85</v>
      </c>
      <c r="P2362" t="n">
        <v>844.29</v>
      </c>
      <c r="Q2362" t="n">
        <v>1367.16</v>
      </c>
      <c r="R2362" t="n">
        <v>124.89</v>
      </c>
      <c r="S2362" t="n">
        <v>104.26</v>
      </c>
      <c r="T2362" t="n">
        <v>9396.84</v>
      </c>
      <c r="U2362" t="n">
        <v>0.83</v>
      </c>
      <c r="V2362" t="n">
        <v>0.9</v>
      </c>
      <c r="W2362" t="n">
        <v>20.67</v>
      </c>
      <c r="X2362" t="n">
        <v>0.5600000000000001</v>
      </c>
      <c r="Y2362" t="n">
        <v>1</v>
      </c>
      <c r="Z2362" t="n">
        <v>10</v>
      </c>
    </row>
    <row r="2363">
      <c r="A2363" t="n">
        <v>120</v>
      </c>
      <c r="B2363" t="n">
        <v>130</v>
      </c>
      <c r="C2363" t="inlineStr">
        <is>
          <t xml:space="preserve">CONCLUIDO	</t>
        </is>
      </c>
      <c r="D2363" t="n">
        <v>1.7555</v>
      </c>
      <c r="E2363" t="n">
        <v>56.96</v>
      </c>
      <c r="F2363" t="n">
        <v>53.13</v>
      </c>
      <c r="G2363" t="n">
        <v>151.81</v>
      </c>
      <c r="H2363" t="n">
        <v>1.77</v>
      </c>
      <c r="I2363" t="n">
        <v>21</v>
      </c>
      <c r="J2363" t="n">
        <v>312.41</v>
      </c>
      <c r="K2363" t="n">
        <v>59.19</v>
      </c>
      <c r="L2363" t="n">
        <v>31</v>
      </c>
      <c r="M2363" t="n">
        <v>19</v>
      </c>
      <c r="N2363" t="n">
        <v>92.20999999999999</v>
      </c>
      <c r="O2363" t="n">
        <v>38764.53</v>
      </c>
      <c r="P2363" t="n">
        <v>844.36</v>
      </c>
      <c r="Q2363" t="n">
        <v>1367.24</v>
      </c>
      <c r="R2363" t="n">
        <v>124.49</v>
      </c>
      <c r="S2363" t="n">
        <v>104.26</v>
      </c>
      <c r="T2363" t="n">
        <v>9197.629999999999</v>
      </c>
      <c r="U2363" t="n">
        <v>0.84</v>
      </c>
      <c r="V2363" t="n">
        <v>0.9</v>
      </c>
      <c r="W2363" t="n">
        <v>20.68</v>
      </c>
      <c r="X2363" t="n">
        <v>0.5600000000000001</v>
      </c>
      <c r="Y2363" t="n">
        <v>1</v>
      </c>
      <c r="Z2363" t="n">
        <v>10</v>
      </c>
    </row>
    <row r="2364">
      <c r="A2364" t="n">
        <v>121</v>
      </c>
      <c r="B2364" t="n">
        <v>130</v>
      </c>
      <c r="C2364" t="inlineStr">
        <is>
          <t xml:space="preserve">CONCLUIDO	</t>
        </is>
      </c>
      <c r="D2364" t="n">
        <v>1.755</v>
      </c>
      <c r="E2364" t="n">
        <v>56.98</v>
      </c>
      <c r="F2364" t="n">
        <v>53.15</v>
      </c>
      <c r="G2364" t="n">
        <v>151.86</v>
      </c>
      <c r="H2364" t="n">
        <v>1.78</v>
      </c>
      <c r="I2364" t="n">
        <v>21</v>
      </c>
      <c r="J2364" t="n">
        <v>312.96</v>
      </c>
      <c r="K2364" t="n">
        <v>59.19</v>
      </c>
      <c r="L2364" t="n">
        <v>31.25</v>
      </c>
      <c r="M2364" t="n">
        <v>19</v>
      </c>
      <c r="N2364" t="n">
        <v>92.51000000000001</v>
      </c>
      <c r="O2364" t="n">
        <v>38832.33</v>
      </c>
      <c r="P2364" t="n">
        <v>843.39</v>
      </c>
      <c r="Q2364" t="n">
        <v>1367.16</v>
      </c>
      <c r="R2364" t="n">
        <v>125.27</v>
      </c>
      <c r="S2364" t="n">
        <v>104.26</v>
      </c>
      <c r="T2364" t="n">
        <v>9588.23</v>
      </c>
      <c r="U2364" t="n">
        <v>0.83</v>
      </c>
      <c r="V2364" t="n">
        <v>0.9</v>
      </c>
      <c r="W2364" t="n">
        <v>20.68</v>
      </c>
      <c r="X2364" t="n">
        <v>0.57</v>
      </c>
      <c r="Y2364" t="n">
        <v>1</v>
      </c>
      <c r="Z2364" t="n">
        <v>10</v>
      </c>
    </row>
    <row r="2365">
      <c r="A2365" t="n">
        <v>122</v>
      </c>
      <c r="B2365" t="n">
        <v>130</v>
      </c>
      <c r="C2365" t="inlineStr">
        <is>
          <t xml:space="preserve">CONCLUIDO	</t>
        </is>
      </c>
      <c r="D2365" t="n">
        <v>1.7552</v>
      </c>
      <c r="E2365" t="n">
        <v>56.97</v>
      </c>
      <c r="F2365" t="n">
        <v>53.14</v>
      </c>
      <c r="G2365" t="n">
        <v>151.84</v>
      </c>
      <c r="H2365" t="n">
        <v>1.79</v>
      </c>
      <c r="I2365" t="n">
        <v>21</v>
      </c>
      <c r="J2365" t="n">
        <v>313.51</v>
      </c>
      <c r="K2365" t="n">
        <v>59.19</v>
      </c>
      <c r="L2365" t="n">
        <v>31.5</v>
      </c>
      <c r="M2365" t="n">
        <v>19</v>
      </c>
      <c r="N2365" t="n">
        <v>92.81</v>
      </c>
      <c r="O2365" t="n">
        <v>38900.27</v>
      </c>
      <c r="P2365" t="n">
        <v>841.96</v>
      </c>
      <c r="Q2365" t="n">
        <v>1367.28</v>
      </c>
      <c r="R2365" t="n">
        <v>125.03</v>
      </c>
      <c r="S2365" t="n">
        <v>104.26</v>
      </c>
      <c r="T2365" t="n">
        <v>9466.25</v>
      </c>
      <c r="U2365" t="n">
        <v>0.83</v>
      </c>
      <c r="V2365" t="n">
        <v>0.9</v>
      </c>
      <c r="W2365" t="n">
        <v>20.68</v>
      </c>
      <c r="X2365" t="n">
        <v>0.57</v>
      </c>
      <c r="Y2365" t="n">
        <v>1</v>
      </c>
      <c r="Z2365" t="n">
        <v>10</v>
      </c>
    </row>
    <row r="2366">
      <c r="A2366" t="n">
        <v>123</v>
      </c>
      <c r="B2366" t="n">
        <v>130</v>
      </c>
      <c r="C2366" t="inlineStr">
        <is>
          <t xml:space="preserve">CONCLUIDO	</t>
        </is>
      </c>
      <c r="D2366" t="n">
        <v>1.7575</v>
      </c>
      <c r="E2366" t="n">
        <v>56.9</v>
      </c>
      <c r="F2366" t="n">
        <v>53.12</v>
      </c>
      <c r="G2366" t="n">
        <v>159.35</v>
      </c>
      <c r="H2366" t="n">
        <v>1.8</v>
      </c>
      <c r="I2366" t="n">
        <v>20</v>
      </c>
      <c r="J2366" t="n">
        <v>314.06</v>
      </c>
      <c r="K2366" t="n">
        <v>59.19</v>
      </c>
      <c r="L2366" t="n">
        <v>31.75</v>
      </c>
      <c r="M2366" t="n">
        <v>18</v>
      </c>
      <c r="N2366" t="n">
        <v>93.12</v>
      </c>
      <c r="O2366" t="n">
        <v>38968.34</v>
      </c>
      <c r="P2366" t="n">
        <v>841.5599999999999</v>
      </c>
      <c r="Q2366" t="n">
        <v>1367.23</v>
      </c>
      <c r="R2366" t="n">
        <v>123.83</v>
      </c>
      <c r="S2366" t="n">
        <v>104.26</v>
      </c>
      <c r="T2366" t="n">
        <v>8871.700000000001</v>
      </c>
      <c r="U2366" t="n">
        <v>0.84</v>
      </c>
      <c r="V2366" t="n">
        <v>0.9</v>
      </c>
      <c r="W2366" t="n">
        <v>20.68</v>
      </c>
      <c r="X2366" t="n">
        <v>0.54</v>
      </c>
      <c r="Y2366" t="n">
        <v>1</v>
      </c>
      <c r="Z2366" t="n">
        <v>10</v>
      </c>
    </row>
    <row r="2367">
      <c r="A2367" t="n">
        <v>124</v>
      </c>
      <c r="B2367" t="n">
        <v>130</v>
      </c>
      <c r="C2367" t="inlineStr">
        <is>
          <t xml:space="preserve">CONCLUIDO	</t>
        </is>
      </c>
      <c r="D2367" t="n">
        <v>1.7578</v>
      </c>
      <c r="E2367" t="n">
        <v>56.89</v>
      </c>
      <c r="F2367" t="n">
        <v>53.11</v>
      </c>
      <c r="G2367" t="n">
        <v>159.32</v>
      </c>
      <c r="H2367" t="n">
        <v>1.81</v>
      </c>
      <c r="I2367" t="n">
        <v>20</v>
      </c>
      <c r="J2367" t="n">
        <v>314.61</v>
      </c>
      <c r="K2367" t="n">
        <v>59.19</v>
      </c>
      <c r="L2367" t="n">
        <v>32</v>
      </c>
      <c r="M2367" t="n">
        <v>18</v>
      </c>
      <c r="N2367" t="n">
        <v>93.42</v>
      </c>
      <c r="O2367" t="n">
        <v>39036.55</v>
      </c>
      <c r="P2367" t="n">
        <v>842.6900000000001</v>
      </c>
      <c r="Q2367" t="n">
        <v>1367.19</v>
      </c>
      <c r="R2367" t="n">
        <v>123.73</v>
      </c>
      <c r="S2367" t="n">
        <v>104.26</v>
      </c>
      <c r="T2367" t="n">
        <v>8821.389999999999</v>
      </c>
      <c r="U2367" t="n">
        <v>0.84</v>
      </c>
      <c r="V2367" t="n">
        <v>0.9</v>
      </c>
      <c r="W2367" t="n">
        <v>20.68</v>
      </c>
      <c r="X2367" t="n">
        <v>0.53</v>
      </c>
      <c r="Y2367" t="n">
        <v>1</v>
      </c>
      <c r="Z2367" t="n">
        <v>10</v>
      </c>
    </row>
    <row r="2368">
      <c r="A2368" t="n">
        <v>125</v>
      </c>
      <c r="B2368" t="n">
        <v>130</v>
      </c>
      <c r="C2368" t="inlineStr">
        <is>
          <t xml:space="preserve">CONCLUIDO	</t>
        </is>
      </c>
      <c r="D2368" t="n">
        <v>1.7578</v>
      </c>
      <c r="E2368" t="n">
        <v>56.89</v>
      </c>
      <c r="F2368" t="n">
        <v>53.11</v>
      </c>
      <c r="G2368" t="n">
        <v>159.32</v>
      </c>
      <c r="H2368" t="n">
        <v>1.82</v>
      </c>
      <c r="I2368" t="n">
        <v>20</v>
      </c>
      <c r="J2368" t="n">
        <v>315.17</v>
      </c>
      <c r="K2368" t="n">
        <v>59.19</v>
      </c>
      <c r="L2368" t="n">
        <v>32.25</v>
      </c>
      <c r="M2368" t="n">
        <v>18</v>
      </c>
      <c r="N2368" t="n">
        <v>93.72</v>
      </c>
      <c r="O2368" t="n">
        <v>39104.89</v>
      </c>
      <c r="P2368" t="n">
        <v>844</v>
      </c>
      <c r="Q2368" t="n">
        <v>1367.2</v>
      </c>
      <c r="R2368" t="n">
        <v>123.84</v>
      </c>
      <c r="S2368" t="n">
        <v>104.26</v>
      </c>
      <c r="T2368" t="n">
        <v>8876.16</v>
      </c>
      <c r="U2368" t="n">
        <v>0.84</v>
      </c>
      <c r="V2368" t="n">
        <v>0.9</v>
      </c>
      <c r="W2368" t="n">
        <v>20.67</v>
      </c>
      <c r="X2368" t="n">
        <v>0.53</v>
      </c>
      <c r="Y2368" t="n">
        <v>1</v>
      </c>
      <c r="Z2368" t="n">
        <v>10</v>
      </c>
    </row>
    <row r="2369">
      <c r="A2369" t="n">
        <v>126</v>
      </c>
      <c r="B2369" t="n">
        <v>130</v>
      </c>
      <c r="C2369" t="inlineStr">
        <is>
          <t xml:space="preserve">CONCLUIDO	</t>
        </is>
      </c>
      <c r="D2369" t="n">
        <v>1.7576</v>
      </c>
      <c r="E2369" t="n">
        <v>56.9</v>
      </c>
      <c r="F2369" t="n">
        <v>53.11</v>
      </c>
      <c r="G2369" t="n">
        <v>159.34</v>
      </c>
      <c r="H2369" t="n">
        <v>1.83</v>
      </c>
      <c r="I2369" t="n">
        <v>20</v>
      </c>
      <c r="J2369" t="n">
        <v>315.72</v>
      </c>
      <c r="K2369" t="n">
        <v>59.19</v>
      </c>
      <c r="L2369" t="n">
        <v>32.5</v>
      </c>
      <c r="M2369" t="n">
        <v>18</v>
      </c>
      <c r="N2369" t="n">
        <v>94.03</v>
      </c>
      <c r="O2369" t="n">
        <v>39173.37</v>
      </c>
      <c r="P2369" t="n">
        <v>844.49</v>
      </c>
      <c r="Q2369" t="n">
        <v>1367.17</v>
      </c>
      <c r="R2369" t="n">
        <v>124.05</v>
      </c>
      <c r="S2369" t="n">
        <v>104.26</v>
      </c>
      <c r="T2369" t="n">
        <v>8979.190000000001</v>
      </c>
      <c r="U2369" t="n">
        <v>0.84</v>
      </c>
      <c r="V2369" t="n">
        <v>0.9</v>
      </c>
      <c r="W2369" t="n">
        <v>20.67</v>
      </c>
      <c r="X2369" t="n">
        <v>0.54</v>
      </c>
      <c r="Y2369" t="n">
        <v>1</v>
      </c>
      <c r="Z2369" t="n">
        <v>10</v>
      </c>
    </row>
    <row r="2370">
      <c r="A2370" t="n">
        <v>127</v>
      </c>
      <c r="B2370" t="n">
        <v>130</v>
      </c>
      <c r="C2370" t="inlineStr">
        <is>
          <t xml:space="preserve">CONCLUIDO	</t>
        </is>
      </c>
      <c r="D2370" t="n">
        <v>1.7573</v>
      </c>
      <c r="E2370" t="n">
        <v>56.91</v>
      </c>
      <c r="F2370" t="n">
        <v>53.12</v>
      </c>
      <c r="G2370" t="n">
        <v>159.37</v>
      </c>
      <c r="H2370" t="n">
        <v>1.84</v>
      </c>
      <c r="I2370" t="n">
        <v>20</v>
      </c>
      <c r="J2370" t="n">
        <v>316.28</v>
      </c>
      <c r="K2370" t="n">
        <v>59.19</v>
      </c>
      <c r="L2370" t="n">
        <v>32.75</v>
      </c>
      <c r="M2370" t="n">
        <v>18</v>
      </c>
      <c r="N2370" t="n">
        <v>94.33</v>
      </c>
      <c r="O2370" t="n">
        <v>39241.99</v>
      </c>
      <c r="P2370" t="n">
        <v>844.11</v>
      </c>
      <c r="Q2370" t="n">
        <v>1367.24</v>
      </c>
      <c r="R2370" t="n">
        <v>124.33</v>
      </c>
      <c r="S2370" t="n">
        <v>104.26</v>
      </c>
      <c r="T2370" t="n">
        <v>9120.1</v>
      </c>
      <c r="U2370" t="n">
        <v>0.84</v>
      </c>
      <c r="V2370" t="n">
        <v>0.9</v>
      </c>
      <c r="W2370" t="n">
        <v>20.68</v>
      </c>
      <c r="X2370" t="n">
        <v>0.55</v>
      </c>
      <c r="Y2370" t="n">
        <v>1</v>
      </c>
      <c r="Z2370" t="n">
        <v>10</v>
      </c>
    </row>
    <row r="2371">
      <c r="A2371" t="n">
        <v>128</v>
      </c>
      <c r="B2371" t="n">
        <v>130</v>
      </c>
      <c r="C2371" t="inlineStr">
        <is>
          <t xml:space="preserve">CONCLUIDO	</t>
        </is>
      </c>
      <c r="D2371" t="n">
        <v>1.7576</v>
      </c>
      <c r="E2371" t="n">
        <v>56.9</v>
      </c>
      <c r="F2371" t="n">
        <v>53.11</v>
      </c>
      <c r="G2371" t="n">
        <v>159.34</v>
      </c>
      <c r="H2371" t="n">
        <v>1.86</v>
      </c>
      <c r="I2371" t="n">
        <v>20</v>
      </c>
      <c r="J2371" t="n">
        <v>316.84</v>
      </c>
      <c r="K2371" t="n">
        <v>59.19</v>
      </c>
      <c r="L2371" t="n">
        <v>33</v>
      </c>
      <c r="M2371" t="n">
        <v>18</v>
      </c>
      <c r="N2371" t="n">
        <v>94.64</v>
      </c>
      <c r="O2371" t="n">
        <v>39310.75</v>
      </c>
      <c r="P2371" t="n">
        <v>843.08</v>
      </c>
      <c r="Q2371" t="n">
        <v>1367.15</v>
      </c>
      <c r="R2371" t="n">
        <v>124.02</v>
      </c>
      <c r="S2371" t="n">
        <v>104.26</v>
      </c>
      <c r="T2371" t="n">
        <v>8965.629999999999</v>
      </c>
      <c r="U2371" t="n">
        <v>0.84</v>
      </c>
      <c r="V2371" t="n">
        <v>0.9</v>
      </c>
      <c r="W2371" t="n">
        <v>20.68</v>
      </c>
      <c r="X2371" t="n">
        <v>0.54</v>
      </c>
      <c r="Y2371" t="n">
        <v>1</v>
      </c>
      <c r="Z2371" t="n">
        <v>10</v>
      </c>
    </row>
    <row r="2372">
      <c r="A2372" t="n">
        <v>129</v>
      </c>
      <c r="B2372" t="n">
        <v>130</v>
      </c>
      <c r="C2372" t="inlineStr">
        <is>
          <t xml:space="preserve">CONCLUIDO	</t>
        </is>
      </c>
      <c r="D2372" t="n">
        <v>1.7568</v>
      </c>
      <c r="E2372" t="n">
        <v>56.92</v>
      </c>
      <c r="F2372" t="n">
        <v>53.14</v>
      </c>
      <c r="G2372" t="n">
        <v>159.41</v>
      </c>
      <c r="H2372" t="n">
        <v>1.87</v>
      </c>
      <c r="I2372" t="n">
        <v>20</v>
      </c>
      <c r="J2372" t="n">
        <v>317.39</v>
      </c>
      <c r="K2372" t="n">
        <v>59.19</v>
      </c>
      <c r="L2372" t="n">
        <v>33.25</v>
      </c>
      <c r="M2372" t="n">
        <v>18</v>
      </c>
      <c r="N2372" t="n">
        <v>94.95</v>
      </c>
      <c r="O2372" t="n">
        <v>39379.65</v>
      </c>
      <c r="P2372" t="n">
        <v>840.38</v>
      </c>
      <c r="Q2372" t="n">
        <v>1367.23</v>
      </c>
      <c r="R2372" t="n">
        <v>124.57</v>
      </c>
      <c r="S2372" t="n">
        <v>104.26</v>
      </c>
      <c r="T2372" t="n">
        <v>9239.65</v>
      </c>
      <c r="U2372" t="n">
        <v>0.84</v>
      </c>
      <c r="V2372" t="n">
        <v>0.9</v>
      </c>
      <c r="W2372" t="n">
        <v>20.68</v>
      </c>
      <c r="X2372" t="n">
        <v>0.5600000000000001</v>
      </c>
      <c r="Y2372" t="n">
        <v>1</v>
      </c>
      <c r="Z2372" t="n">
        <v>10</v>
      </c>
    </row>
    <row r="2373">
      <c r="A2373" t="n">
        <v>130</v>
      </c>
      <c r="B2373" t="n">
        <v>130</v>
      </c>
      <c r="C2373" t="inlineStr">
        <is>
          <t xml:space="preserve">CONCLUIDO	</t>
        </is>
      </c>
      <c r="D2373" t="n">
        <v>1.7597</v>
      </c>
      <c r="E2373" t="n">
        <v>56.83</v>
      </c>
      <c r="F2373" t="n">
        <v>53.09</v>
      </c>
      <c r="G2373" t="n">
        <v>167.66</v>
      </c>
      <c r="H2373" t="n">
        <v>1.88</v>
      </c>
      <c r="I2373" t="n">
        <v>19</v>
      </c>
      <c r="J2373" t="n">
        <v>317.95</v>
      </c>
      <c r="K2373" t="n">
        <v>59.19</v>
      </c>
      <c r="L2373" t="n">
        <v>33.5</v>
      </c>
      <c r="M2373" t="n">
        <v>17</v>
      </c>
      <c r="N2373" t="n">
        <v>95.26000000000001</v>
      </c>
      <c r="O2373" t="n">
        <v>39448.69</v>
      </c>
      <c r="P2373" t="n">
        <v>839.76</v>
      </c>
      <c r="Q2373" t="n">
        <v>1367.13</v>
      </c>
      <c r="R2373" t="n">
        <v>123.26</v>
      </c>
      <c r="S2373" t="n">
        <v>104.26</v>
      </c>
      <c r="T2373" t="n">
        <v>8593.41</v>
      </c>
      <c r="U2373" t="n">
        <v>0.85</v>
      </c>
      <c r="V2373" t="n">
        <v>0.9</v>
      </c>
      <c r="W2373" t="n">
        <v>20.68</v>
      </c>
      <c r="X2373" t="n">
        <v>0.52</v>
      </c>
      <c r="Y2373" t="n">
        <v>1</v>
      </c>
      <c r="Z2373" t="n">
        <v>10</v>
      </c>
    </row>
    <row r="2374">
      <c r="A2374" t="n">
        <v>131</v>
      </c>
      <c r="B2374" t="n">
        <v>130</v>
      </c>
      <c r="C2374" t="inlineStr">
        <is>
          <t xml:space="preserve">CONCLUIDO	</t>
        </is>
      </c>
      <c r="D2374" t="n">
        <v>1.7599</v>
      </c>
      <c r="E2374" t="n">
        <v>56.82</v>
      </c>
      <c r="F2374" t="n">
        <v>53.09</v>
      </c>
      <c r="G2374" t="n">
        <v>167.64</v>
      </c>
      <c r="H2374" t="n">
        <v>1.89</v>
      </c>
      <c r="I2374" t="n">
        <v>19</v>
      </c>
      <c r="J2374" t="n">
        <v>318.52</v>
      </c>
      <c r="K2374" t="n">
        <v>59.19</v>
      </c>
      <c r="L2374" t="n">
        <v>33.75</v>
      </c>
      <c r="M2374" t="n">
        <v>17</v>
      </c>
      <c r="N2374" t="n">
        <v>95.56999999999999</v>
      </c>
      <c r="O2374" t="n">
        <v>39517.87</v>
      </c>
      <c r="P2374" t="n">
        <v>840.16</v>
      </c>
      <c r="Q2374" t="n">
        <v>1367.16</v>
      </c>
      <c r="R2374" t="n">
        <v>123.32</v>
      </c>
      <c r="S2374" t="n">
        <v>104.26</v>
      </c>
      <c r="T2374" t="n">
        <v>8619.780000000001</v>
      </c>
      <c r="U2374" t="n">
        <v>0.85</v>
      </c>
      <c r="V2374" t="n">
        <v>0.9</v>
      </c>
      <c r="W2374" t="n">
        <v>20.67</v>
      </c>
      <c r="X2374" t="n">
        <v>0.51</v>
      </c>
      <c r="Y2374" t="n">
        <v>1</v>
      </c>
      <c r="Z2374" t="n">
        <v>10</v>
      </c>
    </row>
    <row r="2375">
      <c r="A2375" t="n">
        <v>132</v>
      </c>
      <c r="B2375" t="n">
        <v>130</v>
      </c>
      <c r="C2375" t="inlineStr">
        <is>
          <t xml:space="preserve">CONCLUIDO	</t>
        </is>
      </c>
      <c r="D2375" t="n">
        <v>1.7596</v>
      </c>
      <c r="E2375" t="n">
        <v>56.83</v>
      </c>
      <c r="F2375" t="n">
        <v>53.1</v>
      </c>
      <c r="G2375" t="n">
        <v>167.68</v>
      </c>
      <c r="H2375" t="n">
        <v>1.9</v>
      </c>
      <c r="I2375" t="n">
        <v>19</v>
      </c>
      <c r="J2375" t="n">
        <v>319.08</v>
      </c>
      <c r="K2375" t="n">
        <v>59.19</v>
      </c>
      <c r="L2375" t="n">
        <v>34</v>
      </c>
      <c r="M2375" t="n">
        <v>17</v>
      </c>
      <c r="N2375" t="n">
        <v>95.88</v>
      </c>
      <c r="O2375" t="n">
        <v>39587.19</v>
      </c>
      <c r="P2375" t="n">
        <v>840.64</v>
      </c>
      <c r="Q2375" t="n">
        <v>1367.18</v>
      </c>
      <c r="R2375" t="n">
        <v>123.53</v>
      </c>
      <c r="S2375" t="n">
        <v>104.26</v>
      </c>
      <c r="T2375" t="n">
        <v>8723.940000000001</v>
      </c>
      <c r="U2375" t="n">
        <v>0.84</v>
      </c>
      <c r="V2375" t="n">
        <v>0.9</v>
      </c>
      <c r="W2375" t="n">
        <v>20.67</v>
      </c>
      <c r="X2375" t="n">
        <v>0.52</v>
      </c>
      <c r="Y2375" t="n">
        <v>1</v>
      </c>
      <c r="Z2375" t="n">
        <v>10</v>
      </c>
    </row>
    <row r="2376">
      <c r="A2376" t="n">
        <v>133</v>
      </c>
      <c r="B2376" t="n">
        <v>130</v>
      </c>
      <c r="C2376" t="inlineStr">
        <is>
          <t xml:space="preserve">CONCLUIDO	</t>
        </is>
      </c>
      <c r="D2376" t="n">
        <v>1.7598</v>
      </c>
      <c r="E2376" t="n">
        <v>56.82</v>
      </c>
      <c r="F2376" t="n">
        <v>53.09</v>
      </c>
      <c r="G2376" t="n">
        <v>167.66</v>
      </c>
      <c r="H2376" t="n">
        <v>1.91</v>
      </c>
      <c r="I2376" t="n">
        <v>19</v>
      </c>
      <c r="J2376" t="n">
        <v>319.64</v>
      </c>
      <c r="K2376" t="n">
        <v>59.19</v>
      </c>
      <c r="L2376" t="n">
        <v>34.25</v>
      </c>
      <c r="M2376" t="n">
        <v>17</v>
      </c>
      <c r="N2376" t="n">
        <v>96.2</v>
      </c>
      <c r="O2376" t="n">
        <v>39656.65</v>
      </c>
      <c r="P2376" t="n">
        <v>840.88</v>
      </c>
      <c r="Q2376" t="n">
        <v>1367.3</v>
      </c>
      <c r="R2376" t="n">
        <v>123.17</v>
      </c>
      <c r="S2376" t="n">
        <v>104.26</v>
      </c>
      <c r="T2376" t="n">
        <v>8545.709999999999</v>
      </c>
      <c r="U2376" t="n">
        <v>0.85</v>
      </c>
      <c r="V2376" t="n">
        <v>0.9</v>
      </c>
      <c r="W2376" t="n">
        <v>20.68</v>
      </c>
      <c r="X2376" t="n">
        <v>0.51</v>
      </c>
      <c r="Y2376" t="n">
        <v>1</v>
      </c>
      <c r="Z2376" t="n">
        <v>10</v>
      </c>
    </row>
    <row r="2377">
      <c r="A2377" t="n">
        <v>134</v>
      </c>
      <c r="B2377" t="n">
        <v>130</v>
      </c>
      <c r="C2377" t="inlineStr">
        <is>
          <t xml:space="preserve">CONCLUIDO	</t>
        </is>
      </c>
      <c r="D2377" t="n">
        <v>1.7598</v>
      </c>
      <c r="E2377" t="n">
        <v>56.83</v>
      </c>
      <c r="F2377" t="n">
        <v>53.09</v>
      </c>
      <c r="G2377" t="n">
        <v>167.66</v>
      </c>
      <c r="H2377" t="n">
        <v>1.92</v>
      </c>
      <c r="I2377" t="n">
        <v>19</v>
      </c>
      <c r="J2377" t="n">
        <v>320.21</v>
      </c>
      <c r="K2377" t="n">
        <v>59.19</v>
      </c>
      <c r="L2377" t="n">
        <v>34.5</v>
      </c>
      <c r="M2377" t="n">
        <v>17</v>
      </c>
      <c r="N2377" t="n">
        <v>96.51000000000001</v>
      </c>
      <c r="O2377" t="n">
        <v>39726.26</v>
      </c>
      <c r="P2377" t="n">
        <v>840.55</v>
      </c>
      <c r="Q2377" t="n">
        <v>1367.2</v>
      </c>
      <c r="R2377" t="n">
        <v>123.17</v>
      </c>
      <c r="S2377" t="n">
        <v>104.26</v>
      </c>
      <c r="T2377" t="n">
        <v>8548.73</v>
      </c>
      <c r="U2377" t="n">
        <v>0.85</v>
      </c>
      <c r="V2377" t="n">
        <v>0.9</v>
      </c>
      <c r="W2377" t="n">
        <v>20.68</v>
      </c>
      <c r="X2377" t="n">
        <v>0.52</v>
      </c>
      <c r="Y2377" t="n">
        <v>1</v>
      </c>
      <c r="Z2377" t="n">
        <v>10</v>
      </c>
    </row>
    <row r="2378">
      <c r="A2378" t="n">
        <v>135</v>
      </c>
      <c r="B2378" t="n">
        <v>130</v>
      </c>
      <c r="C2378" t="inlineStr">
        <is>
          <t xml:space="preserve">CONCLUIDO	</t>
        </is>
      </c>
      <c r="D2378" t="n">
        <v>1.7597</v>
      </c>
      <c r="E2378" t="n">
        <v>56.83</v>
      </c>
      <c r="F2378" t="n">
        <v>53.09</v>
      </c>
      <c r="G2378" t="n">
        <v>167.67</v>
      </c>
      <c r="H2378" t="n">
        <v>1.93</v>
      </c>
      <c r="I2378" t="n">
        <v>19</v>
      </c>
      <c r="J2378" t="n">
        <v>320.77</v>
      </c>
      <c r="K2378" t="n">
        <v>59.19</v>
      </c>
      <c r="L2378" t="n">
        <v>34.75</v>
      </c>
      <c r="M2378" t="n">
        <v>17</v>
      </c>
      <c r="N2378" t="n">
        <v>96.83</v>
      </c>
      <c r="O2378" t="n">
        <v>39796.01</v>
      </c>
      <c r="P2378" t="n">
        <v>839.78</v>
      </c>
      <c r="Q2378" t="n">
        <v>1367.21</v>
      </c>
      <c r="R2378" t="n">
        <v>123.5</v>
      </c>
      <c r="S2378" t="n">
        <v>104.26</v>
      </c>
      <c r="T2378" t="n">
        <v>8712.190000000001</v>
      </c>
      <c r="U2378" t="n">
        <v>0.84</v>
      </c>
      <c r="V2378" t="n">
        <v>0.9</v>
      </c>
      <c r="W2378" t="n">
        <v>20.67</v>
      </c>
      <c r="X2378" t="n">
        <v>0.52</v>
      </c>
      <c r="Y2378" t="n">
        <v>1</v>
      </c>
      <c r="Z2378" t="n">
        <v>10</v>
      </c>
    </row>
    <row r="2379">
      <c r="A2379" t="n">
        <v>136</v>
      </c>
      <c r="B2379" t="n">
        <v>130</v>
      </c>
      <c r="C2379" t="inlineStr">
        <is>
          <t xml:space="preserve">CONCLUIDO	</t>
        </is>
      </c>
      <c r="D2379" t="n">
        <v>1.7596</v>
      </c>
      <c r="E2379" t="n">
        <v>56.83</v>
      </c>
      <c r="F2379" t="n">
        <v>53.1</v>
      </c>
      <c r="G2379" t="n">
        <v>167.67</v>
      </c>
      <c r="H2379" t="n">
        <v>1.94</v>
      </c>
      <c r="I2379" t="n">
        <v>19</v>
      </c>
      <c r="J2379" t="n">
        <v>321.34</v>
      </c>
      <c r="K2379" t="n">
        <v>59.19</v>
      </c>
      <c r="L2379" t="n">
        <v>35</v>
      </c>
      <c r="M2379" t="n">
        <v>17</v>
      </c>
      <c r="N2379" t="n">
        <v>97.14</v>
      </c>
      <c r="O2379" t="n">
        <v>39865.91</v>
      </c>
      <c r="P2379" t="n">
        <v>838.55</v>
      </c>
      <c r="Q2379" t="n">
        <v>1367.17</v>
      </c>
      <c r="R2379" t="n">
        <v>123.45</v>
      </c>
      <c r="S2379" t="n">
        <v>104.26</v>
      </c>
      <c r="T2379" t="n">
        <v>8686.07</v>
      </c>
      <c r="U2379" t="n">
        <v>0.84</v>
      </c>
      <c r="V2379" t="n">
        <v>0.9</v>
      </c>
      <c r="W2379" t="n">
        <v>20.67</v>
      </c>
      <c r="X2379" t="n">
        <v>0.52</v>
      </c>
      <c r="Y2379" t="n">
        <v>1</v>
      </c>
      <c r="Z2379" t="n">
        <v>10</v>
      </c>
    </row>
    <row r="2380">
      <c r="A2380" t="n">
        <v>137</v>
      </c>
      <c r="B2380" t="n">
        <v>130</v>
      </c>
      <c r="C2380" t="inlineStr">
        <is>
          <t xml:space="preserve">CONCLUIDO	</t>
        </is>
      </c>
      <c r="D2380" t="n">
        <v>1.7623</v>
      </c>
      <c r="E2380" t="n">
        <v>56.74</v>
      </c>
      <c r="F2380" t="n">
        <v>53.06</v>
      </c>
      <c r="G2380" t="n">
        <v>176.86</v>
      </c>
      <c r="H2380" t="n">
        <v>1.95</v>
      </c>
      <c r="I2380" t="n">
        <v>18</v>
      </c>
      <c r="J2380" t="n">
        <v>321.91</v>
      </c>
      <c r="K2380" t="n">
        <v>59.19</v>
      </c>
      <c r="L2380" t="n">
        <v>35.25</v>
      </c>
      <c r="M2380" t="n">
        <v>16</v>
      </c>
      <c r="N2380" t="n">
        <v>97.45999999999999</v>
      </c>
      <c r="O2380" t="n">
        <v>39935.96</v>
      </c>
      <c r="P2380" t="n">
        <v>837.53</v>
      </c>
      <c r="Q2380" t="n">
        <v>1367.2</v>
      </c>
      <c r="R2380" t="n">
        <v>122.04</v>
      </c>
      <c r="S2380" t="n">
        <v>104.26</v>
      </c>
      <c r="T2380" t="n">
        <v>7984.01</v>
      </c>
      <c r="U2380" t="n">
        <v>0.85</v>
      </c>
      <c r="V2380" t="n">
        <v>0.9</v>
      </c>
      <c r="W2380" t="n">
        <v>20.68</v>
      </c>
      <c r="X2380" t="n">
        <v>0.48</v>
      </c>
      <c r="Y2380" t="n">
        <v>1</v>
      </c>
      <c r="Z2380" t="n">
        <v>10</v>
      </c>
    </row>
    <row r="2381">
      <c r="A2381" t="n">
        <v>138</v>
      </c>
      <c r="B2381" t="n">
        <v>130</v>
      </c>
      <c r="C2381" t="inlineStr">
        <is>
          <t xml:space="preserve">CONCLUIDO	</t>
        </is>
      </c>
      <c r="D2381" t="n">
        <v>1.7621</v>
      </c>
      <c r="E2381" t="n">
        <v>56.75</v>
      </c>
      <c r="F2381" t="n">
        <v>53.07</v>
      </c>
      <c r="G2381" t="n">
        <v>176.89</v>
      </c>
      <c r="H2381" t="n">
        <v>1.96</v>
      </c>
      <c r="I2381" t="n">
        <v>18</v>
      </c>
      <c r="J2381" t="n">
        <v>322.47</v>
      </c>
      <c r="K2381" t="n">
        <v>59.19</v>
      </c>
      <c r="L2381" t="n">
        <v>35.5</v>
      </c>
      <c r="M2381" t="n">
        <v>16</v>
      </c>
      <c r="N2381" t="n">
        <v>97.78</v>
      </c>
      <c r="O2381" t="n">
        <v>40006.15</v>
      </c>
      <c r="P2381" t="n">
        <v>837.9</v>
      </c>
      <c r="Q2381" t="n">
        <v>1367.19</v>
      </c>
      <c r="R2381" t="n">
        <v>122.42</v>
      </c>
      <c r="S2381" t="n">
        <v>104.26</v>
      </c>
      <c r="T2381" t="n">
        <v>8178.57</v>
      </c>
      <c r="U2381" t="n">
        <v>0.85</v>
      </c>
      <c r="V2381" t="n">
        <v>0.9</v>
      </c>
      <c r="W2381" t="n">
        <v>20.67</v>
      </c>
      <c r="X2381" t="n">
        <v>0.49</v>
      </c>
      <c r="Y2381" t="n">
        <v>1</v>
      </c>
      <c r="Z2381" t="n">
        <v>10</v>
      </c>
    </row>
    <row r="2382">
      <c r="A2382" t="n">
        <v>139</v>
      </c>
      <c r="B2382" t="n">
        <v>130</v>
      </c>
      <c r="C2382" t="inlineStr">
        <is>
          <t xml:space="preserve">CONCLUIDO	</t>
        </is>
      </c>
      <c r="D2382" t="n">
        <v>1.7618</v>
      </c>
      <c r="E2382" t="n">
        <v>56.76</v>
      </c>
      <c r="F2382" t="n">
        <v>53.07</v>
      </c>
      <c r="G2382" t="n">
        <v>176.91</v>
      </c>
      <c r="H2382" t="n">
        <v>1.97</v>
      </c>
      <c r="I2382" t="n">
        <v>18</v>
      </c>
      <c r="J2382" t="n">
        <v>323.04</v>
      </c>
      <c r="K2382" t="n">
        <v>59.19</v>
      </c>
      <c r="L2382" t="n">
        <v>35.75</v>
      </c>
      <c r="M2382" t="n">
        <v>16</v>
      </c>
      <c r="N2382" t="n">
        <v>98.09999999999999</v>
      </c>
      <c r="O2382" t="n">
        <v>40076.49</v>
      </c>
      <c r="P2382" t="n">
        <v>839.54</v>
      </c>
      <c r="Q2382" t="n">
        <v>1367.2</v>
      </c>
      <c r="R2382" t="n">
        <v>122.71</v>
      </c>
      <c r="S2382" t="n">
        <v>104.26</v>
      </c>
      <c r="T2382" t="n">
        <v>8321.530000000001</v>
      </c>
      <c r="U2382" t="n">
        <v>0.85</v>
      </c>
      <c r="V2382" t="n">
        <v>0.9</v>
      </c>
      <c r="W2382" t="n">
        <v>20.67</v>
      </c>
      <c r="X2382" t="n">
        <v>0.5</v>
      </c>
      <c r="Y2382" t="n">
        <v>1</v>
      </c>
      <c r="Z2382" t="n">
        <v>10</v>
      </c>
    </row>
    <row r="2383">
      <c r="A2383" t="n">
        <v>140</v>
      </c>
      <c r="B2383" t="n">
        <v>130</v>
      </c>
      <c r="C2383" t="inlineStr">
        <is>
          <t xml:space="preserve">CONCLUIDO	</t>
        </is>
      </c>
      <c r="D2383" t="n">
        <v>1.7615</v>
      </c>
      <c r="E2383" t="n">
        <v>56.77</v>
      </c>
      <c r="F2383" t="n">
        <v>53.09</v>
      </c>
      <c r="G2383" t="n">
        <v>176.95</v>
      </c>
      <c r="H2383" t="n">
        <v>1.98</v>
      </c>
      <c r="I2383" t="n">
        <v>18</v>
      </c>
      <c r="J2383" t="n">
        <v>323.62</v>
      </c>
      <c r="K2383" t="n">
        <v>59.19</v>
      </c>
      <c r="L2383" t="n">
        <v>36</v>
      </c>
      <c r="M2383" t="n">
        <v>16</v>
      </c>
      <c r="N2383" t="n">
        <v>98.42</v>
      </c>
      <c r="O2383" t="n">
        <v>40147.11</v>
      </c>
      <c r="P2383" t="n">
        <v>839.5700000000001</v>
      </c>
      <c r="Q2383" t="n">
        <v>1367.23</v>
      </c>
      <c r="R2383" t="n">
        <v>122.95</v>
      </c>
      <c r="S2383" t="n">
        <v>104.26</v>
      </c>
      <c r="T2383" t="n">
        <v>8440.6</v>
      </c>
      <c r="U2383" t="n">
        <v>0.85</v>
      </c>
      <c r="V2383" t="n">
        <v>0.9</v>
      </c>
      <c r="W2383" t="n">
        <v>20.68</v>
      </c>
      <c r="X2383" t="n">
        <v>0.51</v>
      </c>
      <c r="Y2383" t="n">
        <v>1</v>
      </c>
      <c r="Z2383" t="n">
        <v>10</v>
      </c>
    </row>
    <row r="2384">
      <c r="A2384" t="n">
        <v>141</v>
      </c>
      <c r="B2384" t="n">
        <v>130</v>
      </c>
      <c r="C2384" t="inlineStr">
        <is>
          <t xml:space="preserve">CONCLUIDO	</t>
        </is>
      </c>
      <c r="D2384" t="n">
        <v>1.7621</v>
      </c>
      <c r="E2384" t="n">
        <v>56.75</v>
      </c>
      <c r="F2384" t="n">
        <v>53.07</v>
      </c>
      <c r="G2384" t="n">
        <v>176.89</v>
      </c>
      <c r="H2384" t="n">
        <v>1.99</v>
      </c>
      <c r="I2384" t="n">
        <v>18</v>
      </c>
      <c r="J2384" t="n">
        <v>324.19</v>
      </c>
      <c r="K2384" t="n">
        <v>59.19</v>
      </c>
      <c r="L2384" t="n">
        <v>36.25</v>
      </c>
      <c r="M2384" t="n">
        <v>16</v>
      </c>
      <c r="N2384" t="n">
        <v>98.75</v>
      </c>
      <c r="O2384" t="n">
        <v>40217.75</v>
      </c>
      <c r="P2384" t="n">
        <v>839.35</v>
      </c>
      <c r="Q2384" t="n">
        <v>1367.19</v>
      </c>
      <c r="R2384" t="n">
        <v>122.52</v>
      </c>
      <c r="S2384" t="n">
        <v>104.26</v>
      </c>
      <c r="T2384" t="n">
        <v>8224.93</v>
      </c>
      <c r="U2384" t="n">
        <v>0.85</v>
      </c>
      <c r="V2384" t="n">
        <v>0.9</v>
      </c>
      <c r="W2384" t="n">
        <v>20.67</v>
      </c>
      <c r="X2384" t="n">
        <v>0.49</v>
      </c>
      <c r="Y2384" t="n">
        <v>1</v>
      </c>
      <c r="Z2384" t="n">
        <v>10</v>
      </c>
    </row>
    <row r="2385">
      <c r="A2385" t="n">
        <v>142</v>
      </c>
      <c r="B2385" t="n">
        <v>130</v>
      </c>
      <c r="C2385" t="inlineStr">
        <is>
          <t xml:space="preserve">CONCLUIDO	</t>
        </is>
      </c>
      <c r="D2385" t="n">
        <v>1.7622</v>
      </c>
      <c r="E2385" t="n">
        <v>56.75</v>
      </c>
      <c r="F2385" t="n">
        <v>53.06</v>
      </c>
      <c r="G2385" t="n">
        <v>176.87</v>
      </c>
      <c r="H2385" t="n">
        <v>2</v>
      </c>
      <c r="I2385" t="n">
        <v>18</v>
      </c>
      <c r="J2385" t="n">
        <v>324.76</v>
      </c>
      <c r="K2385" t="n">
        <v>59.19</v>
      </c>
      <c r="L2385" t="n">
        <v>36.5</v>
      </c>
      <c r="M2385" t="n">
        <v>16</v>
      </c>
      <c r="N2385" t="n">
        <v>99.06999999999999</v>
      </c>
      <c r="O2385" t="n">
        <v>40288.55</v>
      </c>
      <c r="P2385" t="n">
        <v>839.21</v>
      </c>
      <c r="Q2385" t="n">
        <v>1367.23</v>
      </c>
      <c r="R2385" t="n">
        <v>122.37</v>
      </c>
      <c r="S2385" t="n">
        <v>104.26</v>
      </c>
      <c r="T2385" t="n">
        <v>8149.7</v>
      </c>
      <c r="U2385" t="n">
        <v>0.85</v>
      </c>
      <c r="V2385" t="n">
        <v>0.9</v>
      </c>
      <c r="W2385" t="n">
        <v>20.67</v>
      </c>
      <c r="X2385" t="n">
        <v>0.49</v>
      </c>
      <c r="Y2385" t="n">
        <v>1</v>
      </c>
      <c r="Z2385" t="n">
        <v>10</v>
      </c>
    </row>
    <row r="2386">
      <c r="A2386" t="n">
        <v>143</v>
      </c>
      <c r="B2386" t="n">
        <v>130</v>
      </c>
      <c r="C2386" t="inlineStr">
        <is>
          <t xml:space="preserve">CONCLUIDO	</t>
        </is>
      </c>
      <c r="D2386" t="n">
        <v>1.7623</v>
      </c>
      <c r="E2386" t="n">
        <v>56.74</v>
      </c>
      <c r="F2386" t="n">
        <v>53.06</v>
      </c>
      <c r="G2386" t="n">
        <v>176.86</v>
      </c>
      <c r="H2386" t="n">
        <v>2.01</v>
      </c>
      <c r="I2386" t="n">
        <v>18</v>
      </c>
      <c r="J2386" t="n">
        <v>325.34</v>
      </c>
      <c r="K2386" t="n">
        <v>59.19</v>
      </c>
      <c r="L2386" t="n">
        <v>36.75</v>
      </c>
      <c r="M2386" t="n">
        <v>16</v>
      </c>
      <c r="N2386" t="n">
        <v>99.40000000000001</v>
      </c>
      <c r="O2386" t="n">
        <v>40359.5</v>
      </c>
      <c r="P2386" t="n">
        <v>838.5</v>
      </c>
      <c r="Q2386" t="n">
        <v>1367.19</v>
      </c>
      <c r="R2386" t="n">
        <v>122.03</v>
      </c>
      <c r="S2386" t="n">
        <v>104.26</v>
      </c>
      <c r="T2386" t="n">
        <v>7978.93</v>
      </c>
      <c r="U2386" t="n">
        <v>0.85</v>
      </c>
      <c r="V2386" t="n">
        <v>0.9</v>
      </c>
      <c r="W2386" t="n">
        <v>20.68</v>
      </c>
      <c r="X2386" t="n">
        <v>0.48</v>
      </c>
      <c r="Y2386" t="n">
        <v>1</v>
      </c>
      <c r="Z2386" t="n">
        <v>10</v>
      </c>
    </row>
    <row r="2387">
      <c r="A2387" t="n">
        <v>144</v>
      </c>
      <c r="B2387" t="n">
        <v>130</v>
      </c>
      <c r="C2387" t="inlineStr">
        <is>
          <t xml:space="preserve">CONCLUIDO	</t>
        </is>
      </c>
      <c r="D2387" t="n">
        <v>1.762</v>
      </c>
      <c r="E2387" t="n">
        <v>56.75</v>
      </c>
      <c r="F2387" t="n">
        <v>53.07</v>
      </c>
      <c r="G2387" t="n">
        <v>176.89</v>
      </c>
      <c r="H2387" t="n">
        <v>2.02</v>
      </c>
      <c r="I2387" t="n">
        <v>18</v>
      </c>
      <c r="J2387" t="n">
        <v>325.92</v>
      </c>
      <c r="K2387" t="n">
        <v>59.19</v>
      </c>
      <c r="L2387" t="n">
        <v>37</v>
      </c>
      <c r="M2387" t="n">
        <v>16</v>
      </c>
      <c r="N2387" t="n">
        <v>99.72</v>
      </c>
      <c r="O2387" t="n">
        <v>40430.6</v>
      </c>
      <c r="P2387" t="n">
        <v>838.11</v>
      </c>
      <c r="Q2387" t="n">
        <v>1367.17</v>
      </c>
      <c r="R2387" t="n">
        <v>122.53</v>
      </c>
      <c r="S2387" t="n">
        <v>104.26</v>
      </c>
      <c r="T2387" t="n">
        <v>8230.049999999999</v>
      </c>
      <c r="U2387" t="n">
        <v>0.85</v>
      </c>
      <c r="V2387" t="n">
        <v>0.9</v>
      </c>
      <c r="W2387" t="n">
        <v>20.67</v>
      </c>
      <c r="X2387" t="n">
        <v>0.49</v>
      </c>
      <c r="Y2387" t="n">
        <v>1</v>
      </c>
      <c r="Z2387" t="n">
        <v>10</v>
      </c>
    </row>
    <row r="2388">
      <c r="A2388" t="n">
        <v>145</v>
      </c>
      <c r="B2388" t="n">
        <v>130</v>
      </c>
      <c r="C2388" t="inlineStr">
        <is>
          <t xml:space="preserve">CONCLUIDO	</t>
        </is>
      </c>
      <c r="D2388" t="n">
        <v>1.7618</v>
      </c>
      <c r="E2388" t="n">
        <v>56.76</v>
      </c>
      <c r="F2388" t="n">
        <v>53.07</v>
      </c>
      <c r="G2388" t="n">
        <v>176.91</v>
      </c>
      <c r="H2388" t="n">
        <v>2.03</v>
      </c>
      <c r="I2388" t="n">
        <v>18</v>
      </c>
      <c r="J2388" t="n">
        <v>326.49</v>
      </c>
      <c r="K2388" t="n">
        <v>59.19</v>
      </c>
      <c r="L2388" t="n">
        <v>37.25</v>
      </c>
      <c r="M2388" t="n">
        <v>16</v>
      </c>
      <c r="N2388" t="n">
        <v>100.05</v>
      </c>
      <c r="O2388" t="n">
        <v>40501.85</v>
      </c>
      <c r="P2388" t="n">
        <v>837.15</v>
      </c>
      <c r="Q2388" t="n">
        <v>1367.15</v>
      </c>
      <c r="R2388" t="n">
        <v>122.8</v>
      </c>
      <c r="S2388" t="n">
        <v>104.26</v>
      </c>
      <c r="T2388" t="n">
        <v>8366.040000000001</v>
      </c>
      <c r="U2388" t="n">
        <v>0.85</v>
      </c>
      <c r="V2388" t="n">
        <v>0.9</v>
      </c>
      <c r="W2388" t="n">
        <v>20.67</v>
      </c>
      <c r="X2388" t="n">
        <v>0.5</v>
      </c>
      <c r="Y2388" t="n">
        <v>1</v>
      </c>
      <c r="Z2388" t="n">
        <v>10</v>
      </c>
    </row>
    <row r="2389">
      <c r="A2389" t="n">
        <v>146</v>
      </c>
      <c r="B2389" t="n">
        <v>130</v>
      </c>
      <c r="C2389" t="inlineStr">
        <is>
          <t xml:space="preserve">CONCLUIDO	</t>
        </is>
      </c>
      <c r="D2389" t="n">
        <v>1.7641</v>
      </c>
      <c r="E2389" t="n">
        <v>56.69</v>
      </c>
      <c r="F2389" t="n">
        <v>53.05</v>
      </c>
      <c r="G2389" t="n">
        <v>187.24</v>
      </c>
      <c r="H2389" t="n">
        <v>2.04</v>
      </c>
      <c r="I2389" t="n">
        <v>17</v>
      </c>
      <c r="J2389" t="n">
        <v>327.07</v>
      </c>
      <c r="K2389" t="n">
        <v>59.19</v>
      </c>
      <c r="L2389" t="n">
        <v>37.5</v>
      </c>
      <c r="M2389" t="n">
        <v>15</v>
      </c>
      <c r="N2389" t="n">
        <v>100.38</v>
      </c>
      <c r="O2389" t="n">
        <v>40573.27</v>
      </c>
      <c r="P2389" t="n">
        <v>836.53</v>
      </c>
      <c r="Q2389" t="n">
        <v>1367.14</v>
      </c>
      <c r="R2389" t="n">
        <v>121.82</v>
      </c>
      <c r="S2389" t="n">
        <v>104.26</v>
      </c>
      <c r="T2389" t="n">
        <v>7879.14</v>
      </c>
      <c r="U2389" t="n">
        <v>0.86</v>
      </c>
      <c r="V2389" t="n">
        <v>0.9</v>
      </c>
      <c r="W2389" t="n">
        <v>20.68</v>
      </c>
      <c r="X2389" t="n">
        <v>0.48</v>
      </c>
      <c r="Y2389" t="n">
        <v>1</v>
      </c>
      <c r="Z2389" t="n">
        <v>10</v>
      </c>
    </row>
    <row r="2390">
      <c r="A2390" t="n">
        <v>147</v>
      </c>
      <c r="B2390" t="n">
        <v>130</v>
      </c>
      <c r="C2390" t="inlineStr">
        <is>
          <t xml:space="preserve">CONCLUIDO	</t>
        </is>
      </c>
      <c r="D2390" t="n">
        <v>1.7646</v>
      </c>
      <c r="E2390" t="n">
        <v>56.67</v>
      </c>
      <c r="F2390" t="n">
        <v>53.04</v>
      </c>
      <c r="G2390" t="n">
        <v>187.18</v>
      </c>
      <c r="H2390" t="n">
        <v>2.05</v>
      </c>
      <c r="I2390" t="n">
        <v>17</v>
      </c>
      <c r="J2390" t="n">
        <v>327.65</v>
      </c>
      <c r="K2390" t="n">
        <v>59.19</v>
      </c>
      <c r="L2390" t="n">
        <v>37.75</v>
      </c>
      <c r="M2390" t="n">
        <v>15</v>
      </c>
      <c r="N2390" t="n">
        <v>100.71</v>
      </c>
      <c r="O2390" t="n">
        <v>40644.83</v>
      </c>
      <c r="P2390" t="n">
        <v>836.55</v>
      </c>
      <c r="Q2390" t="n">
        <v>1367.2</v>
      </c>
      <c r="R2390" t="n">
        <v>121.52</v>
      </c>
      <c r="S2390" t="n">
        <v>104.26</v>
      </c>
      <c r="T2390" t="n">
        <v>7730.59</v>
      </c>
      <c r="U2390" t="n">
        <v>0.86</v>
      </c>
      <c r="V2390" t="n">
        <v>0.9</v>
      </c>
      <c r="W2390" t="n">
        <v>20.67</v>
      </c>
      <c r="X2390" t="n">
        <v>0.46</v>
      </c>
      <c r="Y2390" t="n">
        <v>1</v>
      </c>
      <c r="Z2390" t="n">
        <v>10</v>
      </c>
    </row>
    <row r="2391">
      <c r="A2391" t="n">
        <v>148</v>
      </c>
      <c r="B2391" t="n">
        <v>130</v>
      </c>
      <c r="C2391" t="inlineStr">
        <is>
          <t xml:space="preserve">CONCLUIDO	</t>
        </is>
      </c>
      <c r="D2391" t="n">
        <v>1.7649</v>
      </c>
      <c r="E2391" t="n">
        <v>56.66</v>
      </c>
      <c r="F2391" t="n">
        <v>53.02</v>
      </c>
      <c r="G2391" t="n">
        <v>187.15</v>
      </c>
      <c r="H2391" t="n">
        <v>2.06</v>
      </c>
      <c r="I2391" t="n">
        <v>17</v>
      </c>
      <c r="J2391" t="n">
        <v>328.23</v>
      </c>
      <c r="K2391" t="n">
        <v>59.19</v>
      </c>
      <c r="L2391" t="n">
        <v>38</v>
      </c>
      <c r="M2391" t="n">
        <v>15</v>
      </c>
      <c r="N2391" t="n">
        <v>101.04</v>
      </c>
      <c r="O2391" t="n">
        <v>40716.56</v>
      </c>
      <c r="P2391" t="n">
        <v>837.03</v>
      </c>
      <c r="Q2391" t="n">
        <v>1367.15</v>
      </c>
      <c r="R2391" t="n">
        <v>121.04</v>
      </c>
      <c r="S2391" t="n">
        <v>104.26</v>
      </c>
      <c r="T2391" t="n">
        <v>7492.28</v>
      </c>
      <c r="U2391" t="n">
        <v>0.86</v>
      </c>
      <c r="V2391" t="n">
        <v>0.9</v>
      </c>
      <c r="W2391" t="n">
        <v>20.67</v>
      </c>
      <c r="X2391" t="n">
        <v>0.45</v>
      </c>
      <c r="Y2391" t="n">
        <v>1</v>
      </c>
      <c r="Z2391" t="n">
        <v>10</v>
      </c>
    </row>
    <row r="2392">
      <c r="A2392" t="n">
        <v>149</v>
      </c>
      <c r="B2392" t="n">
        <v>130</v>
      </c>
      <c r="C2392" t="inlineStr">
        <is>
          <t xml:space="preserve">CONCLUIDO	</t>
        </is>
      </c>
      <c r="D2392" t="n">
        <v>1.765</v>
      </c>
      <c r="E2392" t="n">
        <v>56.66</v>
      </c>
      <c r="F2392" t="n">
        <v>53.02</v>
      </c>
      <c r="G2392" t="n">
        <v>187.13</v>
      </c>
      <c r="H2392" t="n">
        <v>2.07</v>
      </c>
      <c r="I2392" t="n">
        <v>17</v>
      </c>
      <c r="J2392" t="n">
        <v>328.82</v>
      </c>
      <c r="K2392" t="n">
        <v>59.19</v>
      </c>
      <c r="L2392" t="n">
        <v>38.25</v>
      </c>
      <c r="M2392" t="n">
        <v>15</v>
      </c>
      <c r="N2392" t="n">
        <v>101.37</v>
      </c>
      <c r="O2392" t="n">
        <v>40788.44</v>
      </c>
      <c r="P2392" t="n">
        <v>837.6900000000001</v>
      </c>
      <c r="Q2392" t="n">
        <v>1367.19</v>
      </c>
      <c r="R2392" t="n">
        <v>120.95</v>
      </c>
      <c r="S2392" t="n">
        <v>104.26</v>
      </c>
      <c r="T2392" t="n">
        <v>7443.93</v>
      </c>
      <c r="U2392" t="n">
        <v>0.86</v>
      </c>
      <c r="V2392" t="n">
        <v>0.9</v>
      </c>
      <c r="W2392" t="n">
        <v>20.67</v>
      </c>
      <c r="X2392" t="n">
        <v>0.44</v>
      </c>
      <c r="Y2392" t="n">
        <v>1</v>
      </c>
      <c r="Z2392" t="n">
        <v>10</v>
      </c>
    </row>
    <row r="2393">
      <c r="A2393" t="n">
        <v>150</v>
      </c>
      <c r="B2393" t="n">
        <v>130</v>
      </c>
      <c r="C2393" t="inlineStr">
        <is>
          <t xml:space="preserve">CONCLUIDO	</t>
        </is>
      </c>
      <c r="D2393" t="n">
        <v>1.7647</v>
      </c>
      <c r="E2393" t="n">
        <v>56.67</v>
      </c>
      <c r="F2393" t="n">
        <v>53.03</v>
      </c>
      <c r="G2393" t="n">
        <v>187.17</v>
      </c>
      <c r="H2393" t="n">
        <v>2.08</v>
      </c>
      <c r="I2393" t="n">
        <v>17</v>
      </c>
      <c r="J2393" t="n">
        <v>329.4</v>
      </c>
      <c r="K2393" t="n">
        <v>59.19</v>
      </c>
      <c r="L2393" t="n">
        <v>38.5</v>
      </c>
      <c r="M2393" t="n">
        <v>15</v>
      </c>
      <c r="N2393" t="n">
        <v>101.71</v>
      </c>
      <c r="O2393" t="n">
        <v>40860.49</v>
      </c>
      <c r="P2393" t="n">
        <v>837.23</v>
      </c>
      <c r="Q2393" t="n">
        <v>1367.19</v>
      </c>
      <c r="R2393" t="n">
        <v>121.25</v>
      </c>
      <c r="S2393" t="n">
        <v>104.26</v>
      </c>
      <c r="T2393" t="n">
        <v>7595.67</v>
      </c>
      <c r="U2393" t="n">
        <v>0.86</v>
      </c>
      <c r="V2393" t="n">
        <v>0.9</v>
      </c>
      <c r="W2393" t="n">
        <v>20.67</v>
      </c>
      <c r="X2393" t="n">
        <v>0.46</v>
      </c>
      <c r="Y2393" t="n">
        <v>1</v>
      </c>
      <c r="Z2393" t="n">
        <v>10</v>
      </c>
    </row>
    <row r="2394">
      <c r="A2394" t="n">
        <v>151</v>
      </c>
      <c r="B2394" t="n">
        <v>130</v>
      </c>
      <c r="C2394" t="inlineStr">
        <is>
          <t xml:space="preserve">CONCLUIDO	</t>
        </is>
      </c>
      <c r="D2394" t="n">
        <v>1.7645</v>
      </c>
      <c r="E2394" t="n">
        <v>56.67</v>
      </c>
      <c r="F2394" t="n">
        <v>53.04</v>
      </c>
      <c r="G2394" t="n">
        <v>187.19</v>
      </c>
      <c r="H2394" t="n">
        <v>2.09</v>
      </c>
      <c r="I2394" t="n">
        <v>17</v>
      </c>
      <c r="J2394" t="n">
        <v>329.99</v>
      </c>
      <c r="K2394" t="n">
        <v>59.19</v>
      </c>
      <c r="L2394" t="n">
        <v>38.75</v>
      </c>
      <c r="M2394" t="n">
        <v>15</v>
      </c>
      <c r="N2394" t="n">
        <v>102.04</v>
      </c>
      <c r="O2394" t="n">
        <v>40932.69</v>
      </c>
      <c r="P2394" t="n">
        <v>837.37</v>
      </c>
      <c r="Q2394" t="n">
        <v>1367.28</v>
      </c>
      <c r="R2394" t="n">
        <v>121.55</v>
      </c>
      <c r="S2394" t="n">
        <v>104.26</v>
      </c>
      <c r="T2394" t="n">
        <v>7744.39</v>
      </c>
      <c r="U2394" t="n">
        <v>0.86</v>
      </c>
      <c r="V2394" t="n">
        <v>0.9</v>
      </c>
      <c r="W2394" t="n">
        <v>20.67</v>
      </c>
      <c r="X2394" t="n">
        <v>0.46</v>
      </c>
      <c r="Y2394" t="n">
        <v>1</v>
      </c>
      <c r="Z2394" t="n">
        <v>10</v>
      </c>
    </row>
    <row r="2395">
      <c r="A2395" t="n">
        <v>152</v>
      </c>
      <c r="B2395" t="n">
        <v>130</v>
      </c>
      <c r="C2395" t="inlineStr">
        <is>
          <t xml:space="preserve">CONCLUIDO	</t>
        </is>
      </c>
      <c r="D2395" t="n">
        <v>1.7648</v>
      </c>
      <c r="E2395" t="n">
        <v>56.66</v>
      </c>
      <c r="F2395" t="n">
        <v>53.03</v>
      </c>
      <c r="G2395" t="n">
        <v>187.16</v>
      </c>
      <c r="H2395" t="n">
        <v>2.1</v>
      </c>
      <c r="I2395" t="n">
        <v>17</v>
      </c>
      <c r="J2395" t="n">
        <v>330.57</v>
      </c>
      <c r="K2395" t="n">
        <v>59.19</v>
      </c>
      <c r="L2395" t="n">
        <v>39</v>
      </c>
      <c r="M2395" t="n">
        <v>15</v>
      </c>
      <c r="N2395" t="n">
        <v>102.38</v>
      </c>
      <c r="O2395" t="n">
        <v>41005.06</v>
      </c>
      <c r="P2395" t="n">
        <v>836.83</v>
      </c>
      <c r="Q2395" t="n">
        <v>1367.2</v>
      </c>
      <c r="R2395" t="n">
        <v>121.07</v>
      </c>
      <c r="S2395" t="n">
        <v>104.26</v>
      </c>
      <c r="T2395" t="n">
        <v>7505.51</v>
      </c>
      <c r="U2395" t="n">
        <v>0.86</v>
      </c>
      <c r="V2395" t="n">
        <v>0.9</v>
      </c>
      <c r="W2395" t="n">
        <v>20.67</v>
      </c>
      <c r="X2395" t="n">
        <v>0.45</v>
      </c>
      <c r="Y2395" t="n">
        <v>1</v>
      </c>
      <c r="Z2395" t="n">
        <v>10</v>
      </c>
    </row>
    <row r="2396">
      <c r="A2396" t="n">
        <v>153</v>
      </c>
      <c r="B2396" t="n">
        <v>130</v>
      </c>
      <c r="C2396" t="inlineStr">
        <is>
          <t xml:space="preserve">CONCLUIDO	</t>
        </is>
      </c>
      <c r="D2396" t="n">
        <v>1.7646</v>
      </c>
      <c r="E2396" t="n">
        <v>56.67</v>
      </c>
      <c r="F2396" t="n">
        <v>53.04</v>
      </c>
      <c r="G2396" t="n">
        <v>187.18</v>
      </c>
      <c r="H2396" t="n">
        <v>2.11</v>
      </c>
      <c r="I2396" t="n">
        <v>17</v>
      </c>
      <c r="J2396" t="n">
        <v>331.16</v>
      </c>
      <c r="K2396" t="n">
        <v>59.19</v>
      </c>
      <c r="L2396" t="n">
        <v>39.25</v>
      </c>
      <c r="M2396" t="n">
        <v>15</v>
      </c>
      <c r="N2396" t="n">
        <v>102.72</v>
      </c>
      <c r="O2396" t="n">
        <v>41077.58</v>
      </c>
      <c r="P2396" t="n">
        <v>834.9299999999999</v>
      </c>
      <c r="Q2396" t="n">
        <v>1367.16</v>
      </c>
      <c r="R2396" t="n">
        <v>121.45</v>
      </c>
      <c r="S2396" t="n">
        <v>104.26</v>
      </c>
      <c r="T2396" t="n">
        <v>7695.16</v>
      </c>
      <c r="U2396" t="n">
        <v>0.86</v>
      </c>
      <c r="V2396" t="n">
        <v>0.9</v>
      </c>
      <c r="W2396" t="n">
        <v>20.67</v>
      </c>
      <c r="X2396" t="n">
        <v>0.46</v>
      </c>
      <c r="Y2396" t="n">
        <v>1</v>
      </c>
      <c r="Z2396" t="n">
        <v>10</v>
      </c>
    </row>
    <row r="2397">
      <c r="A2397" t="n">
        <v>154</v>
      </c>
      <c r="B2397" t="n">
        <v>130</v>
      </c>
      <c r="C2397" t="inlineStr">
        <is>
          <t xml:space="preserve">CONCLUIDO	</t>
        </is>
      </c>
      <c r="D2397" t="n">
        <v>1.7647</v>
      </c>
      <c r="E2397" t="n">
        <v>56.67</v>
      </c>
      <c r="F2397" t="n">
        <v>53.03</v>
      </c>
      <c r="G2397" t="n">
        <v>187.16</v>
      </c>
      <c r="H2397" t="n">
        <v>2.12</v>
      </c>
      <c r="I2397" t="n">
        <v>17</v>
      </c>
      <c r="J2397" t="n">
        <v>331.75</v>
      </c>
      <c r="K2397" t="n">
        <v>59.19</v>
      </c>
      <c r="L2397" t="n">
        <v>39.5</v>
      </c>
      <c r="M2397" t="n">
        <v>15</v>
      </c>
      <c r="N2397" t="n">
        <v>103.06</v>
      </c>
      <c r="O2397" t="n">
        <v>41150.28</v>
      </c>
      <c r="P2397" t="n">
        <v>834.51</v>
      </c>
      <c r="Q2397" t="n">
        <v>1367.18</v>
      </c>
      <c r="R2397" t="n">
        <v>121.38</v>
      </c>
      <c r="S2397" t="n">
        <v>104.26</v>
      </c>
      <c r="T2397" t="n">
        <v>7663.67</v>
      </c>
      <c r="U2397" t="n">
        <v>0.86</v>
      </c>
      <c r="V2397" t="n">
        <v>0.9</v>
      </c>
      <c r="W2397" t="n">
        <v>20.67</v>
      </c>
      <c r="X2397" t="n">
        <v>0.45</v>
      </c>
      <c r="Y2397" t="n">
        <v>1</v>
      </c>
      <c r="Z2397" t="n">
        <v>10</v>
      </c>
    </row>
    <row r="2398">
      <c r="A2398" t="n">
        <v>155</v>
      </c>
      <c r="B2398" t="n">
        <v>130</v>
      </c>
      <c r="C2398" t="inlineStr">
        <is>
          <t xml:space="preserve">CONCLUIDO	</t>
        </is>
      </c>
      <c r="D2398" t="n">
        <v>1.767</v>
      </c>
      <c r="E2398" t="n">
        <v>56.59</v>
      </c>
      <c r="F2398" t="n">
        <v>53.01</v>
      </c>
      <c r="G2398" t="n">
        <v>198.77</v>
      </c>
      <c r="H2398" t="n">
        <v>2.13</v>
      </c>
      <c r="I2398" t="n">
        <v>16</v>
      </c>
      <c r="J2398" t="n">
        <v>332.34</v>
      </c>
      <c r="K2398" t="n">
        <v>59.19</v>
      </c>
      <c r="L2398" t="n">
        <v>39.75</v>
      </c>
      <c r="M2398" t="n">
        <v>14</v>
      </c>
      <c r="N2398" t="n">
        <v>103.4</v>
      </c>
      <c r="O2398" t="n">
        <v>41223.13</v>
      </c>
      <c r="P2398" t="n">
        <v>833.34</v>
      </c>
      <c r="Q2398" t="n">
        <v>1367.19</v>
      </c>
      <c r="R2398" t="n">
        <v>120.5</v>
      </c>
      <c r="S2398" t="n">
        <v>104.26</v>
      </c>
      <c r="T2398" t="n">
        <v>7225.63</v>
      </c>
      <c r="U2398" t="n">
        <v>0.87</v>
      </c>
      <c r="V2398" t="n">
        <v>0.9</v>
      </c>
      <c r="W2398" t="n">
        <v>20.67</v>
      </c>
      <c r="X2398" t="n">
        <v>0.43</v>
      </c>
      <c r="Y2398" t="n">
        <v>1</v>
      </c>
      <c r="Z2398" t="n">
        <v>10</v>
      </c>
    </row>
    <row r="2399">
      <c r="A2399" t="n">
        <v>156</v>
      </c>
      <c r="B2399" t="n">
        <v>130</v>
      </c>
      <c r="C2399" t="inlineStr">
        <is>
          <t xml:space="preserve">CONCLUIDO	</t>
        </is>
      </c>
      <c r="D2399" t="n">
        <v>1.7669</v>
      </c>
      <c r="E2399" t="n">
        <v>56.6</v>
      </c>
      <c r="F2399" t="n">
        <v>53.01</v>
      </c>
      <c r="G2399" t="n">
        <v>198.79</v>
      </c>
      <c r="H2399" t="n">
        <v>2.14</v>
      </c>
      <c r="I2399" t="n">
        <v>16</v>
      </c>
      <c r="J2399" t="n">
        <v>332.93</v>
      </c>
      <c r="K2399" t="n">
        <v>59.19</v>
      </c>
      <c r="L2399" t="n">
        <v>40</v>
      </c>
      <c r="M2399" t="n">
        <v>14</v>
      </c>
      <c r="N2399" t="n">
        <v>103.74</v>
      </c>
      <c r="O2399" t="n">
        <v>41296.16</v>
      </c>
      <c r="P2399" t="n">
        <v>834.6799999999999</v>
      </c>
      <c r="Q2399" t="n">
        <v>1367.25</v>
      </c>
      <c r="R2399" t="n">
        <v>120.74</v>
      </c>
      <c r="S2399" t="n">
        <v>104.26</v>
      </c>
      <c r="T2399" t="n">
        <v>7345.77</v>
      </c>
      <c r="U2399" t="n">
        <v>0.86</v>
      </c>
      <c r="V2399" t="n">
        <v>0.9</v>
      </c>
      <c r="W2399" t="n">
        <v>20.66</v>
      </c>
      <c r="X2399" t="n">
        <v>0.43</v>
      </c>
      <c r="Y2399" t="n">
        <v>1</v>
      </c>
      <c r="Z2399" t="n">
        <v>10</v>
      </c>
    </row>
    <row r="2400">
      <c r="A2400" t="n">
        <v>0</v>
      </c>
      <c r="B2400" t="n">
        <v>75</v>
      </c>
      <c r="C2400" t="inlineStr">
        <is>
          <t xml:space="preserve">CONCLUIDO	</t>
        </is>
      </c>
      <c r="D2400" t="n">
        <v>1.0903</v>
      </c>
      <c r="E2400" t="n">
        <v>91.72</v>
      </c>
      <c r="F2400" t="n">
        <v>70.73999999999999</v>
      </c>
      <c r="G2400" t="n">
        <v>6.94</v>
      </c>
      <c r="H2400" t="n">
        <v>0.12</v>
      </c>
      <c r="I2400" t="n">
        <v>612</v>
      </c>
      <c r="J2400" t="n">
        <v>150.44</v>
      </c>
      <c r="K2400" t="n">
        <v>49.1</v>
      </c>
      <c r="L2400" t="n">
        <v>1</v>
      </c>
      <c r="M2400" t="n">
        <v>610</v>
      </c>
      <c r="N2400" t="n">
        <v>25.34</v>
      </c>
      <c r="O2400" t="n">
        <v>18787.76</v>
      </c>
      <c r="P2400" t="n">
        <v>847.58</v>
      </c>
      <c r="Q2400" t="n">
        <v>1370.27</v>
      </c>
      <c r="R2400" t="n">
        <v>697.53</v>
      </c>
      <c r="S2400" t="n">
        <v>104.26</v>
      </c>
      <c r="T2400" t="n">
        <v>292761.57</v>
      </c>
      <c r="U2400" t="n">
        <v>0.15</v>
      </c>
      <c r="V2400" t="n">
        <v>0.68</v>
      </c>
      <c r="W2400" t="n">
        <v>21.65</v>
      </c>
      <c r="X2400" t="n">
        <v>18.1</v>
      </c>
      <c r="Y2400" t="n">
        <v>1</v>
      </c>
      <c r="Z2400" t="n">
        <v>10</v>
      </c>
    </row>
    <row r="2401">
      <c r="A2401" t="n">
        <v>1</v>
      </c>
      <c r="B2401" t="n">
        <v>75</v>
      </c>
      <c r="C2401" t="inlineStr">
        <is>
          <t xml:space="preserve">CONCLUIDO	</t>
        </is>
      </c>
      <c r="D2401" t="n">
        <v>1.2167</v>
      </c>
      <c r="E2401" t="n">
        <v>82.19</v>
      </c>
      <c r="F2401" t="n">
        <v>65.98</v>
      </c>
      <c r="G2401" t="n">
        <v>8.68</v>
      </c>
      <c r="H2401" t="n">
        <v>0.15</v>
      </c>
      <c r="I2401" t="n">
        <v>456</v>
      </c>
      <c r="J2401" t="n">
        <v>150.78</v>
      </c>
      <c r="K2401" t="n">
        <v>49.1</v>
      </c>
      <c r="L2401" t="n">
        <v>1.25</v>
      </c>
      <c r="M2401" t="n">
        <v>454</v>
      </c>
      <c r="N2401" t="n">
        <v>25.44</v>
      </c>
      <c r="O2401" t="n">
        <v>18830.65</v>
      </c>
      <c r="P2401" t="n">
        <v>789.66</v>
      </c>
      <c r="Q2401" t="n">
        <v>1369.14</v>
      </c>
      <c r="R2401" t="n">
        <v>542.58</v>
      </c>
      <c r="S2401" t="n">
        <v>104.26</v>
      </c>
      <c r="T2401" t="n">
        <v>216063.86</v>
      </c>
      <c r="U2401" t="n">
        <v>0.19</v>
      </c>
      <c r="V2401" t="n">
        <v>0.73</v>
      </c>
      <c r="W2401" t="n">
        <v>21.39</v>
      </c>
      <c r="X2401" t="n">
        <v>13.36</v>
      </c>
      <c r="Y2401" t="n">
        <v>1</v>
      </c>
      <c r="Z2401" t="n">
        <v>10</v>
      </c>
    </row>
    <row r="2402">
      <c r="A2402" t="n">
        <v>2</v>
      </c>
      <c r="B2402" t="n">
        <v>75</v>
      </c>
      <c r="C2402" t="inlineStr">
        <is>
          <t xml:space="preserve">CONCLUIDO	</t>
        </is>
      </c>
      <c r="D2402" t="n">
        <v>1.3062</v>
      </c>
      <c r="E2402" t="n">
        <v>76.56</v>
      </c>
      <c r="F2402" t="n">
        <v>63.19</v>
      </c>
      <c r="G2402" t="n">
        <v>10.44</v>
      </c>
      <c r="H2402" t="n">
        <v>0.18</v>
      </c>
      <c r="I2402" t="n">
        <v>363</v>
      </c>
      <c r="J2402" t="n">
        <v>151.13</v>
      </c>
      <c r="K2402" t="n">
        <v>49.1</v>
      </c>
      <c r="L2402" t="n">
        <v>1.5</v>
      </c>
      <c r="M2402" t="n">
        <v>361</v>
      </c>
      <c r="N2402" t="n">
        <v>25.54</v>
      </c>
      <c r="O2402" t="n">
        <v>18873.58</v>
      </c>
      <c r="P2402" t="n">
        <v>755.21</v>
      </c>
      <c r="Q2402" t="n">
        <v>1368.81</v>
      </c>
      <c r="R2402" t="n">
        <v>450.47</v>
      </c>
      <c r="S2402" t="n">
        <v>104.26</v>
      </c>
      <c r="T2402" t="n">
        <v>170476.79</v>
      </c>
      <c r="U2402" t="n">
        <v>0.23</v>
      </c>
      <c r="V2402" t="n">
        <v>0.76</v>
      </c>
      <c r="W2402" t="n">
        <v>21.26</v>
      </c>
      <c r="X2402" t="n">
        <v>10.58</v>
      </c>
      <c r="Y2402" t="n">
        <v>1</v>
      </c>
      <c r="Z2402" t="n">
        <v>10</v>
      </c>
    </row>
    <row r="2403">
      <c r="A2403" t="n">
        <v>3</v>
      </c>
      <c r="B2403" t="n">
        <v>75</v>
      </c>
      <c r="C2403" t="inlineStr">
        <is>
          <t xml:space="preserve">CONCLUIDO	</t>
        </is>
      </c>
      <c r="D2403" t="n">
        <v>1.3722</v>
      </c>
      <c r="E2403" t="n">
        <v>72.88</v>
      </c>
      <c r="F2403" t="n">
        <v>61.37</v>
      </c>
      <c r="G2403" t="n">
        <v>12.19</v>
      </c>
      <c r="H2403" t="n">
        <v>0.2</v>
      </c>
      <c r="I2403" t="n">
        <v>302</v>
      </c>
      <c r="J2403" t="n">
        <v>151.48</v>
      </c>
      <c r="K2403" t="n">
        <v>49.1</v>
      </c>
      <c r="L2403" t="n">
        <v>1.75</v>
      </c>
      <c r="M2403" t="n">
        <v>300</v>
      </c>
      <c r="N2403" t="n">
        <v>25.64</v>
      </c>
      <c r="O2403" t="n">
        <v>18916.54</v>
      </c>
      <c r="P2403" t="n">
        <v>732.26</v>
      </c>
      <c r="Q2403" t="n">
        <v>1368.62</v>
      </c>
      <c r="R2403" t="n">
        <v>392.02</v>
      </c>
      <c r="S2403" t="n">
        <v>104.26</v>
      </c>
      <c r="T2403" t="n">
        <v>141557.53</v>
      </c>
      <c r="U2403" t="n">
        <v>0.27</v>
      </c>
      <c r="V2403" t="n">
        <v>0.78</v>
      </c>
      <c r="W2403" t="n">
        <v>21.14</v>
      </c>
      <c r="X2403" t="n">
        <v>8.76</v>
      </c>
      <c r="Y2403" t="n">
        <v>1</v>
      </c>
      <c r="Z2403" t="n">
        <v>10</v>
      </c>
    </row>
    <row r="2404">
      <c r="A2404" t="n">
        <v>4</v>
      </c>
      <c r="B2404" t="n">
        <v>75</v>
      </c>
      <c r="C2404" t="inlineStr">
        <is>
          <t xml:space="preserve">CONCLUIDO	</t>
        </is>
      </c>
      <c r="D2404" t="n">
        <v>1.424</v>
      </c>
      <c r="E2404" t="n">
        <v>70.23</v>
      </c>
      <c r="F2404" t="n">
        <v>60.07</v>
      </c>
      <c r="G2404" t="n">
        <v>13.97</v>
      </c>
      <c r="H2404" t="n">
        <v>0.23</v>
      </c>
      <c r="I2404" t="n">
        <v>258</v>
      </c>
      <c r="J2404" t="n">
        <v>151.83</v>
      </c>
      <c r="K2404" t="n">
        <v>49.1</v>
      </c>
      <c r="L2404" t="n">
        <v>2</v>
      </c>
      <c r="M2404" t="n">
        <v>256</v>
      </c>
      <c r="N2404" t="n">
        <v>25.73</v>
      </c>
      <c r="O2404" t="n">
        <v>18959.54</v>
      </c>
      <c r="P2404" t="n">
        <v>715.47</v>
      </c>
      <c r="Q2404" t="n">
        <v>1368.2</v>
      </c>
      <c r="R2404" t="n">
        <v>349.6</v>
      </c>
      <c r="S2404" t="n">
        <v>104.26</v>
      </c>
      <c r="T2404" t="n">
        <v>120567.05</v>
      </c>
      <c r="U2404" t="n">
        <v>0.3</v>
      </c>
      <c r="V2404" t="n">
        <v>0.8</v>
      </c>
      <c r="W2404" t="n">
        <v>21.07</v>
      </c>
      <c r="X2404" t="n">
        <v>7.47</v>
      </c>
      <c r="Y2404" t="n">
        <v>1</v>
      </c>
      <c r="Z2404" t="n">
        <v>10</v>
      </c>
    </row>
    <row r="2405">
      <c r="A2405" t="n">
        <v>5</v>
      </c>
      <c r="B2405" t="n">
        <v>75</v>
      </c>
      <c r="C2405" t="inlineStr">
        <is>
          <t xml:space="preserve">CONCLUIDO	</t>
        </is>
      </c>
      <c r="D2405" t="n">
        <v>1.4658</v>
      </c>
      <c r="E2405" t="n">
        <v>68.22</v>
      </c>
      <c r="F2405" t="n">
        <v>59.07</v>
      </c>
      <c r="G2405" t="n">
        <v>15.75</v>
      </c>
      <c r="H2405" t="n">
        <v>0.26</v>
      </c>
      <c r="I2405" t="n">
        <v>225</v>
      </c>
      <c r="J2405" t="n">
        <v>152.18</v>
      </c>
      <c r="K2405" t="n">
        <v>49.1</v>
      </c>
      <c r="L2405" t="n">
        <v>2.25</v>
      </c>
      <c r="M2405" t="n">
        <v>223</v>
      </c>
      <c r="N2405" t="n">
        <v>25.83</v>
      </c>
      <c r="O2405" t="n">
        <v>19002.56</v>
      </c>
      <c r="P2405" t="n">
        <v>702.39</v>
      </c>
      <c r="Q2405" t="n">
        <v>1368.26</v>
      </c>
      <c r="R2405" t="n">
        <v>317.19</v>
      </c>
      <c r="S2405" t="n">
        <v>104.26</v>
      </c>
      <c r="T2405" t="n">
        <v>104523.76</v>
      </c>
      <c r="U2405" t="n">
        <v>0.33</v>
      </c>
      <c r="V2405" t="n">
        <v>0.8100000000000001</v>
      </c>
      <c r="W2405" t="n">
        <v>21.02</v>
      </c>
      <c r="X2405" t="n">
        <v>6.47</v>
      </c>
      <c r="Y2405" t="n">
        <v>1</v>
      </c>
      <c r="Z2405" t="n">
        <v>10</v>
      </c>
    </row>
    <row r="2406">
      <c r="A2406" t="n">
        <v>6</v>
      </c>
      <c r="B2406" t="n">
        <v>75</v>
      </c>
      <c r="C2406" t="inlineStr">
        <is>
          <t xml:space="preserve">CONCLUIDO	</t>
        </is>
      </c>
      <c r="D2406" t="n">
        <v>1.4986</v>
      </c>
      <c r="E2406" t="n">
        <v>66.73</v>
      </c>
      <c r="F2406" t="n">
        <v>58.34</v>
      </c>
      <c r="G2406" t="n">
        <v>17.5</v>
      </c>
      <c r="H2406" t="n">
        <v>0.29</v>
      </c>
      <c r="I2406" t="n">
        <v>200</v>
      </c>
      <c r="J2406" t="n">
        <v>152.53</v>
      </c>
      <c r="K2406" t="n">
        <v>49.1</v>
      </c>
      <c r="L2406" t="n">
        <v>2.5</v>
      </c>
      <c r="M2406" t="n">
        <v>198</v>
      </c>
      <c r="N2406" t="n">
        <v>25.93</v>
      </c>
      <c r="O2406" t="n">
        <v>19045.63</v>
      </c>
      <c r="P2406" t="n">
        <v>692.38</v>
      </c>
      <c r="Q2406" t="n">
        <v>1368.16</v>
      </c>
      <c r="R2406" t="n">
        <v>293.63</v>
      </c>
      <c r="S2406" t="n">
        <v>104.26</v>
      </c>
      <c r="T2406" t="n">
        <v>92871.56</v>
      </c>
      <c r="U2406" t="n">
        <v>0.36</v>
      </c>
      <c r="V2406" t="n">
        <v>0.82</v>
      </c>
      <c r="W2406" t="n">
        <v>20.97</v>
      </c>
      <c r="X2406" t="n">
        <v>5.75</v>
      </c>
      <c r="Y2406" t="n">
        <v>1</v>
      </c>
      <c r="Z2406" t="n">
        <v>10</v>
      </c>
    </row>
    <row r="2407">
      <c r="A2407" t="n">
        <v>7</v>
      </c>
      <c r="B2407" t="n">
        <v>75</v>
      </c>
      <c r="C2407" t="inlineStr">
        <is>
          <t xml:space="preserve">CONCLUIDO	</t>
        </is>
      </c>
      <c r="D2407" t="n">
        <v>1.5262</v>
      </c>
      <c r="E2407" t="n">
        <v>65.52</v>
      </c>
      <c r="F2407" t="n">
        <v>57.75</v>
      </c>
      <c r="G2407" t="n">
        <v>19.25</v>
      </c>
      <c r="H2407" t="n">
        <v>0.32</v>
      </c>
      <c r="I2407" t="n">
        <v>180</v>
      </c>
      <c r="J2407" t="n">
        <v>152.88</v>
      </c>
      <c r="K2407" t="n">
        <v>49.1</v>
      </c>
      <c r="L2407" t="n">
        <v>2.75</v>
      </c>
      <c r="M2407" t="n">
        <v>178</v>
      </c>
      <c r="N2407" t="n">
        <v>26.03</v>
      </c>
      <c r="O2407" t="n">
        <v>19088.72</v>
      </c>
      <c r="P2407" t="n">
        <v>684.16</v>
      </c>
      <c r="Q2407" t="n">
        <v>1367.95</v>
      </c>
      <c r="R2407" t="n">
        <v>274.43</v>
      </c>
      <c r="S2407" t="n">
        <v>104.26</v>
      </c>
      <c r="T2407" t="n">
        <v>83370.89999999999</v>
      </c>
      <c r="U2407" t="n">
        <v>0.38</v>
      </c>
      <c r="V2407" t="n">
        <v>0.83</v>
      </c>
      <c r="W2407" t="n">
        <v>20.93</v>
      </c>
      <c r="X2407" t="n">
        <v>5.15</v>
      </c>
      <c r="Y2407" t="n">
        <v>1</v>
      </c>
      <c r="Z2407" t="n">
        <v>10</v>
      </c>
    </row>
    <row r="2408">
      <c r="A2408" t="n">
        <v>8</v>
      </c>
      <c r="B2408" t="n">
        <v>75</v>
      </c>
      <c r="C2408" t="inlineStr">
        <is>
          <t xml:space="preserve">CONCLUIDO	</t>
        </is>
      </c>
      <c r="D2408" t="n">
        <v>1.5494</v>
      </c>
      <c r="E2408" t="n">
        <v>64.54000000000001</v>
      </c>
      <c r="F2408" t="n">
        <v>57.28</v>
      </c>
      <c r="G2408" t="n">
        <v>21.09</v>
      </c>
      <c r="H2408" t="n">
        <v>0.35</v>
      </c>
      <c r="I2408" t="n">
        <v>163</v>
      </c>
      <c r="J2408" t="n">
        <v>153.23</v>
      </c>
      <c r="K2408" t="n">
        <v>49.1</v>
      </c>
      <c r="L2408" t="n">
        <v>3</v>
      </c>
      <c r="M2408" t="n">
        <v>161</v>
      </c>
      <c r="N2408" t="n">
        <v>26.13</v>
      </c>
      <c r="O2408" t="n">
        <v>19131.85</v>
      </c>
      <c r="P2408" t="n">
        <v>677.21</v>
      </c>
      <c r="Q2408" t="n">
        <v>1367.89</v>
      </c>
      <c r="R2408" t="n">
        <v>258.52</v>
      </c>
      <c r="S2408" t="n">
        <v>104.26</v>
      </c>
      <c r="T2408" t="n">
        <v>75499.95</v>
      </c>
      <c r="U2408" t="n">
        <v>0.4</v>
      </c>
      <c r="V2408" t="n">
        <v>0.84</v>
      </c>
      <c r="W2408" t="n">
        <v>20.93</v>
      </c>
      <c r="X2408" t="n">
        <v>4.69</v>
      </c>
      <c r="Y2408" t="n">
        <v>1</v>
      </c>
      <c r="Z2408" t="n">
        <v>10</v>
      </c>
    </row>
    <row r="2409">
      <c r="A2409" t="n">
        <v>9</v>
      </c>
      <c r="B2409" t="n">
        <v>75</v>
      </c>
      <c r="C2409" t="inlineStr">
        <is>
          <t xml:space="preserve">CONCLUIDO	</t>
        </is>
      </c>
      <c r="D2409" t="n">
        <v>1.5708</v>
      </c>
      <c r="E2409" t="n">
        <v>63.66</v>
      </c>
      <c r="F2409" t="n">
        <v>56.83</v>
      </c>
      <c r="G2409" t="n">
        <v>22.89</v>
      </c>
      <c r="H2409" t="n">
        <v>0.37</v>
      </c>
      <c r="I2409" t="n">
        <v>149</v>
      </c>
      <c r="J2409" t="n">
        <v>153.58</v>
      </c>
      <c r="K2409" t="n">
        <v>49.1</v>
      </c>
      <c r="L2409" t="n">
        <v>3.25</v>
      </c>
      <c r="M2409" t="n">
        <v>147</v>
      </c>
      <c r="N2409" t="n">
        <v>26.23</v>
      </c>
      <c r="O2409" t="n">
        <v>19175.02</v>
      </c>
      <c r="P2409" t="n">
        <v>670.55</v>
      </c>
      <c r="Q2409" t="n">
        <v>1367.63</v>
      </c>
      <c r="R2409" t="n">
        <v>244.61</v>
      </c>
      <c r="S2409" t="n">
        <v>104.26</v>
      </c>
      <c r="T2409" t="n">
        <v>68617.06</v>
      </c>
      <c r="U2409" t="n">
        <v>0.43</v>
      </c>
      <c r="V2409" t="n">
        <v>0.84</v>
      </c>
      <c r="W2409" t="n">
        <v>20.89</v>
      </c>
      <c r="X2409" t="n">
        <v>4.25</v>
      </c>
      <c r="Y2409" t="n">
        <v>1</v>
      </c>
      <c r="Z2409" t="n">
        <v>10</v>
      </c>
    </row>
    <row r="2410">
      <c r="A2410" t="n">
        <v>10</v>
      </c>
      <c r="B2410" t="n">
        <v>75</v>
      </c>
      <c r="C2410" t="inlineStr">
        <is>
          <t xml:space="preserve">CONCLUIDO	</t>
        </is>
      </c>
      <c r="D2410" t="n">
        <v>1.5869</v>
      </c>
      <c r="E2410" t="n">
        <v>63.02</v>
      </c>
      <c r="F2410" t="n">
        <v>56.52</v>
      </c>
      <c r="G2410" t="n">
        <v>24.58</v>
      </c>
      <c r="H2410" t="n">
        <v>0.4</v>
      </c>
      <c r="I2410" t="n">
        <v>138</v>
      </c>
      <c r="J2410" t="n">
        <v>153.93</v>
      </c>
      <c r="K2410" t="n">
        <v>49.1</v>
      </c>
      <c r="L2410" t="n">
        <v>3.5</v>
      </c>
      <c r="M2410" t="n">
        <v>136</v>
      </c>
      <c r="N2410" t="n">
        <v>26.33</v>
      </c>
      <c r="O2410" t="n">
        <v>19218.22</v>
      </c>
      <c r="P2410" t="n">
        <v>665.6900000000001</v>
      </c>
      <c r="Q2410" t="n">
        <v>1367.82</v>
      </c>
      <c r="R2410" t="n">
        <v>234.72</v>
      </c>
      <c r="S2410" t="n">
        <v>104.26</v>
      </c>
      <c r="T2410" t="n">
        <v>63728.13</v>
      </c>
      <c r="U2410" t="n">
        <v>0.44</v>
      </c>
      <c r="V2410" t="n">
        <v>0.85</v>
      </c>
      <c r="W2410" t="n">
        <v>20.86</v>
      </c>
      <c r="X2410" t="n">
        <v>3.93</v>
      </c>
      <c r="Y2410" t="n">
        <v>1</v>
      </c>
      <c r="Z2410" t="n">
        <v>10</v>
      </c>
    </row>
    <row r="2411">
      <c r="A2411" t="n">
        <v>11</v>
      </c>
      <c r="B2411" t="n">
        <v>75</v>
      </c>
      <c r="C2411" t="inlineStr">
        <is>
          <t xml:space="preserve">CONCLUIDO	</t>
        </is>
      </c>
      <c r="D2411" t="n">
        <v>1.6019</v>
      </c>
      <c r="E2411" t="n">
        <v>62.42</v>
      </c>
      <c r="F2411" t="n">
        <v>56.24</v>
      </c>
      <c r="G2411" t="n">
        <v>26.36</v>
      </c>
      <c r="H2411" t="n">
        <v>0.43</v>
      </c>
      <c r="I2411" t="n">
        <v>128</v>
      </c>
      <c r="J2411" t="n">
        <v>154.28</v>
      </c>
      <c r="K2411" t="n">
        <v>49.1</v>
      </c>
      <c r="L2411" t="n">
        <v>3.75</v>
      </c>
      <c r="M2411" t="n">
        <v>126</v>
      </c>
      <c r="N2411" t="n">
        <v>26.43</v>
      </c>
      <c r="O2411" t="n">
        <v>19261.45</v>
      </c>
      <c r="P2411" t="n">
        <v>660.8099999999999</v>
      </c>
      <c r="Q2411" t="n">
        <v>1367.66</v>
      </c>
      <c r="R2411" t="n">
        <v>224.77</v>
      </c>
      <c r="S2411" t="n">
        <v>104.26</v>
      </c>
      <c r="T2411" t="n">
        <v>58799.77</v>
      </c>
      <c r="U2411" t="n">
        <v>0.46</v>
      </c>
      <c r="V2411" t="n">
        <v>0.85</v>
      </c>
      <c r="W2411" t="n">
        <v>20.86</v>
      </c>
      <c r="X2411" t="n">
        <v>3.65</v>
      </c>
      <c r="Y2411" t="n">
        <v>1</v>
      </c>
      <c r="Z2411" t="n">
        <v>10</v>
      </c>
    </row>
    <row r="2412">
      <c r="A2412" t="n">
        <v>12</v>
      </c>
      <c r="B2412" t="n">
        <v>75</v>
      </c>
      <c r="C2412" t="inlineStr">
        <is>
          <t xml:space="preserve">CONCLUIDO	</t>
        </is>
      </c>
      <c r="D2412" t="n">
        <v>1.6158</v>
      </c>
      <c r="E2412" t="n">
        <v>61.89</v>
      </c>
      <c r="F2412" t="n">
        <v>55.98</v>
      </c>
      <c r="G2412" t="n">
        <v>28.22</v>
      </c>
      <c r="H2412" t="n">
        <v>0.46</v>
      </c>
      <c r="I2412" t="n">
        <v>119</v>
      </c>
      <c r="J2412" t="n">
        <v>154.63</v>
      </c>
      <c r="K2412" t="n">
        <v>49.1</v>
      </c>
      <c r="L2412" t="n">
        <v>4</v>
      </c>
      <c r="M2412" t="n">
        <v>117</v>
      </c>
      <c r="N2412" t="n">
        <v>26.53</v>
      </c>
      <c r="O2412" t="n">
        <v>19304.72</v>
      </c>
      <c r="P2412" t="n">
        <v>656.48</v>
      </c>
      <c r="Q2412" t="n">
        <v>1367.88</v>
      </c>
      <c r="R2412" t="n">
        <v>216.49</v>
      </c>
      <c r="S2412" t="n">
        <v>104.26</v>
      </c>
      <c r="T2412" t="n">
        <v>54707.79</v>
      </c>
      <c r="U2412" t="n">
        <v>0.48</v>
      </c>
      <c r="V2412" t="n">
        <v>0.86</v>
      </c>
      <c r="W2412" t="n">
        <v>20.85</v>
      </c>
      <c r="X2412" t="n">
        <v>3.39</v>
      </c>
      <c r="Y2412" t="n">
        <v>1</v>
      </c>
      <c r="Z2412" t="n">
        <v>10</v>
      </c>
    </row>
    <row r="2413">
      <c r="A2413" t="n">
        <v>13</v>
      </c>
      <c r="B2413" t="n">
        <v>75</v>
      </c>
      <c r="C2413" t="inlineStr">
        <is>
          <t xml:space="preserve">CONCLUIDO	</t>
        </is>
      </c>
      <c r="D2413" t="n">
        <v>1.6279</v>
      </c>
      <c r="E2413" t="n">
        <v>61.43</v>
      </c>
      <c r="F2413" t="n">
        <v>55.76</v>
      </c>
      <c r="G2413" t="n">
        <v>30.14</v>
      </c>
      <c r="H2413" t="n">
        <v>0.49</v>
      </c>
      <c r="I2413" t="n">
        <v>111</v>
      </c>
      <c r="J2413" t="n">
        <v>154.98</v>
      </c>
      <c r="K2413" t="n">
        <v>49.1</v>
      </c>
      <c r="L2413" t="n">
        <v>4.25</v>
      </c>
      <c r="M2413" t="n">
        <v>109</v>
      </c>
      <c r="N2413" t="n">
        <v>26.63</v>
      </c>
      <c r="O2413" t="n">
        <v>19348.03</v>
      </c>
      <c r="P2413" t="n">
        <v>652.48</v>
      </c>
      <c r="Q2413" t="n">
        <v>1367.61</v>
      </c>
      <c r="R2413" t="n">
        <v>209.66</v>
      </c>
      <c r="S2413" t="n">
        <v>104.26</v>
      </c>
      <c r="T2413" t="n">
        <v>51331.95</v>
      </c>
      <c r="U2413" t="n">
        <v>0.5</v>
      </c>
      <c r="V2413" t="n">
        <v>0.86</v>
      </c>
      <c r="W2413" t="n">
        <v>20.83</v>
      </c>
      <c r="X2413" t="n">
        <v>3.18</v>
      </c>
      <c r="Y2413" t="n">
        <v>1</v>
      </c>
      <c r="Z2413" t="n">
        <v>10</v>
      </c>
    </row>
    <row r="2414">
      <c r="A2414" t="n">
        <v>14</v>
      </c>
      <c r="B2414" t="n">
        <v>75</v>
      </c>
      <c r="C2414" t="inlineStr">
        <is>
          <t xml:space="preserve">CONCLUIDO	</t>
        </is>
      </c>
      <c r="D2414" t="n">
        <v>1.6378</v>
      </c>
      <c r="E2414" t="n">
        <v>61.06</v>
      </c>
      <c r="F2414" t="n">
        <v>55.57</v>
      </c>
      <c r="G2414" t="n">
        <v>31.76</v>
      </c>
      <c r="H2414" t="n">
        <v>0.51</v>
      </c>
      <c r="I2414" t="n">
        <v>105</v>
      </c>
      <c r="J2414" t="n">
        <v>155.33</v>
      </c>
      <c r="K2414" t="n">
        <v>49.1</v>
      </c>
      <c r="L2414" t="n">
        <v>4.5</v>
      </c>
      <c r="M2414" t="n">
        <v>103</v>
      </c>
      <c r="N2414" t="n">
        <v>26.74</v>
      </c>
      <c r="O2414" t="n">
        <v>19391.36</v>
      </c>
      <c r="P2414" t="n">
        <v>649.12</v>
      </c>
      <c r="Q2414" t="n">
        <v>1367.78</v>
      </c>
      <c r="R2414" t="n">
        <v>204.05</v>
      </c>
      <c r="S2414" t="n">
        <v>104.26</v>
      </c>
      <c r="T2414" t="n">
        <v>48556.66</v>
      </c>
      <c r="U2414" t="n">
        <v>0.51</v>
      </c>
      <c r="V2414" t="n">
        <v>0.86</v>
      </c>
      <c r="W2414" t="n">
        <v>20.81</v>
      </c>
      <c r="X2414" t="n">
        <v>2.99</v>
      </c>
      <c r="Y2414" t="n">
        <v>1</v>
      </c>
      <c r="Z2414" t="n">
        <v>10</v>
      </c>
    </row>
    <row r="2415">
      <c r="A2415" t="n">
        <v>15</v>
      </c>
      <c r="B2415" t="n">
        <v>75</v>
      </c>
      <c r="C2415" t="inlineStr">
        <is>
          <t xml:space="preserve">CONCLUIDO	</t>
        </is>
      </c>
      <c r="D2415" t="n">
        <v>1.6475</v>
      </c>
      <c r="E2415" t="n">
        <v>60.7</v>
      </c>
      <c r="F2415" t="n">
        <v>55.4</v>
      </c>
      <c r="G2415" t="n">
        <v>33.57</v>
      </c>
      <c r="H2415" t="n">
        <v>0.54</v>
      </c>
      <c r="I2415" t="n">
        <v>99</v>
      </c>
      <c r="J2415" t="n">
        <v>155.68</v>
      </c>
      <c r="K2415" t="n">
        <v>49.1</v>
      </c>
      <c r="L2415" t="n">
        <v>4.75</v>
      </c>
      <c r="M2415" t="n">
        <v>97</v>
      </c>
      <c r="N2415" t="n">
        <v>26.84</v>
      </c>
      <c r="O2415" t="n">
        <v>19434.74</v>
      </c>
      <c r="P2415" t="n">
        <v>645.63</v>
      </c>
      <c r="Q2415" t="n">
        <v>1367.67</v>
      </c>
      <c r="R2415" t="n">
        <v>198.09</v>
      </c>
      <c r="S2415" t="n">
        <v>104.26</v>
      </c>
      <c r="T2415" t="n">
        <v>45604.94</v>
      </c>
      <c r="U2415" t="n">
        <v>0.53</v>
      </c>
      <c r="V2415" t="n">
        <v>0.87</v>
      </c>
      <c r="W2415" t="n">
        <v>20.8</v>
      </c>
      <c r="X2415" t="n">
        <v>2.81</v>
      </c>
      <c r="Y2415" t="n">
        <v>1</v>
      </c>
      <c r="Z2415" t="n">
        <v>10</v>
      </c>
    </row>
    <row r="2416">
      <c r="A2416" t="n">
        <v>16</v>
      </c>
      <c r="B2416" t="n">
        <v>75</v>
      </c>
      <c r="C2416" t="inlineStr">
        <is>
          <t xml:space="preserve">CONCLUIDO	</t>
        </is>
      </c>
      <c r="D2416" t="n">
        <v>1.6571</v>
      </c>
      <c r="E2416" t="n">
        <v>60.35</v>
      </c>
      <c r="F2416" t="n">
        <v>55.23</v>
      </c>
      <c r="G2416" t="n">
        <v>35.63</v>
      </c>
      <c r="H2416" t="n">
        <v>0.57</v>
      </c>
      <c r="I2416" t="n">
        <v>93</v>
      </c>
      <c r="J2416" t="n">
        <v>156.03</v>
      </c>
      <c r="K2416" t="n">
        <v>49.1</v>
      </c>
      <c r="L2416" t="n">
        <v>5</v>
      </c>
      <c r="M2416" t="n">
        <v>91</v>
      </c>
      <c r="N2416" t="n">
        <v>26.94</v>
      </c>
      <c r="O2416" t="n">
        <v>19478.15</v>
      </c>
      <c r="P2416" t="n">
        <v>642.26</v>
      </c>
      <c r="Q2416" t="n">
        <v>1367.53</v>
      </c>
      <c r="R2416" t="n">
        <v>192.54</v>
      </c>
      <c r="S2416" t="n">
        <v>104.26</v>
      </c>
      <c r="T2416" t="n">
        <v>42859.69</v>
      </c>
      <c r="U2416" t="n">
        <v>0.54</v>
      </c>
      <c r="V2416" t="n">
        <v>0.87</v>
      </c>
      <c r="W2416" t="n">
        <v>20.8</v>
      </c>
      <c r="X2416" t="n">
        <v>2.65</v>
      </c>
      <c r="Y2416" t="n">
        <v>1</v>
      </c>
      <c r="Z2416" t="n">
        <v>10</v>
      </c>
    </row>
    <row r="2417">
      <c r="A2417" t="n">
        <v>17</v>
      </c>
      <c r="B2417" t="n">
        <v>75</v>
      </c>
      <c r="C2417" t="inlineStr">
        <is>
          <t xml:space="preserve">CONCLUIDO	</t>
        </is>
      </c>
      <c r="D2417" t="n">
        <v>1.6638</v>
      </c>
      <c r="E2417" t="n">
        <v>60.1</v>
      </c>
      <c r="F2417" t="n">
        <v>55.11</v>
      </c>
      <c r="G2417" t="n">
        <v>37.15</v>
      </c>
      <c r="H2417" t="n">
        <v>0.59</v>
      </c>
      <c r="I2417" t="n">
        <v>89</v>
      </c>
      <c r="J2417" t="n">
        <v>156.39</v>
      </c>
      <c r="K2417" t="n">
        <v>49.1</v>
      </c>
      <c r="L2417" t="n">
        <v>5.25</v>
      </c>
      <c r="M2417" t="n">
        <v>87</v>
      </c>
      <c r="N2417" t="n">
        <v>27.04</v>
      </c>
      <c r="O2417" t="n">
        <v>19521.59</v>
      </c>
      <c r="P2417" t="n">
        <v>639.26</v>
      </c>
      <c r="Q2417" t="n">
        <v>1367.51</v>
      </c>
      <c r="R2417" t="n">
        <v>188.88</v>
      </c>
      <c r="S2417" t="n">
        <v>104.26</v>
      </c>
      <c r="T2417" t="n">
        <v>41053.26</v>
      </c>
      <c r="U2417" t="n">
        <v>0.55</v>
      </c>
      <c r="V2417" t="n">
        <v>0.87</v>
      </c>
      <c r="W2417" t="n">
        <v>20.79</v>
      </c>
      <c r="X2417" t="n">
        <v>2.53</v>
      </c>
      <c r="Y2417" t="n">
        <v>1</v>
      </c>
      <c r="Z2417" t="n">
        <v>10</v>
      </c>
    </row>
    <row r="2418">
      <c r="A2418" t="n">
        <v>18</v>
      </c>
      <c r="B2418" t="n">
        <v>75</v>
      </c>
      <c r="C2418" t="inlineStr">
        <is>
          <t xml:space="preserve">CONCLUIDO	</t>
        </is>
      </c>
      <c r="D2418" t="n">
        <v>1.6716</v>
      </c>
      <c r="E2418" t="n">
        <v>59.82</v>
      </c>
      <c r="F2418" t="n">
        <v>54.98</v>
      </c>
      <c r="G2418" t="n">
        <v>39.27</v>
      </c>
      <c r="H2418" t="n">
        <v>0.62</v>
      </c>
      <c r="I2418" t="n">
        <v>84</v>
      </c>
      <c r="J2418" t="n">
        <v>156.74</v>
      </c>
      <c r="K2418" t="n">
        <v>49.1</v>
      </c>
      <c r="L2418" t="n">
        <v>5.5</v>
      </c>
      <c r="M2418" t="n">
        <v>82</v>
      </c>
      <c r="N2418" t="n">
        <v>27.14</v>
      </c>
      <c r="O2418" t="n">
        <v>19565.07</v>
      </c>
      <c r="P2418" t="n">
        <v>636.6900000000001</v>
      </c>
      <c r="Q2418" t="n">
        <v>1367.52</v>
      </c>
      <c r="R2418" t="n">
        <v>184.23</v>
      </c>
      <c r="S2418" t="n">
        <v>104.26</v>
      </c>
      <c r="T2418" t="n">
        <v>38748.97</v>
      </c>
      <c r="U2418" t="n">
        <v>0.57</v>
      </c>
      <c r="V2418" t="n">
        <v>0.87</v>
      </c>
      <c r="W2418" t="n">
        <v>20.79</v>
      </c>
      <c r="X2418" t="n">
        <v>2.4</v>
      </c>
      <c r="Y2418" t="n">
        <v>1</v>
      </c>
      <c r="Z2418" t="n">
        <v>10</v>
      </c>
    </row>
    <row r="2419">
      <c r="A2419" t="n">
        <v>19</v>
      </c>
      <c r="B2419" t="n">
        <v>75</v>
      </c>
      <c r="C2419" t="inlineStr">
        <is>
          <t xml:space="preserve">CONCLUIDO	</t>
        </is>
      </c>
      <c r="D2419" t="n">
        <v>1.6795</v>
      </c>
      <c r="E2419" t="n">
        <v>59.54</v>
      </c>
      <c r="F2419" t="n">
        <v>54.82</v>
      </c>
      <c r="G2419" t="n">
        <v>41.12</v>
      </c>
      <c r="H2419" t="n">
        <v>0.65</v>
      </c>
      <c r="I2419" t="n">
        <v>80</v>
      </c>
      <c r="J2419" t="n">
        <v>157.09</v>
      </c>
      <c r="K2419" t="n">
        <v>49.1</v>
      </c>
      <c r="L2419" t="n">
        <v>5.75</v>
      </c>
      <c r="M2419" t="n">
        <v>78</v>
      </c>
      <c r="N2419" t="n">
        <v>27.25</v>
      </c>
      <c r="O2419" t="n">
        <v>19608.58</v>
      </c>
      <c r="P2419" t="n">
        <v>633.45</v>
      </c>
      <c r="Q2419" t="n">
        <v>1367.47</v>
      </c>
      <c r="R2419" t="n">
        <v>179.77</v>
      </c>
      <c r="S2419" t="n">
        <v>104.26</v>
      </c>
      <c r="T2419" t="n">
        <v>36539.25</v>
      </c>
      <c r="U2419" t="n">
        <v>0.58</v>
      </c>
      <c r="V2419" t="n">
        <v>0.87</v>
      </c>
      <c r="W2419" t="n">
        <v>20.76</v>
      </c>
      <c r="X2419" t="n">
        <v>2.24</v>
      </c>
      <c r="Y2419" t="n">
        <v>1</v>
      </c>
      <c r="Z2419" t="n">
        <v>10</v>
      </c>
    </row>
    <row r="2420">
      <c r="A2420" t="n">
        <v>20</v>
      </c>
      <c r="B2420" t="n">
        <v>75</v>
      </c>
      <c r="C2420" t="inlineStr">
        <is>
          <t xml:space="preserve">CONCLUIDO	</t>
        </is>
      </c>
      <c r="D2420" t="n">
        <v>1.6834</v>
      </c>
      <c r="E2420" t="n">
        <v>59.4</v>
      </c>
      <c r="F2420" t="n">
        <v>54.77</v>
      </c>
      <c r="G2420" t="n">
        <v>42.68</v>
      </c>
      <c r="H2420" t="n">
        <v>0.67</v>
      </c>
      <c r="I2420" t="n">
        <v>77</v>
      </c>
      <c r="J2420" t="n">
        <v>157.44</v>
      </c>
      <c r="K2420" t="n">
        <v>49.1</v>
      </c>
      <c r="L2420" t="n">
        <v>6</v>
      </c>
      <c r="M2420" t="n">
        <v>75</v>
      </c>
      <c r="N2420" t="n">
        <v>27.35</v>
      </c>
      <c r="O2420" t="n">
        <v>19652.13</v>
      </c>
      <c r="P2420" t="n">
        <v>631.41</v>
      </c>
      <c r="Q2420" t="n">
        <v>1367.5</v>
      </c>
      <c r="R2420" t="n">
        <v>177.57</v>
      </c>
      <c r="S2420" t="n">
        <v>104.26</v>
      </c>
      <c r="T2420" t="n">
        <v>35454.94</v>
      </c>
      <c r="U2420" t="n">
        <v>0.59</v>
      </c>
      <c r="V2420" t="n">
        <v>0.88</v>
      </c>
      <c r="W2420" t="n">
        <v>20.78</v>
      </c>
      <c r="X2420" t="n">
        <v>2.19</v>
      </c>
      <c r="Y2420" t="n">
        <v>1</v>
      </c>
      <c r="Z2420" t="n">
        <v>10</v>
      </c>
    </row>
    <row r="2421">
      <c r="A2421" t="n">
        <v>21</v>
      </c>
      <c r="B2421" t="n">
        <v>75</v>
      </c>
      <c r="C2421" t="inlineStr">
        <is>
          <t xml:space="preserve">CONCLUIDO	</t>
        </is>
      </c>
      <c r="D2421" t="n">
        <v>1.6908</v>
      </c>
      <c r="E2421" t="n">
        <v>59.14</v>
      </c>
      <c r="F2421" t="n">
        <v>54.64</v>
      </c>
      <c r="G2421" t="n">
        <v>44.91</v>
      </c>
      <c r="H2421" t="n">
        <v>0.7</v>
      </c>
      <c r="I2421" t="n">
        <v>73</v>
      </c>
      <c r="J2421" t="n">
        <v>157.8</v>
      </c>
      <c r="K2421" t="n">
        <v>49.1</v>
      </c>
      <c r="L2421" t="n">
        <v>6.25</v>
      </c>
      <c r="M2421" t="n">
        <v>71</v>
      </c>
      <c r="N2421" t="n">
        <v>27.45</v>
      </c>
      <c r="O2421" t="n">
        <v>19695.71</v>
      </c>
      <c r="P2421" t="n">
        <v>628.33</v>
      </c>
      <c r="Q2421" t="n">
        <v>1367.45</v>
      </c>
      <c r="R2421" t="n">
        <v>173.33</v>
      </c>
      <c r="S2421" t="n">
        <v>104.26</v>
      </c>
      <c r="T2421" t="n">
        <v>33356.6</v>
      </c>
      <c r="U2421" t="n">
        <v>0.6</v>
      </c>
      <c r="V2421" t="n">
        <v>0.88</v>
      </c>
      <c r="W2421" t="n">
        <v>20.77</v>
      </c>
      <c r="X2421" t="n">
        <v>2.06</v>
      </c>
      <c r="Y2421" t="n">
        <v>1</v>
      </c>
      <c r="Z2421" t="n">
        <v>10</v>
      </c>
    </row>
    <row r="2422">
      <c r="A2422" t="n">
        <v>22</v>
      </c>
      <c r="B2422" t="n">
        <v>75</v>
      </c>
      <c r="C2422" t="inlineStr">
        <is>
          <t xml:space="preserve">CONCLUIDO	</t>
        </is>
      </c>
      <c r="D2422" t="n">
        <v>1.6966</v>
      </c>
      <c r="E2422" t="n">
        <v>58.94</v>
      </c>
      <c r="F2422" t="n">
        <v>54.53</v>
      </c>
      <c r="G2422" t="n">
        <v>46.74</v>
      </c>
      <c r="H2422" t="n">
        <v>0.73</v>
      </c>
      <c r="I2422" t="n">
        <v>70</v>
      </c>
      <c r="J2422" t="n">
        <v>158.15</v>
      </c>
      <c r="K2422" t="n">
        <v>49.1</v>
      </c>
      <c r="L2422" t="n">
        <v>6.5</v>
      </c>
      <c r="M2422" t="n">
        <v>68</v>
      </c>
      <c r="N2422" t="n">
        <v>27.56</v>
      </c>
      <c r="O2422" t="n">
        <v>19739.33</v>
      </c>
      <c r="P2422" t="n">
        <v>625.8099999999999</v>
      </c>
      <c r="Q2422" t="n">
        <v>1367.36</v>
      </c>
      <c r="R2422" t="n">
        <v>169.74</v>
      </c>
      <c r="S2422" t="n">
        <v>104.26</v>
      </c>
      <c r="T2422" t="n">
        <v>31574.8</v>
      </c>
      <c r="U2422" t="n">
        <v>0.61</v>
      </c>
      <c r="V2422" t="n">
        <v>0.88</v>
      </c>
      <c r="W2422" t="n">
        <v>20.76</v>
      </c>
      <c r="X2422" t="n">
        <v>1.95</v>
      </c>
      <c r="Y2422" t="n">
        <v>1</v>
      </c>
      <c r="Z2422" t="n">
        <v>10</v>
      </c>
    </row>
    <row r="2423">
      <c r="A2423" t="n">
        <v>23</v>
      </c>
      <c r="B2423" t="n">
        <v>75</v>
      </c>
      <c r="C2423" t="inlineStr">
        <is>
          <t xml:space="preserve">CONCLUIDO	</t>
        </is>
      </c>
      <c r="D2423" t="n">
        <v>1.6992</v>
      </c>
      <c r="E2423" t="n">
        <v>58.85</v>
      </c>
      <c r="F2423" t="n">
        <v>54.5</v>
      </c>
      <c r="G2423" t="n">
        <v>48.09</v>
      </c>
      <c r="H2423" t="n">
        <v>0.75</v>
      </c>
      <c r="I2423" t="n">
        <v>68</v>
      </c>
      <c r="J2423" t="n">
        <v>158.51</v>
      </c>
      <c r="K2423" t="n">
        <v>49.1</v>
      </c>
      <c r="L2423" t="n">
        <v>6.75</v>
      </c>
      <c r="M2423" t="n">
        <v>66</v>
      </c>
      <c r="N2423" t="n">
        <v>27.66</v>
      </c>
      <c r="O2423" t="n">
        <v>19782.99</v>
      </c>
      <c r="P2423" t="n">
        <v>624.38</v>
      </c>
      <c r="Q2423" t="n">
        <v>1367.43</v>
      </c>
      <c r="R2423" t="n">
        <v>168.48</v>
      </c>
      <c r="S2423" t="n">
        <v>104.26</v>
      </c>
      <c r="T2423" t="n">
        <v>30957.85</v>
      </c>
      <c r="U2423" t="n">
        <v>0.62</v>
      </c>
      <c r="V2423" t="n">
        <v>0.88</v>
      </c>
      <c r="W2423" t="n">
        <v>20.77</v>
      </c>
      <c r="X2423" t="n">
        <v>1.92</v>
      </c>
      <c r="Y2423" t="n">
        <v>1</v>
      </c>
      <c r="Z2423" t="n">
        <v>10</v>
      </c>
    </row>
    <row r="2424">
      <c r="A2424" t="n">
        <v>24</v>
      </c>
      <c r="B2424" t="n">
        <v>75</v>
      </c>
      <c r="C2424" t="inlineStr">
        <is>
          <t xml:space="preserve">CONCLUIDO	</t>
        </is>
      </c>
      <c r="D2424" t="n">
        <v>1.7045</v>
      </c>
      <c r="E2424" t="n">
        <v>58.67</v>
      </c>
      <c r="F2424" t="n">
        <v>54.41</v>
      </c>
      <c r="G2424" t="n">
        <v>50.22</v>
      </c>
      <c r="H2424" t="n">
        <v>0.78</v>
      </c>
      <c r="I2424" t="n">
        <v>65</v>
      </c>
      <c r="J2424" t="n">
        <v>158.86</v>
      </c>
      <c r="K2424" t="n">
        <v>49.1</v>
      </c>
      <c r="L2424" t="n">
        <v>7</v>
      </c>
      <c r="M2424" t="n">
        <v>63</v>
      </c>
      <c r="N2424" t="n">
        <v>27.77</v>
      </c>
      <c r="O2424" t="n">
        <v>19826.68</v>
      </c>
      <c r="P2424" t="n">
        <v>621.6900000000001</v>
      </c>
      <c r="Q2424" t="n">
        <v>1367.37</v>
      </c>
      <c r="R2424" t="n">
        <v>166.01</v>
      </c>
      <c r="S2424" t="n">
        <v>104.26</v>
      </c>
      <c r="T2424" t="n">
        <v>29734.76</v>
      </c>
      <c r="U2424" t="n">
        <v>0.63</v>
      </c>
      <c r="V2424" t="n">
        <v>0.88</v>
      </c>
      <c r="W2424" t="n">
        <v>20.75</v>
      </c>
      <c r="X2424" t="n">
        <v>1.83</v>
      </c>
      <c r="Y2424" t="n">
        <v>1</v>
      </c>
      <c r="Z2424" t="n">
        <v>10</v>
      </c>
    </row>
    <row r="2425">
      <c r="A2425" t="n">
        <v>25</v>
      </c>
      <c r="B2425" t="n">
        <v>75</v>
      </c>
      <c r="C2425" t="inlineStr">
        <is>
          <t xml:space="preserve">CONCLUIDO	</t>
        </is>
      </c>
      <c r="D2425" t="n">
        <v>1.7072</v>
      </c>
      <c r="E2425" t="n">
        <v>58.57</v>
      </c>
      <c r="F2425" t="n">
        <v>54.37</v>
      </c>
      <c r="G2425" t="n">
        <v>51.78</v>
      </c>
      <c r="H2425" t="n">
        <v>0.8100000000000001</v>
      </c>
      <c r="I2425" t="n">
        <v>63</v>
      </c>
      <c r="J2425" t="n">
        <v>159.22</v>
      </c>
      <c r="K2425" t="n">
        <v>49.1</v>
      </c>
      <c r="L2425" t="n">
        <v>7.25</v>
      </c>
      <c r="M2425" t="n">
        <v>61</v>
      </c>
      <c r="N2425" t="n">
        <v>27.87</v>
      </c>
      <c r="O2425" t="n">
        <v>19870.53</v>
      </c>
      <c r="P2425" t="n">
        <v>620.04</v>
      </c>
      <c r="Q2425" t="n">
        <v>1367.44</v>
      </c>
      <c r="R2425" t="n">
        <v>164.34</v>
      </c>
      <c r="S2425" t="n">
        <v>104.26</v>
      </c>
      <c r="T2425" t="n">
        <v>28912.58</v>
      </c>
      <c r="U2425" t="n">
        <v>0.63</v>
      </c>
      <c r="V2425" t="n">
        <v>0.88</v>
      </c>
      <c r="W2425" t="n">
        <v>20.76</v>
      </c>
      <c r="X2425" t="n">
        <v>1.79</v>
      </c>
      <c r="Y2425" t="n">
        <v>1</v>
      </c>
      <c r="Z2425" t="n">
        <v>10</v>
      </c>
    </row>
    <row r="2426">
      <c r="A2426" t="n">
        <v>26</v>
      </c>
      <c r="B2426" t="n">
        <v>75</v>
      </c>
      <c r="C2426" t="inlineStr">
        <is>
          <t xml:space="preserve">CONCLUIDO	</t>
        </is>
      </c>
      <c r="D2426" t="n">
        <v>1.7133</v>
      </c>
      <c r="E2426" t="n">
        <v>58.37</v>
      </c>
      <c r="F2426" t="n">
        <v>54.26</v>
      </c>
      <c r="G2426" t="n">
        <v>54.26</v>
      </c>
      <c r="H2426" t="n">
        <v>0.83</v>
      </c>
      <c r="I2426" t="n">
        <v>60</v>
      </c>
      <c r="J2426" t="n">
        <v>159.57</v>
      </c>
      <c r="K2426" t="n">
        <v>49.1</v>
      </c>
      <c r="L2426" t="n">
        <v>7.5</v>
      </c>
      <c r="M2426" t="n">
        <v>58</v>
      </c>
      <c r="N2426" t="n">
        <v>27.98</v>
      </c>
      <c r="O2426" t="n">
        <v>19914.3</v>
      </c>
      <c r="P2426" t="n">
        <v>617.39</v>
      </c>
      <c r="Q2426" t="n">
        <v>1367.4</v>
      </c>
      <c r="R2426" t="n">
        <v>161.16</v>
      </c>
      <c r="S2426" t="n">
        <v>104.26</v>
      </c>
      <c r="T2426" t="n">
        <v>27335.94</v>
      </c>
      <c r="U2426" t="n">
        <v>0.65</v>
      </c>
      <c r="V2426" t="n">
        <v>0.88</v>
      </c>
      <c r="W2426" t="n">
        <v>20.74</v>
      </c>
      <c r="X2426" t="n">
        <v>1.68</v>
      </c>
      <c r="Y2426" t="n">
        <v>1</v>
      </c>
      <c r="Z2426" t="n">
        <v>10</v>
      </c>
    </row>
    <row r="2427">
      <c r="A2427" t="n">
        <v>27</v>
      </c>
      <c r="B2427" t="n">
        <v>75</v>
      </c>
      <c r="C2427" t="inlineStr">
        <is>
          <t xml:space="preserve">CONCLUIDO	</t>
        </is>
      </c>
      <c r="D2427" t="n">
        <v>1.7169</v>
      </c>
      <c r="E2427" t="n">
        <v>58.24</v>
      </c>
      <c r="F2427" t="n">
        <v>54.2</v>
      </c>
      <c r="G2427" t="n">
        <v>56.07</v>
      </c>
      <c r="H2427" t="n">
        <v>0.86</v>
      </c>
      <c r="I2427" t="n">
        <v>58</v>
      </c>
      <c r="J2427" t="n">
        <v>159.92</v>
      </c>
      <c r="K2427" t="n">
        <v>49.1</v>
      </c>
      <c r="L2427" t="n">
        <v>7.75</v>
      </c>
      <c r="M2427" t="n">
        <v>56</v>
      </c>
      <c r="N2427" t="n">
        <v>28.08</v>
      </c>
      <c r="O2427" t="n">
        <v>19958.1</v>
      </c>
      <c r="P2427" t="n">
        <v>615.6900000000001</v>
      </c>
      <c r="Q2427" t="n">
        <v>1367.43</v>
      </c>
      <c r="R2427" t="n">
        <v>159.34</v>
      </c>
      <c r="S2427" t="n">
        <v>104.26</v>
      </c>
      <c r="T2427" t="n">
        <v>26434.1</v>
      </c>
      <c r="U2427" t="n">
        <v>0.65</v>
      </c>
      <c r="V2427" t="n">
        <v>0.88</v>
      </c>
      <c r="W2427" t="n">
        <v>20.73</v>
      </c>
      <c r="X2427" t="n">
        <v>1.62</v>
      </c>
      <c r="Y2427" t="n">
        <v>1</v>
      </c>
      <c r="Z2427" t="n">
        <v>10</v>
      </c>
    </row>
    <row r="2428">
      <c r="A2428" t="n">
        <v>28</v>
      </c>
      <c r="B2428" t="n">
        <v>75</v>
      </c>
      <c r="C2428" t="inlineStr">
        <is>
          <t xml:space="preserve">CONCLUIDO	</t>
        </is>
      </c>
      <c r="D2428" t="n">
        <v>1.7198</v>
      </c>
      <c r="E2428" t="n">
        <v>58.15</v>
      </c>
      <c r="F2428" t="n">
        <v>54.16</v>
      </c>
      <c r="G2428" t="n">
        <v>58.03</v>
      </c>
      <c r="H2428" t="n">
        <v>0.88</v>
      </c>
      <c r="I2428" t="n">
        <v>56</v>
      </c>
      <c r="J2428" t="n">
        <v>160.28</v>
      </c>
      <c r="K2428" t="n">
        <v>49.1</v>
      </c>
      <c r="L2428" t="n">
        <v>8</v>
      </c>
      <c r="M2428" t="n">
        <v>54</v>
      </c>
      <c r="N2428" t="n">
        <v>28.19</v>
      </c>
      <c r="O2428" t="n">
        <v>20001.93</v>
      </c>
      <c r="P2428" t="n">
        <v>613.4400000000001</v>
      </c>
      <c r="Q2428" t="n">
        <v>1367.36</v>
      </c>
      <c r="R2428" t="n">
        <v>157.67</v>
      </c>
      <c r="S2428" t="n">
        <v>104.26</v>
      </c>
      <c r="T2428" t="n">
        <v>25610.65</v>
      </c>
      <c r="U2428" t="n">
        <v>0.66</v>
      </c>
      <c r="V2428" t="n">
        <v>0.88</v>
      </c>
      <c r="W2428" t="n">
        <v>20.74</v>
      </c>
      <c r="X2428" t="n">
        <v>1.58</v>
      </c>
      <c r="Y2428" t="n">
        <v>1</v>
      </c>
      <c r="Z2428" t="n">
        <v>10</v>
      </c>
    </row>
    <row r="2429">
      <c r="A2429" t="n">
        <v>29</v>
      </c>
      <c r="B2429" t="n">
        <v>75</v>
      </c>
      <c r="C2429" t="inlineStr">
        <is>
          <t xml:space="preserve">CONCLUIDO	</t>
        </is>
      </c>
      <c r="D2429" t="n">
        <v>1.7214</v>
      </c>
      <c r="E2429" t="n">
        <v>58.09</v>
      </c>
      <c r="F2429" t="n">
        <v>54.13</v>
      </c>
      <c r="G2429" t="n">
        <v>59.06</v>
      </c>
      <c r="H2429" t="n">
        <v>0.91</v>
      </c>
      <c r="I2429" t="n">
        <v>55</v>
      </c>
      <c r="J2429" t="n">
        <v>160.64</v>
      </c>
      <c r="K2429" t="n">
        <v>49.1</v>
      </c>
      <c r="L2429" t="n">
        <v>8.25</v>
      </c>
      <c r="M2429" t="n">
        <v>53</v>
      </c>
      <c r="N2429" t="n">
        <v>28.29</v>
      </c>
      <c r="O2429" t="n">
        <v>20045.81</v>
      </c>
      <c r="P2429" t="n">
        <v>611.62</v>
      </c>
      <c r="Q2429" t="n">
        <v>1367.37</v>
      </c>
      <c r="R2429" t="n">
        <v>157.14</v>
      </c>
      <c r="S2429" t="n">
        <v>104.26</v>
      </c>
      <c r="T2429" t="n">
        <v>25348.8</v>
      </c>
      <c r="U2429" t="n">
        <v>0.66</v>
      </c>
      <c r="V2429" t="n">
        <v>0.89</v>
      </c>
      <c r="W2429" t="n">
        <v>20.73</v>
      </c>
      <c r="X2429" t="n">
        <v>1.56</v>
      </c>
      <c r="Y2429" t="n">
        <v>1</v>
      </c>
      <c r="Z2429" t="n">
        <v>10</v>
      </c>
    </row>
    <row r="2430">
      <c r="A2430" t="n">
        <v>30</v>
      </c>
      <c r="B2430" t="n">
        <v>75</v>
      </c>
      <c r="C2430" t="inlineStr">
        <is>
          <t xml:space="preserve">CONCLUIDO	</t>
        </is>
      </c>
      <c r="D2430" t="n">
        <v>1.7247</v>
      </c>
      <c r="E2430" t="n">
        <v>57.98</v>
      </c>
      <c r="F2430" t="n">
        <v>54.09</v>
      </c>
      <c r="G2430" t="n">
        <v>61.23</v>
      </c>
      <c r="H2430" t="n">
        <v>0.9399999999999999</v>
      </c>
      <c r="I2430" t="n">
        <v>53</v>
      </c>
      <c r="J2430" t="n">
        <v>160.99</v>
      </c>
      <c r="K2430" t="n">
        <v>49.1</v>
      </c>
      <c r="L2430" t="n">
        <v>8.5</v>
      </c>
      <c r="M2430" t="n">
        <v>51</v>
      </c>
      <c r="N2430" t="n">
        <v>28.4</v>
      </c>
      <c r="O2430" t="n">
        <v>20089.72</v>
      </c>
      <c r="P2430" t="n">
        <v>609.4400000000001</v>
      </c>
      <c r="Q2430" t="n">
        <v>1367.4</v>
      </c>
      <c r="R2430" t="n">
        <v>155.22</v>
      </c>
      <c r="S2430" t="n">
        <v>104.26</v>
      </c>
      <c r="T2430" t="n">
        <v>24401.21</v>
      </c>
      <c r="U2430" t="n">
        <v>0.67</v>
      </c>
      <c r="V2430" t="n">
        <v>0.89</v>
      </c>
      <c r="W2430" t="n">
        <v>20.74</v>
      </c>
      <c r="X2430" t="n">
        <v>1.51</v>
      </c>
      <c r="Y2430" t="n">
        <v>1</v>
      </c>
      <c r="Z2430" t="n">
        <v>10</v>
      </c>
    </row>
    <row r="2431">
      <c r="A2431" t="n">
        <v>31</v>
      </c>
      <c r="B2431" t="n">
        <v>75</v>
      </c>
      <c r="C2431" t="inlineStr">
        <is>
          <t xml:space="preserve">CONCLUIDO	</t>
        </is>
      </c>
      <c r="D2431" t="n">
        <v>1.7286</v>
      </c>
      <c r="E2431" t="n">
        <v>57.85</v>
      </c>
      <c r="F2431" t="n">
        <v>54.02</v>
      </c>
      <c r="G2431" t="n">
        <v>63.55</v>
      </c>
      <c r="H2431" t="n">
        <v>0.96</v>
      </c>
      <c r="I2431" t="n">
        <v>51</v>
      </c>
      <c r="J2431" t="n">
        <v>161.35</v>
      </c>
      <c r="K2431" t="n">
        <v>49.1</v>
      </c>
      <c r="L2431" t="n">
        <v>8.75</v>
      </c>
      <c r="M2431" t="n">
        <v>49</v>
      </c>
      <c r="N2431" t="n">
        <v>28.5</v>
      </c>
      <c r="O2431" t="n">
        <v>20133.66</v>
      </c>
      <c r="P2431" t="n">
        <v>607.4</v>
      </c>
      <c r="Q2431" t="n">
        <v>1367.32</v>
      </c>
      <c r="R2431" t="n">
        <v>153.37</v>
      </c>
      <c r="S2431" t="n">
        <v>104.26</v>
      </c>
      <c r="T2431" t="n">
        <v>23484.67</v>
      </c>
      <c r="U2431" t="n">
        <v>0.68</v>
      </c>
      <c r="V2431" t="n">
        <v>0.89</v>
      </c>
      <c r="W2431" t="n">
        <v>20.72</v>
      </c>
      <c r="X2431" t="n">
        <v>1.44</v>
      </c>
      <c r="Y2431" t="n">
        <v>1</v>
      </c>
      <c r="Z2431" t="n">
        <v>10</v>
      </c>
    </row>
    <row r="2432">
      <c r="A2432" t="n">
        <v>32</v>
      </c>
      <c r="B2432" t="n">
        <v>75</v>
      </c>
      <c r="C2432" t="inlineStr">
        <is>
          <t xml:space="preserve">CONCLUIDO	</t>
        </is>
      </c>
      <c r="D2432" t="n">
        <v>1.7298</v>
      </c>
      <c r="E2432" t="n">
        <v>57.81</v>
      </c>
      <c r="F2432" t="n">
        <v>54.01</v>
      </c>
      <c r="G2432" t="n">
        <v>64.81</v>
      </c>
      <c r="H2432" t="n">
        <v>0.99</v>
      </c>
      <c r="I2432" t="n">
        <v>50</v>
      </c>
      <c r="J2432" t="n">
        <v>161.71</v>
      </c>
      <c r="K2432" t="n">
        <v>49.1</v>
      </c>
      <c r="L2432" t="n">
        <v>9</v>
      </c>
      <c r="M2432" t="n">
        <v>48</v>
      </c>
      <c r="N2432" t="n">
        <v>28.61</v>
      </c>
      <c r="O2432" t="n">
        <v>20177.64</v>
      </c>
      <c r="P2432" t="n">
        <v>606.63</v>
      </c>
      <c r="Q2432" t="n">
        <v>1367.28</v>
      </c>
      <c r="R2432" t="n">
        <v>153.02</v>
      </c>
      <c r="S2432" t="n">
        <v>104.26</v>
      </c>
      <c r="T2432" t="n">
        <v>23315.43</v>
      </c>
      <c r="U2432" t="n">
        <v>0.68</v>
      </c>
      <c r="V2432" t="n">
        <v>0.89</v>
      </c>
      <c r="W2432" t="n">
        <v>20.73</v>
      </c>
      <c r="X2432" t="n">
        <v>1.43</v>
      </c>
      <c r="Y2432" t="n">
        <v>1</v>
      </c>
      <c r="Z2432" t="n">
        <v>10</v>
      </c>
    </row>
    <row r="2433">
      <c r="A2433" t="n">
        <v>33</v>
      </c>
      <c r="B2433" t="n">
        <v>75</v>
      </c>
      <c r="C2433" t="inlineStr">
        <is>
          <t xml:space="preserve">CONCLUIDO	</t>
        </is>
      </c>
      <c r="D2433" t="n">
        <v>1.7344</v>
      </c>
      <c r="E2433" t="n">
        <v>57.66</v>
      </c>
      <c r="F2433" t="n">
        <v>53.91</v>
      </c>
      <c r="G2433" t="n">
        <v>67.39</v>
      </c>
      <c r="H2433" t="n">
        <v>1.01</v>
      </c>
      <c r="I2433" t="n">
        <v>48</v>
      </c>
      <c r="J2433" t="n">
        <v>162.06</v>
      </c>
      <c r="K2433" t="n">
        <v>49.1</v>
      </c>
      <c r="L2433" t="n">
        <v>9.25</v>
      </c>
      <c r="M2433" t="n">
        <v>46</v>
      </c>
      <c r="N2433" t="n">
        <v>28.72</v>
      </c>
      <c r="O2433" t="n">
        <v>20221.66</v>
      </c>
      <c r="P2433" t="n">
        <v>603.48</v>
      </c>
      <c r="Q2433" t="n">
        <v>1367.34</v>
      </c>
      <c r="R2433" t="n">
        <v>149.78</v>
      </c>
      <c r="S2433" t="n">
        <v>104.26</v>
      </c>
      <c r="T2433" t="n">
        <v>21703.98</v>
      </c>
      <c r="U2433" t="n">
        <v>0.7</v>
      </c>
      <c r="V2433" t="n">
        <v>0.89</v>
      </c>
      <c r="W2433" t="n">
        <v>20.72</v>
      </c>
      <c r="X2433" t="n">
        <v>1.33</v>
      </c>
      <c r="Y2433" t="n">
        <v>1</v>
      </c>
      <c r="Z2433" t="n">
        <v>10</v>
      </c>
    </row>
    <row r="2434">
      <c r="A2434" t="n">
        <v>34</v>
      </c>
      <c r="B2434" t="n">
        <v>75</v>
      </c>
      <c r="C2434" t="inlineStr">
        <is>
          <t xml:space="preserve">CONCLUIDO	</t>
        </is>
      </c>
      <c r="D2434" t="n">
        <v>1.7359</v>
      </c>
      <c r="E2434" t="n">
        <v>57.61</v>
      </c>
      <c r="F2434" t="n">
        <v>53.89</v>
      </c>
      <c r="G2434" t="n">
        <v>68.8</v>
      </c>
      <c r="H2434" t="n">
        <v>1.04</v>
      </c>
      <c r="I2434" t="n">
        <v>47</v>
      </c>
      <c r="J2434" t="n">
        <v>162.42</v>
      </c>
      <c r="K2434" t="n">
        <v>49.1</v>
      </c>
      <c r="L2434" t="n">
        <v>9.5</v>
      </c>
      <c r="M2434" t="n">
        <v>45</v>
      </c>
      <c r="N2434" t="n">
        <v>28.82</v>
      </c>
      <c r="O2434" t="n">
        <v>20265.72</v>
      </c>
      <c r="P2434" t="n">
        <v>601.5599999999999</v>
      </c>
      <c r="Q2434" t="n">
        <v>1367.31</v>
      </c>
      <c r="R2434" t="n">
        <v>149.18</v>
      </c>
      <c r="S2434" t="n">
        <v>104.26</v>
      </c>
      <c r="T2434" t="n">
        <v>21409.27</v>
      </c>
      <c r="U2434" t="n">
        <v>0.7</v>
      </c>
      <c r="V2434" t="n">
        <v>0.89</v>
      </c>
      <c r="W2434" t="n">
        <v>20.72</v>
      </c>
      <c r="X2434" t="n">
        <v>1.32</v>
      </c>
      <c r="Y2434" t="n">
        <v>1</v>
      </c>
      <c r="Z2434" t="n">
        <v>10</v>
      </c>
    </row>
    <row r="2435">
      <c r="A2435" t="n">
        <v>35</v>
      </c>
      <c r="B2435" t="n">
        <v>75</v>
      </c>
      <c r="C2435" t="inlineStr">
        <is>
          <t xml:space="preserve">CONCLUIDO	</t>
        </is>
      </c>
      <c r="D2435" t="n">
        <v>1.7401</v>
      </c>
      <c r="E2435" t="n">
        <v>57.47</v>
      </c>
      <c r="F2435" t="n">
        <v>53.82</v>
      </c>
      <c r="G2435" t="n">
        <v>71.76000000000001</v>
      </c>
      <c r="H2435" t="n">
        <v>1.06</v>
      </c>
      <c r="I2435" t="n">
        <v>45</v>
      </c>
      <c r="J2435" t="n">
        <v>162.78</v>
      </c>
      <c r="K2435" t="n">
        <v>49.1</v>
      </c>
      <c r="L2435" t="n">
        <v>9.75</v>
      </c>
      <c r="M2435" t="n">
        <v>43</v>
      </c>
      <c r="N2435" t="n">
        <v>28.93</v>
      </c>
      <c r="O2435" t="n">
        <v>20309.81</v>
      </c>
      <c r="P2435" t="n">
        <v>599.4400000000001</v>
      </c>
      <c r="Q2435" t="n">
        <v>1367.35</v>
      </c>
      <c r="R2435" t="n">
        <v>146.76</v>
      </c>
      <c r="S2435" t="n">
        <v>104.26</v>
      </c>
      <c r="T2435" t="n">
        <v>20210.28</v>
      </c>
      <c r="U2435" t="n">
        <v>0.71</v>
      </c>
      <c r="V2435" t="n">
        <v>0.89</v>
      </c>
      <c r="W2435" t="n">
        <v>20.71</v>
      </c>
      <c r="X2435" t="n">
        <v>1.24</v>
      </c>
      <c r="Y2435" t="n">
        <v>1</v>
      </c>
      <c r="Z2435" t="n">
        <v>10</v>
      </c>
    </row>
    <row r="2436">
      <c r="A2436" t="n">
        <v>36</v>
      </c>
      <c r="B2436" t="n">
        <v>75</v>
      </c>
      <c r="C2436" t="inlineStr">
        <is>
          <t xml:space="preserve">CONCLUIDO	</t>
        </is>
      </c>
      <c r="D2436" t="n">
        <v>1.7414</v>
      </c>
      <c r="E2436" t="n">
        <v>57.42</v>
      </c>
      <c r="F2436" t="n">
        <v>53.8</v>
      </c>
      <c r="G2436" t="n">
        <v>73.37</v>
      </c>
      <c r="H2436" t="n">
        <v>1.09</v>
      </c>
      <c r="I2436" t="n">
        <v>44</v>
      </c>
      <c r="J2436" t="n">
        <v>163.13</v>
      </c>
      <c r="K2436" t="n">
        <v>49.1</v>
      </c>
      <c r="L2436" t="n">
        <v>10</v>
      </c>
      <c r="M2436" t="n">
        <v>42</v>
      </c>
      <c r="N2436" t="n">
        <v>29.04</v>
      </c>
      <c r="O2436" t="n">
        <v>20353.94</v>
      </c>
      <c r="P2436" t="n">
        <v>597.87</v>
      </c>
      <c r="Q2436" t="n">
        <v>1367.28</v>
      </c>
      <c r="R2436" t="n">
        <v>146.27</v>
      </c>
      <c r="S2436" t="n">
        <v>104.26</v>
      </c>
      <c r="T2436" t="n">
        <v>19972.42</v>
      </c>
      <c r="U2436" t="n">
        <v>0.71</v>
      </c>
      <c r="V2436" t="n">
        <v>0.89</v>
      </c>
      <c r="W2436" t="n">
        <v>20.72</v>
      </c>
      <c r="X2436" t="n">
        <v>1.23</v>
      </c>
      <c r="Y2436" t="n">
        <v>1</v>
      </c>
      <c r="Z2436" t="n">
        <v>10</v>
      </c>
    </row>
    <row r="2437">
      <c r="A2437" t="n">
        <v>37</v>
      </c>
      <c r="B2437" t="n">
        <v>75</v>
      </c>
      <c r="C2437" t="inlineStr">
        <is>
          <t xml:space="preserve">CONCLUIDO	</t>
        </is>
      </c>
      <c r="D2437" t="n">
        <v>1.7432</v>
      </c>
      <c r="E2437" t="n">
        <v>57.37</v>
      </c>
      <c r="F2437" t="n">
        <v>53.78</v>
      </c>
      <c r="G2437" t="n">
        <v>75.04000000000001</v>
      </c>
      <c r="H2437" t="n">
        <v>1.11</v>
      </c>
      <c r="I2437" t="n">
        <v>43</v>
      </c>
      <c r="J2437" t="n">
        <v>163.49</v>
      </c>
      <c r="K2437" t="n">
        <v>49.1</v>
      </c>
      <c r="L2437" t="n">
        <v>10.25</v>
      </c>
      <c r="M2437" t="n">
        <v>41</v>
      </c>
      <c r="N2437" t="n">
        <v>29.15</v>
      </c>
      <c r="O2437" t="n">
        <v>20398.1</v>
      </c>
      <c r="P2437" t="n">
        <v>596.6799999999999</v>
      </c>
      <c r="Q2437" t="n">
        <v>1367.33</v>
      </c>
      <c r="R2437" t="n">
        <v>145.15</v>
      </c>
      <c r="S2437" t="n">
        <v>104.26</v>
      </c>
      <c r="T2437" t="n">
        <v>19413.78</v>
      </c>
      <c r="U2437" t="n">
        <v>0.72</v>
      </c>
      <c r="V2437" t="n">
        <v>0.89</v>
      </c>
      <c r="W2437" t="n">
        <v>20.72</v>
      </c>
      <c r="X2437" t="n">
        <v>1.2</v>
      </c>
      <c r="Y2437" t="n">
        <v>1</v>
      </c>
      <c r="Z2437" t="n">
        <v>10</v>
      </c>
    </row>
    <row r="2438">
      <c r="A2438" t="n">
        <v>38</v>
      </c>
      <c r="B2438" t="n">
        <v>75</v>
      </c>
      <c r="C2438" t="inlineStr">
        <is>
          <t xml:space="preserve">CONCLUIDO	</t>
        </is>
      </c>
      <c r="D2438" t="n">
        <v>1.745</v>
      </c>
      <c r="E2438" t="n">
        <v>57.31</v>
      </c>
      <c r="F2438" t="n">
        <v>53.75</v>
      </c>
      <c r="G2438" t="n">
        <v>76.78</v>
      </c>
      <c r="H2438" t="n">
        <v>1.14</v>
      </c>
      <c r="I2438" t="n">
        <v>42</v>
      </c>
      <c r="J2438" t="n">
        <v>163.85</v>
      </c>
      <c r="K2438" t="n">
        <v>49.1</v>
      </c>
      <c r="L2438" t="n">
        <v>10.5</v>
      </c>
      <c r="M2438" t="n">
        <v>40</v>
      </c>
      <c r="N2438" t="n">
        <v>29.26</v>
      </c>
      <c r="O2438" t="n">
        <v>20442.3</v>
      </c>
      <c r="P2438" t="n">
        <v>594.7</v>
      </c>
      <c r="Q2438" t="n">
        <v>1367.33</v>
      </c>
      <c r="R2438" t="n">
        <v>144.53</v>
      </c>
      <c r="S2438" t="n">
        <v>104.26</v>
      </c>
      <c r="T2438" t="n">
        <v>19113.7</v>
      </c>
      <c r="U2438" t="n">
        <v>0.72</v>
      </c>
      <c r="V2438" t="n">
        <v>0.89</v>
      </c>
      <c r="W2438" t="n">
        <v>20.71</v>
      </c>
      <c r="X2438" t="n">
        <v>1.17</v>
      </c>
      <c r="Y2438" t="n">
        <v>1</v>
      </c>
      <c r="Z2438" t="n">
        <v>10</v>
      </c>
    </row>
    <row r="2439">
      <c r="A2439" t="n">
        <v>39</v>
      </c>
      <c r="B2439" t="n">
        <v>75</v>
      </c>
      <c r="C2439" t="inlineStr">
        <is>
          <t xml:space="preserve">CONCLUIDO	</t>
        </is>
      </c>
      <c r="D2439" t="n">
        <v>1.7473</v>
      </c>
      <c r="E2439" t="n">
        <v>57.23</v>
      </c>
      <c r="F2439" t="n">
        <v>53.7</v>
      </c>
      <c r="G2439" t="n">
        <v>78.59</v>
      </c>
      <c r="H2439" t="n">
        <v>1.16</v>
      </c>
      <c r="I2439" t="n">
        <v>41</v>
      </c>
      <c r="J2439" t="n">
        <v>164.21</v>
      </c>
      <c r="K2439" t="n">
        <v>49.1</v>
      </c>
      <c r="L2439" t="n">
        <v>10.75</v>
      </c>
      <c r="M2439" t="n">
        <v>39</v>
      </c>
      <c r="N2439" t="n">
        <v>29.36</v>
      </c>
      <c r="O2439" t="n">
        <v>20486.54</v>
      </c>
      <c r="P2439" t="n">
        <v>592.55</v>
      </c>
      <c r="Q2439" t="n">
        <v>1367.21</v>
      </c>
      <c r="R2439" t="n">
        <v>143.14</v>
      </c>
      <c r="S2439" t="n">
        <v>104.26</v>
      </c>
      <c r="T2439" t="n">
        <v>18422.88</v>
      </c>
      <c r="U2439" t="n">
        <v>0.73</v>
      </c>
      <c r="V2439" t="n">
        <v>0.89</v>
      </c>
      <c r="W2439" t="n">
        <v>20.71</v>
      </c>
      <c r="X2439" t="n">
        <v>1.13</v>
      </c>
      <c r="Y2439" t="n">
        <v>1</v>
      </c>
      <c r="Z2439" t="n">
        <v>10</v>
      </c>
    </row>
    <row r="2440">
      <c r="A2440" t="n">
        <v>40</v>
      </c>
      <c r="B2440" t="n">
        <v>75</v>
      </c>
      <c r="C2440" t="inlineStr">
        <is>
          <t xml:space="preserve">CONCLUIDO	</t>
        </is>
      </c>
      <c r="D2440" t="n">
        <v>1.7481</v>
      </c>
      <c r="E2440" t="n">
        <v>57.21</v>
      </c>
      <c r="F2440" t="n">
        <v>53.71</v>
      </c>
      <c r="G2440" t="n">
        <v>80.56</v>
      </c>
      <c r="H2440" t="n">
        <v>1.18</v>
      </c>
      <c r="I2440" t="n">
        <v>40</v>
      </c>
      <c r="J2440" t="n">
        <v>164.57</v>
      </c>
      <c r="K2440" t="n">
        <v>49.1</v>
      </c>
      <c r="L2440" t="n">
        <v>11</v>
      </c>
      <c r="M2440" t="n">
        <v>38</v>
      </c>
      <c r="N2440" t="n">
        <v>29.47</v>
      </c>
      <c r="O2440" t="n">
        <v>20530.82</v>
      </c>
      <c r="P2440" t="n">
        <v>591.83</v>
      </c>
      <c r="Q2440" t="n">
        <v>1367.22</v>
      </c>
      <c r="R2440" t="n">
        <v>143.14</v>
      </c>
      <c r="S2440" t="n">
        <v>104.26</v>
      </c>
      <c r="T2440" t="n">
        <v>18425.97</v>
      </c>
      <c r="U2440" t="n">
        <v>0.73</v>
      </c>
      <c r="V2440" t="n">
        <v>0.89</v>
      </c>
      <c r="W2440" t="n">
        <v>20.71</v>
      </c>
      <c r="X2440" t="n">
        <v>1.13</v>
      </c>
      <c r="Y2440" t="n">
        <v>1</v>
      </c>
      <c r="Z2440" t="n">
        <v>10</v>
      </c>
    </row>
    <row r="2441">
      <c r="A2441" t="n">
        <v>41</v>
      </c>
      <c r="B2441" t="n">
        <v>75</v>
      </c>
      <c r="C2441" t="inlineStr">
        <is>
          <t xml:space="preserve">CONCLUIDO	</t>
        </is>
      </c>
      <c r="D2441" t="n">
        <v>1.7498</v>
      </c>
      <c r="E2441" t="n">
        <v>57.15</v>
      </c>
      <c r="F2441" t="n">
        <v>53.68</v>
      </c>
      <c r="G2441" t="n">
        <v>82.59</v>
      </c>
      <c r="H2441" t="n">
        <v>1.21</v>
      </c>
      <c r="I2441" t="n">
        <v>39</v>
      </c>
      <c r="J2441" t="n">
        <v>164.93</v>
      </c>
      <c r="K2441" t="n">
        <v>49.1</v>
      </c>
      <c r="L2441" t="n">
        <v>11.25</v>
      </c>
      <c r="M2441" t="n">
        <v>37</v>
      </c>
      <c r="N2441" t="n">
        <v>29.58</v>
      </c>
      <c r="O2441" t="n">
        <v>20575.13</v>
      </c>
      <c r="P2441" t="n">
        <v>589.6900000000001</v>
      </c>
      <c r="Q2441" t="n">
        <v>1367.32</v>
      </c>
      <c r="R2441" t="n">
        <v>142.31</v>
      </c>
      <c r="S2441" t="n">
        <v>104.26</v>
      </c>
      <c r="T2441" t="n">
        <v>18017.08</v>
      </c>
      <c r="U2441" t="n">
        <v>0.73</v>
      </c>
      <c r="V2441" t="n">
        <v>0.89</v>
      </c>
      <c r="W2441" t="n">
        <v>20.71</v>
      </c>
      <c r="X2441" t="n">
        <v>1.1</v>
      </c>
      <c r="Y2441" t="n">
        <v>1</v>
      </c>
      <c r="Z2441" t="n">
        <v>10</v>
      </c>
    </row>
    <row r="2442">
      <c r="A2442" t="n">
        <v>42</v>
      </c>
      <c r="B2442" t="n">
        <v>75</v>
      </c>
      <c r="C2442" t="inlineStr">
        <is>
          <t xml:space="preserve">CONCLUIDO	</t>
        </is>
      </c>
      <c r="D2442" t="n">
        <v>1.7527</v>
      </c>
      <c r="E2442" t="n">
        <v>57.06</v>
      </c>
      <c r="F2442" t="n">
        <v>53.62</v>
      </c>
      <c r="G2442" t="n">
        <v>84.66</v>
      </c>
      <c r="H2442" t="n">
        <v>1.23</v>
      </c>
      <c r="I2442" t="n">
        <v>38</v>
      </c>
      <c r="J2442" t="n">
        <v>165.29</v>
      </c>
      <c r="K2442" t="n">
        <v>49.1</v>
      </c>
      <c r="L2442" t="n">
        <v>11.5</v>
      </c>
      <c r="M2442" t="n">
        <v>36</v>
      </c>
      <c r="N2442" t="n">
        <v>29.69</v>
      </c>
      <c r="O2442" t="n">
        <v>20619.48</v>
      </c>
      <c r="P2442" t="n">
        <v>587.5599999999999</v>
      </c>
      <c r="Q2442" t="n">
        <v>1367.34</v>
      </c>
      <c r="R2442" t="n">
        <v>140.45</v>
      </c>
      <c r="S2442" t="n">
        <v>104.26</v>
      </c>
      <c r="T2442" t="n">
        <v>17091.62</v>
      </c>
      <c r="U2442" t="n">
        <v>0.74</v>
      </c>
      <c r="V2442" t="n">
        <v>0.89</v>
      </c>
      <c r="W2442" t="n">
        <v>20.7</v>
      </c>
      <c r="X2442" t="n">
        <v>1.04</v>
      </c>
      <c r="Y2442" t="n">
        <v>1</v>
      </c>
      <c r="Z2442" t="n">
        <v>10</v>
      </c>
    </row>
    <row r="2443">
      <c r="A2443" t="n">
        <v>43</v>
      </c>
      <c r="B2443" t="n">
        <v>75</v>
      </c>
      <c r="C2443" t="inlineStr">
        <is>
          <t xml:space="preserve">CONCLUIDO	</t>
        </is>
      </c>
      <c r="D2443" t="n">
        <v>1.7542</v>
      </c>
      <c r="E2443" t="n">
        <v>57</v>
      </c>
      <c r="F2443" t="n">
        <v>53.6</v>
      </c>
      <c r="G2443" t="n">
        <v>86.92</v>
      </c>
      <c r="H2443" t="n">
        <v>1.26</v>
      </c>
      <c r="I2443" t="n">
        <v>37</v>
      </c>
      <c r="J2443" t="n">
        <v>165.65</v>
      </c>
      <c r="K2443" t="n">
        <v>49.1</v>
      </c>
      <c r="L2443" t="n">
        <v>11.75</v>
      </c>
      <c r="M2443" t="n">
        <v>35</v>
      </c>
      <c r="N2443" t="n">
        <v>29.8</v>
      </c>
      <c r="O2443" t="n">
        <v>20663.87</v>
      </c>
      <c r="P2443" t="n">
        <v>586.09</v>
      </c>
      <c r="Q2443" t="n">
        <v>1367.29</v>
      </c>
      <c r="R2443" t="n">
        <v>139.71</v>
      </c>
      <c r="S2443" t="n">
        <v>104.26</v>
      </c>
      <c r="T2443" t="n">
        <v>16726.35</v>
      </c>
      <c r="U2443" t="n">
        <v>0.75</v>
      </c>
      <c r="V2443" t="n">
        <v>0.89</v>
      </c>
      <c r="W2443" t="n">
        <v>20.7</v>
      </c>
      <c r="X2443" t="n">
        <v>1.02</v>
      </c>
      <c r="Y2443" t="n">
        <v>1</v>
      </c>
      <c r="Z2443" t="n">
        <v>10</v>
      </c>
    </row>
    <row r="2444">
      <c r="A2444" t="n">
        <v>44</v>
      </c>
      <c r="B2444" t="n">
        <v>75</v>
      </c>
      <c r="C2444" t="inlineStr">
        <is>
          <t xml:space="preserve">CONCLUIDO	</t>
        </is>
      </c>
      <c r="D2444" t="n">
        <v>1.756</v>
      </c>
      <c r="E2444" t="n">
        <v>56.95</v>
      </c>
      <c r="F2444" t="n">
        <v>53.57</v>
      </c>
      <c r="G2444" t="n">
        <v>89.29000000000001</v>
      </c>
      <c r="H2444" t="n">
        <v>1.28</v>
      </c>
      <c r="I2444" t="n">
        <v>36</v>
      </c>
      <c r="J2444" t="n">
        <v>166.01</v>
      </c>
      <c r="K2444" t="n">
        <v>49.1</v>
      </c>
      <c r="L2444" t="n">
        <v>12</v>
      </c>
      <c r="M2444" t="n">
        <v>34</v>
      </c>
      <c r="N2444" t="n">
        <v>29.91</v>
      </c>
      <c r="O2444" t="n">
        <v>20708.3</v>
      </c>
      <c r="P2444" t="n">
        <v>584.0599999999999</v>
      </c>
      <c r="Q2444" t="n">
        <v>1367.38</v>
      </c>
      <c r="R2444" t="n">
        <v>139.18</v>
      </c>
      <c r="S2444" t="n">
        <v>104.26</v>
      </c>
      <c r="T2444" t="n">
        <v>16467.96</v>
      </c>
      <c r="U2444" t="n">
        <v>0.75</v>
      </c>
      <c r="V2444" t="n">
        <v>0.89</v>
      </c>
      <c r="W2444" t="n">
        <v>20.69</v>
      </c>
      <c r="X2444" t="n">
        <v>0.99</v>
      </c>
      <c r="Y2444" t="n">
        <v>1</v>
      </c>
      <c r="Z2444" t="n">
        <v>10</v>
      </c>
    </row>
    <row r="2445">
      <c r="A2445" t="n">
        <v>45</v>
      </c>
      <c r="B2445" t="n">
        <v>75</v>
      </c>
      <c r="C2445" t="inlineStr">
        <is>
          <t xml:space="preserve">CONCLUIDO	</t>
        </is>
      </c>
      <c r="D2445" t="n">
        <v>1.7575</v>
      </c>
      <c r="E2445" t="n">
        <v>56.9</v>
      </c>
      <c r="F2445" t="n">
        <v>53.55</v>
      </c>
      <c r="G2445" t="n">
        <v>91.81</v>
      </c>
      <c r="H2445" t="n">
        <v>1.3</v>
      </c>
      <c r="I2445" t="n">
        <v>35</v>
      </c>
      <c r="J2445" t="n">
        <v>166.37</v>
      </c>
      <c r="K2445" t="n">
        <v>49.1</v>
      </c>
      <c r="L2445" t="n">
        <v>12.25</v>
      </c>
      <c r="M2445" t="n">
        <v>33</v>
      </c>
      <c r="N2445" t="n">
        <v>30.02</v>
      </c>
      <c r="O2445" t="n">
        <v>20752.76</v>
      </c>
      <c r="P2445" t="n">
        <v>581.89</v>
      </c>
      <c r="Q2445" t="n">
        <v>1367.29</v>
      </c>
      <c r="R2445" t="n">
        <v>138.38</v>
      </c>
      <c r="S2445" t="n">
        <v>104.26</v>
      </c>
      <c r="T2445" t="n">
        <v>16072.61</v>
      </c>
      <c r="U2445" t="n">
        <v>0.75</v>
      </c>
      <c r="V2445" t="n">
        <v>0.89</v>
      </c>
      <c r="W2445" t="n">
        <v>20.7</v>
      </c>
      <c r="X2445" t="n">
        <v>0.98</v>
      </c>
      <c r="Y2445" t="n">
        <v>1</v>
      </c>
      <c r="Z2445" t="n">
        <v>10</v>
      </c>
    </row>
    <row r="2446">
      <c r="A2446" t="n">
        <v>46</v>
      </c>
      <c r="B2446" t="n">
        <v>75</v>
      </c>
      <c r="C2446" t="inlineStr">
        <is>
          <t xml:space="preserve">CONCLUIDO	</t>
        </is>
      </c>
      <c r="D2446" t="n">
        <v>1.7564</v>
      </c>
      <c r="E2446" t="n">
        <v>56.93</v>
      </c>
      <c r="F2446" t="n">
        <v>53.59</v>
      </c>
      <c r="G2446" t="n">
        <v>91.86</v>
      </c>
      <c r="H2446" t="n">
        <v>1.33</v>
      </c>
      <c r="I2446" t="n">
        <v>35</v>
      </c>
      <c r="J2446" t="n">
        <v>166.73</v>
      </c>
      <c r="K2446" t="n">
        <v>49.1</v>
      </c>
      <c r="L2446" t="n">
        <v>12.5</v>
      </c>
      <c r="M2446" t="n">
        <v>33</v>
      </c>
      <c r="N2446" t="n">
        <v>30.13</v>
      </c>
      <c r="O2446" t="n">
        <v>20797.26</v>
      </c>
      <c r="P2446" t="n">
        <v>580.5599999999999</v>
      </c>
      <c r="Q2446" t="n">
        <v>1367.26</v>
      </c>
      <c r="R2446" t="n">
        <v>139.35</v>
      </c>
      <c r="S2446" t="n">
        <v>104.26</v>
      </c>
      <c r="T2446" t="n">
        <v>16556.54</v>
      </c>
      <c r="U2446" t="n">
        <v>0.75</v>
      </c>
      <c r="V2446" t="n">
        <v>0.89</v>
      </c>
      <c r="W2446" t="n">
        <v>20.71</v>
      </c>
      <c r="X2446" t="n">
        <v>1.01</v>
      </c>
      <c r="Y2446" t="n">
        <v>1</v>
      </c>
      <c r="Z2446" t="n">
        <v>10</v>
      </c>
    </row>
    <row r="2447">
      <c r="A2447" t="n">
        <v>47</v>
      </c>
      <c r="B2447" t="n">
        <v>75</v>
      </c>
      <c r="C2447" t="inlineStr">
        <is>
          <t xml:space="preserve">CONCLUIDO	</t>
        </is>
      </c>
      <c r="D2447" t="n">
        <v>1.7593</v>
      </c>
      <c r="E2447" t="n">
        <v>56.84</v>
      </c>
      <c r="F2447" t="n">
        <v>53.53</v>
      </c>
      <c r="G2447" t="n">
        <v>94.45999999999999</v>
      </c>
      <c r="H2447" t="n">
        <v>1.35</v>
      </c>
      <c r="I2447" t="n">
        <v>34</v>
      </c>
      <c r="J2447" t="n">
        <v>167.09</v>
      </c>
      <c r="K2447" t="n">
        <v>49.1</v>
      </c>
      <c r="L2447" t="n">
        <v>12.75</v>
      </c>
      <c r="M2447" t="n">
        <v>32</v>
      </c>
      <c r="N2447" t="n">
        <v>30.25</v>
      </c>
      <c r="O2447" t="n">
        <v>20841.8</v>
      </c>
      <c r="P2447" t="n">
        <v>578.58</v>
      </c>
      <c r="Q2447" t="n">
        <v>1367.25</v>
      </c>
      <c r="R2447" t="n">
        <v>137.54</v>
      </c>
      <c r="S2447" t="n">
        <v>104.26</v>
      </c>
      <c r="T2447" t="n">
        <v>15657.46</v>
      </c>
      <c r="U2447" t="n">
        <v>0.76</v>
      </c>
      <c r="V2447" t="n">
        <v>0.9</v>
      </c>
      <c r="W2447" t="n">
        <v>20.7</v>
      </c>
      <c r="X2447" t="n">
        <v>0.95</v>
      </c>
      <c r="Y2447" t="n">
        <v>1</v>
      </c>
      <c r="Z2447" t="n">
        <v>10</v>
      </c>
    </row>
    <row r="2448">
      <c r="A2448" t="n">
        <v>48</v>
      </c>
      <c r="B2448" t="n">
        <v>75</v>
      </c>
      <c r="C2448" t="inlineStr">
        <is>
          <t xml:space="preserve">CONCLUIDO	</t>
        </is>
      </c>
      <c r="D2448" t="n">
        <v>1.7612</v>
      </c>
      <c r="E2448" t="n">
        <v>56.78</v>
      </c>
      <c r="F2448" t="n">
        <v>53.49</v>
      </c>
      <c r="G2448" t="n">
        <v>97.26000000000001</v>
      </c>
      <c r="H2448" t="n">
        <v>1.38</v>
      </c>
      <c r="I2448" t="n">
        <v>33</v>
      </c>
      <c r="J2448" t="n">
        <v>167.45</v>
      </c>
      <c r="K2448" t="n">
        <v>49.1</v>
      </c>
      <c r="L2448" t="n">
        <v>13</v>
      </c>
      <c r="M2448" t="n">
        <v>31</v>
      </c>
      <c r="N2448" t="n">
        <v>30.36</v>
      </c>
      <c r="O2448" t="n">
        <v>20886.38</v>
      </c>
      <c r="P2448" t="n">
        <v>577.24</v>
      </c>
      <c r="Q2448" t="n">
        <v>1367.35</v>
      </c>
      <c r="R2448" t="n">
        <v>136.28</v>
      </c>
      <c r="S2448" t="n">
        <v>104.26</v>
      </c>
      <c r="T2448" t="n">
        <v>15033.19</v>
      </c>
      <c r="U2448" t="n">
        <v>0.77</v>
      </c>
      <c r="V2448" t="n">
        <v>0.9</v>
      </c>
      <c r="W2448" t="n">
        <v>20.7</v>
      </c>
      <c r="X2448" t="n">
        <v>0.92</v>
      </c>
      <c r="Y2448" t="n">
        <v>1</v>
      </c>
      <c r="Z2448" t="n">
        <v>10</v>
      </c>
    </row>
    <row r="2449">
      <c r="A2449" t="n">
        <v>49</v>
      </c>
      <c r="B2449" t="n">
        <v>75</v>
      </c>
      <c r="C2449" t="inlineStr">
        <is>
          <t xml:space="preserve">CONCLUIDO	</t>
        </is>
      </c>
      <c r="D2449" t="n">
        <v>1.7613</v>
      </c>
      <c r="E2449" t="n">
        <v>56.78</v>
      </c>
      <c r="F2449" t="n">
        <v>53.49</v>
      </c>
      <c r="G2449" t="n">
        <v>97.26000000000001</v>
      </c>
      <c r="H2449" t="n">
        <v>1.4</v>
      </c>
      <c r="I2449" t="n">
        <v>33</v>
      </c>
      <c r="J2449" t="n">
        <v>167.81</v>
      </c>
      <c r="K2449" t="n">
        <v>49.1</v>
      </c>
      <c r="L2449" t="n">
        <v>13.25</v>
      </c>
      <c r="M2449" t="n">
        <v>31</v>
      </c>
      <c r="N2449" t="n">
        <v>30.47</v>
      </c>
      <c r="O2449" t="n">
        <v>20930.99</v>
      </c>
      <c r="P2449" t="n">
        <v>575.2</v>
      </c>
      <c r="Q2449" t="n">
        <v>1367.39</v>
      </c>
      <c r="R2449" t="n">
        <v>136.16</v>
      </c>
      <c r="S2449" t="n">
        <v>104.26</v>
      </c>
      <c r="T2449" t="n">
        <v>14972.68</v>
      </c>
      <c r="U2449" t="n">
        <v>0.77</v>
      </c>
      <c r="V2449" t="n">
        <v>0.9</v>
      </c>
      <c r="W2449" t="n">
        <v>20.7</v>
      </c>
      <c r="X2449" t="n">
        <v>0.91</v>
      </c>
      <c r="Y2449" t="n">
        <v>1</v>
      </c>
      <c r="Z2449" t="n">
        <v>10</v>
      </c>
    </row>
    <row r="2450">
      <c r="A2450" t="n">
        <v>50</v>
      </c>
      <c r="B2450" t="n">
        <v>75</v>
      </c>
      <c r="C2450" t="inlineStr">
        <is>
          <t xml:space="preserve">CONCLUIDO	</t>
        </is>
      </c>
      <c r="D2450" t="n">
        <v>1.7632</v>
      </c>
      <c r="E2450" t="n">
        <v>56.71</v>
      </c>
      <c r="F2450" t="n">
        <v>53.46</v>
      </c>
      <c r="G2450" t="n">
        <v>100.24</v>
      </c>
      <c r="H2450" t="n">
        <v>1.42</v>
      </c>
      <c r="I2450" t="n">
        <v>32</v>
      </c>
      <c r="J2450" t="n">
        <v>168.18</v>
      </c>
      <c r="K2450" t="n">
        <v>49.1</v>
      </c>
      <c r="L2450" t="n">
        <v>13.5</v>
      </c>
      <c r="M2450" t="n">
        <v>30</v>
      </c>
      <c r="N2450" t="n">
        <v>30.58</v>
      </c>
      <c r="O2450" t="n">
        <v>20975.64</v>
      </c>
      <c r="P2450" t="n">
        <v>573.29</v>
      </c>
      <c r="Q2450" t="n">
        <v>1367.24</v>
      </c>
      <c r="R2450" t="n">
        <v>135.16</v>
      </c>
      <c r="S2450" t="n">
        <v>104.26</v>
      </c>
      <c r="T2450" t="n">
        <v>14478.71</v>
      </c>
      <c r="U2450" t="n">
        <v>0.77</v>
      </c>
      <c r="V2450" t="n">
        <v>0.9</v>
      </c>
      <c r="W2450" t="n">
        <v>20.7</v>
      </c>
      <c r="X2450" t="n">
        <v>0.88</v>
      </c>
      <c r="Y2450" t="n">
        <v>1</v>
      </c>
      <c r="Z2450" t="n">
        <v>10</v>
      </c>
    </row>
    <row r="2451">
      <c r="A2451" t="n">
        <v>51</v>
      </c>
      <c r="B2451" t="n">
        <v>75</v>
      </c>
      <c r="C2451" t="inlineStr">
        <is>
          <t xml:space="preserve">CONCLUIDO	</t>
        </is>
      </c>
      <c r="D2451" t="n">
        <v>1.7652</v>
      </c>
      <c r="E2451" t="n">
        <v>56.65</v>
      </c>
      <c r="F2451" t="n">
        <v>53.43</v>
      </c>
      <c r="G2451" t="n">
        <v>103.41</v>
      </c>
      <c r="H2451" t="n">
        <v>1.45</v>
      </c>
      <c r="I2451" t="n">
        <v>31</v>
      </c>
      <c r="J2451" t="n">
        <v>168.54</v>
      </c>
      <c r="K2451" t="n">
        <v>49.1</v>
      </c>
      <c r="L2451" t="n">
        <v>13.75</v>
      </c>
      <c r="M2451" t="n">
        <v>29</v>
      </c>
      <c r="N2451" t="n">
        <v>30.69</v>
      </c>
      <c r="O2451" t="n">
        <v>21020.34</v>
      </c>
      <c r="P2451" t="n">
        <v>572.17</v>
      </c>
      <c r="Q2451" t="n">
        <v>1367.21</v>
      </c>
      <c r="R2451" t="n">
        <v>134.36</v>
      </c>
      <c r="S2451" t="n">
        <v>104.26</v>
      </c>
      <c r="T2451" t="n">
        <v>14082.35</v>
      </c>
      <c r="U2451" t="n">
        <v>0.78</v>
      </c>
      <c r="V2451" t="n">
        <v>0.9</v>
      </c>
      <c r="W2451" t="n">
        <v>20.69</v>
      </c>
      <c r="X2451" t="n">
        <v>0.85</v>
      </c>
      <c r="Y2451" t="n">
        <v>1</v>
      </c>
      <c r="Z2451" t="n">
        <v>10</v>
      </c>
    </row>
    <row r="2452">
      <c r="A2452" t="n">
        <v>52</v>
      </c>
      <c r="B2452" t="n">
        <v>75</v>
      </c>
      <c r="C2452" t="inlineStr">
        <is>
          <t xml:space="preserve">CONCLUIDO	</t>
        </is>
      </c>
      <c r="D2452" t="n">
        <v>1.7647</v>
      </c>
      <c r="E2452" t="n">
        <v>56.67</v>
      </c>
      <c r="F2452" t="n">
        <v>53.44</v>
      </c>
      <c r="G2452" t="n">
        <v>103.44</v>
      </c>
      <c r="H2452" t="n">
        <v>1.47</v>
      </c>
      <c r="I2452" t="n">
        <v>31</v>
      </c>
      <c r="J2452" t="n">
        <v>168.9</v>
      </c>
      <c r="K2452" t="n">
        <v>49.1</v>
      </c>
      <c r="L2452" t="n">
        <v>14</v>
      </c>
      <c r="M2452" t="n">
        <v>29</v>
      </c>
      <c r="N2452" t="n">
        <v>30.81</v>
      </c>
      <c r="O2452" t="n">
        <v>21065.06</v>
      </c>
      <c r="P2452" t="n">
        <v>570.3099999999999</v>
      </c>
      <c r="Q2452" t="n">
        <v>1367.24</v>
      </c>
      <c r="R2452" t="n">
        <v>134.46</v>
      </c>
      <c r="S2452" t="n">
        <v>104.26</v>
      </c>
      <c r="T2452" t="n">
        <v>14133.71</v>
      </c>
      <c r="U2452" t="n">
        <v>0.78</v>
      </c>
      <c r="V2452" t="n">
        <v>0.9</v>
      </c>
      <c r="W2452" t="n">
        <v>20.7</v>
      </c>
      <c r="X2452" t="n">
        <v>0.87</v>
      </c>
      <c r="Y2452" t="n">
        <v>1</v>
      </c>
      <c r="Z2452" t="n">
        <v>10</v>
      </c>
    </row>
    <row r="2453">
      <c r="A2453" t="n">
        <v>53</v>
      </c>
      <c r="B2453" t="n">
        <v>75</v>
      </c>
      <c r="C2453" t="inlineStr">
        <is>
          <t xml:space="preserve">CONCLUIDO	</t>
        </is>
      </c>
      <c r="D2453" t="n">
        <v>1.7672</v>
      </c>
      <c r="E2453" t="n">
        <v>56.59</v>
      </c>
      <c r="F2453" t="n">
        <v>53.39</v>
      </c>
      <c r="G2453" t="n">
        <v>106.79</v>
      </c>
      <c r="H2453" t="n">
        <v>1.49</v>
      </c>
      <c r="I2453" t="n">
        <v>30</v>
      </c>
      <c r="J2453" t="n">
        <v>169.26</v>
      </c>
      <c r="K2453" t="n">
        <v>49.1</v>
      </c>
      <c r="L2453" t="n">
        <v>14.25</v>
      </c>
      <c r="M2453" t="n">
        <v>28</v>
      </c>
      <c r="N2453" t="n">
        <v>30.92</v>
      </c>
      <c r="O2453" t="n">
        <v>21109.83</v>
      </c>
      <c r="P2453" t="n">
        <v>568.74</v>
      </c>
      <c r="Q2453" t="n">
        <v>1367.31</v>
      </c>
      <c r="R2453" t="n">
        <v>133.13</v>
      </c>
      <c r="S2453" t="n">
        <v>104.26</v>
      </c>
      <c r="T2453" t="n">
        <v>13472.43</v>
      </c>
      <c r="U2453" t="n">
        <v>0.78</v>
      </c>
      <c r="V2453" t="n">
        <v>0.9</v>
      </c>
      <c r="W2453" t="n">
        <v>20.69</v>
      </c>
      <c r="X2453" t="n">
        <v>0.82</v>
      </c>
      <c r="Y2453" t="n">
        <v>1</v>
      </c>
      <c r="Z2453" t="n">
        <v>10</v>
      </c>
    </row>
    <row r="2454">
      <c r="A2454" t="n">
        <v>54</v>
      </c>
      <c r="B2454" t="n">
        <v>75</v>
      </c>
      <c r="C2454" t="inlineStr">
        <is>
          <t xml:space="preserve">CONCLUIDO	</t>
        </is>
      </c>
      <c r="D2454" t="n">
        <v>1.7691</v>
      </c>
      <c r="E2454" t="n">
        <v>56.52</v>
      </c>
      <c r="F2454" t="n">
        <v>53.36</v>
      </c>
      <c r="G2454" t="n">
        <v>110.4</v>
      </c>
      <c r="H2454" t="n">
        <v>1.52</v>
      </c>
      <c r="I2454" t="n">
        <v>29</v>
      </c>
      <c r="J2454" t="n">
        <v>169.63</v>
      </c>
      <c r="K2454" t="n">
        <v>49.1</v>
      </c>
      <c r="L2454" t="n">
        <v>14.5</v>
      </c>
      <c r="M2454" t="n">
        <v>27</v>
      </c>
      <c r="N2454" t="n">
        <v>31.03</v>
      </c>
      <c r="O2454" t="n">
        <v>21154.64</v>
      </c>
      <c r="P2454" t="n">
        <v>566.29</v>
      </c>
      <c r="Q2454" t="n">
        <v>1367.24</v>
      </c>
      <c r="R2454" t="n">
        <v>132.02</v>
      </c>
      <c r="S2454" t="n">
        <v>104.26</v>
      </c>
      <c r="T2454" t="n">
        <v>12923.25</v>
      </c>
      <c r="U2454" t="n">
        <v>0.79</v>
      </c>
      <c r="V2454" t="n">
        <v>0.9</v>
      </c>
      <c r="W2454" t="n">
        <v>20.69</v>
      </c>
      <c r="X2454" t="n">
        <v>0.79</v>
      </c>
      <c r="Y2454" t="n">
        <v>1</v>
      </c>
      <c r="Z2454" t="n">
        <v>10</v>
      </c>
    </row>
    <row r="2455">
      <c r="A2455" t="n">
        <v>55</v>
      </c>
      <c r="B2455" t="n">
        <v>75</v>
      </c>
      <c r="C2455" t="inlineStr">
        <is>
          <t xml:space="preserve">CONCLUIDO	</t>
        </is>
      </c>
      <c r="D2455" t="n">
        <v>1.7685</v>
      </c>
      <c r="E2455" t="n">
        <v>56.55</v>
      </c>
      <c r="F2455" t="n">
        <v>53.38</v>
      </c>
      <c r="G2455" t="n">
        <v>110.45</v>
      </c>
      <c r="H2455" t="n">
        <v>1.54</v>
      </c>
      <c r="I2455" t="n">
        <v>29</v>
      </c>
      <c r="J2455" t="n">
        <v>169.99</v>
      </c>
      <c r="K2455" t="n">
        <v>49.1</v>
      </c>
      <c r="L2455" t="n">
        <v>14.75</v>
      </c>
      <c r="M2455" t="n">
        <v>27</v>
      </c>
      <c r="N2455" t="n">
        <v>31.15</v>
      </c>
      <c r="O2455" t="n">
        <v>21199.48</v>
      </c>
      <c r="P2455" t="n">
        <v>565.9299999999999</v>
      </c>
      <c r="Q2455" t="n">
        <v>1367.24</v>
      </c>
      <c r="R2455" t="n">
        <v>132.6</v>
      </c>
      <c r="S2455" t="n">
        <v>104.26</v>
      </c>
      <c r="T2455" t="n">
        <v>13213.35</v>
      </c>
      <c r="U2455" t="n">
        <v>0.79</v>
      </c>
      <c r="V2455" t="n">
        <v>0.9</v>
      </c>
      <c r="W2455" t="n">
        <v>20.7</v>
      </c>
      <c r="X2455" t="n">
        <v>0.8100000000000001</v>
      </c>
      <c r="Y2455" t="n">
        <v>1</v>
      </c>
      <c r="Z2455" t="n">
        <v>10</v>
      </c>
    </row>
    <row r="2456">
      <c r="A2456" t="n">
        <v>56</v>
      </c>
      <c r="B2456" t="n">
        <v>75</v>
      </c>
      <c r="C2456" t="inlineStr">
        <is>
          <t xml:space="preserve">CONCLUIDO	</t>
        </is>
      </c>
      <c r="D2456" t="n">
        <v>1.7701</v>
      </c>
      <c r="E2456" t="n">
        <v>56.49</v>
      </c>
      <c r="F2456" t="n">
        <v>53.36</v>
      </c>
      <c r="G2456" t="n">
        <v>114.34</v>
      </c>
      <c r="H2456" t="n">
        <v>1.56</v>
      </c>
      <c r="I2456" t="n">
        <v>28</v>
      </c>
      <c r="J2456" t="n">
        <v>170.35</v>
      </c>
      <c r="K2456" t="n">
        <v>49.1</v>
      </c>
      <c r="L2456" t="n">
        <v>15</v>
      </c>
      <c r="M2456" t="n">
        <v>26</v>
      </c>
      <c r="N2456" t="n">
        <v>31.26</v>
      </c>
      <c r="O2456" t="n">
        <v>21244.37</v>
      </c>
      <c r="P2456" t="n">
        <v>563.41</v>
      </c>
      <c r="Q2456" t="n">
        <v>1367.23</v>
      </c>
      <c r="R2456" t="n">
        <v>131.99</v>
      </c>
      <c r="S2456" t="n">
        <v>104.26</v>
      </c>
      <c r="T2456" t="n">
        <v>12910.47</v>
      </c>
      <c r="U2456" t="n">
        <v>0.79</v>
      </c>
      <c r="V2456" t="n">
        <v>0.9</v>
      </c>
      <c r="W2456" t="n">
        <v>20.69</v>
      </c>
      <c r="X2456" t="n">
        <v>0.78</v>
      </c>
      <c r="Y2456" t="n">
        <v>1</v>
      </c>
      <c r="Z2456" t="n">
        <v>10</v>
      </c>
    </row>
    <row r="2457">
      <c r="A2457" t="n">
        <v>57</v>
      </c>
      <c r="B2457" t="n">
        <v>75</v>
      </c>
      <c r="C2457" t="inlineStr">
        <is>
          <t xml:space="preserve">CONCLUIDO	</t>
        </is>
      </c>
      <c r="D2457" t="n">
        <v>1.7711</v>
      </c>
      <c r="E2457" t="n">
        <v>56.46</v>
      </c>
      <c r="F2457" t="n">
        <v>53.33</v>
      </c>
      <c r="G2457" t="n">
        <v>114.28</v>
      </c>
      <c r="H2457" t="n">
        <v>1.58</v>
      </c>
      <c r="I2457" t="n">
        <v>28</v>
      </c>
      <c r="J2457" t="n">
        <v>170.72</v>
      </c>
      <c r="K2457" t="n">
        <v>49.1</v>
      </c>
      <c r="L2457" t="n">
        <v>15.25</v>
      </c>
      <c r="M2457" t="n">
        <v>26</v>
      </c>
      <c r="N2457" t="n">
        <v>31.37</v>
      </c>
      <c r="O2457" t="n">
        <v>21289.29</v>
      </c>
      <c r="P2457" t="n">
        <v>561.5700000000001</v>
      </c>
      <c r="Q2457" t="n">
        <v>1367.17</v>
      </c>
      <c r="R2457" t="n">
        <v>131.19</v>
      </c>
      <c r="S2457" t="n">
        <v>104.26</v>
      </c>
      <c r="T2457" t="n">
        <v>12512.14</v>
      </c>
      <c r="U2457" t="n">
        <v>0.79</v>
      </c>
      <c r="V2457" t="n">
        <v>0.9</v>
      </c>
      <c r="W2457" t="n">
        <v>20.68</v>
      </c>
      <c r="X2457" t="n">
        <v>0.75</v>
      </c>
      <c r="Y2457" t="n">
        <v>1</v>
      </c>
      <c r="Z2457" t="n">
        <v>10</v>
      </c>
    </row>
    <row r="2458">
      <c r="A2458" t="n">
        <v>58</v>
      </c>
      <c r="B2458" t="n">
        <v>75</v>
      </c>
      <c r="C2458" t="inlineStr">
        <is>
          <t xml:space="preserve">CONCLUIDO	</t>
        </is>
      </c>
      <c r="D2458" t="n">
        <v>1.7721</v>
      </c>
      <c r="E2458" t="n">
        <v>56.43</v>
      </c>
      <c r="F2458" t="n">
        <v>53.33</v>
      </c>
      <c r="G2458" t="n">
        <v>118.51</v>
      </c>
      <c r="H2458" t="n">
        <v>1.61</v>
      </c>
      <c r="I2458" t="n">
        <v>27</v>
      </c>
      <c r="J2458" t="n">
        <v>171.08</v>
      </c>
      <c r="K2458" t="n">
        <v>49.1</v>
      </c>
      <c r="L2458" t="n">
        <v>15.5</v>
      </c>
      <c r="M2458" t="n">
        <v>25</v>
      </c>
      <c r="N2458" t="n">
        <v>31.49</v>
      </c>
      <c r="O2458" t="n">
        <v>21334.25</v>
      </c>
      <c r="P2458" t="n">
        <v>560.03</v>
      </c>
      <c r="Q2458" t="n">
        <v>1367.24</v>
      </c>
      <c r="R2458" t="n">
        <v>130.99</v>
      </c>
      <c r="S2458" t="n">
        <v>104.26</v>
      </c>
      <c r="T2458" t="n">
        <v>12415.26</v>
      </c>
      <c r="U2458" t="n">
        <v>0.8</v>
      </c>
      <c r="V2458" t="n">
        <v>0.9</v>
      </c>
      <c r="W2458" t="n">
        <v>20.69</v>
      </c>
      <c r="X2458" t="n">
        <v>0.75</v>
      </c>
      <c r="Y2458" t="n">
        <v>1</v>
      </c>
      <c r="Z2458" t="n">
        <v>10</v>
      </c>
    </row>
    <row r="2459">
      <c r="A2459" t="n">
        <v>59</v>
      </c>
      <c r="B2459" t="n">
        <v>75</v>
      </c>
      <c r="C2459" t="inlineStr">
        <is>
          <t xml:space="preserve">CONCLUIDO	</t>
        </is>
      </c>
      <c r="D2459" t="n">
        <v>1.7724</v>
      </c>
      <c r="E2459" t="n">
        <v>56.42</v>
      </c>
      <c r="F2459" t="n">
        <v>53.32</v>
      </c>
      <c r="G2459" t="n">
        <v>118.49</v>
      </c>
      <c r="H2459" t="n">
        <v>1.63</v>
      </c>
      <c r="I2459" t="n">
        <v>27</v>
      </c>
      <c r="J2459" t="n">
        <v>171.45</v>
      </c>
      <c r="K2459" t="n">
        <v>49.1</v>
      </c>
      <c r="L2459" t="n">
        <v>15.75</v>
      </c>
      <c r="M2459" t="n">
        <v>25</v>
      </c>
      <c r="N2459" t="n">
        <v>31.6</v>
      </c>
      <c r="O2459" t="n">
        <v>21379.25</v>
      </c>
      <c r="P2459" t="n">
        <v>556.88</v>
      </c>
      <c r="Q2459" t="n">
        <v>1367.15</v>
      </c>
      <c r="R2459" t="n">
        <v>130.61</v>
      </c>
      <c r="S2459" t="n">
        <v>104.26</v>
      </c>
      <c r="T2459" t="n">
        <v>12224.68</v>
      </c>
      <c r="U2459" t="n">
        <v>0.8</v>
      </c>
      <c r="V2459" t="n">
        <v>0.9</v>
      </c>
      <c r="W2459" t="n">
        <v>20.69</v>
      </c>
      <c r="X2459" t="n">
        <v>0.75</v>
      </c>
      <c r="Y2459" t="n">
        <v>1</v>
      </c>
      <c r="Z2459" t="n">
        <v>10</v>
      </c>
    </row>
    <row r="2460">
      <c r="A2460" t="n">
        <v>60</v>
      </c>
      <c r="B2460" t="n">
        <v>75</v>
      </c>
      <c r="C2460" t="inlineStr">
        <is>
          <t xml:space="preserve">CONCLUIDO	</t>
        </is>
      </c>
      <c r="D2460" t="n">
        <v>1.7747</v>
      </c>
      <c r="E2460" t="n">
        <v>56.35</v>
      </c>
      <c r="F2460" t="n">
        <v>53.28</v>
      </c>
      <c r="G2460" t="n">
        <v>122.95</v>
      </c>
      <c r="H2460" t="n">
        <v>1.65</v>
      </c>
      <c r="I2460" t="n">
        <v>26</v>
      </c>
      <c r="J2460" t="n">
        <v>171.81</v>
      </c>
      <c r="K2460" t="n">
        <v>49.1</v>
      </c>
      <c r="L2460" t="n">
        <v>16</v>
      </c>
      <c r="M2460" t="n">
        <v>24</v>
      </c>
      <c r="N2460" t="n">
        <v>31.72</v>
      </c>
      <c r="O2460" t="n">
        <v>21424.29</v>
      </c>
      <c r="P2460" t="n">
        <v>555.21</v>
      </c>
      <c r="Q2460" t="n">
        <v>1367.27</v>
      </c>
      <c r="R2460" t="n">
        <v>129.44</v>
      </c>
      <c r="S2460" t="n">
        <v>104.26</v>
      </c>
      <c r="T2460" t="n">
        <v>11646.6</v>
      </c>
      <c r="U2460" t="n">
        <v>0.8100000000000001</v>
      </c>
      <c r="V2460" t="n">
        <v>0.9</v>
      </c>
      <c r="W2460" t="n">
        <v>20.68</v>
      </c>
      <c r="X2460" t="n">
        <v>0.7</v>
      </c>
      <c r="Y2460" t="n">
        <v>1</v>
      </c>
      <c r="Z2460" t="n">
        <v>10</v>
      </c>
    </row>
    <row r="2461">
      <c r="A2461" t="n">
        <v>61</v>
      </c>
      <c r="B2461" t="n">
        <v>75</v>
      </c>
      <c r="C2461" t="inlineStr">
        <is>
          <t xml:space="preserve">CONCLUIDO	</t>
        </is>
      </c>
      <c r="D2461" t="n">
        <v>1.7743</v>
      </c>
      <c r="E2461" t="n">
        <v>56.36</v>
      </c>
      <c r="F2461" t="n">
        <v>53.29</v>
      </c>
      <c r="G2461" t="n">
        <v>122.97</v>
      </c>
      <c r="H2461" t="n">
        <v>1.67</v>
      </c>
      <c r="I2461" t="n">
        <v>26</v>
      </c>
      <c r="J2461" t="n">
        <v>172.18</v>
      </c>
      <c r="K2461" t="n">
        <v>49.1</v>
      </c>
      <c r="L2461" t="n">
        <v>16.25</v>
      </c>
      <c r="M2461" t="n">
        <v>24</v>
      </c>
      <c r="N2461" t="n">
        <v>31.83</v>
      </c>
      <c r="O2461" t="n">
        <v>21469.36</v>
      </c>
      <c r="P2461" t="n">
        <v>555.01</v>
      </c>
      <c r="Q2461" t="n">
        <v>1367.23</v>
      </c>
      <c r="R2461" t="n">
        <v>129.57</v>
      </c>
      <c r="S2461" t="n">
        <v>104.26</v>
      </c>
      <c r="T2461" t="n">
        <v>11709.35</v>
      </c>
      <c r="U2461" t="n">
        <v>0.8</v>
      </c>
      <c r="V2461" t="n">
        <v>0.9</v>
      </c>
      <c r="W2461" t="n">
        <v>20.68</v>
      </c>
      <c r="X2461" t="n">
        <v>0.71</v>
      </c>
      <c r="Y2461" t="n">
        <v>1</v>
      </c>
      <c r="Z2461" t="n">
        <v>10</v>
      </c>
    </row>
    <row r="2462">
      <c r="A2462" t="n">
        <v>62</v>
      </c>
      <c r="B2462" t="n">
        <v>75</v>
      </c>
      <c r="C2462" t="inlineStr">
        <is>
          <t xml:space="preserve">CONCLUIDO	</t>
        </is>
      </c>
      <c r="D2462" t="n">
        <v>1.776</v>
      </c>
      <c r="E2462" t="n">
        <v>56.31</v>
      </c>
      <c r="F2462" t="n">
        <v>53.27</v>
      </c>
      <c r="G2462" t="n">
        <v>127.84</v>
      </c>
      <c r="H2462" t="n">
        <v>1.7</v>
      </c>
      <c r="I2462" t="n">
        <v>25</v>
      </c>
      <c r="J2462" t="n">
        <v>172.54</v>
      </c>
      <c r="K2462" t="n">
        <v>49.1</v>
      </c>
      <c r="L2462" t="n">
        <v>16.5</v>
      </c>
      <c r="M2462" t="n">
        <v>23</v>
      </c>
      <c r="N2462" t="n">
        <v>31.95</v>
      </c>
      <c r="O2462" t="n">
        <v>21514.48</v>
      </c>
      <c r="P2462" t="n">
        <v>551.95</v>
      </c>
      <c r="Q2462" t="n">
        <v>1367.25</v>
      </c>
      <c r="R2462" t="n">
        <v>128.88</v>
      </c>
      <c r="S2462" t="n">
        <v>104.26</v>
      </c>
      <c r="T2462" t="n">
        <v>11373.17</v>
      </c>
      <c r="U2462" t="n">
        <v>0.8100000000000001</v>
      </c>
      <c r="V2462" t="n">
        <v>0.9</v>
      </c>
      <c r="W2462" t="n">
        <v>20.68</v>
      </c>
      <c r="X2462" t="n">
        <v>0.6899999999999999</v>
      </c>
      <c r="Y2462" t="n">
        <v>1</v>
      </c>
      <c r="Z2462" t="n">
        <v>10</v>
      </c>
    </row>
    <row r="2463">
      <c r="A2463" t="n">
        <v>63</v>
      </c>
      <c r="B2463" t="n">
        <v>75</v>
      </c>
      <c r="C2463" t="inlineStr">
        <is>
          <t xml:space="preserve">CONCLUIDO	</t>
        </is>
      </c>
      <c r="D2463" t="n">
        <v>1.7758</v>
      </c>
      <c r="E2463" t="n">
        <v>56.31</v>
      </c>
      <c r="F2463" t="n">
        <v>53.27</v>
      </c>
      <c r="G2463" t="n">
        <v>127.85</v>
      </c>
      <c r="H2463" t="n">
        <v>1.72</v>
      </c>
      <c r="I2463" t="n">
        <v>25</v>
      </c>
      <c r="J2463" t="n">
        <v>172.91</v>
      </c>
      <c r="K2463" t="n">
        <v>49.1</v>
      </c>
      <c r="L2463" t="n">
        <v>16.75</v>
      </c>
      <c r="M2463" t="n">
        <v>23</v>
      </c>
      <c r="N2463" t="n">
        <v>32.07</v>
      </c>
      <c r="O2463" t="n">
        <v>21559.64</v>
      </c>
      <c r="P2463" t="n">
        <v>552.22</v>
      </c>
      <c r="Q2463" t="n">
        <v>1367.19</v>
      </c>
      <c r="R2463" t="n">
        <v>129.02</v>
      </c>
      <c r="S2463" t="n">
        <v>104.26</v>
      </c>
      <c r="T2463" t="n">
        <v>11441.21</v>
      </c>
      <c r="U2463" t="n">
        <v>0.8100000000000001</v>
      </c>
      <c r="V2463" t="n">
        <v>0.9</v>
      </c>
      <c r="W2463" t="n">
        <v>20.69</v>
      </c>
      <c r="X2463" t="n">
        <v>0.7</v>
      </c>
      <c r="Y2463" t="n">
        <v>1</v>
      </c>
      <c r="Z2463" t="n">
        <v>10</v>
      </c>
    </row>
    <row r="2464">
      <c r="A2464" t="n">
        <v>64</v>
      </c>
      <c r="B2464" t="n">
        <v>75</v>
      </c>
      <c r="C2464" t="inlineStr">
        <is>
          <t xml:space="preserve">CONCLUIDO	</t>
        </is>
      </c>
      <c r="D2464" t="n">
        <v>1.7782</v>
      </c>
      <c r="E2464" t="n">
        <v>56.24</v>
      </c>
      <c r="F2464" t="n">
        <v>53.23</v>
      </c>
      <c r="G2464" t="n">
        <v>133.07</v>
      </c>
      <c r="H2464" t="n">
        <v>1.74</v>
      </c>
      <c r="I2464" t="n">
        <v>24</v>
      </c>
      <c r="J2464" t="n">
        <v>173.28</v>
      </c>
      <c r="K2464" t="n">
        <v>49.1</v>
      </c>
      <c r="L2464" t="n">
        <v>17</v>
      </c>
      <c r="M2464" t="n">
        <v>22</v>
      </c>
      <c r="N2464" t="n">
        <v>32.18</v>
      </c>
      <c r="O2464" t="n">
        <v>21604.83</v>
      </c>
      <c r="P2464" t="n">
        <v>546.71</v>
      </c>
      <c r="Q2464" t="n">
        <v>1367.25</v>
      </c>
      <c r="R2464" t="n">
        <v>127.81</v>
      </c>
      <c r="S2464" t="n">
        <v>104.26</v>
      </c>
      <c r="T2464" t="n">
        <v>10841.82</v>
      </c>
      <c r="U2464" t="n">
        <v>0.82</v>
      </c>
      <c r="V2464" t="n">
        <v>0.9</v>
      </c>
      <c r="W2464" t="n">
        <v>20.68</v>
      </c>
      <c r="X2464" t="n">
        <v>0.65</v>
      </c>
      <c r="Y2464" t="n">
        <v>1</v>
      </c>
      <c r="Z2464" t="n">
        <v>10</v>
      </c>
    </row>
    <row r="2465">
      <c r="A2465" t="n">
        <v>65</v>
      </c>
      <c r="B2465" t="n">
        <v>75</v>
      </c>
      <c r="C2465" t="inlineStr">
        <is>
          <t xml:space="preserve">CONCLUIDO	</t>
        </is>
      </c>
      <c r="D2465" t="n">
        <v>1.7782</v>
      </c>
      <c r="E2465" t="n">
        <v>56.24</v>
      </c>
      <c r="F2465" t="n">
        <v>53.23</v>
      </c>
      <c r="G2465" t="n">
        <v>133.06</v>
      </c>
      <c r="H2465" t="n">
        <v>1.76</v>
      </c>
      <c r="I2465" t="n">
        <v>24</v>
      </c>
      <c r="J2465" t="n">
        <v>173.64</v>
      </c>
      <c r="K2465" t="n">
        <v>49.1</v>
      </c>
      <c r="L2465" t="n">
        <v>17.25</v>
      </c>
      <c r="M2465" t="n">
        <v>22</v>
      </c>
      <c r="N2465" t="n">
        <v>32.3</v>
      </c>
      <c r="O2465" t="n">
        <v>21650.07</v>
      </c>
      <c r="P2465" t="n">
        <v>547.29</v>
      </c>
      <c r="Q2465" t="n">
        <v>1367.18</v>
      </c>
      <c r="R2465" t="n">
        <v>127.46</v>
      </c>
      <c r="S2465" t="n">
        <v>104.26</v>
      </c>
      <c r="T2465" t="n">
        <v>10666.69</v>
      </c>
      <c r="U2465" t="n">
        <v>0.82</v>
      </c>
      <c r="V2465" t="n">
        <v>0.9</v>
      </c>
      <c r="W2465" t="n">
        <v>20.68</v>
      </c>
      <c r="X2465" t="n">
        <v>0.65</v>
      </c>
      <c r="Y2465" t="n">
        <v>1</v>
      </c>
      <c r="Z2465" t="n">
        <v>10</v>
      </c>
    </row>
    <row r="2466">
      <c r="A2466" t="n">
        <v>66</v>
      </c>
      <c r="B2466" t="n">
        <v>75</v>
      </c>
      <c r="C2466" t="inlineStr">
        <is>
          <t xml:space="preserve">CONCLUIDO	</t>
        </is>
      </c>
      <c r="D2466" t="n">
        <v>1.7772</v>
      </c>
      <c r="E2466" t="n">
        <v>56.27</v>
      </c>
      <c r="F2466" t="n">
        <v>53.26</v>
      </c>
      <c r="G2466" t="n">
        <v>133.15</v>
      </c>
      <c r="H2466" t="n">
        <v>1.78</v>
      </c>
      <c r="I2466" t="n">
        <v>24</v>
      </c>
      <c r="J2466" t="n">
        <v>174.01</v>
      </c>
      <c r="K2466" t="n">
        <v>49.1</v>
      </c>
      <c r="L2466" t="n">
        <v>17.5</v>
      </c>
      <c r="M2466" t="n">
        <v>22</v>
      </c>
      <c r="N2466" t="n">
        <v>32.42</v>
      </c>
      <c r="O2466" t="n">
        <v>21695.35</v>
      </c>
      <c r="P2466" t="n">
        <v>547.79</v>
      </c>
      <c r="Q2466" t="n">
        <v>1367.27</v>
      </c>
      <c r="R2466" t="n">
        <v>128.66</v>
      </c>
      <c r="S2466" t="n">
        <v>104.26</v>
      </c>
      <c r="T2466" t="n">
        <v>11265.54</v>
      </c>
      <c r="U2466" t="n">
        <v>0.8100000000000001</v>
      </c>
      <c r="V2466" t="n">
        <v>0.9</v>
      </c>
      <c r="W2466" t="n">
        <v>20.69</v>
      </c>
      <c r="X2466" t="n">
        <v>0.68</v>
      </c>
      <c r="Y2466" t="n">
        <v>1</v>
      </c>
      <c r="Z2466" t="n">
        <v>10</v>
      </c>
    </row>
    <row r="2467">
      <c r="A2467" t="n">
        <v>67</v>
      </c>
      <c r="B2467" t="n">
        <v>75</v>
      </c>
      <c r="C2467" t="inlineStr">
        <is>
          <t xml:space="preserve">CONCLUIDO	</t>
        </is>
      </c>
      <c r="D2467" t="n">
        <v>1.7797</v>
      </c>
      <c r="E2467" t="n">
        <v>56.19</v>
      </c>
      <c r="F2467" t="n">
        <v>53.21</v>
      </c>
      <c r="G2467" t="n">
        <v>138.81</v>
      </c>
      <c r="H2467" t="n">
        <v>1.8</v>
      </c>
      <c r="I2467" t="n">
        <v>23</v>
      </c>
      <c r="J2467" t="n">
        <v>174.38</v>
      </c>
      <c r="K2467" t="n">
        <v>49.1</v>
      </c>
      <c r="L2467" t="n">
        <v>17.75</v>
      </c>
      <c r="M2467" t="n">
        <v>21</v>
      </c>
      <c r="N2467" t="n">
        <v>32.53</v>
      </c>
      <c r="O2467" t="n">
        <v>21740.66</v>
      </c>
      <c r="P2467" t="n">
        <v>544.52</v>
      </c>
      <c r="Q2467" t="n">
        <v>1367.16</v>
      </c>
      <c r="R2467" t="n">
        <v>127.03</v>
      </c>
      <c r="S2467" t="n">
        <v>104.26</v>
      </c>
      <c r="T2467" t="n">
        <v>10454.43</v>
      </c>
      <c r="U2467" t="n">
        <v>0.82</v>
      </c>
      <c r="V2467" t="n">
        <v>0.9</v>
      </c>
      <c r="W2467" t="n">
        <v>20.68</v>
      </c>
      <c r="X2467" t="n">
        <v>0.63</v>
      </c>
      <c r="Y2467" t="n">
        <v>1</v>
      </c>
      <c r="Z2467" t="n">
        <v>10</v>
      </c>
    </row>
    <row r="2468">
      <c r="A2468" t="n">
        <v>68</v>
      </c>
      <c r="B2468" t="n">
        <v>75</v>
      </c>
      <c r="C2468" t="inlineStr">
        <is>
          <t xml:space="preserve">CONCLUIDO	</t>
        </is>
      </c>
      <c r="D2468" t="n">
        <v>1.7794</v>
      </c>
      <c r="E2468" t="n">
        <v>56.2</v>
      </c>
      <c r="F2468" t="n">
        <v>53.22</v>
      </c>
      <c r="G2468" t="n">
        <v>138.83</v>
      </c>
      <c r="H2468" t="n">
        <v>1.83</v>
      </c>
      <c r="I2468" t="n">
        <v>23</v>
      </c>
      <c r="J2468" t="n">
        <v>174.75</v>
      </c>
      <c r="K2468" t="n">
        <v>49.1</v>
      </c>
      <c r="L2468" t="n">
        <v>18</v>
      </c>
      <c r="M2468" t="n">
        <v>21</v>
      </c>
      <c r="N2468" t="n">
        <v>32.65</v>
      </c>
      <c r="O2468" t="n">
        <v>21786.02</v>
      </c>
      <c r="P2468" t="n">
        <v>543.33</v>
      </c>
      <c r="Q2468" t="n">
        <v>1367.19</v>
      </c>
      <c r="R2468" t="n">
        <v>127.44</v>
      </c>
      <c r="S2468" t="n">
        <v>104.26</v>
      </c>
      <c r="T2468" t="n">
        <v>10663.49</v>
      </c>
      <c r="U2468" t="n">
        <v>0.82</v>
      </c>
      <c r="V2468" t="n">
        <v>0.9</v>
      </c>
      <c r="W2468" t="n">
        <v>20.68</v>
      </c>
      <c r="X2468" t="n">
        <v>0.64</v>
      </c>
      <c r="Y2468" t="n">
        <v>1</v>
      </c>
      <c r="Z2468" t="n">
        <v>10</v>
      </c>
    </row>
    <row r="2469">
      <c r="A2469" t="n">
        <v>69</v>
      </c>
      <c r="B2469" t="n">
        <v>75</v>
      </c>
      <c r="C2469" t="inlineStr">
        <is>
          <t xml:space="preserve">CONCLUIDO	</t>
        </is>
      </c>
      <c r="D2469" t="n">
        <v>1.7791</v>
      </c>
      <c r="E2469" t="n">
        <v>56.21</v>
      </c>
      <c r="F2469" t="n">
        <v>53.23</v>
      </c>
      <c r="G2469" t="n">
        <v>138.86</v>
      </c>
      <c r="H2469" t="n">
        <v>1.85</v>
      </c>
      <c r="I2469" t="n">
        <v>23</v>
      </c>
      <c r="J2469" t="n">
        <v>175.11</v>
      </c>
      <c r="K2469" t="n">
        <v>49.1</v>
      </c>
      <c r="L2469" t="n">
        <v>18.25</v>
      </c>
      <c r="M2469" t="n">
        <v>21</v>
      </c>
      <c r="N2469" t="n">
        <v>32.77</v>
      </c>
      <c r="O2469" t="n">
        <v>21831.41</v>
      </c>
      <c r="P2469" t="n">
        <v>540.99</v>
      </c>
      <c r="Q2469" t="n">
        <v>1367.24</v>
      </c>
      <c r="R2469" t="n">
        <v>127.84</v>
      </c>
      <c r="S2469" t="n">
        <v>104.26</v>
      </c>
      <c r="T2469" t="n">
        <v>10862.5</v>
      </c>
      <c r="U2469" t="n">
        <v>0.82</v>
      </c>
      <c r="V2469" t="n">
        <v>0.9</v>
      </c>
      <c r="W2469" t="n">
        <v>20.68</v>
      </c>
      <c r="X2469" t="n">
        <v>0.65</v>
      </c>
      <c r="Y2469" t="n">
        <v>1</v>
      </c>
      <c r="Z2469" t="n">
        <v>10</v>
      </c>
    </row>
    <row r="2470">
      <c r="A2470" t="n">
        <v>70</v>
      </c>
      <c r="B2470" t="n">
        <v>75</v>
      </c>
      <c r="C2470" t="inlineStr">
        <is>
          <t xml:space="preserve">CONCLUIDO	</t>
        </is>
      </c>
      <c r="D2470" t="n">
        <v>1.7822</v>
      </c>
      <c r="E2470" t="n">
        <v>56.11</v>
      </c>
      <c r="F2470" t="n">
        <v>53.16</v>
      </c>
      <c r="G2470" t="n">
        <v>144.98</v>
      </c>
      <c r="H2470" t="n">
        <v>1.87</v>
      </c>
      <c r="I2470" t="n">
        <v>22</v>
      </c>
      <c r="J2470" t="n">
        <v>175.48</v>
      </c>
      <c r="K2470" t="n">
        <v>49.1</v>
      </c>
      <c r="L2470" t="n">
        <v>18.5</v>
      </c>
      <c r="M2470" t="n">
        <v>20</v>
      </c>
      <c r="N2470" t="n">
        <v>32.89</v>
      </c>
      <c r="O2470" t="n">
        <v>21876.85</v>
      </c>
      <c r="P2470" t="n">
        <v>539.03</v>
      </c>
      <c r="Q2470" t="n">
        <v>1367.2</v>
      </c>
      <c r="R2470" t="n">
        <v>125.45</v>
      </c>
      <c r="S2470" t="n">
        <v>104.26</v>
      </c>
      <c r="T2470" t="n">
        <v>9671.940000000001</v>
      </c>
      <c r="U2470" t="n">
        <v>0.83</v>
      </c>
      <c r="V2470" t="n">
        <v>0.9</v>
      </c>
      <c r="W2470" t="n">
        <v>20.68</v>
      </c>
      <c r="X2470" t="n">
        <v>0.58</v>
      </c>
      <c r="Y2470" t="n">
        <v>1</v>
      </c>
      <c r="Z2470" t="n">
        <v>10</v>
      </c>
    </row>
    <row r="2471">
      <c r="A2471" t="n">
        <v>71</v>
      </c>
      <c r="B2471" t="n">
        <v>75</v>
      </c>
      <c r="C2471" t="inlineStr">
        <is>
          <t xml:space="preserve">CONCLUIDO	</t>
        </is>
      </c>
      <c r="D2471" t="n">
        <v>1.7815</v>
      </c>
      <c r="E2471" t="n">
        <v>56.13</v>
      </c>
      <c r="F2471" t="n">
        <v>53.18</v>
      </c>
      <c r="G2471" t="n">
        <v>145.04</v>
      </c>
      <c r="H2471" t="n">
        <v>1.89</v>
      </c>
      <c r="I2471" t="n">
        <v>22</v>
      </c>
      <c r="J2471" t="n">
        <v>175.85</v>
      </c>
      <c r="K2471" t="n">
        <v>49.1</v>
      </c>
      <c r="L2471" t="n">
        <v>18.75</v>
      </c>
      <c r="M2471" t="n">
        <v>20</v>
      </c>
      <c r="N2471" t="n">
        <v>33.01</v>
      </c>
      <c r="O2471" t="n">
        <v>21922.32</v>
      </c>
      <c r="P2471" t="n">
        <v>537.73</v>
      </c>
      <c r="Q2471" t="n">
        <v>1367.23</v>
      </c>
      <c r="R2471" t="n">
        <v>126.05</v>
      </c>
      <c r="S2471" t="n">
        <v>104.26</v>
      </c>
      <c r="T2471" t="n">
        <v>9969.84</v>
      </c>
      <c r="U2471" t="n">
        <v>0.83</v>
      </c>
      <c r="V2471" t="n">
        <v>0.9</v>
      </c>
      <c r="W2471" t="n">
        <v>20.68</v>
      </c>
      <c r="X2471" t="n">
        <v>0.61</v>
      </c>
      <c r="Y2471" t="n">
        <v>1</v>
      </c>
      <c r="Z2471" t="n">
        <v>10</v>
      </c>
    </row>
    <row r="2472">
      <c r="A2472" t="n">
        <v>72</v>
      </c>
      <c r="B2472" t="n">
        <v>75</v>
      </c>
      <c r="C2472" t="inlineStr">
        <is>
          <t xml:space="preserve">CONCLUIDO	</t>
        </is>
      </c>
      <c r="D2472" t="n">
        <v>1.7816</v>
      </c>
      <c r="E2472" t="n">
        <v>56.13</v>
      </c>
      <c r="F2472" t="n">
        <v>53.18</v>
      </c>
      <c r="G2472" t="n">
        <v>145.04</v>
      </c>
      <c r="H2472" t="n">
        <v>1.91</v>
      </c>
      <c r="I2472" t="n">
        <v>22</v>
      </c>
      <c r="J2472" t="n">
        <v>176.22</v>
      </c>
      <c r="K2472" t="n">
        <v>49.1</v>
      </c>
      <c r="L2472" t="n">
        <v>19</v>
      </c>
      <c r="M2472" t="n">
        <v>18</v>
      </c>
      <c r="N2472" t="n">
        <v>33.13</v>
      </c>
      <c r="O2472" t="n">
        <v>21967.84</v>
      </c>
      <c r="P2472" t="n">
        <v>535.3</v>
      </c>
      <c r="Q2472" t="n">
        <v>1367.18</v>
      </c>
      <c r="R2472" t="n">
        <v>126.16</v>
      </c>
      <c r="S2472" t="n">
        <v>104.26</v>
      </c>
      <c r="T2472" t="n">
        <v>10024.92</v>
      </c>
      <c r="U2472" t="n">
        <v>0.83</v>
      </c>
      <c r="V2472" t="n">
        <v>0.9</v>
      </c>
      <c r="W2472" t="n">
        <v>20.68</v>
      </c>
      <c r="X2472" t="n">
        <v>0.6</v>
      </c>
      <c r="Y2472" t="n">
        <v>1</v>
      </c>
      <c r="Z2472" t="n">
        <v>10</v>
      </c>
    </row>
    <row r="2473">
      <c r="A2473" t="n">
        <v>73</v>
      </c>
      <c r="B2473" t="n">
        <v>75</v>
      </c>
      <c r="C2473" t="inlineStr">
        <is>
          <t xml:space="preserve">CONCLUIDO	</t>
        </is>
      </c>
      <c r="D2473" t="n">
        <v>1.7841</v>
      </c>
      <c r="E2473" t="n">
        <v>56.05</v>
      </c>
      <c r="F2473" t="n">
        <v>53.13</v>
      </c>
      <c r="G2473" t="n">
        <v>151.81</v>
      </c>
      <c r="H2473" t="n">
        <v>1.93</v>
      </c>
      <c r="I2473" t="n">
        <v>21</v>
      </c>
      <c r="J2473" t="n">
        <v>176.59</v>
      </c>
      <c r="K2473" t="n">
        <v>49.1</v>
      </c>
      <c r="L2473" t="n">
        <v>19.25</v>
      </c>
      <c r="M2473" t="n">
        <v>18</v>
      </c>
      <c r="N2473" t="n">
        <v>33.24</v>
      </c>
      <c r="O2473" t="n">
        <v>22013.39</v>
      </c>
      <c r="P2473" t="n">
        <v>532.5599999999999</v>
      </c>
      <c r="Q2473" t="n">
        <v>1367.27</v>
      </c>
      <c r="R2473" t="n">
        <v>124.65</v>
      </c>
      <c r="S2473" t="n">
        <v>104.26</v>
      </c>
      <c r="T2473" t="n">
        <v>9275.719999999999</v>
      </c>
      <c r="U2473" t="n">
        <v>0.84</v>
      </c>
      <c r="V2473" t="n">
        <v>0.9</v>
      </c>
      <c r="W2473" t="n">
        <v>20.68</v>
      </c>
      <c r="X2473" t="n">
        <v>0.5600000000000001</v>
      </c>
      <c r="Y2473" t="n">
        <v>1</v>
      </c>
      <c r="Z2473" t="n">
        <v>10</v>
      </c>
    </row>
    <row r="2474">
      <c r="A2474" t="n">
        <v>74</v>
      </c>
      <c r="B2474" t="n">
        <v>75</v>
      </c>
      <c r="C2474" t="inlineStr">
        <is>
          <t xml:space="preserve">CONCLUIDO	</t>
        </is>
      </c>
      <c r="D2474" t="n">
        <v>1.7839</v>
      </c>
      <c r="E2474" t="n">
        <v>56.06</v>
      </c>
      <c r="F2474" t="n">
        <v>53.14</v>
      </c>
      <c r="G2474" t="n">
        <v>151.83</v>
      </c>
      <c r="H2474" t="n">
        <v>1.95</v>
      </c>
      <c r="I2474" t="n">
        <v>21</v>
      </c>
      <c r="J2474" t="n">
        <v>176.96</v>
      </c>
      <c r="K2474" t="n">
        <v>49.1</v>
      </c>
      <c r="L2474" t="n">
        <v>19.5</v>
      </c>
      <c r="M2474" t="n">
        <v>19</v>
      </c>
      <c r="N2474" t="n">
        <v>33.36</v>
      </c>
      <c r="O2474" t="n">
        <v>22058.99</v>
      </c>
      <c r="P2474" t="n">
        <v>531.9400000000001</v>
      </c>
      <c r="Q2474" t="n">
        <v>1367.26</v>
      </c>
      <c r="R2474" t="n">
        <v>124.61</v>
      </c>
      <c r="S2474" t="n">
        <v>104.26</v>
      </c>
      <c r="T2474" t="n">
        <v>9254.450000000001</v>
      </c>
      <c r="U2474" t="n">
        <v>0.84</v>
      </c>
      <c r="V2474" t="n">
        <v>0.9</v>
      </c>
      <c r="W2474" t="n">
        <v>20.68</v>
      </c>
      <c r="X2474" t="n">
        <v>0.5600000000000001</v>
      </c>
      <c r="Y2474" t="n">
        <v>1</v>
      </c>
      <c r="Z2474" t="n">
        <v>10</v>
      </c>
    </row>
    <row r="2475">
      <c r="A2475" t="n">
        <v>75</v>
      </c>
      <c r="B2475" t="n">
        <v>75</v>
      </c>
      <c r="C2475" t="inlineStr">
        <is>
          <t xml:space="preserve">CONCLUIDO	</t>
        </is>
      </c>
      <c r="D2475" t="n">
        <v>1.7834</v>
      </c>
      <c r="E2475" t="n">
        <v>56.07</v>
      </c>
      <c r="F2475" t="n">
        <v>53.15</v>
      </c>
      <c r="G2475" t="n">
        <v>151.87</v>
      </c>
      <c r="H2475" t="n">
        <v>1.98</v>
      </c>
      <c r="I2475" t="n">
        <v>21</v>
      </c>
      <c r="J2475" t="n">
        <v>177.33</v>
      </c>
      <c r="K2475" t="n">
        <v>49.1</v>
      </c>
      <c r="L2475" t="n">
        <v>19.75</v>
      </c>
      <c r="M2475" t="n">
        <v>18</v>
      </c>
      <c r="N2475" t="n">
        <v>33.48</v>
      </c>
      <c r="O2475" t="n">
        <v>22104.63</v>
      </c>
      <c r="P2475" t="n">
        <v>529.46</v>
      </c>
      <c r="Q2475" t="n">
        <v>1367.22</v>
      </c>
      <c r="R2475" t="n">
        <v>125.24</v>
      </c>
      <c r="S2475" t="n">
        <v>104.26</v>
      </c>
      <c r="T2475" t="n">
        <v>9572.540000000001</v>
      </c>
      <c r="U2475" t="n">
        <v>0.83</v>
      </c>
      <c r="V2475" t="n">
        <v>0.9</v>
      </c>
      <c r="W2475" t="n">
        <v>20.68</v>
      </c>
      <c r="X2475" t="n">
        <v>0.58</v>
      </c>
      <c r="Y2475" t="n">
        <v>1</v>
      </c>
      <c r="Z2475" t="n">
        <v>10</v>
      </c>
    </row>
    <row r="2476">
      <c r="A2476" t="n">
        <v>76</v>
      </c>
      <c r="B2476" t="n">
        <v>75</v>
      </c>
      <c r="C2476" t="inlineStr">
        <is>
          <t xml:space="preserve">CONCLUIDO	</t>
        </is>
      </c>
      <c r="D2476" t="n">
        <v>1.7859</v>
      </c>
      <c r="E2476" t="n">
        <v>55.99</v>
      </c>
      <c r="F2476" t="n">
        <v>53.11</v>
      </c>
      <c r="G2476" t="n">
        <v>159.32</v>
      </c>
      <c r="H2476" t="n">
        <v>2</v>
      </c>
      <c r="I2476" t="n">
        <v>20</v>
      </c>
      <c r="J2476" t="n">
        <v>177.7</v>
      </c>
      <c r="K2476" t="n">
        <v>49.1</v>
      </c>
      <c r="L2476" t="n">
        <v>20</v>
      </c>
      <c r="M2476" t="n">
        <v>13</v>
      </c>
      <c r="N2476" t="n">
        <v>33.61</v>
      </c>
      <c r="O2476" t="n">
        <v>22150.3</v>
      </c>
      <c r="P2476" t="n">
        <v>527.84</v>
      </c>
      <c r="Q2476" t="n">
        <v>1367.25</v>
      </c>
      <c r="R2476" t="n">
        <v>123.7</v>
      </c>
      <c r="S2476" t="n">
        <v>104.26</v>
      </c>
      <c r="T2476" t="n">
        <v>8807.889999999999</v>
      </c>
      <c r="U2476" t="n">
        <v>0.84</v>
      </c>
      <c r="V2476" t="n">
        <v>0.9</v>
      </c>
      <c r="W2476" t="n">
        <v>20.68</v>
      </c>
      <c r="X2476" t="n">
        <v>0.53</v>
      </c>
      <c r="Y2476" t="n">
        <v>1</v>
      </c>
      <c r="Z2476" t="n">
        <v>10</v>
      </c>
    </row>
    <row r="2477">
      <c r="A2477" t="n">
        <v>77</v>
      </c>
      <c r="B2477" t="n">
        <v>75</v>
      </c>
      <c r="C2477" t="inlineStr">
        <is>
          <t xml:space="preserve">CONCLUIDO	</t>
        </is>
      </c>
      <c r="D2477" t="n">
        <v>1.7856</v>
      </c>
      <c r="E2477" t="n">
        <v>56</v>
      </c>
      <c r="F2477" t="n">
        <v>53.12</v>
      </c>
      <c r="G2477" t="n">
        <v>159.35</v>
      </c>
      <c r="H2477" t="n">
        <v>2.02</v>
      </c>
      <c r="I2477" t="n">
        <v>20</v>
      </c>
      <c r="J2477" t="n">
        <v>178.07</v>
      </c>
      <c r="K2477" t="n">
        <v>49.1</v>
      </c>
      <c r="L2477" t="n">
        <v>20.25</v>
      </c>
      <c r="M2477" t="n">
        <v>12</v>
      </c>
      <c r="N2477" t="n">
        <v>33.73</v>
      </c>
      <c r="O2477" t="n">
        <v>22196.02</v>
      </c>
      <c r="P2477" t="n">
        <v>529.34</v>
      </c>
      <c r="Q2477" t="n">
        <v>1367.22</v>
      </c>
      <c r="R2477" t="n">
        <v>123.99</v>
      </c>
      <c r="S2477" t="n">
        <v>104.26</v>
      </c>
      <c r="T2477" t="n">
        <v>8950.559999999999</v>
      </c>
      <c r="U2477" t="n">
        <v>0.84</v>
      </c>
      <c r="V2477" t="n">
        <v>0.9</v>
      </c>
      <c r="W2477" t="n">
        <v>20.68</v>
      </c>
      <c r="X2477" t="n">
        <v>0.54</v>
      </c>
      <c r="Y2477" t="n">
        <v>1</v>
      </c>
      <c r="Z2477" t="n">
        <v>10</v>
      </c>
    </row>
    <row r="2478">
      <c r="A2478" t="n">
        <v>78</v>
      </c>
      <c r="B2478" t="n">
        <v>75</v>
      </c>
      <c r="C2478" t="inlineStr">
        <is>
          <t xml:space="preserve">CONCLUIDO	</t>
        </is>
      </c>
      <c r="D2478" t="n">
        <v>1.7856</v>
      </c>
      <c r="E2478" t="n">
        <v>56</v>
      </c>
      <c r="F2478" t="n">
        <v>53.12</v>
      </c>
      <c r="G2478" t="n">
        <v>159.35</v>
      </c>
      <c r="H2478" t="n">
        <v>2.04</v>
      </c>
      <c r="I2478" t="n">
        <v>20</v>
      </c>
      <c r="J2478" t="n">
        <v>178.44</v>
      </c>
      <c r="K2478" t="n">
        <v>49.1</v>
      </c>
      <c r="L2478" t="n">
        <v>20.5</v>
      </c>
      <c r="M2478" t="n">
        <v>9</v>
      </c>
      <c r="N2478" t="n">
        <v>33.85</v>
      </c>
      <c r="O2478" t="n">
        <v>22241.78</v>
      </c>
      <c r="P2478" t="n">
        <v>529.99</v>
      </c>
      <c r="Q2478" t="n">
        <v>1367.24</v>
      </c>
      <c r="R2478" t="n">
        <v>123.63</v>
      </c>
      <c r="S2478" t="n">
        <v>104.26</v>
      </c>
      <c r="T2478" t="n">
        <v>8770.6</v>
      </c>
      <c r="U2478" t="n">
        <v>0.84</v>
      </c>
      <c r="V2478" t="n">
        <v>0.9</v>
      </c>
      <c r="W2478" t="n">
        <v>20.69</v>
      </c>
      <c r="X2478" t="n">
        <v>0.54</v>
      </c>
      <c r="Y2478" t="n">
        <v>1</v>
      </c>
      <c r="Z2478" t="n">
        <v>10</v>
      </c>
    </row>
    <row r="2479">
      <c r="A2479" t="n">
        <v>79</v>
      </c>
      <c r="B2479" t="n">
        <v>75</v>
      </c>
      <c r="C2479" t="inlineStr">
        <is>
          <t xml:space="preserve">CONCLUIDO	</t>
        </is>
      </c>
      <c r="D2479" t="n">
        <v>1.7858</v>
      </c>
      <c r="E2479" t="n">
        <v>56</v>
      </c>
      <c r="F2479" t="n">
        <v>53.11</v>
      </c>
      <c r="G2479" t="n">
        <v>159.33</v>
      </c>
      <c r="H2479" t="n">
        <v>2.06</v>
      </c>
      <c r="I2479" t="n">
        <v>20</v>
      </c>
      <c r="J2479" t="n">
        <v>178.81</v>
      </c>
      <c r="K2479" t="n">
        <v>49.1</v>
      </c>
      <c r="L2479" t="n">
        <v>20.75</v>
      </c>
      <c r="M2479" t="n">
        <v>8</v>
      </c>
      <c r="N2479" t="n">
        <v>33.97</v>
      </c>
      <c r="O2479" t="n">
        <v>22287.58</v>
      </c>
      <c r="P2479" t="n">
        <v>530.0599999999999</v>
      </c>
      <c r="Q2479" t="n">
        <v>1367.22</v>
      </c>
      <c r="R2479" t="n">
        <v>123.58</v>
      </c>
      <c r="S2479" t="n">
        <v>104.26</v>
      </c>
      <c r="T2479" t="n">
        <v>8744.629999999999</v>
      </c>
      <c r="U2479" t="n">
        <v>0.84</v>
      </c>
      <c r="V2479" t="n">
        <v>0.9</v>
      </c>
      <c r="W2479" t="n">
        <v>20.68</v>
      </c>
      <c r="X2479" t="n">
        <v>0.53</v>
      </c>
      <c r="Y2479" t="n">
        <v>1</v>
      </c>
      <c r="Z2479" t="n">
        <v>10</v>
      </c>
    </row>
    <row r="2480">
      <c r="A2480" t="n">
        <v>80</v>
      </c>
      <c r="B2480" t="n">
        <v>75</v>
      </c>
      <c r="C2480" t="inlineStr">
        <is>
          <t xml:space="preserve">CONCLUIDO	</t>
        </is>
      </c>
      <c r="D2480" t="n">
        <v>1.7851</v>
      </c>
      <c r="E2480" t="n">
        <v>56.02</v>
      </c>
      <c r="F2480" t="n">
        <v>53.13</v>
      </c>
      <c r="G2480" t="n">
        <v>159.39</v>
      </c>
      <c r="H2480" t="n">
        <v>2.08</v>
      </c>
      <c r="I2480" t="n">
        <v>20</v>
      </c>
      <c r="J2480" t="n">
        <v>179.18</v>
      </c>
      <c r="K2480" t="n">
        <v>49.1</v>
      </c>
      <c r="L2480" t="n">
        <v>21</v>
      </c>
      <c r="M2480" t="n">
        <v>7</v>
      </c>
      <c r="N2480" t="n">
        <v>34.09</v>
      </c>
      <c r="O2480" t="n">
        <v>22333.43</v>
      </c>
      <c r="P2480" t="n">
        <v>530.0599999999999</v>
      </c>
      <c r="Q2480" t="n">
        <v>1367.28</v>
      </c>
      <c r="R2480" t="n">
        <v>124.07</v>
      </c>
      <c r="S2480" t="n">
        <v>104.26</v>
      </c>
      <c r="T2480" t="n">
        <v>8991</v>
      </c>
      <c r="U2480" t="n">
        <v>0.84</v>
      </c>
      <c r="V2480" t="n">
        <v>0.9</v>
      </c>
      <c r="W2480" t="n">
        <v>20.69</v>
      </c>
      <c r="X2480" t="n">
        <v>0.55</v>
      </c>
      <c r="Y2480" t="n">
        <v>1</v>
      </c>
      <c r="Z2480" t="n">
        <v>10</v>
      </c>
    </row>
    <row r="2481">
      <c r="A2481" t="n">
        <v>81</v>
      </c>
      <c r="B2481" t="n">
        <v>75</v>
      </c>
      <c r="C2481" t="inlineStr">
        <is>
          <t xml:space="preserve">CONCLUIDO	</t>
        </is>
      </c>
      <c r="D2481" t="n">
        <v>1.7851</v>
      </c>
      <c r="E2481" t="n">
        <v>56.02</v>
      </c>
      <c r="F2481" t="n">
        <v>53.13</v>
      </c>
      <c r="G2481" t="n">
        <v>159.4</v>
      </c>
      <c r="H2481" t="n">
        <v>2.1</v>
      </c>
      <c r="I2481" t="n">
        <v>20</v>
      </c>
      <c r="J2481" t="n">
        <v>179.56</v>
      </c>
      <c r="K2481" t="n">
        <v>49.1</v>
      </c>
      <c r="L2481" t="n">
        <v>21.25</v>
      </c>
      <c r="M2481" t="n">
        <v>4</v>
      </c>
      <c r="N2481" t="n">
        <v>34.21</v>
      </c>
      <c r="O2481" t="n">
        <v>22379.31</v>
      </c>
      <c r="P2481" t="n">
        <v>530.5599999999999</v>
      </c>
      <c r="Q2481" t="n">
        <v>1367.22</v>
      </c>
      <c r="R2481" t="n">
        <v>123.92</v>
      </c>
      <c r="S2481" t="n">
        <v>104.26</v>
      </c>
      <c r="T2481" t="n">
        <v>8916.440000000001</v>
      </c>
      <c r="U2481" t="n">
        <v>0.84</v>
      </c>
      <c r="V2481" t="n">
        <v>0.9</v>
      </c>
      <c r="W2481" t="n">
        <v>20.7</v>
      </c>
      <c r="X2481" t="n">
        <v>0.5600000000000001</v>
      </c>
      <c r="Y2481" t="n">
        <v>1</v>
      </c>
      <c r="Z2481" t="n">
        <v>10</v>
      </c>
    </row>
    <row r="2482">
      <c r="A2482" t="n">
        <v>82</v>
      </c>
      <c r="B2482" t="n">
        <v>75</v>
      </c>
      <c r="C2482" t="inlineStr">
        <is>
          <t xml:space="preserve">CONCLUIDO	</t>
        </is>
      </c>
      <c r="D2482" t="n">
        <v>1.7849</v>
      </c>
      <c r="E2482" t="n">
        <v>56.02</v>
      </c>
      <c r="F2482" t="n">
        <v>53.14</v>
      </c>
      <c r="G2482" t="n">
        <v>159.41</v>
      </c>
      <c r="H2482" t="n">
        <v>2.12</v>
      </c>
      <c r="I2482" t="n">
        <v>20</v>
      </c>
      <c r="J2482" t="n">
        <v>179.93</v>
      </c>
      <c r="K2482" t="n">
        <v>49.1</v>
      </c>
      <c r="L2482" t="n">
        <v>21.5</v>
      </c>
      <c r="M2482" t="n">
        <v>1</v>
      </c>
      <c r="N2482" t="n">
        <v>34.33</v>
      </c>
      <c r="O2482" t="n">
        <v>22425.23</v>
      </c>
      <c r="P2482" t="n">
        <v>530.77</v>
      </c>
      <c r="Q2482" t="n">
        <v>1367.24</v>
      </c>
      <c r="R2482" t="n">
        <v>124.05</v>
      </c>
      <c r="S2482" t="n">
        <v>104.26</v>
      </c>
      <c r="T2482" t="n">
        <v>8982.790000000001</v>
      </c>
      <c r="U2482" t="n">
        <v>0.84</v>
      </c>
      <c r="V2482" t="n">
        <v>0.9</v>
      </c>
      <c r="W2482" t="n">
        <v>20.7</v>
      </c>
      <c r="X2482" t="n">
        <v>0.5600000000000001</v>
      </c>
      <c r="Y2482" t="n">
        <v>1</v>
      </c>
      <c r="Z2482" t="n">
        <v>10</v>
      </c>
    </row>
    <row r="2483">
      <c r="A2483" t="n">
        <v>83</v>
      </c>
      <c r="B2483" t="n">
        <v>75</v>
      </c>
      <c r="C2483" t="inlineStr">
        <is>
          <t xml:space="preserve">CONCLUIDO	</t>
        </is>
      </c>
      <c r="D2483" t="n">
        <v>1.7847</v>
      </c>
      <c r="E2483" t="n">
        <v>56.03</v>
      </c>
      <c r="F2483" t="n">
        <v>53.15</v>
      </c>
      <c r="G2483" t="n">
        <v>159.44</v>
      </c>
      <c r="H2483" t="n">
        <v>2.14</v>
      </c>
      <c r="I2483" t="n">
        <v>20</v>
      </c>
      <c r="J2483" t="n">
        <v>180.3</v>
      </c>
      <c r="K2483" t="n">
        <v>49.1</v>
      </c>
      <c r="L2483" t="n">
        <v>21.75</v>
      </c>
      <c r="M2483" t="n">
        <v>1</v>
      </c>
      <c r="N2483" t="n">
        <v>34.46</v>
      </c>
      <c r="O2483" t="n">
        <v>22471.2</v>
      </c>
      <c r="P2483" t="n">
        <v>531.42</v>
      </c>
      <c r="Q2483" t="n">
        <v>1367.21</v>
      </c>
      <c r="R2483" t="n">
        <v>124.23</v>
      </c>
      <c r="S2483" t="n">
        <v>104.26</v>
      </c>
      <c r="T2483" t="n">
        <v>9069.799999999999</v>
      </c>
      <c r="U2483" t="n">
        <v>0.84</v>
      </c>
      <c r="V2483" t="n">
        <v>0.9</v>
      </c>
      <c r="W2483" t="n">
        <v>20.7</v>
      </c>
      <c r="X2483" t="n">
        <v>0.57</v>
      </c>
      <c r="Y2483" t="n">
        <v>1</v>
      </c>
      <c r="Z2483" t="n">
        <v>10</v>
      </c>
    </row>
    <row r="2484">
      <c r="A2484" t="n">
        <v>84</v>
      </c>
      <c r="B2484" t="n">
        <v>75</v>
      </c>
      <c r="C2484" t="inlineStr">
        <is>
          <t xml:space="preserve">CONCLUIDO	</t>
        </is>
      </c>
      <c r="D2484" t="n">
        <v>1.7848</v>
      </c>
      <c r="E2484" t="n">
        <v>56.03</v>
      </c>
      <c r="F2484" t="n">
        <v>53.14</v>
      </c>
      <c r="G2484" t="n">
        <v>159.42</v>
      </c>
      <c r="H2484" t="n">
        <v>2.16</v>
      </c>
      <c r="I2484" t="n">
        <v>20</v>
      </c>
      <c r="J2484" t="n">
        <v>180.67</v>
      </c>
      <c r="K2484" t="n">
        <v>49.1</v>
      </c>
      <c r="L2484" t="n">
        <v>22</v>
      </c>
      <c r="M2484" t="n">
        <v>0</v>
      </c>
      <c r="N2484" t="n">
        <v>34.58</v>
      </c>
      <c r="O2484" t="n">
        <v>22517.21</v>
      </c>
      <c r="P2484" t="n">
        <v>532.3</v>
      </c>
      <c r="Q2484" t="n">
        <v>1367.32</v>
      </c>
      <c r="R2484" t="n">
        <v>123.94</v>
      </c>
      <c r="S2484" t="n">
        <v>104.26</v>
      </c>
      <c r="T2484" t="n">
        <v>8924.469999999999</v>
      </c>
      <c r="U2484" t="n">
        <v>0.84</v>
      </c>
      <c r="V2484" t="n">
        <v>0.9</v>
      </c>
      <c r="W2484" t="n">
        <v>20.7</v>
      </c>
      <c r="X2484" t="n">
        <v>0.5600000000000001</v>
      </c>
      <c r="Y2484" t="n">
        <v>1</v>
      </c>
      <c r="Z2484" t="n">
        <v>10</v>
      </c>
    </row>
    <row r="2485">
      <c r="A2485" t="n">
        <v>0</v>
      </c>
      <c r="B2485" t="n">
        <v>95</v>
      </c>
      <c r="C2485" t="inlineStr">
        <is>
          <t xml:space="preserve">CONCLUIDO	</t>
        </is>
      </c>
      <c r="D2485" t="n">
        <v>0.954</v>
      </c>
      <c r="E2485" t="n">
        <v>104.82</v>
      </c>
      <c r="F2485" t="n">
        <v>74.77</v>
      </c>
      <c r="G2485" t="n">
        <v>6.05</v>
      </c>
      <c r="H2485" t="n">
        <v>0.1</v>
      </c>
      <c r="I2485" t="n">
        <v>741</v>
      </c>
      <c r="J2485" t="n">
        <v>185.69</v>
      </c>
      <c r="K2485" t="n">
        <v>53.44</v>
      </c>
      <c r="L2485" t="n">
        <v>1</v>
      </c>
      <c r="M2485" t="n">
        <v>739</v>
      </c>
      <c r="N2485" t="n">
        <v>36.26</v>
      </c>
      <c r="O2485" t="n">
        <v>23136.14</v>
      </c>
      <c r="P2485" t="n">
        <v>1025.37</v>
      </c>
      <c r="Q2485" t="n">
        <v>1370.87</v>
      </c>
      <c r="R2485" t="n">
        <v>828.9299999999999</v>
      </c>
      <c r="S2485" t="n">
        <v>104.26</v>
      </c>
      <c r="T2485" t="n">
        <v>357818.44</v>
      </c>
      <c r="U2485" t="n">
        <v>0.13</v>
      </c>
      <c r="V2485" t="n">
        <v>0.64</v>
      </c>
      <c r="W2485" t="n">
        <v>21.88</v>
      </c>
      <c r="X2485" t="n">
        <v>22.12</v>
      </c>
      <c r="Y2485" t="n">
        <v>1</v>
      </c>
      <c r="Z2485" t="n">
        <v>10</v>
      </c>
    </row>
    <row r="2486">
      <c r="A2486" t="n">
        <v>1</v>
      </c>
      <c r="B2486" t="n">
        <v>95</v>
      </c>
      <c r="C2486" t="inlineStr">
        <is>
          <t xml:space="preserve">CONCLUIDO	</t>
        </is>
      </c>
      <c r="D2486" t="n">
        <v>1.0955</v>
      </c>
      <c r="E2486" t="n">
        <v>91.29000000000001</v>
      </c>
      <c r="F2486" t="n">
        <v>68.61</v>
      </c>
      <c r="G2486" t="n">
        <v>7.58</v>
      </c>
      <c r="H2486" t="n">
        <v>0.12</v>
      </c>
      <c r="I2486" t="n">
        <v>543</v>
      </c>
      <c r="J2486" t="n">
        <v>186.07</v>
      </c>
      <c r="K2486" t="n">
        <v>53.44</v>
      </c>
      <c r="L2486" t="n">
        <v>1.25</v>
      </c>
      <c r="M2486" t="n">
        <v>541</v>
      </c>
      <c r="N2486" t="n">
        <v>36.39</v>
      </c>
      <c r="O2486" t="n">
        <v>23182.76</v>
      </c>
      <c r="P2486" t="n">
        <v>940.59</v>
      </c>
      <c r="Q2486" t="n">
        <v>1369.62</v>
      </c>
      <c r="R2486" t="n">
        <v>628.45</v>
      </c>
      <c r="S2486" t="n">
        <v>104.26</v>
      </c>
      <c r="T2486" t="n">
        <v>258565.21</v>
      </c>
      <c r="U2486" t="n">
        <v>0.17</v>
      </c>
      <c r="V2486" t="n">
        <v>0.7</v>
      </c>
      <c r="W2486" t="n">
        <v>21.52</v>
      </c>
      <c r="X2486" t="n">
        <v>15.98</v>
      </c>
      <c r="Y2486" t="n">
        <v>1</v>
      </c>
      <c r="Z2486" t="n">
        <v>10</v>
      </c>
    </row>
    <row r="2487">
      <c r="A2487" t="n">
        <v>2</v>
      </c>
      <c r="B2487" t="n">
        <v>95</v>
      </c>
      <c r="C2487" t="inlineStr">
        <is>
          <t xml:space="preserve">CONCLUIDO	</t>
        </is>
      </c>
      <c r="D2487" t="n">
        <v>1.196</v>
      </c>
      <c r="E2487" t="n">
        <v>83.61</v>
      </c>
      <c r="F2487" t="n">
        <v>65.18000000000001</v>
      </c>
      <c r="G2487" t="n">
        <v>9.119999999999999</v>
      </c>
      <c r="H2487" t="n">
        <v>0.14</v>
      </c>
      <c r="I2487" t="n">
        <v>429</v>
      </c>
      <c r="J2487" t="n">
        <v>186.45</v>
      </c>
      <c r="K2487" t="n">
        <v>53.44</v>
      </c>
      <c r="L2487" t="n">
        <v>1.5</v>
      </c>
      <c r="M2487" t="n">
        <v>427</v>
      </c>
      <c r="N2487" t="n">
        <v>36.51</v>
      </c>
      <c r="O2487" t="n">
        <v>23229.42</v>
      </c>
      <c r="P2487" t="n">
        <v>893.01</v>
      </c>
      <c r="Q2487" t="n">
        <v>1369.16</v>
      </c>
      <c r="R2487" t="n">
        <v>515.1</v>
      </c>
      <c r="S2487" t="n">
        <v>104.26</v>
      </c>
      <c r="T2487" t="n">
        <v>202461.21</v>
      </c>
      <c r="U2487" t="n">
        <v>0.2</v>
      </c>
      <c r="V2487" t="n">
        <v>0.74</v>
      </c>
      <c r="W2487" t="n">
        <v>21.39</v>
      </c>
      <c r="X2487" t="n">
        <v>12.56</v>
      </c>
      <c r="Y2487" t="n">
        <v>1</v>
      </c>
      <c r="Z2487" t="n">
        <v>10</v>
      </c>
    </row>
    <row r="2488">
      <c r="A2488" t="n">
        <v>3</v>
      </c>
      <c r="B2488" t="n">
        <v>95</v>
      </c>
      <c r="C2488" t="inlineStr">
        <is>
          <t xml:space="preserve">CONCLUIDO	</t>
        </is>
      </c>
      <c r="D2488" t="n">
        <v>1.2721</v>
      </c>
      <c r="E2488" t="n">
        <v>78.61</v>
      </c>
      <c r="F2488" t="n">
        <v>62.93</v>
      </c>
      <c r="G2488" t="n">
        <v>10.64</v>
      </c>
      <c r="H2488" t="n">
        <v>0.17</v>
      </c>
      <c r="I2488" t="n">
        <v>355</v>
      </c>
      <c r="J2488" t="n">
        <v>186.83</v>
      </c>
      <c r="K2488" t="n">
        <v>53.44</v>
      </c>
      <c r="L2488" t="n">
        <v>1.75</v>
      </c>
      <c r="M2488" t="n">
        <v>353</v>
      </c>
      <c r="N2488" t="n">
        <v>36.64</v>
      </c>
      <c r="O2488" t="n">
        <v>23276.13</v>
      </c>
      <c r="P2488" t="n">
        <v>861.48</v>
      </c>
      <c r="Q2488" t="n">
        <v>1368.79</v>
      </c>
      <c r="R2488" t="n">
        <v>443.07</v>
      </c>
      <c r="S2488" t="n">
        <v>104.26</v>
      </c>
      <c r="T2488" t="n">
        <v>166816.11</v>
      </c>
      <c r="U2488" t="n">
        <v>0.24</v>
      </c>
      <c r="V2488" t="n">
        <v>0.76</v>
      </c>
      <c r="W2488" t="n">
        <v>21.22</v>
      </c>
      <c r="X2488" t="n">
        <v>10.32</v>
      </c>
      <c r="Y2488" t="n">
        <v>1</v>
      </c>
      <c r="Z2488" t="n">
        <v>10</v>
      </c>
    </row>
    <row r="2489">
      <c r="A2489" t="n">
        <v>4</v>
      </c>
      <c r="B2489" t="n">
        <v>95</v>
      </c>
      <c r="C2489" t="inlineStr">
        <is>
          <t xml:space="preserve">CONCLUIDO	</t>
        </is>
      </c>
      <c r="D2489" t="n">
        <v>1.3308</v>
      </c>
      <c r="E2489" t="n">
        <v>75.14</v>
      </c>
      <c r="F2489" t="n">
        <v>61.4</v>
      </c>
      <c r="G2489" t="n">
        <v>12.16</v>
      </c>
      <c r="H2489" t="n">
        <v>0.19</v>
      </c>
      <c r="I2489" t="n">
        <v>303</v>
      </c>
      <c r="J2489" t="n">
        <v>187.21</v>
      </c>
      <c r="K2489" t="n">
        <v>53.44</v>
      </c>
      <c r="L2489" t="n">
        <v>2</v>
      </c>
      <c r="M2489" t="n">
        <v>301</v>
      </c>
      <c r="N2489" t="n">
        <v>36.77</v>
      </c>
      <c r="O2489" t="n">
        <v>23322.88</v>
      </c>
      <c r="P2489" t="n">
        <v>839.64</v>
      </c>
      <c r="Q2489" t="n">
        <v>1368.69</v>
      </c>
      <c r="R2489" t="n">
        <v>393.27</v>
      </c>
      <c r="S2489" t="n">
        <v>104.26</v>
      </c>
      <c r="T2489" t="n">
        <v>142174.62</v>
      </c>
      <c r="U2489" t="n">
        <v>0.27</v>
      </c>
      <c r="V2489" t="n">
        <v>0.78</v>
      </c>
      <c r="W2489" t="n">
        <v>21.14</v>
      </c>
      <c r="X2489" t="n">
        <v>8.789999999999999</v>
      </c>
      <c r="Y2489" t="n">
        <v>1</v>
      </c>
      <c r="Z2489" t="n">
        <v>10</v>
      </c>
    </row>
    <row r="2490">
      <c r="A2490" t="n">
        <v>5</v>
      </c>
      <c r="B2490" t="n">
        <v>95</v>
      </c>
      <c r="C2490" t="inlineStr">
        <is>
          <t xml:space="preserve">CONCLUIDO	</t>
        </is>
      </c>
      <c r="D2490" t="n">
        <v>1.3787</v>
      </c>
      <c r="E2490" t="n">
        <v>72.53</v>
      </c>
      <c r="F2490" t="n">
        <v>60.24</v>
      </c>
      <c r="G2490" t="n">
        <v>13.69</v>
      </c>
      <c r="H2490" t="n">
        <v>0.21</v>
      </c>
      <c r="I2490" t="n">
        <v>264</v>
      </c>
      <c r="J2490" t="n">
        <v>187.59</v>
      </c>
      <c r="K2490" t="n">
        <v>53.44</v>
      </c>
      <c r="L2490" t="n">
        <v>2.25</v>
      </c>
      <c r="M2490" t="n">
        <v>262</v>
      </c>
      <c r="N2490" t="n">
        <v>36.9</v>
      </c>
      <c r="O2490" t="n">
        <v>23369.68</v>
      </c>
      <c r="P2490" t="n">
        <v>823.08</v>
      </c>
      <c r="Q2490" t="n">
        <v>1368.28</v>
      </c>
      <c r="R2490" t="n">
        <v>354.77</v>
      </c>
      <c r="S2490" t="n">
        <v>104.26</v>
      </c>
      <c r="T2490" t="n">
        <v>123121.86</v>
      </c>
      <c r="U2490" t="n">
        <v>0.29</v>
      </c>
      <c r="V2490" t="n">
        <v>0.8</v>
      </c>
      <c r="W2490" t="n">
        <v>21.09</v>
      </c>
      <c r="X2490" t="n">
        <v>7.64</v>
      </c>
      <c r="Y2490" t="n">
        <v>1</v>
      </c>
      <c r="Z2490" t="n">
        <v>10</v>
      </c>
    </row>
    <row r="2491">
      <c r="A2491" t="n">
        <v>6</v>
      </c>
      <c r="B2491" t="n">
        <v>95</v>
      </c>
      <c r="C2491" t="inlineStr">
        <is>
          <t xml:space="preserve">CONCLUIDO	</t>
        </is>
      </c>
      <c r="D2491" t="n">
        <v>1.4184</v>
      </c>
      <c r="E2491" t="n">
        <v>70.5</v>
      </c>
      <c r="F2491" t="n">
        <v>59.33</v>
      </c>
      <c r="G2491" t="n">
        <v>15.21</v>
      </c>
      <c r="H2491" t="n">
        <v>0.24</v>
      </c>
      <c r="I2491" t="n">
        <v>234</v>
      </c>
      <c r="J2491" t="n">
        <v>187.97</v>
      </c>
      <c r="K2491" t="n">
        <v>53.44</v>
      </c>
      <c r="L2491" t="n">
        <v>2.5</v>
      </c>
      <c r="M2491" t="n">
        <v>232</v>
      </c>
      <c r="N2491" t="n">
        <v>37.03</v>
      </c>
      <c r="O2491" t="n">
        <v>23416.52</v>
      </c>
      <c r="P2491" t="n">
        <v>809.6</v>
      </c>
      <c r="Q2491" t="n">
        <v>1367.95</v>
      </c>
      <c r="R2491" t="n">
        <v>326.05</v>
      </c>
      <c r="S2491" t="n">
        <v>104.26</v>
      </c>
      <c r="T2491" t="n">
        <v>108910.15</v>
      </c>
      <c r="U2491" t="n">
        <v>0.32</v>
      </c>
      <c r="V2491" t="n">
        <v>0.8100000000000001</v>
      </c>
      <c r="W2491" t="n">
        <v>21.02</v>
      </c>
      <c r="X2491" t="n">
        <v>6.73</v>
      </c>
      <c r="Y2491" t="n">
        <v>1</v>
      </c>
      <c r="Z2491" t="n">
        <v>10</v>
      </c>
    </row>
    <row r="2492">
      <c r="A2492" t="n">
        <v>7</v>
      </c>
      <c r="B2492" t="n">
        <v>95</v>
      </c>
      <c r="C2492" t="inlineStr">
        <is>
          <t xml:space="preserve">CONCLUIDO	</t>
        </is>
      </c>
      <c r="D2492" t="n">
        <v>1.4506</v>
      </c>
      <c r="E2492" t="n">
        <v>68.94</v>
      </c>
      <c r="F2492" t="n">
        <v>58.65</v>
      </c>
      <c r="G2492" t="n">
        <v>16.76</v>
      </c>
      <c r="H2492" t="n">
        <v>0.26</v>
      </c>
      <c r="I2492" t="n">
        <v>210</v>
      </c>
      <c r="J2492" t="n">
        <v>188.35</v>
      </c>
      <c r="K2492" t="n">
        <v>53.44</v>
      </c>
      <c r="L2492" t="n">
        <v>2.75</v>
      </c>
      <c r="M2492" t="n">
        <v>208</v>
      </c>
      <c r="N2492" t="n">
        <v>37.16</v>
      </c>
      <c r="O2492" t="n">
        <v>23463.4</v>
      </c>
      <c r="P2492" t="n">
        <v>799.51</v>
      </c>
      <c r="Q2492" t="n">
        <v>1368.06</v>
      </c>
      <c r="R2492" t="n">
        <v>303.61</v>
      </c>
      <c r="S2492" t="n">
        <v>104.26</v>
      </c>
      <c r="T2492" t="n">
        <v>97809.64999999999</v>
      </c>
      <c r="U2492" t="n">
        <v>0.34</v>
      </c>
      <c r="V2492" t="n">
        <v>0.82</v>
      </c>
      <c r="W2492" t="n">
        <v>20.99</v>
      </c>
      <c r="X2492" t="n">
        <v>6.06</v>
      </c>
      <c r="Y2492" t="n">
        <v>1</v>
      </c>
      <c r="Z2492" t="n">
        <v>10</v>
      </c>
    </row>
    <row r="2493">
      <c r="A2493" t="n">
        <v>8</v>
      </c>
      <c r="B2493" t="n">
        <v>95</v>
      </c>
      <c r="C2493" t="inlineStr">
        <is>
          <t xml:space="preserve">CONCLUIDO	</t>
        </is>
      </c>
      <c r="D2493" t="n">
        <v>1.4793</v>
      </c>
      <c r="E2493" t="n">
        <v>67.59999999999999</v>
      </c>
      <c r="F2493" t="n">
        <v>58.06</v>
      </c>
      <c r="G2493" t="n">
        <v>18.33</v>
      </c>
      <c r="H2493" t="n">
        <v>0.28</v>
      </c>
      <c r="I2493" t="n">
        <v>190</v>
      </c>
      <c r="J2493" t="n">
        <v>188.73</v>
      </c>
      <c r="K2493" t="n">
        <v>53.44</v>
      </c>
      <c r="L2493" t="n">
        <v>3</v>
      </c>
      <c r="M2493" t="n">
        <v>188</v>
      </c>
      <c r="N2493" t="n">
        <v>37.29</v>
      </c>
      <c r="O2493" t="n">
        <v>23510.33</v>
      </c>
      <c r="P2493" t="n">
        <v>790.53</v>
      </c>
      <c r="Q2493" t="n">
        <v>1368.22</v>
      </c>
      <c r="R2493" t="n">
        <v>284.9</v>
      </c>
      <c r="S2493" t="n">
        <v>104.26</v>
      </c>
      <c r="T2493" t="n">
        <v>88554.53</v>
      </c>
      <c r="U2493" t="n">
        <v>0.37</v>
      </c>
      <c r="V2493" t="n">
        <v>0.83</v>
      </c>
      <c r="W2493" t="n">
        <v>20.94</v>
      </c>
      <c r="X2493" t="n">
        <v>5.46</v>
      </c>
      <c r="Y2493" t="n">
        <v>1</v>
      </c>
      <c r="Z2493" t="n">
        <v>10</v>
      </c>
    </row>
    <row r="2494">
      <c r="A2494" t="n">
        <v>9</v>
      </c>
      <c r="B2494" t="n">
        <v>95</v>
      </c>
      <c r="C2494" t="inlineStr">
        <is>
          <t xml:space="preserve">CONCLUIDO	</t>
        </is>
      </c>
      <c r="D2494" t="n">
        <v>1.5036</v>
      </c>
      <c r="E2494" t="n">
        <v>66.51000000000001</v>
      </c>
      <c r="F2494" t="n">
        <v>57.56</v>
      </c>
      <c r="G2494" t="n">
        <v>19.85</v>
      </c>
      <c r="H2494" t="n">
        <v>0.3</v>
      </c>
      <c r="I2494" t="n">
        <v>174</v>
      </c>
      <c r="J2494" t="n">
        <v>189.11</v>
      </c>
      <c r="K2494" t="n">
        <v>53.44</v>
      </c>
      <c r="L2494" t="n">
        <v>3.25</v>
      </c>
      <c r="M2494" t="n">
        <v>172</v>
      </c>
      <c r="N2494" t="n">
        <v>37.42</v>
      </c>
      <c r="O2494" t="n">
        <v>23557.3</v>
      </c>
      <c r="P2494" t="n">
        <v>782.95</v>
      </c>
      <c r="Q2494" t="n">
        <v>1367.88</v>
      </c>
      <c r="R2494" t="n">
        <v>269.34</v>
      </c>
      <c r="S2494" t="n">
        <v>104.26</v>
      </c>
      <c r="T2494" t="n">
        <v>80855.7</v>
      </c>
      <c r="U2494" t="n">
        <v>0.39</v>
      </c>
      <c r="V2494" t="n">
        <v>0.83</v>
      </c>
      <c r="W2494" t="n">
        <v>20.9</v>
      </c>
      <c r="X2494" t="n">
        <v>4.97</v>
      </c>
      <c r="Y2494" t="n">
        <v>1</v>
      </c>
      <c r="Z2494" t="n">
        <v>10</v>
      </c>
    </row>
    <row r="2495">
      <c r="A2495" t="n">
        <v>10</v>
      </c>
      <c r="B2495" t="n">
        <v>95</v>
      </c>
      <c r="C2495" t="inlineStr">
        <is>
          <t xml:space="preserve">CONCLUIDO	</t>
        </is>
      </c>
      <c r="D2495" t="n">
        <v>1.5248</v>
      </c>
      <c r="E2495" t="n">
        <v>65.58</v>
      </c>
      <c r="F2495" t="n">
        <v>57.16</v>
      </c>
      <c r="G2495" t="n">
        <v>21.43</v>
      </c>
      <c r="H2495" t="n">
        <v>0.33</v>
      </c>
      <c r="I2495" t="n">
        <v>160</v>
      </c>
      <c r="J2495" t="n">
        <v>189.49</v>
      </c>
      <c r="K2495" t="n">
        <v>53.44</v>
      </c>
      <c r="L2495" t="n">
        <v>3.5</v>
      </c>
      <c r="M2495" t="n">
        <v>158</v>
      </c>
      <c r="N2495" t="n">
        <v>37.55</v>
      </c>
      <c r="O2495" t="n">
        <v>23604.32</v>
      </c>
      <c r="P2495" t="n">
        <v>776.46</v>
      </c>
      <c r="Q2495" t="n">
        <v>1367.81</v>
      </c>
      <c r="R2495" t="n">
        <v>255.1</v>
      </c>
      <c r="S2495" t="n">
        <v>104.26</v>
      </c>
      <c r="T2495" t="n">
        <v>73808.64</v>
      </c>
      <c r="U2495" t="n">
        <v>0.41</v>
      </c>
      <c r="V2495" t="n">
        <v>0.84</v>
      </c>
      <c r="W2495" t="n">
        <v>20.91</v>
      </c>
      <c r="X2495" t="n">
        <v>4.57</v>
      </c>
      <c r="Y2495" t="n">
        <v>1</v>
      </c>
      <c r="Z2495" t="n">
        <v>10</v>
      </c>
    </row>
    <row r="2496">
      <c r="A2496" t="n">
        <v>11</v>
      </c>
      <c r="B2496" t="n">
        <v>95</v>
      </c>
      <c r="C2496" t="inlineStr">
        <is>
          <t xml:space="preserve">CONCLUIDO	</t>
        </is>
      </c>
      <c r="D2496" t="n">
        <v>1.5416</v>
      </c>
      <c r="E2496" t="n">
        <v>64.87</v>
      </c>
      <c r="F2496" t="n">
        <v>56.85</v>
      </c>
      <c r="G2496" t="n">
        <v>22.89</v>
      </c>
      <c r="H2496" t="n">
        <v>0.35</v>
      </c>
      <c r="I2496" t="n">
        <v>149</v>
      </c>
      <c r="J2496" t="n">
        <v>189.87</v>
      </c>
      <c r="K2496" t="n">
        <v>53.44</v>
      </c>
      <c r="L2496" t="n">
        <v>3.75</v>
      </c>
      <c r="M2496" t="n">
        <v>147</v>
      </c>
      <c r="N2496" t="n">
        <v>37.69</v>
      </c>
      <c r="O2496" t="n">
        <v>23651.38</v>
      </c>
      <c r="P2496" t="n">
        <v>771.37</v>
      </c>
      <c r="Q2496" t="n">
        <v>1367.85</v>
      </c>
      <c r="R2496" t="n">
        <v>245.15</v>
      </c>
      <c r="S2496" t="n">
        <v>104.26</v>
      </c>
      <c r="T2496" t="n">
        <v>68888.06</v>
      </c>
      <c r="U2496" t="n">
        <v>0.43</v>
      </c>
      <c r="V2496" t="n">
        <v>0.84</v>
      </c>
      <c r="W2496" t="n">
        <v>20.89</v>
      </c>
      <c r="X2496" t="n">
        <v>4.26</v>
      </c>
      <c r="Y2496" t="n">
        <v>1</v>
      </c>
      <c r="Z2496" t="n">
        <v>10</v>
      </c>
    </row>
    <row r="2497">
      <c r="A2497" t="n">
        <v>12</v>
      </c>
      <c r="B2497" t="n">
        <v>95</v>
      </c>
      <c r="C2497" t="inlineStr">
        <is>
          <t xml:space="preserve">CONCLUIDO	</t>
        </is>
      </c>
      <c r="D2497" t="n">
        <v>1.5571</v>
      </c>
      <c r="E2497" t="n">
        <v>64.22</v>
      </c>
      <c r="F2497" t="n">
        <v>56.58</v>
      </c>
      <c r="G2497" t="n">
        <v>24.42</v>
      </c>
      <c r="H2497" t="n">
        <v>0.37</v>
      </c>
      <c r="I2497" t="n">
        <v>139</v>
      </c>
      <c r="J2497" t="n">
        <v>190.25</v>
      </c>
      <c r="K2497" t="n">
        <v>53.44</v>
      </c>
      <c r="L2497" t="n">
        <v>4</v>
      </c>
      <c r="M2497" t="n">
        <v>137</v>
      </c>
      <c r="N2497" t="n">
        <v>37.82</v>
      </c>
      <c r="O2497" t="n">
        <v>23698.48</v>
      </c>
      <c r="P2497" t="n">
        <v>766.79</v>
      </c>
      <c r="Q2497" t="n">
        <v>1367.87</v>
      </c>
      <c r="R2497" t="n">
        <v>236.5</v>
      </c>
      <c r="S2497" t="n">
        <v>104.26</v>
      </c>
      <c r="T2497" t="n">
        <v>64611.34</v>
      </c>
      <c r="U2497" t="n">
        <v>0.44</v>
      </c>
      <c r="V2497" t="n">
        <v>0.85</v>
      </c>
      <c r="W2497" t="n">
        <v>20.87</v>
      </c>
      <c r="X2497" t="n">
        <v>3.99</v>
      </c>
      <c r="Y2497" t="n">
        <v>1</v>
      </c>
      <c r="Z2497" t="n">
        <v>10</v>
      </c>
    </row>
    <row r="2498">
      <c r="A2498" t="n">
        <v>13</v>
      </c>
      <c r="B2498" t="n">
        <v>95</v>
      </c>
      <c r="C2498" t="inlineStr">
        <is>
          <t xml:space="preserve">CONCLUIDO	</t>
        </is>
      </c>
      <c r="D2498" t="n">
        <v>1.5714</v>
      </c>
      <c r="E2498" t="n">
        <v>63.64</v>
      </c>
      <c r="F2498" t="n">
        <v>56.33</v>
      </c>
      <c r="G2498" t="n">
        <v>26</v>
      </c>
      <c r="H2498" t="n">
        <v>0.4</v>
      </c>
      <c r="I2498" t="n">
        <v>130</v>
      </c>
      <c r="J2498" t="n">
        <v>190.63</v>
      </c>
      <c r="K2498" t="n">
        <v>53.44</v>
      </c>
      <c r="L2498" t="n">
        <v>4.25</v>
      </c>
      <c r="M2498" t="n">
        <v>128</v>
      </c>
      <c r="N2498" t="n">
        <v>37.95</v>
      </c>
      <c r="O2498" t="n">
        <v>23745.63</v>
      </c>
      <c r="P2498" t="n">
        <v>762.3099999999999</v>
      </c>
      <c r="Q2498" t="n">
        <v>1367.72</v>
      </c>
      <c r="R2498" t="n">
        <v>228.37</v>
      </c>
      <c r="S2498" t="n">
        <v>104.26</v>
      </c>
      <c r="T2498" t="n">
        <v>60593.12</v>
      </c>
      <c r="U2498" t="n">
        <v>0.46</v>
      </c>
      <c r="V2498" t="n">
        <v>0.85</v>
      </c>
      <c r="W2498" t="n">
        <v>20.85</v>
      </c>
      <c r="X2498" t="n">
        <v>3.74</v>
      </c>
      <c r="Y2498" t="n">
        <v>1</v>
      </c>
      <c r="Z2498" t="n">
        <v>10</v>
      </c>
    </row>
    <row r="2499">
      <c r="A2499" t="n">
        <v>14</v>
      </c>
      <c r="B2499" t="n">
        <v>95</v>
      </c>
      <c r="C2499" t="inlineStr">
        <is>
          <t xml:space="preserve">CONCLUIDO	</t>
        </is>
      </c>
      <c r="D2499" t="n">
        <v>1.5857</v>
      </c>
      <c r="E2499" t="n">
        <v>63.06</v>
      </c>
      <c r="F2499" t="n">
        <v>56.05</v>
      </c>
      <c r="G2499" t="n">
        <v>27.57</v>
      </c>
      <c r="H2499" t="n">
        <v>0.42</v>
      </c>
      <c r="I2499" t="n">
        <v>122</v>
      </c>
      <c r="J2499" t="n">
        <v>191.02</v>
      </c>
      <c r="K2499" t="n">
        <v>53.44</v>
      </c>
      <c r="L2499" t="n">
        <v>4.5</v>
      </c>
      <c r="M2499" t="n">
        <v>120</v>
      </c>
      <c r="N2499" t="n">
        <v>38.08</v>
      </c>
      <c r="O2499" t="n">
        <v>23792.83</v>
      </c>
      <c r="P2499" t="n">
        <v>757.61</v>
      </c>
      <c r="Q2499" t="n">
        <v>1367.64</v>
      </c>
      <c r="R2499" t="n">
        <v>219.58</v>
      </c>
      <c r="S2499" t="n">
        <v>104.26</v>
      </c>
      <c r="T2499" t="n">
        <v>56237.01</v>
      </c>
      <c r="U2499" t="n">
        <v>0.47</v>
      </c>
      <c r="V2499" t="n">
        <v>0.86</v>
      </c>
      <c r="W2499" t="n">
        <v>20.84</v>
      </c>
      <c r="X2499" t="n">
        <v>3.47</v>
      </c>
      <c r="Y2499" t="n">
        <v>1</v>
      </c>
      <c r="Z2499" t="n">
        <v>10</v>
      </c>
    </row>
    <row r="2500">
      <c r="A2500" t="n">
        <v>15</v>
      </c>
      <c r="B2500" t="n">
        <v>95</v>
      </c>
      <c r="C2500" t="inlineStr">
        <is>
          <t xml:space="preserve">CONCLUIDO	</t>
        </is>
      </c>
      <c r="D2500" t="n">
        <v>1.597</v>
      </c>
      <c r="E2500" t="n">
        <v>62.62</v>
      </c>
      <c r="F2500" t="n">
        <v>55.87</v>
      </c>
      <c r="G2500" t="n">
        <v>29.15</v>
      </c>
      <c r="H2500" t="n">
        <v>0.44</v>
      </c>
      <c r="I2500" t="n">
        <v>115</v>
      </c>
      <c r="J2500" t="n">
        <v>191.4</v>
      </c>
      <c r="K2500" t="n">
        <v>53.44</v>
      </c>
      <c r="L2500" t="n">
        <v>4.75</v>
      </c>
      <c r="M2500" t="n">
        <v>113</v>
      </c>
      <c r="N2500" t="n">
        <v>38.22</v>
      </c>
      <c r="O2500" t="n">
        <v>23840.07</v>
      </c>
      <c r="P2500" t="n">
        <v>754.15</v>
      </c>
      <c r="Q2500" t="n">
        <v>1367.65</v>
      </c>
      <c r="R2500" t="n">
        <v>213.54</v>
      </c>
      <c r="S2500" t="n">
        <v>104.26</v>
      </c>
      <c r="T2500" t="n">
        <v>53251.33</v>
      </c>
      <c r="U2500" t="n">
        <v>0.49</v>
      </c>
      <c r="V2500" t="n">
        <v>0.86</v>
      </c>
      <c r="W2500" t="n">
        <v>20.83</v>
      </c>
      <c r="X2500" t="n">
        <v>3.28</v>
      </c>
      <c r="Y2500" t="n">
        <v>1</v>
      </c>
      <c r="Z2500" t="n">
        <v>10</v>
      </c>
    </row>
    <row r="2501">
      <c r="A2501" t="n">
        <v>16</v>
      </c>
      <c r="B2501" t="n">
        <v>95</v>
      </c>
      <c r="C2501" t="inlineStr">
        <is>
          <t xml:space="preserve">CONCLUIDO	</t>
        </is>
      </c>
      <c r="D2501" t="n">
        <v>1.6077</v>
      </c>
      <c r="E2501" t="n">
        <v>62.2</v>
      </c>
      <c r="F2501" t="n">
        <v>55.68</v>
      </c>
      <c r="G2501" t="n">
        <v>30.65</v>
      </c>
      <c r="H2501" t="n">
        <v>0.46</v>
      </c>
      <c r="I2501" t="n">
        <v>109</v>
      </c>
      <c r="J2501" t="n">
        <v>191.78</v>
      </c>
      <c r="K2501" t="n">
        <v>53.44</v>
      </c>
      <c r="L2501" t="n">
        <v>5</v>
      </c>
      <c r="M2501" t="n">
        <v>107</v>
      </c>
      <c r="N2501" t="n">
        <v>38.35</v>
      </c>
      <c r="O2501" t="n">
        <v>23887.36</v>
      </c>
      <c r="P2501" t="n">
        <v>750.63</v>
      </c>
      <c r="Q2501" t="n">
        <v>1367.52</v>
      </c>
      <c r="R2501" t="n">
        <v>207.08</v>
      </c>
      <c r="S2501" t="n">
        <v>104.26</v>
      </c>
      <c r="T2501" t="n">
        <v>50050.06</v>
      </c>
      <c r="U2501" t="n">
        <v>0.5</v>
      </c>
      <c r="V2501" t="n">
        <v>0.86</v>
      </c>
      <c r="W2501" t="n">
        <v>20.82</v>
      </c>
      <c r="X2501" t="n">
        <v>3.09</v>
      </c>
      <c r="Y2501" t="n">
        <v>1</v>
      </c>
      <c r="Z2501" t="n">
        <v>10</v>
      </c>
    </row>
    <row r="2502">
      <c r="A2502" t="n">
        <v>17</v>
      </c>
      <c r="B2502" t="n">
        <v>95</v>
      </c>
      <c r="C2502" t="inlineStr">
        <is>
          <t xml:space="preserve">CONCLUIDO	</t>
        </is>
      </c>
      <c r="D2502" t="n">
        <v>1.6178</v>
      </c>
      <c r="E2502" t="n">
        <v>61.81</v>
      </c>
      <c r="F2502" t="n">
        <v>55.51</v>
      </c>
      <c r="G2502" t="n">
        <v>32.34</v>
      </c>
      <c r="H2502" t="n">
        <v>0.48</v>
      </c>
      <c r="I2502" t="n">
        <v>103</v>
      </c>
      <c r="J2502" t="n">
        <v>192.17</v>
      </c>
      <c r="K2502" t="n">
        <v>53.44</v>
      </c>
      <c r="L2502" t="n">
        <v>5.25</v>
      </c>
      <c r="M2502" t="n">
        <v>101</v>
      </c>
      <c r="N2502" t="n">
        <v>38.48</v>
      </c>
      <c r="O2502" t="n">
        <v>23934.69</v>
      </c>
      <c r="P2502" t="n">
        <v>747.5700000000001</v>
      </c>
      <c r="Q2502" t="n">
        <v>1367.59</v>
      </c>
      <c r="R2502" t="n">
        <v>201.56</v>
      </c>
      <c r="S2502" t="n">
        <v>104.26</v>
      </c>
      <c r="T2502" t="n">
        <v>47320.19</v>
      </c>
      <c r="U2502" t="n">
        <v>0.52</v>
      </c>
      <c r="V2502" t="n">
        <v>0.86</v>
      </c>
      <c r="W2502" t="n">
        <v>20.82</v>
      </c>
      <c r="X2502" t="n">
        <v>2.93</v>
      </c>
      <c r="Y2502" t="n">
        <v>1</v>
      </c>
      <c r="Z2502" t="n">
        <v>10</v>
      </c>
    </row>
    <row r="2503">
      <c r="A2503" t="n">
        <v>18</v>
      </c>
      <c r="B2503" t="n">
        <v>95</v>
      </c>
      <c r="C2503" t="inlineStr">
        <is>
          <t xml:space="preserve">CONCLUIDO	</t>
        </is>
      </c>
      <c r="D2503" t="n">
        <v>1.6263</v>
      </c>
      <c r="E2503" t="n">
        <v>61.49</v>
      </c>
      <c r="F2503" t="n">
        <v>55.37</v>
      </c>
      <c r="G2503" t="n">
        <v>33.9</v>
      </c>
      <c r="H2503" t="n">
        <v>0.51</v>
      </c>
      <c r="I2503" t="n">
        <v>98</v>
      </c>
      <c r="J2503" t="n">
        <v>192.55</v>
      </c>
      <c r="K2503" t="n">
        <v>53.44</v>
      </c>
      <c r="L2503" t="n">
        <v>5.5</v>
      </c>
      <c r="M2503" t="n">
        <v>96</v>
      </c>
      <c r="N2503" t="n">
        <v>38.62</v>
      </c>
      <c r="O2503" t="n">
        <v>23982.06</v>
      </c>
      <c r="P2503" t="n">
        <v>744.6799999999999</v>
      </c>
      <c r="Q2503" t="n">
        <v>1367.58</v>
      </c>
      <c r="R2503" t="n">
        <v>197.33</v>
      </c>
      <c r="S2503" t="n">
        <v>104.26</v>
      </c>
      <c r="T2503" t="n">
        <v>45231.96</v>
      </c>
      <c r="U2503" t="n">
        <v>0.53</v>
      </c>
      <c r="V2503" t="n">
        <v>0.87</v>
      </c>
      <c r="W2503" t="n">
        <v>20.8</v>
      </c>
      <c r="X2503" t="n">
        <v>2.79</v>
      </c>
      <c r="Y2503" t="n">
        <v>1</v>
      </c>
      <c r="Z2503" t="n">
        <v>10</v>
      </c>
    </row>
    <row r="2504">
      <c r="A2504" t="n">
        <v>19</v>
      </c>
      <c r="B2504" t="n">
        <v>95</v>
      </c>
      <c r="C2504" t="inlineStr">
        <is>
          <t xml:space="preserve">CONCLUIDO	</t>
        </is>
      </c>
      <c r="D2504" t="n">
        <v>1.6327</v>
      </c>
      <c r="E2504" t="n">
        <v>61.25</v>
      </c>
      <c r="F2504" t="n">
        <v>55.28</v>
      </c>
      <c r="G2504" t="n">
        <v>35.29</v>
      </c>
      <c r="H2504" t="n">
        <v>0.53</v>
      </c>
      <c r="I2504" t="n">
        <v>94</v>
      </c>
      <c r="J2504" t="n">
        <v>192.94</v>
      </c>
      <c r="K2504" t="n">
        <v>53.44</v>
      </c>
      <c r="L2504" t="n">
        <v>5.75</v>
      </c>
      <c r="M2504" t="n">
        <v>92</v>
      </c>
      <c r="N2504" t="n">
        <v>38.75</v>
      </c>
      <c r="O2504" t="n">
        <v>24029.48</v>
      </c>
      <c r="P2504" t="n">
        <v>742.6</v>
      </c>
      <c r="Q2504" t="n">
        <v>1367.57</v>
      </c>
      <c r="R2504" t="n">
        <v>193.98</v>
      </c>
      <c r="S2504" t="n">
        <v>104.26</v>
      </c>
      <c r="T2504" t="n">
        <v>43574.54</v>
      </c>
      <c r="U2504" t="n">
        <v>0.54</v>
      </c>
      <c r="V2504" t="n">
        <v>0.87</v>
      </c>
      <c r="W2504" t="n">
        <v>20.81</v>
      </c>
      <c r="X2504" t="n">
        <v>2.7</v>
      </c>
      <c r="Y2504" t="n">
        <v>1</v>
      </c>
      <c r="Z2504" t="n">
        <v>10</v>
      </c>
    </row>
    <row r="2505">
      <c r="A2505" t="n">
        <v>20</v>
      </c>
      <c r="B2505" t="n">
        <v>95</v>
      </c>
      <c r="C2505" t="inlineStr">
        <is>
          <t xml:space="preserve">CONCLUIDO	</t>
        </is>
      </c>
      <c r="D2505" t="n">
        <v>1.6405</v>
      </c>
      <c r="E2505" t="n">
        <v>60.96</v>
      </c>
      <c r="F2505" t="n">
        <v>55.14</v>
      </c>
      <c r="G2505" t="n">
        <v>36.76</v>
      </c>
      <c r="H2505" t="n">
        <v>0.55</v>
      </c>
      <c r="I2505" t="n">
        <v>90</v>
      </c>
      <c r="J2505" t="n">
        <v>193.32</v>
      </c>
      <c r="K2505" t="n">
        <v>53.44</v>
      </c>
      <c r="L2505" t="n">
        <v>6</v>
      </c>
      <c r="M2505" t="n">
        <v>88</v>
      </c>
      <c r="N2505" t="n">
        <v>38.89</v>
      </c>
      <c r="O2505" t="n">
        <v>24076.95</v>
      </c>
      <c r="P2505" t="n">
        <v>739.64</v>
      </c>
      <c r="Q2505" t="n">
        <v>1367.63</v>
      </c>
      <c r="R2505" t="n">
        <v>189.39</v>
      </c>
      <c r="S2505" t="n">
        <v>104.26</v>
      </c>
      <c r="T2505" t="n">
        <v>41299.3</v>
      </c>
      <c r="U2505" t="n">
        <v>0.55</v>
      </c>
      <c r="V2505" t="n">
        <v>0.87</v>
      </c>
      <c r="W2505" t="n">
        <v>20.8</v>
      </c>
      <c r="X2505" t="n">
        <v>2.56</v>
      </c>
      <c r="Y2505" t="n">
        <v>1</v>
      </c>
      <c r="Z2505" t="n">
        <v>10</v>
      </c>
    </row>
    <row r="2506">
      <c r="A2506" t="n">
        <v>21</v>
      </c>
      <c r="B2506" t="n">
        <v>95</v>
      </c>
      <c r="C2506" t="inlineStr">
        <is>
          <t xml:space="preserve">CONCLUIDO	</t>
        </is>
      </c>
      <c r="D2506" t="n">
        <v>1.6478</v>
      </c>
      <c r="E2506" t="n">
        <v>60.69</v>
      </c>
      <c r="F2506" t="n">
        <v>55.02</v>
      </c>
      <c r="G2506" t="n">
        <v>38.39</v>
      </c>
      <c r="H2506" t="n">
        <v>0.57</v>
      </c>
      <c r="I2506" t="n">
        <v>86</v>
      </c>
      <c r="J2506" t="n">
        <v>193.71</v>
      </c>
      <c r="K2506" t="n">
        <v>53.44</v>
      </c>
      <c r="L2506" t="n">
        <v>6.25</v>
      </c>
      <c r="M2506" t="n">
        <v>84</v>
      </c>
      <c r="N2506" t="n">
        <v>39.02</v>
      </c>
      <c r="O2506" t="n">
        <v>24124.47</v>
      </c>
      <c r="P2506" t="n">
        <v>736.89</v>
      </c>
      <c r="Q2506" t="n">
        <v>1367.56</v>
      </c>
      <c r="R2506" t="n">
        <v>185.68</v>
      </c>
      <c r="S2506" t="n">
        <v>104.26</v>
      </c>
      <c r="T2506" t="n">
        <v>39464.09</v>
      </c>
      <c r="U2506" t="n">
        <v>0.5600000000000001</v>
      </c>
      <c r="V2506" t="n">
        <v>0.87</v>
      </c>
      <c r="W2506" t="n">
        <v>20.78</v>
      </c>
      <c r="X2506" t="n">
        <v>2.44</v>
      </c>
      <c r="Y2506" t="n">
        <v>1</v>
      </c>
      <c r="Z2506" t="n">
        <v>10</v>
      </c>
    </row>
    <row r="2507">
      <c r="A2507" t="n">
        <v>22</v>
      </c>
      <c r="B2507" t="n">
        <v>95</v>
      </c>
      <c r="C2507" t="inlineStr">
        <is>
          <t xml:space="preserve">CONCLUIDO	</t>
        </is>
      </c>
      <c r="D2507" t="n">
        <v>1.6545</v>
      </c>
      <c r="E2507" t="n">
        <v>60.44</v>
      </c>
      <c r="F2507" t="n">
        <v>54.92</v>
      </c>
      <c r="G2507" t="n">
        <v>40.19</v>
      </c>
      <c r="H2507" t="n">
        <v>0.59</v>
      </c>
      <c r="I2507" t="n">
        <v>82</v>
      </c>
      <c r="J2507" t="n">
        <v>194.09</v>
      </c>
      <c r="K2507" t="n">
        <v>53.44</v>
      </c>
      <c r="L2507" t="n">
        <v>6.5</v>
      </c>
      <c r="M2507" t="n">
        <v>80</v>
      </c>
      <c r="N2507" t="n">
        <v>39.16</v>
      </c>
      <c r="O2507" t="n">
        <v>24172.03</v>
      </c>
      <c r="P2507" t="n">
        <v>734.6900000000001</v>
      </c>
      <c r="Q2507" t="n">
        <v>1367.52</v>
      </c>
      <c r="R2507" t="n">
        <v>182.53</v>
      </c>
      <c r="S2507" t="n">
        <v>104.26</v>
      </c>
      <c r="T2507" t="n">
        <v>37910.52</v>
      </c>
      <c r="U2507" t="n">
        <v>0.57</v>
      </c>
      <c r="V2507" t="n">
        <v>0.87</v>
      </c>
      <c r="W2507" t="n">
        <v>20.78</v>
      </c>
      <c r="X2507" t="n">
        <v>2.34</v>
      </c>
      <c r="Y2507" t="n">
        <v>1</v>
      </c>
      <c r="Z2507" t="n">
        <v>10</v>
      </c>
    </row>
    <row r="2508">
      <c r="A2508" t="n">
        <v>23</v>
      </c>
      <c r="B2508" t="n">
        <v>95</v>
      </c>
      <c r="C2508" t="inlineStr">
        <is>
          <t xml:space="preserve">CONCLUIDO	</t>
        </is>
      </c>
      <c r="D2508" t="n">
        <v>1.6606</v>
      </c>
      <c r="E2508" t="n">
        <v>60.22</v>
      </c>
      <c r="F2508" t="n">
        <v>54.81</v>
      </c>
      <c r="G2508" t="n">
        <v>41.63</v>
      </c>
      <c r="H2508" t="n">
        <v>0.62</v>
      </c>
      <c r="I2508" t="n">
        <v>79</v>
      </c>
      <c r="J2508" t="n">
        <v>194.48</v>
      </c>
      <c r="K2508" t="n">
        <v>53.44</v>
      </c>
      <c r="L2508" t="n">
        <v>6.75</v>
      </c>
      <c r="M2508" t="n">
        <v>77</v>
      </c>
      <c r="N2508" t="n">
        <v>39.29</v>
      </c>
      <c r="O2508" t="n">
        <v>24219.63</v>
      </c>
      <c r="P2508" t="n">
        <v>732.3</v>
      </c>
      <c r="Q2508" t="n">
        <v>1367.42</v>
      </c>
      <c r="R2508" t="n">
        <v>179.06</v>
      </c>
      <c r="S2508" t="n">
        <v>104.26</v>
      </c>
      <c r="T2508" t="n">
        <v>36189.12</v>
      </c>
      <c r="U2508" t="n">
        <v>0.58</v>
      </c>
      <c r="V2508" t="n">
        <v>0.87</v>
      </c>
      <c r="W2508" t="n">
        <v>20.77</v>
      </c>
      <c r="X2508" t="n">
        <v>2.23</v>
      </c>
      <c r="Y2508" t="n">
        <v>1</v>
      </c>
      <c r="Z2508" t="n">
        <v>10</v>
      </c>
    </row>
    <row r="2509">
      <c r="A2509" t="n">
        <v>24</v>
      </c>
      <c r="B2509" t="n">
        <v>95</v>
      </c>
      <c r="C2509" t="inlineStr">
        <is>
          <t xml:space="preserve">CONCLUIDO	</t>
        </is>
      </c>
      <c r="D2509" t="n">
        <v>1.6659</v>
      </c>
      <c r="E2509" t="n">
        <v>60.03</v>
      </c>
      <c r="F2509" t="n">
        <v>54.73</v>
      </c>
      <c r="G2509" t="n">
        <v>43.21</v>
      </c>
      <c r="H2509" t="n">
        <v>0.64</v>
      </c>
      <c r="I2509" t="n">
        <v>76</v>
      </c>
      <c r="J2509" t="n">
        <v>194.86</v>
      </c>
      <c r="K2509" t="n">
        <v>53.44</v>
      </c>
      <c r="L2509" t="n">
        <v>7</v>
      </c>
      <c r="M2509" t="n">
        <v>74</v>
      </c>
      <c r="N2509" t="n">
        <v>39.43</v>
      </c>
      <c r="O2509" t="n">
        <v>24267.28</v>
      </c>
      <c r="P2509" t="n">
        <v>730.21</v>
      </c>
      <c r="Q2509" t="n">
        <v>1367.39</v>
      </c>
      <c r="R2509" t="n">
        <v>176.14</v>
      </c>
      <c r="S2509" t="n">
        <v>104.26</v>
      </c>
      <c r="T2509" t="n">
        <v>34746.74</v>
      </c>
      <c r="U2509" t="n">
        <v>0.59</v>
      </c>
      <c r="V2509" t="n">
        <v>0.88</v>
      </c>
      <c r="W2509" t="n">
        <v>20.78</v>
      </c>
      <c r="X2509" t="n">
        <v>2.15</v>
      </c>
      <c r="Y2509" t="n">
        <v>1</v>
      </c>
      <c r="Z2509" t="n">
        <v>10</v>
      </c>
    </row>
    <row r="2510">
      <c r="A2510" t="n">
        <v>25</v>
      </c>
      <c r="B2510" t="n">
        <v>95</v>
      </c>
      <c r="C2510" t="inlineStr">
        <is>
          <t xml:space="preserve">CONCLUIDO	</t>
        </is>
      </c>
      <c r="D2510" t="n">
        <v>1.6713</v>
      </c>
      <c r="E2510" t="n">
        <v>59.83</v>
      </c>
      <c r="F2510" t="n">
        <v>54.65</v>
      </c>
      <c r="G2510" t="n">
        <v>44.92</v>
      </c>
      <c r="H2510" t="n">
        <v>0.66</v>
      </c>
      <c r="I2510" t="n">
        <v>73</v>
      </c>
      <c r="J2510" t="n">
        <v>195.25</v>
      </c>
      <c r="K2510" t="n">
        <v>53.44</v>
      </c>
      <c r="L2510" t="n">
        <v>7.25</v>
      </c>
      <c r="M2510" t="n">
        <v>71</v>
      </c>
      <c r="N2510" t="n">
        <v>39.57</v>
      </c>
      <c r="O2510" t="n">
        <v>24314.98</v>
      </c>
      <c r="P2510" t="n">
        <v>727.86</v>
      </c>
      <c r="Q2510" t="n">
        <v>1367.49</v>
      </c>
      <c r="R2510" t="n">
        <v>173.37</v>
      </c>
      <c r="S2510" t="n">
        <v>104.26</v>
      </c>
      <c r="T2510" t="n">
        <v>33375.03</v>
      </c>
      <c r="U2510" t="n">
        <v>0.6</v>
      </c>
      <c r="V2510" t="n">
        <v>0.88</v>
      </c>
      <c r="W2510" t="n">
        <v>20.77</v>
      </c>
      <c r="X2510" t="n">
        <v>2.06</v>
      </c>
      <c r="Y2510" t="n">
        <v>1</v>
      </c>
      <c r="Z2510" t="n">
        <v>10</v>
      </c>
    </row>
    <row r="2511">
      <c r="A2511" t="n">
        <v>26</v>
      </c>
      <c r="B2511" t="n">
        <v>95</v>
      </c>
      <c r="C2511" t="inlineStr">
        <is>
          <t xml:space="preserve">CONCLUIDO	</t>
        </is>
      </c>
      <c r="D2511" t="n">
        <v>1.6749</v>
      </c>
      <c r="E2511" t="n">
        <v>59.7</v>
      </c>
      <c r="F2511" t="n">
        <v>54.59</v>
      </c>
      <c r="G2511" t="n">
        <v>46.13</v>
      </c>
      <c r="H2511" t="n">
        <v>0.68</v>
      </c>
      <c r="I2511" t="n">
        <v>71</v>
      </c>
      <c r="J2511" t="n">
        <v>195.64</v>
      </c>
      <c r="K2511" t="n">
        <v>53.44</v>
      </c>
      <c r="L2511" t="n">
        <v>7.5</v>
      </c>
      <c r="M2511" t="n">
        <v>69</v>
      </c>
      <c r="N2511" t="n">
        <v>39.7</v>
      </c>
      <c r="O2511" t="n">
        <v>24362.73</v>
      </c>
      <c r="P2511" t="n">
        <v>726.61</v>
      </c>
      <c r="Q2511" t="n">
        <v>1367.54</v>
      </c>
      <c r="R2511" t="n">
        <v>171.61</v>
      </c>
      <c r="S2511" t="n">
        <v>104.26</v>
      </c>
      <c r="T2511" t="n">
        <v>32508.24</v>
      </c>
      <c r="U2511" t="n">
        <v>0.61</v>
      </c>
      <c r="V2511" t="n">
        <v>0.88</v>
      </c>
      <c r="W2511" t="n">
        <v>20.77</v>
      </c>
      <c r="X2511" t="n">
        <v>2.01</v>
      </c>
      <c r="Y2511" t="n">
        <v>1</v>
      </c>
      <c r="Z2511" t="n">
        <v>10</v>
      </c>
    </row>
    <row r="2512">
      <c r="A2512" t="n">
        <v>27</v>
      </c>
      <c r="B2512" t="n">
        <v>95</v>
      </c>
      <c r="C2512" t="inlineStr">
        <is>
          <t xml:space="preserve">CONCLUIDO	</t>
        </is>
      </c>
      <c r="D2512" t="n">
        <v>1.6803</v>
      </c>
      <c r="E2512" t="n">
        <v>59.51</v>
      </c>
      <c r="F2512" t="n">
        <v>54.51</v>
      </c>
      <c r="G2512" t="n">
        <v>48.1</v>
      </c>
      <c r="H2512" t="n">
        <v>0.7</v>
      </c>
      <c r="I2512" t="n">
        <v>68</v>
      </c>
      <c r="J2512" t="n">
        <v>196.03</v>
      </c>
      <c r="K2512" t="n">
        <v>53.44</v>
      </c>
      <c r="L2512" t="n">
        <v>7.75</v>
      </c>
      <c r="M2512" t="n">
        <v>66</v>
      </c>
      <c r="N2512" t="n">
        <v>39.84</v>
      </c>
      <c r="O2512" t="n">
        <v>24410.52</v>
      </c>
      <c r="P2512" t="n">
        <v>724.4400000000001</v>
      </c>
      <c r="Q2512" t="n">
        <v>1367.41</v>
      </c>
      <c r="R2512" t="n">
        <v>169.55</v>
      </c>
      <c r="S2512" t="n">
        <v>104.26</v>
      </c>
      <c r="T2512" t="n">
        <v>31491.04</v>
      </c>
      <c r="U2512" t="n">
        <v>0.61</v>
      </c>
      <c r="V2512" t="n">
        <v>0.88</v>
      </c>
      <c r="W2512" t="n">
        <v>20.75</v>
      </c>
      <c r="X2512" t="n">
        <v>1.93</v>
      </c>
      <c r="Y2512" t="n">
        <v>1</v>
      </c>
      <c r="Z2512" t="n">
        <v>10</v>
      </c>
    </row>
    <row r="2513">
      <c r="A2513" t="n">
        <v>28</v>
      </c>
      <c r="B2513" t="n">
        <v>95</v>
      </c>
      <c r="C2513" t="inlineStr">
        <is>
          <t xml:space="preserve">CONCLUIDO	</t>
        </is>
      </c>
      <c r="D2513" t="n">
        <v>1.6844</v>
      </c>
      <c r="E2513" t="n">
        <v>59.37</v>
      </c>
      <c r="F2513" t="n">
        <v>54.44</v>
      </c>
      <c r="G2513" t="n">
        <v>49.49</v>
      </c>
      <c r="H2513" t="n">
        <v>0.72</v>
      </c>
      <c r="I2513" t="n">
        <v>66</v>
      </c>
      <c r="J2513" t="n">
        <v>196.41</v>
      </c>
      <c r="K2513" t="n">
        <v>53.44</v>
      </c>
      <c r="L2513" t="n">
        <v>8</v>
      </c>
      <c r="M2513" t="n">
        <v>64</v>
      </c>
      <c r="N2513" t="n">
        <v>39.98</v>
      </c>
      <c r="O2513" t="n">
        <v>24458.36</v>
      </c>
      <c r="P2513" t="n">
        <v>722.39</v>
      </c>
      <c r="Q2513" t="n">
        <v>1367.38</v>
      </c>
      <c r="R2513" t="n">
        <v>167.23</v>
      </c>
      <c r="S2513" t="n">
        <v>104.26</v>
      </c>
      <c r="T2513" t="n">
        <v>30341.1</v>
      </c>
      <c r="U2513" t="n">
        <v>0.62</v>
      </c>
      <c r="V2513" t="n">
        <v>0.88</v>
      </c>
      <c r="W2513" t="n">
        <v>20.75</v>
      </c>
      <c r="X2513" t="n">
        <v>1.86</v>
      </c>
      <c r="Y2513" t="n">
        <v>1</v>
      </c>
      <c r="Z2513" t="n">
        <v>10</v>
      </c>
    </row>
    <row r="2514">
      <c r="A2514" t="n">
        <v>29</v>
      </c>
      <c r="B2514" t="n">
        <v>95</v>
      </c>
      <c r="C2514" t="inlineStr">
        <is>
          <t xml:space="preserve">CONCLUIDO	</t>
        </is>
      </c>
      <c r="D2514" t="n">
        <v>1.689</v>
      </c>
      <c r="E2514" t="n">
        <v>59.21</v>
      </c>
      <c r="F2514" t="n">
        <v>54.36</v>
      </c>
      <c r="G2514" t="n">
        <v>50.96</v>
      </c>
      <c r="H2514" t="n">
        <v>0.74</v>
      </c>
      <c r="I2514" t="n">
        <v>64</v>
      </c>
      <c r="J2514" t="n">
        <v>196.8</v>
      </c>
      <c r="K2514" t="n">
        <v>53.44</v>
      </c>
      <c r="L2514" t="n">
        <v>8.25</v>
      </c>
      <c r="M2514" t="n">
        <v>62</v>
      </c>
      <c r="N2514" t="n">
        <v>40.12</v>
      </c>
      <c r="O2514" t="n">
        <v>24506.24</v>
      </c>
      <c r="P2514" t="n">
        <v>720.37</v>
      </c>
      <c r="Q2514" t="n">
        <v>1367.4</v>
      </c>
      <c r="R2514" t="n">
        <v>164.4</v>
      </c>
      <c r="S2514" t="n">
        <v>104.26</v>
      </c>
      <c r="T2514" t="n">
        <v>28934.88</v>
      </c>
      <c r="U2514" t="n">
        <v>0.63</v>
      </c>
      <c r="V2514" t="n">
        <v>0.88</v>
      </c>
      <c r="W2514" t="n">
        <v>20.74</v>
      </c>
      <c r="X2514" t="n">
        <v>1.77</v>
      </c>
      <c r="Y2514" t="n">
        <v>1</v>
      </c>
      <c r="Z2514" t="n">
        <v>10</v>
      </c>
    </row>
    <row r="2515">
      <c r="A2515" t="n">
        <v>30</v>
      </c>
      <c r="B2515" t="n">
        <v>95</v>
      </c>
      <c r="C2515" t="inlineStr">
        <is>
          <t xml:space="preserve">CONCLUIDO	</t>
        </is>
      </c>
      <c r="D2515" t="n">
        <v>1.6917</v>
      </c>
      <c r="E2515" t="n">
        <v>59.11</v>
      </c>
      <c r="F2515" t="n">
        <v>54.34</v>
      </c>
      <c r="G2515" t="n">
        <v>52.58</v>
      </c>
      <c r="H2515" t="n">
        <v>0.77</v>
      </c>
      <c r="I2515" t="n">
        <v>62</v>
      </c>
      <c r="J2515" t="n">
        <v>197.19</v>
      </c>
      <c r="K2515" t="n">
        <v>53.44</v>
      </c>
      <c r="L2515" t="n">
        <v>8.5</v>
      </c>
      <c r="M2515" t="n">
        <v>60</v>
      </c>
      <c r="N2515" t="n">
        <v>40.26</v>
      </c>
      <c r="O2515" t="n">
        <v>24554.18</v>
      </c>
      <c r="P2515" t="n">
        <v>719.36</v>
      </c>
      <c r="Q2515" t="n">
        <v>1367.37</v>
      </c>
      <c r="R2515" t="n">
        <v>163.72</v>
      </c>
      <c r="S2515" t="n">
        <v>104.26</v>
      </c>
      <c r="T2515" t="n">
        <v>28607.24</v>
      </c>
      <c r="U2515" t="n">
        <v>0.64</v>
      </c>
      <c r="V2515" t="n">
        <v>0.88</v>
      </c>
      <c r="W2515" t="n">
        <v>20.74</v>
      </c>
      <c r="X2515" t="n">
        <v>1.76</v>
      </c>
      <c r="Y2515" t="n">
        <v>1</v>
      </c>
      <c r="Z2515" t="n">
        <v>10</v>
      </c>
    </row>
    <row r="2516">
      <c r="A2516" t="n">
        <v>31</v>
      </c>
      <c r="B2516" t="n">
        <v>95</v>
      </c>
      <c r="C2516" t="inlineStr">
        <is>
          <t xml:space="preserve">CONCLUIDO	</t>
        </is>
      </c>
      <c r="D2516" t="n">
        <v>1.6956</v>
      </c>
      <c r="E2516" t="n">
        <v>58.98</v>
      </c>
      <c r="F2516" t="n">
        <v>54.28</v>
      </c>
      <c r="G2516" t="n">
        <v>54.28</v>
      </c>
      <c r="H2516" t="n">
        <v>0.79</v>
      </c>
      <c r="I2516" t="n">
        <v>60</v>
      </c>
      <c r="J2516" t="n">
        <v>197.58</v>
      </c>
      <c r="K2516" t="n">
        <v>53.44</v>
      </c>
      <c r="L2516" t="n">
        <v>8.75</v>
      </c>
      <c r="M2516" t="n">
        <v>58</v>
      </c>
      <c r="N2516" t="n">
        <v>40.39</v>
      </c>
      <c r="O2516" t="n">
        <v>24602.15</v>
      </c>
      <c r="P2516" t="n">
        <v>717.8099999999999</v>
      </c>
      <c r="Q2516" t="n">
        <v>1367.33</v>
      </c>
      <c r="R2516" t="n">
        <v>161.46</v>
      </c>
      <c r="S2516" t="n">
        <v>104.26</v>
      </c>
      <c r="T2516" t="n">
        <v>27484.76</v>
      </c>
      <c r="U2516" t="n">
        <v>0.65</v>
      </c>
      <c r="V2516" t="n">
        <v>0.88</v>
      </c>
      <c r="W2516" t="n">
        <v>20.75</v>
      </c>
      <c r="X2516" t="n">
        <v>1.7</v>
      </c>
      <c r="Y2516" t="n">
        <v>1</v>
      </c>
      <c r="Z2516" t="n">
        <v>10</v>
      </c>
    </row>
    <row r="2517">
      <c r="A2517" t="n">
        <v>32</v>
      </c>
      <c r="B2517" t="n">
        <v>95</v>
      </c>
      <c r="C2517" t="inlineStr">
        <is>
          <t xml:space="preserve">CONCLUIDO	</t>
        </is>
      </c>
      <c r="D2517" t="n">
        <v>1.6997</v>
      </c>
      <c r="E2517" t="n">
        <v>58.84</v>
      </c>
      <c r="F2517" t="n">
        <v>54.21</v>
      </c>
      <c r="G2517" t="n">
        <v>56.08</v>
      </c>
      <c r="H2517" t="n">
        <v>0.8100000000000001</v>
      </c>
      <c r="I2517" t="n">
        <v>58</v>
      </c>
      <c r="J2517" t="n">
        <v>197.97</v>
      </c>
      <c r="K2517" t="n">
        <v>53.44</v>
      </c>
      <c r="L2517" t="n">
        <v>9</v>
      </c>
      <c r="M2517" t="n">
        <v>56</v>
      </c>
      <c r="N2517" t="n">
        <v>40.53</v>
      </c>
      <c r="O2517" t="n">
        <v>24650.18</v>
      </c>
      <c r="P2517" t="n">
        <v>715.8200000000001</v>
      </c>
      <c r="Q2517" t="n">
        <v>1367.32</v>
      </c>
      <c r="R2517" t="n">
        <v>159.44</v>
      </c>
      <c r="S2517" t="n">
        <v>104.26</v>
      </c>
      <c r="T2517" t="n">
        <v>26486.61</v>
      </c>
      <c r="U2517" t="n">
        <v>0.65</v>
      </c>
      <c r="V2517" t="n">
        <v>0.88</v>
      </c>
      <c r="W2517" t="n">
        <v>20.74</v>
      </c>
      <c r="X2517" t="n">
        <v>1.63</v>
      </c>
      <c r="Y2517" t="n">
        <v>1</v>
      </c>
      <c r="Z2517" t="n">
        <v>10</v>
      </c>
    </row>
    <row r="2518">
      <c r="A2518" t="n">
        <v>33</v>
      </c>
      <c r="B2518" t="n">
        <v>95</v>
      </c>
      <c r="C2518" t="inlineStr">
        <is>
          <t xml:space="preserve">CONCLUIDO	</t>
        </is>
      </c>
      <c r="D2518" t="n">
        <v>1.7008</v>
      </c>
      <c r="E2518" t="n">
        <v>58.8</v>
      </c>
      <c r="F2518" t="n">
        <v>54.21</v>
      </c>
      <c r="G2518" t="n">
        <v>57.06</v>
      </c>
      <c r="H2518" t="n">
        <v>0.83</v>
      </c>
      <c r="I2518" t="n">
        <v>57</v>
      </c>
      <c r="J2518" t="n">
        <v>198.36</v>
      </c>
      <c r="K2518" t="n">
        <v>53.44</v>
      </c>
      <c r="L2518" t="n">
        <v>9.25</v>
      </c>
      <c r="M2518" t="n">
        <v>55</v>
      </c>
      <c r="N2518" t="n">
        <v>40.67</v>
      </c>
      <c r="O2518" t="n">
        <v>24698.26</v>
      </c>
      <c r="P2518" t="n">
        <v>714.22</v>
      </c>
      <c r="Q2518" t="n">
        <v>1367.31</v>
      </c>
      <c r="R2518" t="n">
        <v>159.55</v>
      </c>
      <c r="S2518" t="n">
        <v>104.26</v>
      </c>
      <c r="T2518" t="n">
        <v>26547.06</v>
      </c>
      <c r="U2518" t="n">
        <v>0.65</v>
      </c>
      <c r="V2518" t="n">
        <v>0.88</v>
      </c>
      <c r="W2518" t="n">
        <v>20.74</v>
      </c>
      <c r="X2518" t="n">
        <v>1.63</v>
      </c>
      <c r="Y2518" t="n">
        <v>1</v>
      </c>
      <c r="Z2518" t="n">
        <v>10</v>
      </c>
    </row>
    <row r="2519">
      <c r="A2519" t="n">
        <v>34</v>
      </c>
      <c r="B2519" t="n">
        <v>95</v>
      </c>
      <c r="C2519" t="inlineStr">
        <is>
          <t xml:space="preserve">CONCLUIDO	</t>
        </is>
      </c>
      <c r="D2519" t="n">
        <v>1.7054</v>
      </c>
      <c r="E2519" t="n">
        <v>58.64</v>
      </c>
      <c r="F2519" t="n">
        <v>54.12</v>
      </c>
      <c r="G2519" t="n">
        <v>59.04</v>
      </c>
      <c r="H2519" t="n">
        <v>0.85</v>
      </c>
      <c r="I2519" t="n">
        <v>55</v>
      </c>
      <c r="J2519" t="n">
        <v>198.75</v>
      </c>
      <c r="K2519" t="n">
        <v>53.44</v>
      </c>
      <c r="L2519" t="n">
        <v>9.5</v>
      </c>
      <c r="M2519" t="n">
        <v>53</v>
      </c>
      <c r="N2519" t="n">
        <v>40.81</v>
      </c>
      <c r="O2519" t="n">
        <v>24746.38</v>
      </c>
      <c r="P2519" t="n">
        <v>712.88</v>
      </c>
      <c r="Q2519" t="n">
        <v>1367.36</v>
      </c>
      <c r="R2519" t="n">
        <v>156.8</v>
      </c>
      <c r="S2519" t="n">
        <v>104.26</v>
      </c>
      <c r="T2519" t="n">
        <v>25183.73</v>
      </c>
      <c r="U2519" t="n">
        <v>0.66</v>
      </c>
      <c r="V2519" t="n">
        <v>0.89</v>
      </c>
      <c r="W2519" t="n">
        <v>20.73</v>
      </c>
      <c r="X2519" t="n">
        <v>1.54</v>
      </c>
      <c r="Y2519" t="n">
        <v>1</v>
      </c>
      <c r="Z2519" t="n">
        <v>10</v>
      </c>
    </row>
    <row r="2520">
      <c r="A2520" t="n">
        <v>35</v>
      </c>
      <c r="B2520" t="n">
        <v>95</v>
      </c>
      <c r="C2520" t="inlineStr">
        <is>
          <t xml:space="preserve">CONCLUIDO	</t>
        </is>
      </c>
      <c r="D2520" t="n">
        <v>1.7072</v>
      </c>
      <c r="E2520" t="n">
        <v>58.58</v>
      </c>
      <c r="F2520" t="n">
        <v>54.1</v>
      </c>
      <c r="G2520" t="n">
        <v>60.11</v>
      </c>
      <c r="H2520" t="n">
        <v>0.87</v>
      </c>
      <c r="I2520" t="n">
        <v>54</v>
      </c>
      <c r="J2520" t="n">
        <v>199.14</v>
      </c>
      <c r="K2520" t="n">
        <v>53.44</v>
      </c>
      <c r="L2520" t="n">
        <v>9.75</v>
      </c>
      <c r="M2520" t="n">
        <v>52</v>
      </c>
      <c r="N2520" t="n">
        <v>40.95</v>
      </c>
      <c r="O2520" t="n">
        <v>24794.55</v>
      </c>
      <c r="P2520" t="n">
        <v>711.22</v>
      </c>
      <c r="Q2520" t="n">
        <v>1367.43</v>
      </c>
      <c r="R2520" t="n">
        <v>155.57</v>
      </c>
      <c r="S2520" t="n">
        <v>104.26</v>
      </c>
      <c r="T2520" t="n">
        <v>24573.64</v>
      </c>
      <c r="U2520" t="n">
        <v>0.67</v>
      </c>
      <c r="V2520" t="n">
        <v>0.89</v>
      </c>
      <c r="W2520" t="n">
        <v>20.74</v>
      </c>
      <c r="X2520" t="n">
        <v>1.52</v>
      </c>
      <c r="Y2520" t="n">
        <v>1</v>
      </c>
      <c r="Z2520" t="n">
        <v>10</v>
      </c>
    </row>
    <row r="2521">
      <c r="A2521" t="n">
        <v>36</v>
      </c>
      <c r="B2521" t="n">
        <v>95</v>
      </c>
      <c r="C2521" t="inlineStr">
        <is>
          <t xml:space="preserve">CONCLUIDO	</t>
        </is>
      </c>
      <c r="D2521" t="n">
        <v>1.7112</v>
      </c>
      <c r="E2521" t="n">
        <v>58.44</v>
      </c>
      <c r="F2521" t="n">
        <v>54.03</v>
      </c>
      <c r="G2521" t="n">
        <v>62.35</v>
      </c>
      <c r="H2521" t="n">
        <v>0.89</v>
      </c>
      <c r="I2521" t="n">
        <v>52</v>
      </c>
      <c r="J2521" t="n">
        <v>199.53</v>
      </c>
      <c r="K2521" t="n">
        <v>53.44</v>
      </c>
      <c r="L2521" t="n">
        <v>10</v>
      </c>
      <c r="M2521" t="n">
        <v>50</v>
      </c>
      <c r="N2521" t="n">
        <v>41.1</v>
      </c>
      <c r="O2521" t="n">
        <v>24842.77</v>
      </c>
      <c r="P2521" t="n">
        <v>709.58</v>
      </c>
      <c r="Q2521" t="n">
        <v>1367.34</v>
      </c>
      <c r="R2521" t="n">
        <v>154.08</v>
      </c>
      <c r="S2521" t="n">
        <v>104.26</v>
      </c>
      <c r="T2521" t="n">
        <v>23837.2</v>
      </c>
      <c r="U2521" t="n">
        <v>0.68</v>
      </c>
      <c r="V2521" t="n">
        <v>0.89</v>
      </c>
      <c r="W2521" t="n">
        <v>20.72</v>
      </c>
      <c r="X2521" t="n">
        <v>1.45</v>
      </c>
      <c r="Y2521" t="n">
        <v>1</v>
      </c>
      <c r="Z2521" t="n">
        <v>10</v>
      </c>
    </row>
    <row r="2522">
      <c r="A2522" t="n">
        <v>37</v>
      </c>
      <c r="B2522" t="n">
        <v>95</v>
      </c>
      <c r="C2522" t="inlineStr">
        <is>
          <t xml:space="preserve">CONCLUIDO	</t>
        </is>
      </c>
      <c r="D2522" t="n">
        <v>1.7125</v>
      </c>
      <c r="E2522" t="n">
        <v>58.39</v>
      </c>
      <c r="F2522" t="n">
        <v>54.03</v>
      </c>
      <c r="G2522" t="n">
        <v>63.56</v>
      </c>
      <c r="H2522" t="n">
        <v>0.91</v>
      </c>
      <c r="I2522" t="n">
        <v>51</v>
      </c>
      <c r="J2522" t="n">
        <v>199.92</v>
      </c>
      <c r="K2522" t="n">
        <v>53.44</v>
      </c>
      <c r="L2522" t="n">
        <v>10.25</v>
      </c>
      <c r="M2522" t="n">
        <v>49</v>
      </c>
      <c r="N2522" t="n">
        <v>41.24</v>
      </c>
      <c r="O2522" t="n">
        <v>24891.03</v>
      </c>
      <c r="P2522" t="n">
        <v>708.1900000000001</v>
      </c>
      <c r="Q2522" t="n">
        <v>1367.26</v>
      </c>
      <c r="R2522" t="n">
        <v>153.62</v>
      </c>
      <c r="S2522" t="n">
        <v>104.26</v>
      </c>
      <c r="T2522" t="n">
        <v>23612.92</v>
      </c>
      <c r="U2522" t="n">
        <v>0.68</v>
      </c>
      <c r="V2522" t="n">
        <v>0.89</v>
      </c>
      <c r="W2522" t="n">
        <v>20.73</v>
      </c>
      <c r="X2522" t="n">
        <v>1.45</v>
      </c>
      <c r="Y2522" t="n">
        <v>1</v>
      </c>
      <c r="Z2522" t="n">
        <v>10</v>
      </c>
    </row>
    <row r="2523">
      <c r="A2523" t="n">
        <v>38</v>
      </c>
      <c r="B2523" t="n">
        <v>95</v>
      </c>
      <c r="C2523" t="inlineStr">
        <is>
          <t xml:space="preserve">CONCLUIDO	</t>
        </is>
      </c>
      <c r="D2523" t="n">
        <v>1.7142</v>
      </c>
      <c r="E2523" t="n">
        <v>58.34</v>
      </c>
      <c r="F2523" t="n">
        <v>54.01</v>
      </c>
      <c r="G2523" t="n">
        <v>64.81</v>
      </c>
      <c r="H2523" t="n">
        <v>0.93</v>
      </c>
      <c r="I2523" t="n">
        <v>50</v>
      </c>
      <c r="J2523" t="n">
        <v>200.31</v>
      </c>
      <c r="K2523" t="n">
        <v>53.44</v>
      </c>
      <c r="L2523" t="n">
        <v>10.5</v>
      </c>
      <c r="M2523" t="n">
        <v>48</v>
      </c>
      <c r="N2523" t="n">
        <v>41.38</v>
      </c>
      <c r="O2523" t="n">
        <v>24939.35</v>
      </c>
      <c r="P2523" t="n">
        <v>707.51</v>
      </c>
      <c r="Q2523" t="n">
        <v>1367.21</v>
      </c>
      <c r="R2523" t="n">
        <v>152.92</v>
      </c>
      <c r="S2523" t="n">
        <v>104.26</v>
      </c>
      <c r="T2523" t="n">
        <v>23268.68</v>
      </c>
      <c r="U2523" t="n">
        <v>0.68</v>
      </c>
      <c r="V2523" t="n">
        <v>0.89</v>
      </c>
      <c r="W2523" t="n">
        <v>20.73</v>
      </c>
      <c r="X2523" t="n">
        <v>1.43</v>
      </c>
      <c r="Y2523" t="n">
        <v>1</v>
      </c>
      <c r="Z2523" t="n">
        <v>10</v>
      </c>
    </row>
    <row r="2524">
      <c r="A2524" t="n">
        <v>39</v>
      </c>
      <c r="B2524" t="n">
        <v>95</v>
      </c>
      <c r="C2524" t="inlineStr">
        <is>
          <t xml:space="preserve">CONCLUIDO	</t>
        </is>
      </c>
      <c r="D2524" t="n">
        <v>1.7187</v>
      </c>
      <c r="E2524" t="n">
        <v>58.18</v>
      </c>
      <c r="F2524" t="n">
        <v>53.93</v>
      </c>
      <c r="G2524" t="n">
        <v>67.41</v>
      </c>
      <c r="H2524" t="n">
        <v>0.95</v>
      </c>
      <c r="I2524" t="n">
        <v>48</v>
      </c>
      <c r="J2524" t="n">
        <v>200.71</v>
      </c>
      <c r="K2524" t="n">
        <v>53.44</v>
      </c>
      <c r="L2524" t="n">
        <v>10.75</v>
      </c>
      <c r="M2524" t="n">
        <v>46</v>
      </c>
      <c r="N2524" t="n">
        <v>41.52</v>
      </c>
      <c r="O2524" t="n">
        <v>24987.71</v>
      </c>
      <c r="P2524" t="n">
        <v>705.0700000000001</v>
      </c>
      <c r="Q2524" t="n">
        <v>1367.29</v>
      </c>
      <c r="R2524" t="n">
        <v>150.09</v>
      </c>
      <c r="S2524" t="n">
        <v>104.26</v>
      </c>
      <c r="T2524" t="n">
        <v>21860.86</v>
      </c>
      <c r="U2524" t="n">
        <v>0.6899999999999999</v>
      </c>
      <c r="V2524" t="n">
        <v>0.89</v>
      </c>
      <c r="W2524" t="n">
        <v>20.73</v>
      </c>
      <c r="X2524" t="n">
        <v>1.35</v>
      </c>
      <c r="Y2524" t="n">
        <v>1</v>
      </c>
      <c r="Z2524" t="n">
        <v>10</v>
      </c>
    </row>
    <row r="2525">
      <c r="A2525" t="n">
        <v>40</v>
      </c>
      <c r="B2525" t="n">
        <v>95</v>
      </c>
      <c r="C2525" t="inlineStr">
        <is>
          <t xml:space="preserve">CONCLUIDO	</t>
        </is>
      </c>
      <c r="D2525" t="n">
        <v>1.7206</v>
      </c>
      <c r="E2525" t="n">
        <v>58.12</v>
      </c>
      <c r="F2525" t="n">
        <v>53.9</v>
      </c>
      <c r="G2525" t="n">
        <v>68.81</v>
      </c>
      <c r="H2525" t="n">
        <v>0.97</v>
      </c>
      <c r="I2525" t="n">
        <v>47</v>
      </c>
      <c r="J2525" t="n">
        <v>201.1</v>
      </c>
      <c r="K2525" t="n">
        <v>53.44</v>
      </c>
      <c r="L2525" t="n">
        <v>11</v>
      </c>
      <c r="M2525" t="n">
        <v>45</v>
      </c>
      <c r="N2525" t="n">
        <v>41.66</v>
      </c>
      <c r="O2525" t="n">
        <v>25036.12</v>
      </c>
      <c r="P2525" t="n">
        <v>703.67</v>
      </c>
      <c r="Q2525" t="n">
        <v>1367.3</v>
      </c>
      <c r="R2525" t="n">
        <v>149.56</v>
      </c>
      <c r="S2525" t="n">
        <v>104.26</v>
      </c>
      <c r="T2525" t="n">
        <v>21599.91</v>
      </c>
      <c r="U2525" t="n">
        <v>0.7</v>
      </c>
      <c r="V2525" t="n">
        <v>0.89</v>
      </c>
      <c r="W2525" t="n">
        <v>20.72</v>
      </c>
      <c r="X2525" t="n">
        <v>1.32</v>
      </c>
      <c r="Y2525" t="n">
        <v>1</v>
      </c>
      <c r="Z2525" t="n">
        <v>10</v>
      </c>
    </row>
    <row r="2526">
      <c r="A2526" t="n">
        <v>41</v>
      </c>
      <c r="B2526" t="n">
        <v>95</v>
      </c>
      <c r="C2526" t="inlineStr">
        <is>
          <t xml:space="preserve">CONCLUIDO	</t>
        </is>
      </c>
      <c r="D2526" t="n">
        <v>1.7225</v>
      </c>
      <c r="E2526" t="n">
        <v>58.05</v>
      </c>
      <c r="F2526" t="n">
        <v>53.87</v>
      </c>
      <c r="G2526" t="n">
        <v>70.27</v>
      </c>
      <c r="H2526" t="n">
        <v>0.99</v>
      </c>
      <c r="I2526" t="n">
        <v>46</v>
      </c>
      <c r="J2526" t="n">
        <v>201.49</v>
      </c>
      <c r="K2526" t="n">
        <v>53.44</v>
      </c>
      <c r="L2526" t="n">
        <v>11.25</v>
      </c>
      <c r="M2526" t="n">
        <v>44</v>
      </c>
      <c r="N2526" t="n">
        <v>41.81</v>
      </c>
      <c r="O2526" t="n">
        <v>25084.58</v>
      </c>
      <c r="P2526" t="n">
        <v>702.53</v>
      </c>
      <c r="Q2526" t="n">
        <v>1367.37</v>
      </c>
      <c r="R2526" t="n">
        <v>149.02</v>
      </c>
      <c r="S2526" t="n">
        <v>104.26</v>
      </c>
      <c r="T2526" t="n">
        <v>21334.51</v>
      </c>
      <c r="U2526" t="n">
        <v>0.7</v>
      </c>
      <c r="V2526" t="n">
        <v>0.89</v>
      </c>
      <c r="W2526" t="n">
        <v>20.71</v>
      </c>
      <c r="X2526" t="n">
        <v>1.29</v>
      </c>
      <c r="Y2526" t="n">
        <v>1</v>
      </c>
      <c r="Z2526" t="n">
        <v>10</v>
      </c>
    </row>
    <row r="2527">
      <c r="A2527" t="n">
        <v>42</v>
      </c>
      <c r="B2527" t="n">
        <v>95</v>
      </c>
      <c r="C2527" t="inlineStr">
        <is>
          <t xml:space="preserve">CONCLUIDO	</t>
        </is>
      </c>
      <c r="D2527" t="n">
        <v>1.7247</v>
      </c>
      <c r="E2527" t="n">
        <v>57.98</v>
      </c>
      <c r="F2527" t="n">
        <v>53.84</v>
      </c>
      <c r="G2527" t="n">
        <v>71.78</v>
      </c>
      <c r="H2527" t="n">
        <v>1.01</v>
      </c>
      <c r="I2527" t="n">
        <v>45</v>
      </c>
      <c r="J2527" t="n">
        <v>201.88</v>
      </c>
      <c r="K2527" t="n">
        <v>53.44</v>
      </c>
      <c r="L2527" t="n">
        <v>11.5</v>
      </c>
      <c r="M2527" t="n">
        <v>43</v>
      </c>
      <c r="N2527" t="n">
        <v>41.95</v>
      </c>
      <c r="O2527" t="n">
        <v>25133.09</v>
      </c>
      <c r="P2527" t="n">
        <v>701.0599999999999</v>
      </c>
      <c r="Q2527" t="n">
        <v>1367.28</v>
      </c>
      <c r="R2527" t="n">
        <v>147.76</v>
      </c>
      <c r="S2527" t="n">
        <v>104.26</v>
      </c>
      <c r="T2527" t="n">
        <v>20713.28</v>
      </c>
      <c r="U2527" t="n">
        <v>0.71</v>
      </c>
      <c r="V2527" t="n">
        <v>0.89</v>
      </c>
      <c r="W2527" t="n">
        <v>20.71</v>
      </c>
      <c r="X2527" t="n">
        <v>1.26</v>
      </c>
      <c r="Y2527" t="n">
        <v>1</v>
      </c>
      <c r="Z2527" t="n">
        <v>10</v>
      </c>
    </row>
    <row r="2528">
      <c r="A2528" t="n">
        <v>43</v>
      </c>
      <c r="B2528" t="n">
        <v>95</v>
      </c>
      <c r="C2528" t="inlineStr">
        <is>
          <t xml:space="preserve">CONCLUIDO	</t>
        </is>
      </c>
      <c r="D2528" t="n">
        <v>1.726</v>
      </c>
      <c r="E2528" t="n">
        <v>57.94</v>
      </c>
      <c r="F2528" t="n">
        <v>53.83</v>
      </c>
      <c r="G2528" t="n">
        <v>73.41</v>
      </c>
      <c r="H2528" t="n">
        <v>1.03</v>
      </c>
      <c r="I2528" t="n">
        <v>44</v>
      </c>
      <c r="J2528" t="n">
        <v>202.28</v>
      </c>
      <c r="K2528" t="n">
        <v>53.44</v>
      </c>
      <c r="L2528" t="n">
        <v>11.75</v>
      </c>
      <c r="M2528" t="n">
        <v>42</v>
      </c>
      <c r="N2528" t="n">
        <v>42.09</v>
      </c>
      <c r="O2528" t="n">
        <v>25181.64</v>
      </c>
      <c r="P2528" t="n">
        <v>700.14</v>
      </c>
      <c r="Q2528" t="n">
        <v>1367.31</v>
      </c>
      <c r="R2528" t="n">
        <v>147.15</v>
      </c>
      <c r="S2528" t="n">
        <v>104.26</v>
      </c>
      <c r="T2528" t="n">
        <v>20410.83</v>
      </c>
      <c r="U2528" t="n">
        <v>0.71</v>
      </c>
      <c r="V2528" t="n">
        <v>0.89</v>
      </c>
      <c r="W2528" t="n">
        <v>20.72</v>
      </c>
      <c r="X2528" t="n">
        <v>1.25</v>
      </c>
      <c r="Y2528" t="n">
        <v>1</v>
      </c>
      <c r="Z2528" t="n">
        <v>10</v>
      </c>
    </row>
    <row r="2529">
      <c r="A2529" t="n">
        <v>44</v>
      </c>
      <c r="B2529" t="n">
        <v>95</v>
      </c>
      <c r="C2529" t="inlineStr">
        <is>
          <t xml:space="preserve">CONCLUIDO	</t>
        </is>
      </c>
      <c r="D2529" t="n">
        <v>1.7286</v>
      </c>
      <c r="E2529" t="n">
        <v>57.85</v>
      </c>
      <c r="F2529" t="n">
        <v>53.78</v>
      </c>
      <c r="G2529" t="n">
        <v>75.04000000000001</v>
      </c>
      <c r="H2529" t="n">
        <v>1.05</v>
      </c>
      <c r="I2529" t="n">
        <v>43</v>
      </c>
      <c r="J2529" t="n">
        <v>202.67</v>
      </c>
      <c r="K2529" t="n">
        <v>53.44</v>
      </c>
      <c r="L2529" t="n">
        <v>12</v>
      </c>
      <c r="M2529" t="n">
        <v>41</v>
      </c>
      <c r="N2529" t="n">
        <v>42.24</v>
      </c>
      <c r="O2529" t="n">
        <v>25230.25</v>
      </c>
      <c r="P2529" t="n">
        <v>698.62</v>
      </c>
      <c r="Q2529" t="n">
        <v>1367.26</v>
      </c>
      <c r="R2529" t="n">
        <v>145.15</v>
      </c>
      <c r="S2529" t="n">
        <v>104.26</v>
      </c>
      <c r="T2529" t="n">
        <v>19415.29</v>
      </c>
      <c r="U2529" t="n">
        <v>0.72</v>
      </c>
      <c r="V2529" t="n">
        <v>0.89</v>
      </c>
      <c r="W2529" t="n">
        <v>20.73</v>
      </c>
      <c r="X2529" t="n">
        <v>1.2</v>
      </c>
      <c r="Y2529" t="n">
        <v>1</v>
      </c>
      <c r="Z2529" t="n">
        <v>10</v>
      </c>
    </row>
    <row r="2530">
      <c r="A2530" t="n">
        <v>45</v>
      </c>
      <c r="B2530" t="n">
        <v>95</v>
      </c>
      <c r="C2530" t="inlineStr">
        <is>
          <t xml:space="preserve">CONCLUIDO	</t>
        </is>
      </c>
      <c r="D2530" t="n">
        <v>1.7307</v>
      </c>
      <c r="E2530" t="n">
        <v>57.78</v>
      </c>
      <c r="F2530" t="n">
        <v>53.75</v>
      </c>
      <c r="G2530" t="n">
        <v>76.78</v>
      </c>
      <c r="H2530" t="n">
        <v>1.07</v>
      </c>
      <c r="I2530" t="n">
        <v>42</v>
      </c>
      <c r="J2530" t="n">
        <v>203.07</v>
      </c>
      <c r="K2530" t="n">
        <v>53.44</v>
      </c>
      <c r="L2530" t="n">
        <v>12.25</v>
      </c>
      <c r="M2530" t="n">
        <v>40</v>
      </c>
      <c r="N2530" t="n">
        <v>42.38</v>
      </c>
      <c r="O2530" t="n">
        <v>25279.03</v>
      </c>
      <c r="P2530" t="n">
        <v>696.9</v>
      </c>
      <c r="Q2530" t="n">
        <v>1367.29</v>
      </c>
      <c r="R2530" t="n">
        <v>144.47</v>
      </c>
      <c r="S2530" t="n">
        <v>104.26</v>
      </c>
      <c r="T2530" t="n">
        <v>19083.42</v>
      </c>
      <c r="U2530" t="n">
        <v>0.72</v>
      </c>
      <c r="V2530" t="n">
        <v>0.89</v>
      </c>
      <c r="W2530" t="n">
        <v>20.71</v>
      </c>
      <c r="X2530" t="n">
        <v>1.17</v>
      </c>
      <c r="Y2530" t="n">
        <v>1</v>
      </c>
      <c r="Z2530" t="n">
        <v>10</v>
      </c>
    </row>
    <row r="2531">
      <c r="A2531" t="n">
        <v>46</v>
      </c>
      <c r="B2531" t="n">
        <v>95</v>
      </c>
      <c r="C2531" t="inlineStr">
        <is>
          <t xml:space="preserve">CONCLUIDO	</t>
        </is>
      </c>
      <c r="D2531" t="n">
        <v>1.7325</v>
      </c>
      <c r="E2531" t="n">
        <v>57.72</v>
      </c>
      <c r="F2531" t="n">
        <v>53.73</v>
      </c>
      <c r="G2531" t="n">
        <v>78.62</v>
      </c>
      <c r="H2531" t="n">
        <v>1.09</v>
      </c>
      <c r="I2531" t="n">
        <v>41</v>
      </c>
      <c r="J2531" t="n">
        <v>203.46</v>
      </c>
      <c r="K2531" t="n">
        <v>53.44</v>
      </c>
      <c r="L2531" t="n">
        <v>12.5</v>
      </c>
      <c r="M2531" t="n">
        <v>39</v>
      </c>
      <c r="N2531" t="n">
        <v>42.53</v>
      </c>
      <c r="O2531" t="n">
        <v>25327.74</v>
      </c>
      <c r="P2531" t="n">
        <v>695.3099999999999</v>
      </c>
      <c r="Q2531" t="n">
        <v>1367.29</v>
      </c>
      <c r="R2531" t="n">
        <v>144</v>
      </c>
      <c r="S2531" t="n">
        <v>104.26</v>
      </c>
      <c r="T2531" t="n">
        <v>18851.33</v>
      </c>
      <c r="U2531" t="n">
        <v>0.72</v>
      </c>
      <c r="V2531" t="n">
        <v>0.89</v>
      </c>
      <c r="W2531" t="n">
        <v>20.71</v>
      </c>
      <c r="X2531" t="n">
        <v>1.15</v>
      </c>
      <c r="Y2531" t="n">
        <v>1</v>
      </c>
      <c r="Z2531" t="n">
        <v>10</v>
      </c>
    </row>
    <row r="2532">
      <c r="A2532" t="n">
        <v>47</v>
      </c>
      <c r="B2532" t="n">
        <v>95</v>
      </c>
      <c r="C2532" t="inlineStr">
        <is>
          <t xml:space="preserve">CONCLUIDO	</t>
        </is>
      </c>
      <c r="D2532" t="n">
        <v>1.735</v>
      </c>
      <c r="E2532" t="n">
        <v>57.64</v>
      </c>
      <c r="F2532" t="n">
        <v>53.68</v>
      </c>
      <c r="G2532" t="n">
        <v>80.52</v>
      </c>
      <c r="H2532" t="n">
        <v>1.11</v>
      </c>
      <c r="I2532" t="n">
        <v>40</v>
      </c>
      <c r="J2532" t="n">
        <v>203.86</v>
      </c>
      <c r="K2532" t="n">
        <v>53.44</v>
      </c>
      <c r="L2532" t="n">
        <v>12.75</v>
      </c>
      <c r="M2532" t="n">
        <v>38</v>
      </c>
      <c r="N2532" t="n">
        <v>42.67</v>
      </c>
      <c r="O2532" t="n">
        <v>25376.49</v>
      </c>
      <c r="P2532" t="n">
        <v>694.13</v>
      </c>
      <c r="Q2532" t="n">
        <v>1367.31</v>
      </c>
      <c r="R2532" t="n">
        <v>141.84</v>
      </c>
      <c r="S2532" t="n">
        <v>104.26</v>
      </c>
      <c r="T2532" t="n">
        <v>17775.09</v>
      </c>
      <c r="U2532" t="n">
        <v>0.74</v>
      </c>
      <c r="V2532" t="n">
        <v>0.89</v>
      </c>
      <c r="W2532" t="n">
        <v>20.72</v>
      </c>
      <c r="X2532" t="n">
        <v>1.1</v>
      </c>
      <c r="Y2532" t="n">
        <v>1</v>
      </c>
      <c r="Z2532" t="n">
        <v>10</v>
      </c>
    </row>
    <row r="2533">
      <c r="A2533" t="n">
        <v>48</v>
      </c>
      <c r="B2533" t="n">
        <v>95</v>
      </c>
      <c r="C2533" t="inlineStr">
        <is>
          <t xml:space="preserve">CONCLUIDO	</t>
        </is>
      </c>
      <c r="D2533" t="n">
        <v>1.7347</v>
      </c>
      <c r="E2533" t="n">
        <v>57.65</v>
      </c>
      <c r="F2533" t="n">
        <v>53.69</v>
      </c>
      <c r="G2533" t="n">
        <v>80.53</v>
      </c>
      <c r="H2533" t="n">
        <v>1.13</v>
      </c>
      <c r="I2533" t="n">
        <v>40</v>
      </c>
      <c r="J2533" t="n">
        <v>204.25</v>
      </c>
      <c r="K2533" t="n">
        <v>53.44</v>
      </c>
      <c r="L2533" t="n">
        <v>13</v>
      </c>
      <c r="M2533" t="n">
        <v>38</v>
      </c>
      <c r="N2533" t="n">
        <v>42.82</v>
      </c>
      <c r="O2533" t="n">
        <v>25425.3</v>
      </c>
      <c r="P2533" t="n">
        <v>692.9</v>
      </c>
      <c r="Q2533" t="n">
        <v>1367.21</v>
      </c>
      <c r="R2533" t="n">
        <v>142.7</v>
      </c>
      <c r="S2533" t="n">
        <v>104.26</v>
      </c>
      <c r="T2533" t="n">
        <v>18207.12</v>
      </c>
      <c r="U2533" t="n">
        <v>0.73</v>
      </c>
      <c r="V2533" t="n">
        <v>0.89</v>
      </c>
      <c r="W2533" t="n">
        <v>20.71</v>
      </c>
      <c r="X2533" t="n">
        <v>1.11</v>
      </c>
      <c r="Y2533" t="n">
        <v>1</v>
      </c>
      <c r="Z2533" t="n">
        <v>10</v>
      </c>
    </row>
    <row r="2534">
      <c r="A2534" t="n">
        <v>49</v>
      </c>
      <c r="B2534" t="n">
        <v>95</v>
      </c>
      <c r="C2534" t="inlineStr">
        <is>
          <t xml:space="preserve">CONCLUIDO	</t>
        </is>
      </c>
      <c r="D2534" t="n">
        <v>1.7365</v>
      </c>
      <c r="E2534" t="n">
        <v>57.59</v>
      </c>
      <c r="F2534" t="n">
        <v>53.67</v>
      </c>
      <c r="G2534" t="n">
        <v>82.56999999999999</v>
      </c>
      <c r="H2534" t="n">
        <v>1.15</v>
      </c>
      <c r="I2534" t="n">
        <v>39</v>
      </c>
      <c r="J2534" t="n">
        <v>204.65</v>
      </c>
      <c r="K2534" t="n">
        <v>53.44</v>
      </c>
      <c r="L2534" t="n">
        <v>13.25</v>
      </c>
      <c r="M2534" t="n">
        <v>37</v>
      </c>
      <c r="N2534" t="n">
        <v>42.96</v>
      </c>
      <c r="O2534" t="n">
        <v>25474.16</v>
      </c>
      <c r="P2534" t="n">
        <v>692.4400000000001</v>
      </c>
      <c r="Q2534" t="n">
        <v>1367.28</v>
      </c>
      <c r="R2534" t="n">
        <v>142.05</v>
      </c>
      <c r="S2534" t="n">
        <v>104.26</v>
      </c>
      <c r="T2534" t="n">
        <v>17888.56</v>
      </c>
      <c r="U2534" t="n">
        <v>0.73</v>
      </c>
      <c r="V2534" t="n">
        <v>0.89</v>
      </c>
      <c r="W2534" t="n">
        <v>20.71</v>
      </c>
      <c r="X2534" t="n">
        <v>1.09</v>
      </c>
      <c r="Y2534" t="n">
        <v>1</v>
      </c>
      <c r="Z2534" t="n">
        <v>10</v>
      </c>
    </row>
    <row r="2535">
      <c r="A2535" t="n">
        <v>50</v>
      </c>
      <c r="B2535" t="n">
        <v>95</v>
      </c>
      <c r="C2535" t="inlineStr">
        <is>
          <t xml:space="preserve">CONCLUIDO	</t>
        </is>
      </c>
      <c r="D2535" t="n">
        <v>1.7392</v>
      </c>
      <c r="E2535" t="n">
        <v>57.5</v>
      </c>
      <c r="F2535" t="n">
        <v>53.61</v>
      </c>
      <c r="G2535" t="n">
        <v>84.65000000000001</v>
      </c>
      <c r="H2535" t="n">
        <v>1.17</v>
      </c>
      <c r="I2535" t="n">
        <v>38</v>
      </c>
      <c r="J2535" t="n">
        <v>205.05</v>
      </c>
      <c r="K2535" t="n">
        <v>53.44</v>
      </c>
      <c r="L2535" t="n">
        <v>13.5</v>
      </c>
      <c r="M2535" t="n">
        <v>36</v>
      </c>
      <c r="N2535" t="n">
        <v>43.11</v>
      </c>
      <c r="O2535" t="n">
        <v>25523.06</v>
      </c>
      <c r="P2535" t="n">
        <v>690.17</v>
      </c>
      <c r="Q2535" t="n">
        <v>1367.35</v>
      </c>
      <c r="R2535" t="n">
        <v>140.32</v>
      </c>
      <c r="S2535" t="n">
        <v>104.26</v>
      </c>
      <c r="T2535" t="n">
        <v>17027</v>
      </c>
      <c r="U2535" t="n">
        <v>0.74</v>
      </c>
      <c r="V2535" t="n">
        <v>0.89</v>
      </c>
      <c r="W2535" t="n">
        <v>20.7</v>
      </c>
      <c r="X2535" t="n">
        <v>1.04</v>
      </c>
      <c r="Y2535" t="n">
        <v>1</v>
      </c>
      <c r="Z2535" t="n">
        <v>10</v>
      </c>
    </row>
    <row r="2536">
      <c r="A2536" t="n">
        <v>51</v>
      </c>
      <c r="B2536" t="n">
        <v>95</v>
      </c>
      <c r="C2536" t="inlineStr">
        <is>
          <t xml:space="preserve">CONCLUIDO	</t>
        </is>
      </c>
      <c r="D2536" t="n">
        <v>1.7407</v>
      </c>
      <c r="E2536" t="n">
        <v>57.45</v>
      </c>
      <c r="F2536" t="n">
        <v>53.6</v>
      </c>
      <c r="G2536" t="n">
        <v>86.92</v>
      </c>
      <c r="H2536" t="n">
        <v>1.19</v>
      </c>
      <c r="I2536" t="n">
        <v>37</v>
      </c>
      <c r="J2536" t="n">
        <v>205.44</v>
      </c>
      <c r="K2536" t="n">
        <v>53.44</v>
      </c>
      <c r="L2536" t="n">
        <v>13.75</v>
      </c>
      <c r="M2536" t="n">
        <v>35</v>
      </c>
      <c r="N2536" t="n">
        <v>43.26</v>
      </c>
      <c r="O2536" t="n">
        <v>25572.02</v>
      </c>
      <c r="P2536" t="n">
        <v>688.92</v>
      </c>
      <c r="Q2536" t="n">
        <v>1367.3</v>
      </c>
      <c r="R2536" t="n">
        <v>139.68</v>
      </c>
      <c r="S2536" t="n">
        <v>104.26</v>
      </c>
      <c r="T2536" t="n">
        <v>16711.99</v>
      </c>
      <c r="U2536" t="n">
        <v>0.75</v>
      </c>
      <c r="V2536" t="n">
        <v>0.89</v>
      </c>
      <c r="W2536" t="n">
        <v>20.7</v>
      </c>
      <c r="X2536" t="n">
        <v>1.02</v>
      </c>
      <c r="Y2536" t="n">
        <v>1</v>
      </c>
      <c r="Z2536" t="n">
        <v>10</v>
      </c>
    </row>
    <row r="2537">
      <c r="A2537" t="n">
        <v>52</v>
      </c>
      <c r="B2537" t="n">
        <v>95</v>
      </c>
      <c r="C2537" t="inlineStr">
        <is>
          <t xml:space="preserve">CONCLUIDO	</t>
        </is>
      </c>
      <c r="D2537" t="n">
        <v>1.7402</v>
      </c>
      <c r="E2537" t="n">
        <v>57.46</v>
      </c>
      <c r="F2537" t="n">
        <v>53.62</v>
      </c>
      <c r="G2537" t="n">
        <v>86.95</v>
      </c>
      <c r="H2537" t="n">
        <v>1.21</v>
      </c>
      <c r="I2537" t="n">
        <v>37</v>
      </c>
      <c r="J2537" t="n">
        <v>205.84</v>
      </c>
      <c r="K2537" t="n">
        <v>53.44</v>
      </c>
      <c r="L2537" t="n">
        <v>14</v>
      </c>
      <c r="M2537" t="n">
        <v>35</v>
      </c>
      <c r="N2537" t="n">
        <v>43.4</v>
      </c>
      <c r="O2537" t="n">
        <v>25621.03</v>
      </c>
      <c r="P2537" t="n">
        <v>688.76</v>
      </c>
      <c r="Q2537" t="n">
        <v>1367.23</v>
      </c>
      <c r="R2537" t="n">
        <v>140.31</v>
      </c>
      <c r="S2537" t="n">
        <v>104.26</v>
      </c>
      <c r="T2537" t="n">
        <v>17028.35</v>
      </c>
      <c r="U2537" t="n">
        <v>0.74</v>
      </c>
      <c r="V2537" t="n">
        <v>0.89</v>
      </c>
      <c r="W2537" t="n">
        <v>20.71</v>
      </c>
      <c r="X2537" t="n">
        <v>1.04</v>
      </c>
      <c r="Y2537" t="n">
        <v>1</v>
      </c>
      <c r="Z2537" t="n">
        <v>10</v>
      </c>
    </row>
    <row r="2538">
      <c r="A2538" t="n">
        <v>53</v>
      </c>
      <c r="B2538" t="n">
        <v>95</v>
      </c>
      <c r="C2538" t="inlineStr">
        <is>
          <t xml:space="preserve">CONCLUIDO	</t>
        </is>
      </c>
      <c r="D2538" t="n">
        <v>1.7428</v>
      </c>
      <c r="E2538" t="n">
        <v>57.38</v>
      </c>
      <c r="F2538" t="n">
        <v>53.57</v>
      </c>
      <c r="G2538" t="n">
        <v>89.29000000000001</v>
      </c>
      <c r="H2538" t="n">
        <v>1.23</v>
      </c>
      <c r="I2538" t="n">
        <v>36</v>
      </c>
      <c r="J2538" t="n">
        <v>206.24</v>
      </c>
      <c r="K2538" t="n">
        <v>53.44</v>
      </c>
      <c r="L2538" t="n">
        <v>14.25</v>
      </c>
      <c r="M2538" t="n">
        <v>34</v>
      </c>
      <c r="N2538" t="n">
        <v>43.55</v>
      </c>
      <c r="O2538" t="n">
        <v>25670.09</v>
      </c>
      <c r="P2538" t="n">
        <v>686.76</v>
      </c>
      <c r="Q2538" t="n">
        <v>1367.43</v>
      </c>
      <c r="R2538" t="n">
        <v>138.79</v>
      </c>
      <c r="S2538" t="n">
        <v>104.26</v>
      </c>
      <c r="T2538" t="n">
        <v>16271.67</v>
      </c>
      <c r="U2538" t="n">
        <v>0.75</v>
      </c>
      <c r="V2538" t="n">
        <v>0.89</v>
      </c>
      <c r="W2538" t="n">
        <v>20.7</v>
      </c>
      <c r="X2538" t="n">
        <v>0.99</v>
      </c>
      <c r="Y2538" t="n">
        <v>1</v>
      </c>
      <c r="Z2538" t="n">
        <v>10</v>
      </c>
    </row>
    <row r="2539">
      <c r="A2539" t="n">
        <v>54</v>
      </c>
      <c r="B2539" t="n">
        <v>95</v>
      </c>
      <c r="C2539" t="inlineStr">
        <is>
          <t xml:space="preserve">CONCLUIDO	</t>
        </is>
      </c>
      <c r="D2539" t="n">
        <v>1.7445</v>
      </c>
      <c r="E2539" t="n">
        <v>57.32</v>
      </c>
      <c r="F2539" t="n">
        <v>53.55</v>
      </c>
      <c r="G2539" t="n">
        <v>91.8</v>
      </c>
      <c r="H2539" t="n">
        <v>1.25</v>
      </c>
      <c r="I2539" t="n">
        <v>35</v>
      </c>
      <c r="J2539" t="n">
        <v>206.64</v>
      </c>
      <c r="K2539" t="n">
        <v>53.44</v>
      </c>
      <c r="L2539" t="n">
        <v>14.5</v>
      </c>
      <c r="M2539" t="n">
        <v>33</v>
      </c>
      <c r="N2539" t="n">
        <v>43.7</v>
      </c>
      <c r="O2539" t="n">
        <v>25719.19</v>
      </c>
      <c r="P2539" t="n">
        <v>684.6900000000001</v>
      </c>
      <c r="Q2539" t="n">
        <v>1367.32</v>
      </c>
      <c r="R2539" t="n">
        <v>138.25</v>
      </c>
      <c r="S2539" t="n">
        <v>104.26</v>
      </c>
      <c r="T2539" t="n">
        <v>16006.83</v>
      </c>
      <c r="U2539" t="n">
        <v>0.75</v>
      </c>
      <c r="V2539" t="n">
        <v>0.89</v>
      </c>
      <c r="W2539" t="n">
        <v>20.7</v>
      </c>
      <c r="X2539" t="n">
        <v>0.97</v>
      </c>
      <c r="Y2539" t="n">
        <v>1</v>
      </c>
      <c r="Z2539" t="n">
        <v>10</v>
      </c>
    </row>
    <row r="2540">
      <c r="A2540" t="n">
        <v>55</v>
      </c>
      <c r="B2540" t="n">
        <v>95</v>
      </c>
      <c r="C2540" t="inlineStr">
        <is>
          <t xml:space="preserve">CONCLUIDO	</t>
        </is>
      </c>
      <c r="D2540" t="n">
        <v>1.7435</v>
      </c>
      <c r="E2540" t="n">
        <v>57.36</v>
      </c>
      <c r="F2540" t="n">
        <v>53.59</v>
      </c>
      <c r="G2540" t="n">
        <v>91.86</v>
      </c>
      <c r="H2540" t="n">
        <v>1.27</v>
      </c>
      <c r="I2540" t="n">
        <v>35</v>
      </c>
      <c r="J2540" t="n">
        <v>207.03</v>
      </c>
      <c r="K2540" t="n">
        <v>53.44</v>
      </c>
      <c r="L2540" t="n">
        <v>14.75</v>
      </c>
      <c r="M2540" t="n">
        <v>33</v>
      </c>
      <c r="N2540" t="n">
        <v>43.85</v>
      </c>
      <c r="O2540" t="n">
        <v>25768.35</v>
      </c>
      <c r="P2540" t="n">
        <v>684.5</v>
      </c>
      <c r="Q2540" t="n">
        <v>1367.37</v>
      </c>
      <c r="R2540" t="n">
        <v>139.34</v>
      </c>
      <c r="S2540" t="n">
        <v>104.26</v>
      </c>
      <c r="T2540" t="n">
        <v>16553.71</v>
      </c>
      <c r="U2540" t="n">
        <v>0.75</v>
      </c>
      <c r="V2540" t="n">
        <v>0.89</v>
      </c>
      <c r="W2540" t="n">
        <v>20.7</v>
      </c>
      <c r="X2540" t="n">
        <v>1.01</v>
      </c>
      <c r="Y2540" t="n">
        <v>1</v>
      </c>
      <c r="Z2540" t="n">
        <v>10</v>
      </c>
    </row>
    <row r="2541">
      <c r="A2541" t="n">
        <v>56</v>
      </c>
      <c r="B2541" t="n">
        <v>95</v>
      </c>
      <c r="C2541" t="inlineStr">
        <is>
          <t xml:space="preserve">CONCLUIDO	</t>
        </is>
      </c>
      <c r="D2541" t="n">
        <v>1.7465</v>
      </c>
      <c r="E2541" t="n">
        <v>57.26</v>
      </c>
      <c r="F2541" t="n">
        <v>53.52</v>
      </c>
      <c r="G2541" t="n">
        <v>94.45</v>
      </c>
      <c r="H2541" t="n">
        <v>1.28</v>
      </c>
      <c r="I2541" t="n">
        <v>34</v>
      </c>
      <c r="J2541" t="n">
        <v>207.43</v>
      </c>
      <c r="K2541" t="n">
        <v>53.44</v>
      </c>
      <c r="L2541" t="n">
        <v>15</v>
      </c>
      <c r="M2541" t="n">
        <v>32</v>
      </c>
      <c r="N2541" t="n">
        <v>44</v>
      </c>
      <c r="O2541" t="n">
        <v>25817.56</v>
      </c>
      <c r="P2541" t="n">
        <v>682.5599999999999</v>
      </c>
      <c r="Q2541" t="n">
        <v>1367.22</v>
      </c>
      <c r="R2541" t="n">
        <v>137.29</v>
      </c>
      <c r="S2541" t="n">
        <v>104.26</v>
      </c>
      <c r="T2541" t="n">
        <v>15529.68</v>
      </c>
      <c r="U2541" t="n">
        <v>0.76</v>
      </c>
      <c r="V2541" t="n">
        <v>0.9</v>
      </c>
      <c r="W2541" t="n">
        <v>20.7</v>
      </c>
      <c r="X2541" t="n">
        <v>0.95</v>
      </c>
      <c r="Y2541" t="n">
        <v>1</v>
      </c>
      <c r="Z2541" t="n">
        <v>10</v>
      </c>
    </row>
    <row r="2542">
      <c r="A2542" t="n">
        <v>57</v>
      </c>
      <c r="B2542" t="n">
        <v>95</v>
      </c>
      <c r="C2542" t="inlineStr">
        <is>
          <t xml:space="preserve">CONCLUIDO	</t>
        </is>
      </c>
      <c r="D2542" t="n">
        <v>1.7481</v>
      </c>
      <c r="E2542" t="n">
        <v>57.2</v>
      </c>
      <c r="F2542" t="n">
        <v>53.51</v>
      </c>
      <c r="G2542" t="n">
        <v>97.29000000000001</v>
      </c>
      <c r="H2542" t="n">
        <v>1.3</v>
      </c>
      <c r="I2542" t="n">
        <v>33</v>
      </c>
      <c r="J2542" t="n">
        <v>207.83</v>
      </c>
      <c r="K2542" t="n">
        <v>53.44</v>
      </c>
      <c r="L2542" t="n">
        <v>15.25</v>
      </c>
      <c r="M2542" t="n">
        <v>31</v>
      </c>
      <c r="N2542" t="n">
        <v>44.15</v>
      </c>
      <c r="O2542" t="n">
        <v>25866.82</v>
      </c>
      <c r="P2542" t="n">
        <v>681.78</v>
      </c>
      <c r="Q2542" t="n">
        <v>1367.25</v>
      </c>
      <c r="R2542" t="n">
        <v>136.81</v>
      </c>
      <c r="S2542" t="n">
        <v>104.26</v>
      </c>
      <c r="T2542" t="n">
        <v>15298.43</v>
      </c>
      <c r="U2542" t="n">
        <v>0.76</v>
      </c>
      <c r="V2542" t="n">
        <v>0.9</v>
      </c>
      <c r="W2542" t="n">
        <v>20.7</v>
      </c>
      <c r="X2542" t="n">
        <v>0.93</v>
      </c>
      <c r="Y2542" t="n">
        <v>1</v>
      </c>
      <c r="Z2542" t="n">
        <v>10</v>
      </c>
    </row>
    <row r="2543">
      <c r="A2543" t="n">
        <v>58</v>
      </c>
      <c r="B2543" t="n">
        <v>95</v>
      </c>
      <c r="C2543" t="inlineStr">
        <is>
          <t xml:space="preserve">CONCLUIDO	</t>
        </is>
      </c>
      <c r="D2543" t="n">
        <v>1.7491</v>
      </c>
      <c r="E2543" t="n">
        <v>57.17</v>
      </c>
      <c r="F2543" t="n">
        <v>53.48</v>
      </c>
      <c r="G2543" t="n">
        <v>97.23</v>
      </c>
      <c r="H2543" t="n">
        <v>1.32</v>
      </c>
      <c r="I2543" t="n">
        <v>33</v>
      </c>
      <c r="J2543" t="n">
        <v>208.23</v>
      </c>
      <c r="K2543" t="n">
        <v>53.44</v>
      </c>
      <c r="L2543" t="n">
        <v>15.5</v>
      </c>
      <c r="M2543" t="n">
        <v>31</v>
      </c>
      <c r="N2543" t="n">
        <v>44.3</v>
      </c>
      <c r="O2543" t="n">
        <v>25916.13</v>
      </c>
      <c r="P2543" t="n">
        <v>681.01</v>
      </c>
      <c r="Q2543" t="n">
        <v>1367.21</v>
      </c>
      <c r="R2543" t="n">
        <v>135.86</v>
      </c>
      <c r="S2543" t="n">
        <v>104.26</v>
      </c>
      <c r="T2543" t="n">
        <v>14823.14</v>
      </c>
      <c r="U2543" t="n">
        <v>0.77</v>
      </c>
      <c r="V2543" t="n">
        <v>0.9</v>
      </c>
      <c r="W2543" t="n">
        <v>20.69</v>
      </c>
      <c r="X2543" t="n">
        <v>0.9</v>
      </c>
      <c r="Y2543" t="n">
        <v>1</v>
      </c>
      <c r="Z2543" t="n">
        <v>10</v>
      </c>
    </row>
    <row r="2544">
      <c r="A2544" t="n">
        <v>59</v>
      </c>
      <c r="B2544" t="n">
        <v>95</v>
      </c>
      <c r="C2544" t="inlineStr">
        <is>
          <t xml:space="preserve">CONCLUIDO	</t>
        </is>
      </c>
      <c r="D2544" t="n">
        <v>1.7506</v>
      </c>
      <c r="E2544" t="n">
        <v>57.12</v>
      </c>
      <c r="F2544" t="n">
        <v>53.46</v>
      </c>
      <c r="G2544" t="n">
        <v>100.24</v>
      </c>
      <c r="H2544" t="n">
        <v>1.34</v>
      </c>
      <c r="I2544" t="n">
        <v>32</v>
      </c>
      <c r="J2544" t="n">
        <v>208.63</v>
      </c>
      <c r="K2544" t="n">
        <v>53.44</v>
      </c>
      <c r="L2544" t="n">
        <v>15.75</v>
      </c>
      <c r="M2544" t="n">
        <v>30</v>
      </c>
      <c r="N2544" t="n">
        <v>44.45</v>
      </c>
      <c r="O2544" t="n">
        <v>25965.5</v>
      </c>
      <c r="P2544" t="n">
        <v>679.59</v>
      </c>
      <c r="Q2544" t="n">
        <v>1367.26</v>
      </c>
      <c r="R2544" t="n">
        <v>135.51</v>
      </c>
      <c r="S2544" t="n">
        <v>104.26</v>
      </c>
      <c r="T2544" t="n">
        <v>14650.68</v>
      </c>
      <c r="U2544" t="n">
        <v>0.77</v>
      </c>
      <c r="V2544" t="n">
        <v>0.9</v>
      </c>
      <c r="W2544" t="n">
        <v>20.69</v>
      </c>
      <c r="X2544" t="n">
        <v>0.88</v>
      </c>
      <c r="Y2544" t="n">
        <v>1</v>
      </c>
      <c r="Z2544" t="n">
        <v>10</v>
      </c>
    </row>
    <row r="2545">
      <c r="A2545" t="n">
        <v>60</v>
      </c>
      <c r="B2545" t="n">
        <v>95</v>
      </c>
      <c r="C2545" t="inlineStr">
        <is>
          <t xml:space="preserve">CONCLUIDO	</t>
        </is>
      </c>
      <c r="D2545" t="n">
        <v>1.7507</v>
      </c>
      <c r="E2545" t="n">
        <v>57.12</v>
      </c>
      <c r="F2545" t="n">
        <v>53.46</v>
      </c>
      <c r="G2545" t="n">
        <v>100.24</v>
      </c>
      <c r="H2545" t="n">
        <v>1.36</v>
      </c>
      <c r="I2545" t="n">
        <v>32</v>
      </c>
      <c r="J2545" t="n">
        <v>209.03</v>
      </c>
      <c r="K2545" t="n">
        <v>53.44</v>
      </c>
      <c r="L2545" t="n">
        <v>16</v>
      </c>
      <c r="M2545" t="n">
        <v>30</v>
      </c>
      <c r="N2545" t="n">
        <v>44.6</v>
      </c>
      <c r="O2545" t="n">
        <v>26014.91</v>
      </c>
      <c r="P2545" t="n">
        <v>678.03</v>
      </c>
      <c r="Q2545" t="n">
        <v>1367.23</v>
      </c>
      <c r="R2545" t="n">
        <v>135.22</v>
      </c>
      <c r="S2545" t="n">
        <v>104.26</v>
      </c>
      <c r="T2545" t="n">
        <v>14505.92</v>
      </c>
      <c r="U2545" t="n">
        <v>0.77</v>
      </c>
      <c r="V2545" t="n">
        <v>0.9</v>
      </c>
      <c r="W2545" t="n">
        <v>20.7</v>
      </c>
      <c r="X2545" t="n">
        <v>0.88</v>
      </c>
      <c r="Y2545" t="n">
        <v>1</v>
      </c>
      <c r="Z2545" t="n">
        <v>10</v>
      </c>
    </row>
    <row r="2546">
      <c r="A2546" t="n">
        <v>61</v>
      </c>
      <c r="B2546" t="n">
        <v>95</v>
      </c>
      <c r="C2546" t="inlineStr">
        <is>
          <t xml:space="preserve">CONCLUIDO	</t>
        </is>
      </c>
      <c r="D2546" t="n">
        <v>1.7523</v>
      </c>
      <c r="E2546" t="n">
        <v>57.07</v>
      </c>
      <c r="F2546" t="n">
        <v>53.44</v>
      </c>
      <c r="G2546" t="n">
        <v>103.44</v>
      </c>
      <c r="H2546" t="n">
        <v>1.38</v>
      </c>
      <c r="I2546" t="n">
        <v>31</v>
      </c>
      <c r="J2546" t="n">
        <v>209.43</v>
      </c>
      <c r="K2546" t="n">
        <v>53.44</v>
      </c>
      <c r="L2546" t="n">
        <v>16.25</v>
      </c>
      <c r="M2546" t="n">
        <v>29</v>
      </c>
      <c r="N2546" t="n">
        <v>44.75</v>
      </c>
      <c r="O2546" t="n">
        <v>26064.38</v>
      </c>
      <c r="P2546" t="n">
        <v>677.64</v>
      </c>
      <c r="Q2546" t="n">
        <v>1367.37</v>
      </c>
      <c r="R2546" t="n">
        <v>134.7</v>
      </c>
      <c r="S2546" t="n">
        <v>104.26</v>
      </c>
      <c r="T2546" t="n">
        <v>14251.27</v>
      </c>
      <c r="U2546" t="n">
        <v>0.77</v>
      </c>
      <c r="V2546" t="n">
        <v>0.9</v>
      </c>
      <c r="W2546" t="n">
        <v>20.69</v>
      </c>
      <c r="X2546" t="n">
        <v>0.87</v>
      </c>
      <c r="Y2546" t="n">
        <v>1</v>
      </c>
      <c r="Z2546" t="n">
        <v>10</v>
      </c>
    </row>
    <row r="2547">
      <c r="A2547" t="n">
        <v>62</v>
      </c>
      <c r="B2547" t="n">
        <v>95</v>
      </c>
      <c r="C2547" t="inlineStr">
        <is>
          <t xml:space="preserve">CONCLUIDO	</t>
        </is>
      </c>
      <c r="D2547" t="n">
        <v>1.7526</v>
      </c>
      <c r="E2547" t="n">
        <v>57.06</v>
      </c>
      <c r="F2547" t="n">
        <v>53.44</v>
      </c>
      <c r="G2547" t="n">
        <v>103.42</v>
      </c>
      <c r="H2547" t="n">
        <v>1.4</v>
      </c>
      <c r="I2547" t="n">
        <v>31</v>
      </c>
      <c r="J2547" t="n">
        <v>209.84</v>
      </c>
      <c r="K2547" t="n">
        <v>53.44</v>
      </c>
      <c r="L2547" t="n">
        <v>16.5</v>
      </c>
      <c r="M2547" t="n">
        <v>29</v>
      </c>
      <c r="N2547" t="n">
        <v>44.9</v>
      </c>
      <c r="O2547" t="n">
        <v>26113.9</v>
      </c>
      <c r="P2547" t="n">
        <v>676.58</v>
      </c>
      <c r="Q2547" t="n">
        <v>1367.23</v>
      </c>
      <c r="R2547" t="n">
        <v>134.33</v>
      </c>
      <c r="S2547" t="n">
        <v>104.26</v>
      </c>
      <c r="T2547" t="n">
        <v>14065.15</v>
      </c>
      <c r="U2547" t="n">
        <v>0.78</v>
      </c>
      <c r="V2547" t="n">
        <v>0.9</v>
      </c>
      <c r="W2547" t="n">
        <v>20.7</v>
      </c>
      <c r="X2547" t="n">
        <v>0.86</v>
      </c>
      <c r="Y2547" t="n">
        <v>1</v>
      </c>
      <c r="Z2547" t="n">
        <v>10</v>
      </c>
    </row>
    <row r="2548">
      <c r="A2548" t="n">
        <v>63</v>
      </c>
      <c r="B2548" t="n">
        <v>95</v>
      </c>
      <c r="C2548" t="inlineStr">
        <is>
          <t xml:space="preserve">CONCLUIDO	</t>
        </is>
      </c>
      <c r="D2548" t="n">
        <v>1.7548</v>
      </c>
      <c r="E2548" t="n">
        <v>56.99</v>
      </c>
      <c r="F2548" t="n">
        <v>53.4</v>
      </c>
      <c r="G2548" t="n">
        <v>106.8</v>
      </c>
      <c r="H2548" t="n">
        <v>1.42</v>
      </c>
      <c r="I2548" t="n">
        <v>30</v>
      </c>
      <c r="J2548" t="n">
        <v>210.24</v>
      </c>
      <c r="K2548" t="n">
        <v>53.44</v>
      </c>
      <c r="L2548" t="n">
        <v>16.75</v>
      </c>
      <c r="M2548" t="n">
        <v>28</v>
      </c>
      <c r="N2548" t="n">
        <v>45.05</v>
      </c>
      <c r="O2548" t="n">
        <v>26163.47</v>
      </c>
      <c r="P2548" t="n">
        <v>674.53</v>
      </c>
      <c r="Q2548" t="n">
        <v>1367.22</v>
      </c>
      <c r="R2548" t="n">
        <v>133.32</v>
      </c>
      <c r="S2548" t="n">
        <v>104.26</v>
      </c>
      <c r="T2548" t="n">
        <v>13563.75</v>
      </c>
      <c r="U2548" t="n">
        <v>0.78</v>
      </c>
      <c r="V2548" t="n">
        <v>0.9</v>
      </c>
      <c r="W2548" t="n">
        <v>20.69</v>
      </c>
      <c r="X2548" t="n">
        <v>0.83</v>
      </c>
      <c r="Y2548" t="n">
        <v>1</v>
      </c>
      <c r="Z2548" t="n">
        <v>10</v>
      </c>
    </row>
    <row r="2549">
      <c r="A2549" t="n">
        <v>64</v>
      </c>
      <c r="B2549" t="n">
        <v>95</v>
      </c>
      <c r="C2549" t="inlineStr">
        <is>
          <t xml:space="preserve">CONCLUIDO	</t>
        </is>
      </c>
      <c r="D2549" t="n">
        <v>1.7549</v>
      </c>
      <c r="E2549" t="n">
        <v>56.98</v>
      </c>
      <c r="F2549" t="n">
        <v>53.4</v>
      </c>
      <c r="G2549" t="n">
        <v>106.8</v>
      </c>
      <c r="H2549" t="n">
        <v>1.43</v>
      </c>
      <c r="I2549" t="n">
        <v>30</v>
      </c>
      <c r="J2549" t="n">
        <v>210.64</v>
      </c>
      <c r="K2549" t="n">
        <v>53.44</v>
      </c>
      <c r="L2549" t="n">
        <v>17</v>
      </c>
      <c r="M2549" t="n">
        <v>28</v>
      </c>
      <c r="N2549" t="n">
        <v>45.21</v>
      </c>
      <c r="O2549" t="n">
        <v>26213.09</v>
      </c>
      <c r="P2549" t="n">
        <v>673.8200000000001</v>
      </c>
      <c r="Q2549" t="n">
        <v>1367.3</v>
      </c>
      <c r="R2549" t="n">
        <v>133.54</v>
      </c>
      <c r="S2549" t="n">
        <v>104.26</v>
      </c>
      <c r="T2549" t="n">
        <v>13676.64</v>
      </c>
      <c r="U2549" t="n">
        <v>0.78</v>
      </c>
      <c r="V2549" t="n">
        <v>0.9</v>
      </c>
      <c r="W2549" t="n">
        <v>20.68</v>
      </c>
      <c r="X2549" t="n">
        <v>0.82</v>
      </c>
      <c r="Y2549" t="n">
        <v>1</v>
      </c>
      <c r="Z2549" t="n">
        <v>10</v>
      </c>
    </row>
    <row r="2550">
      <c r="A2550" t="n">
        <v>65</v>
      </c>
      <c r="B2550" t="n">
        <v>95</v>
      </c>
      <c r="C2550" t="inlineStr">
        <is>
          <t xml:space="preserve">CONCLUIDO	</t>
        </is>
      </c>
      <c r="D2550" t="n">
        <v>1.7569</v>
      </c>
      <c r="E2550" t="n">
        <v>56.92</v>
      </c>
      <c r="F2550" t="n">
        <v>53.37</v>
      </c>
      <c r="G2550" t="n">
        <v>110.42</v>
      </c>
      <c r="H2550" t="n">
        <v>1.45</v>
      </c>
      <c r="I2550" t="n">
        <v>29</v>
      </c>
      <c r="J2550" t="n">
        <v>211.04</v>
      </c>
      <c r="K2550" t="n">
        <v>53.44</v>
      </c>
      <c r="L2550" t="n">
        <v>17.25</v>
      </c>
      <c r="M2550" t="n">
        <v>27</v>
      </c>
      <c r="N2550" t="n">
        <v>45.36</v>
      </c>
      <c r="O2550" t="n">
        <v>26262.77</v>
      </c>
      <c r="P2550" t="n">
        <v>672.33</v>
      </c>
      <c r="Q2550" t="n">
        <v>1367.19</v>
      </c>
      <c r="R2550" t="n">
        <v>132.36</v>
      </c>
      <c r="S2550" t="n">
        <v>104.26</v>
      </c>
      <c r="T2550" t="n">
        <v>13091.3</v>
      </c>
      <c r="U2550" t="n">
        <v>0.79</v>
      </c>
      <c r="V2550" t="n">
        <v>0.9</v>
      </c>
      <c r="W2550" t="n">
        <v>20.69</v>
      </c>
      <c r="X2550" t="n">
        <v>0.8</v>
      </c>
      <c r="Y2550" t="n">
        <v>1</v>
      </c>
      <c r="Z2550" t="n">
        <v>10</v>
      </c>
    </row>
    <row r="2551">
      <c r="A2551" t="n">
        <v>66</v>
      </c>
      <c r="B2551" t="n">
        <v>95</v>
      </c>
      <c r="C2551" t="inlineStr">
        <is>
          <t xml:space="preserve">CONCLUIDO	</t>
        </is>
      </c>
      <c r="D2551" t="n">
        <v>1.7567</v>
      </c>
      <c r="E2551" t="n">
        <v>56.92</v>
      </c>
      <c r="F2551" t="n">
        <v>53.38</v>
      </c>
      <c r="G2551" t="n">
        <v>110.43</v>
      </c>
      <c r="H2551" t="n">
        <v>1.47</v>
      </c>
      <c r="I2551" t="n">
        <v>29</v>
      </c>
      <c r="J2551" t="n">
        <v>211.45</v>
      </c>
      <c r="K2551" t="n">
        <v>53.44</v>
      </c>
      <c r="L2551" t="n">
        <v>17.5</v>
      </c>
      <c r="M2551" t="n">
        <v>27</v>
      </c>
      <c r="N2551" t="n">
        <v>45.51</v>
      </c>
      <c r="O2551" t="n">
        <v>26312.5</v>
      </c>
      <c r="P2551" t="n">
        <v>671.9</v>
      </c>
      <c r="Q2551" t="n">
        <v>1367.21</v>
      </c>
      <c r="R2551" t="n">
        <v>132.63</v>
      </c>
      <c r="S2551" t="n">
        <v>104.26</v>
      </c>
      <c r="T2551" t="n">
        <v>13224.24</v>
      </c>
      <c r="U2551" t="n">
        <v>0.79</v>
      </c>
      <c r="V2551" t="n">
        <v>0.9</v>
      </c>
      <c r="W2551" t="n">
        <v>20.69</v>
      </c>
      <c r="X2551" t="n">
        <v>0.8</v>
      </c>
      <c r="Y2551" t="n">
        <v>1</v>
      </c>
      <c r="Z2551" t="n">
        <v>10</v>
      </c>
    </row>
    <row r="2552">
      <c r="A2552" t="n">
        <v>67</v>
      </c>
      <c r="B2552" t="n">
        <v>95</v>
      </c>
      <c r="C2552" t="inlineStr">
        <is>
          <t xml:space="preserve">CONCLUIDO	</t>
        </is>
      </c>
      <c r="D2552" t="n">
        <v>1.7583</v>
      </c>
      <c r="E2552" t="n">
        <v>56.87</v>
      </c>
      <c r="F2552" t="n">
        <v>53.36</v>
      </c>
      <c r="G2552" t="n">
        <v>114.35</v>
      </c>
      <c r="H2552" t="n">
        <v>1.49</v>
      </c>
      <c r="I2552" t="n">
        <v>28</v>
      </c>
      <c r="J2552" t="n">
        <v>211.85</v>
      </c>
      <c r="K2552" t="n">
        <v>53.44</v>
      </c>
      <c r="L2552" t="n">
        <v>17.75</v>
      </c>
      <c r="M2552" t="n">
        <v>26</v>
      </c>
      <c r="N2552" t="n">
        <v>45.67</v>
      </c>
      <c r="O2552" t="n">
        <v>26362.28</v>
      </c>
      <c r="P2552" t="n">
        <v>669.67</v>
      </c>
      <c r="Q2552" t="n">
        <v>1367.21</v>
      </c>
      <c r="R2552" t="n">
        <v>131.93</v>
      </c>
      <c r="S2552" t="n">
        <v>104.26</v>
      </c>
      <c r="T2552" t="n">
        <v>12881.69</v>
      </c>
      <c r="U2552" t="n">
        <v>0.79</v>
      </c>
      <c r="V2552" t="n">
        <v>0.9</v>
      </c>
      <c r="W2552" t="n">
        <v>20.69</v>
      </c>
      <c r="X2552" t="n">
        <v>0.78</v>
      </c>
      <c r="Y2552" t="n">
        <v>1</v>
      </c>
      <c r="Z2552" t="n">
        <v>10</v>
      </c>
    </row>
    <row r="2553">
      <c r="A2553" t="n">
        <v>68</v>
      </c>
      <c r="B2553" t="n">
        <v>95</v>
      </c>
      <c r="C2553" t="inlineStr">
        <is>
          <t xml:space="preserve">CONCLUIDO	</t>
        </is>
      </c>
      <c r="D2553" t="n">
        <v>1.7589</v>
      </c>
      <c r="E2553" t="n">
        <v>56.85</v>
      </c>
      <c r="F2553" t="n">
        <v>53.34</v>
      </c>
      <c r="G2553" t="n">
        <v>114.31</v>
      </c>
      <c r="H2553" t="n">
        <v>1.51</v>
      </c>
      <c r="I2553" t="n">
        <v>28</v>
      </c>
      <c r="J2553" t="n">
        <v>212.25</v>
      </c>
      <c r="K2553" t="n">
        <v>53.44</v>
      </c>
      <c r="L2553" t="n">
        <v>18</v>
      </c>
      <c r="M2553" t="n">
        <v>26</v>
      </c>
      <c r="N2553" t="n">
        <v>45.82</v>
      </c>
      <c r="O2553" t="n">
        <v>26412.11</v>
      </c>
      <c r="P2553" t="n">
        <v>668.98</v>
      </c>
      <c r="Q2553" t="n">
        <v>1367.15</v>
      </c>
      <c r="R2553" t="n">
        <v>131.77</v>
      </c>
      <c r="S2553" t="n">
        <v>104.26</v>
      </c>
      <c r="T2553" t="n">
        <v>12803.37</v>
      </c>
      <c r="U2553" t="n">
        <v>0.79</v>
      </c>
      <c r="V2553" t="n">
        <v>0.9</v>
      </c>
      <c r="W2553" t="n">
        <v>20.68</v>
      </c>
      <c r="X2553" t="n">
        <v>0.77</v>
      </c>
      <c r="Y2553" t="n">
        <v>1</v>
      </c>
      <c r="Z2553" t="n">
        <v>10</v>
      </c>
    </row>
    <row r="2554">
      <c r="A2554" t="n">
        <v>69</v>
      </c>
      <c r="B2554" t="n">
        <v>95</v>
      </c>
      <c r="C2554" t="inlineStr">
        <is>
          <t xml:space="preserve">CONCLUIDO	</t>
        </is>
      </c>
      <c r="D2554" t="n">
        <v>1.7587</v>
      </c>
      <c r="E2554" t="n">
        <v>56.86</v>
      </c>
      <c r="F2554" t="n">
        <v>53.35</v>
      </c>
      <c r="G2554" t="n">
        <v>114.32</v>
      </c>
      <c r="H2554" t="n">
        <v>1.52</v>
      </c>
      <c r="I2554" t="n">
        <v>28</v>
      </c>
      <c r="J2554" t="n">
        <v>212.66</v>
      </c>
      <c r="K2554" t="n">
        <v>53.44</v>
      </c>
      <c r="L2554" t="n">
        <v>18.25</v>
      </c>
      <c r="M2554" t="n">
        <v>26</v>
      </c>
      <c r="N2554" t="n">
        <v>45.97</v>
      </c>
      <c r="O2554" t="n">
        <v>26462</v>
      </c>
      <c r="P2554" t="n">
        <v>667.62</v>
      </c>
      <c r="Q2554" t="n">
        <v>1367.25</v>
      </c>
      <c r="R2554" t="n">
        <v>131.57</v>
      </c>
      <c r="S2554" t="n">
        <v>104.26</v>
      </c>
      <c r="T2554" t="n">
        <v>12703.71</v>
      </c>
      <c r="U2554" t="n">
        <v>0.79</v>
      </c>
      <c r="V2554" t="n">
        <v>0.9</v>
      </c>
      <c r="W2554" t="n">
        <v>20.69</v>
      </c>
      <c r="X2554" t="n">
        <v>0.77</v>
      </c>
      <c r="Y2554" t="n">
        <v>1</v>
      </c>
      <c r="Z2554" t="n">
        <v>10</v>
      </c>
    </row>
    <row r="2555">
      <c r="A2555" t="n">
        <v>70</v>
      </c>
      <c r="B2555" t="n">
        <v>95</v>
      </c>
      <c r="C2555" t="inlineStr">
        <is>
          <t xml:space="preserve">CONCLUIDO	</t>
        </is>
      </c>
      <c r="D2555" t="n">
        <v>1.76</v>
      </c>
      <c r="E2555" t="n">
        <v>56.82</v>
      </c>
      <c r="F2555" t="n">
        <v>53.34</v>
      </c>
      <c r="G2555" t="n">
        <v>118.54</v>
      </c>
      <c r="H2555" t="n">
        <v>1.54</v>
      </c>
      <c r="I2555" t="n">
        <v>27</v>
      </c>
      <c r="J2555" t="n">
        <v>213.06</v>
      </c>
      <c r="K2555" t="n">
        <v>53.44</v>
      </c>
      <c r="L2555" t="n">
        <v>18.5</v>
      </c>
      <c r="M2555" t="n">
        <v>25</v>
      </c>
      <c r="N2555" t="n">
        <v>46.13</v>
      </c>
      <c r="O2555" t="n">
        <v>26511.94</v>
      </c>
      <c r="P2555" t="n">
        <v>667.11</v>
      </c>
      <c r="Q2555" t="n">
        <v>1367.15</v>
      </c>
      <c r="R2555" t="n">
        <v>131.29</v>
      </c>
      <c r="S2555" t="n">
        <v>104.26</v>
      </c>
      <c r="T2555" t="n">
        <v>12564.33</v>
      </c>
      <c r="U2555" t="n">
        <v>0.79</v>
      </c>
      <c r="V2555" t="n">
        <v>0.9</v>
      </c>
      <c r="W2555" t="n">
        <v>20.7</v>
      </c>
      <c r="X2555" t="n">
        <v>0.77</v>
      </c>
      <c r="Y2555" t="n">
        <v>1</v>
      </c>
      <c r="Z2555" t="n">
        <v>10</v>
      </c>
    </row>
    <row r="2556">
      <c r="A2556" t="n">
        <v>71</v>
      </c>
      <c r="B2556" t="n">
        <v>95</v>
      </c>
      <c r="C2556" t="inlineStr">
        <is>
          <t xml:space="preserve">CONCLUIDO	</t>
        </is>
      </c>
      <c r="D2556" t="n">
        <v>1.7604</v>
      </c>
      <c r="E2556" t="n">
        <v>56.81</v>
      </c>
      <c r="F2556" t="n">
        <v>53.33</v>
      </c>
      <c r="G2556" t="n">
        <v>118.52</v>
      </c>
      <c r="H2556" t="n">
        <v>1.56</v>
      </c>
      <c r="I2556" t="n">
        <v>27</v>
      </c>
      <c r="J2556" t="n">
        <v>213.47</v>
      </c>
      <c r="K2556" t="n">
        <v>53.44</v>
      </c>
      <c r="L2556" t="n">
        <v>18.75</v>
      </c>
      <c r="M2556" t="n">
        <v>25</v>
      </c>
      <c r="N2556" t="n">
        <v>46.28</v>
      </c>
      <c r="O2556" t="n">
        <v>26561.93</v>
      </c>
      <c r="P2556" t="n">
        <v>664.51</v>
      </c>
      <c r="Q2556" t="n">
        <v>1367.2</v>
      </c>
      <c r="R2556" t="n">
        <v>130.92</v>
      </c>
      <c r="S2556" t="n">
        <v>104.26</v>
      </c>
      <c r="T2556" t="n">
        <v>12379.32</v>
      </c>
      <c r="U2556" t="n">
        <v>0.8</v>
      </c>
      <c r="V2556" t="n">
        <v>0.9</v>
      </c>
      <c r="W2556" t="n">
        <v>20.69</v>
      </c>
      <c r="X2556" t="n">
        <v>0.76</v>
      </c>
      <c r="Y2556" t="n">
        <v>1</v>
      </c>
      <c r="Z2556" t="n">
        <v>10</v>
      </c>
    </row>
    <row r="2557">
      <c r="A2557" t="n">
        <v>72</v>
      </c>
      <c r="B2557" t="n">
        <v>95</v>
      </c>
      <c r="C2557" t="inlineStr">
        <is>
          <t xml:space="preserve">CONCLUIDO	</t>
        </is>
      </c>
      <c r="D2557" t="n">
        <v>1.7627</v>
      </c>
      <c r="E2557" t="n">
        <v>56.73</v>
      </c>
      <c r="F2557" t="n">
        <v>53.29</v>
      </c>
      <c r="G2557" t="n">
        <v>122.99</v>
      </c>
      <c r="H2557" t="n">
        <v>1.58</v>
      </c>
      <c r="I2557" t="n">
        <v>26</v>
      </c>
      <c r="J2557" t="n">
        <v>213.87</v>
      </c>
      <c r="K2557" t="n">
        <v>53.44</v>
      </c>
      <c r="L2557" t="n">
        <v>19</v>
      </c>
      <c r="M2557" t="n">
        <v>24</v>
      </c>
      <c r="N2557" t="n">
        <v>46.44</v>
      </c>
      <c r="O2557" t="n">
        <v>26611.98</v>
      </c>
      <c r="P2557" t="n">
        <v>662.28</v>
      </c>
      <c r="Q2557" t="n">
        <v>1367.19</v>
      </c>
      <c r="R2557" t="n">
        <v>129.8</v>
      </c>
      <c r="S2557" t="n">
        <v>104.26</v>
      </c>
      <c r="T2557" t="n">
        <v>11828.42</v>
      </c>
      <c r="U2557" t="n">
        <v>0.8</v>
      </c>
      <c r="V2557" t="n">
        <v>0.9</v>
      </c>
      <c r="W2557" t="n">
        <v>20.69</v>
      </c>
      <c r="X2557" t="n">
        <v>0.72</v>
      </c>
      <c r="Y2557" t="n">
        <v>1</v>
      </c>
      <c r="Z2557" t="n">
        <v>10</v>
      </c>
    </row>
    <row r="2558">
      <c r="A2558" t="n">
        <v>73</v>
      </c>
      <c r="B2558" t="n">
        <v>95</v>
      </c>
      <c r="C2558" t="inlineStr">
        <is>
          <t xml:space="preserve">CONCLUIDO	</t>
        </is>
      </c>
      <c r="D2558" t="n">
        <v>1.7628</v>
      </c>
      <c r="E2558" t="n">
        <v>56.73</v>
      </c>
      <c r="F2558" t="n">
        <v>53.29</v>
      </c>
      <c r="G2558" t="n">
        <v>122.98</v>
      </c>
      <c r="H2558" t="n">
        <v>1.6</v>
      </c>
      <c r="I2558" t="n">
        <v>26</v>
      </c>
      <c r="J2558" t="n">
        <v>214.28</v>
      </c>
      <c r="K2558" t="n">
        <v>53.44</v>
      </c>
      <c r="L2558" t="n">
        <v>19.25</v>
      </c>
      <c r="M2558" t="n">
        <v>24</v>
      </c>
      <c r="N2558" t="n">
        <v>46.6</v>
      </c>
      <c r="O2558" t="n">
        <v>26662.08</v>
      </c>
      <c r="P2558" t="n">
        <v>663.66</v>
      </c>
      <c r="Q2558" t="n">
        <v>1367.22</v>
      </c>
      <c r="R2558" t="n">
        <v>129.61</v>
      </c>
      <c r="S2558" t="n">
        <v>104.26</v>
      </c>
      <c r="T2558" t="n">
        <v>11729.76</v>
      </c>
      <c r="U2558" t="n">
        <v>0.8</v>
      </c>
      <c r="V2558" t="n">
        <v>0.9</v>
      </c>
      <c r="W2558" t="n">
        <v>20.69</v>
      </c>
      <c r="X2558" t="n">
        <v>0.72</v>
      </c>
      <c r="Y2558" t="n">
        <v>1</v>
      </c>
      <c r="Z2558" t="n">
        <v>10</v>
      </c>
    </row>
    <row r="2559">
      <c r="A2559" t="n">
        <v>74</v>
      </c>
      <c r="B2559" t="n">
        <v>95</v>
      </c>
      <c r="C2559" t="inlineStr">
        <is>
          <t xml:space="preserve">CONCLUIDO	</t>
        </is>
      </c>
      <c r="D2559" t="n">
        <v>1.7631</v>
      </c>
      <c r="E2559" t="n">
        <v>56.72</v>
      </c>
      <c r="F2559" t="n">
        <v>53.28</v>
      </c>
      <c r="G2559" t="n">
        <v>122.96</v>
      </c>
      <c r="H2559" t="n">
        <v>1.61</v>
      </c>
      <c r="I2559" t="n">
        <v>26</v>
      </c>
      <c r="J2559" t="n">
        <v>214.69</v>
      </c>
      <c r="K2559" t="n">
        <v>53.44</v>
      </c>
      <c r="L2559" t="n">
        <v>19.5</v>
      </c>
      <c r="M2559" t="n">
        <v>24</v>
      </c>
      <c r="N2559" t="n">
        <v>46.75</v>
      </c>
      <c r="O2559" t="n">
        <v>26712.23</v>
      </c>
      <c r="P2559" t="n">
        <v>661.92</v>
      </c>
      <c r="Q2559" t="n">
        <v>1367.21</v>
      </c>
      <c r="R2559" t="n">
        <v>129.57</v>
      </c>
      <c r="S2559" t="n">
        <v>104.26</v>
      </c>
      <c r="T2559" t="n">
        <v>11713.34</v>
      </c>
      <c r="U2559" t="n">
        <v>0.8</v>
      </c>
      <c r="V2559" t="n">
        <v>0.9</v>
      </c>
      <c r="W2559" t="n">
        <v>20.68</v>
      </c>
      <c r="X2559" t="n">
        <v>0.71</v>
      </c>
      <c r="Y2559" t="n">
        <v>1</v>
      </c>
      <c r="Z2559" t="n">
        <v>10</v>
      </c>
    </row>
    <row r="2560">
      <c r="A2560" t="n">
        <v>75</v>
      </c>
      <c r="B2560" t="n">
        <v>95</v>
      </c>
      <c r="C2560" t="inlineStr">
        <is>
          <t xml:space="preserve">CONCLUIDO	</t>
        </is>
      </c>
      <c r="D2560" t="n">
        <v>1.7649</v>
      </c>
      <c r="E2560" t="n">
        <v>56.66</v>
      </c>
      <c r="F2560" t="n">
        <v>53.26</v>
      </c>
      <c r="G2560" t="n">
        <v>127.83</v>
      </c>
      <c r="H2560" t="n">
        <v>1.63</v>
      </c>
      <c r="I2560" t="n">
        <v>25</v>
      </c>
      <c r="J2560" t="n">
        <v>215.09</v>
      </c>
      <c r="K2560" t="n">
        <v>53.44</v>
      </c>
      <c r="L2560" t="n">
        <v>19.75</v>
      </c>
      <c r="M2560" t="n">
        <v>23</v>
      </c>
      <c r="N2560" t="n">
        <v>46.91</v>
      </c>
      <c r="O2560" t="n">
        <v>26762.44</v>
      </c>
      <c r="P2560" t="n">
        <v>659.98</v>
      </c>
      <c r="Q2560" t="n">
        <v>1367.24</v>
      </c>
      <c r="R2560" t="n">
        <v>128.87</v>
      </c>
      <c r="S2560" t="n">
        <v>104.26</v>
      </c>
      <c r="T2560" t="n">
        <v>11367.16</v>
      </c>
      <c r="U2560" t="n">
        <v>0.8100000000000001</v>
      </c>
      <c r="V2560" t="n">
        <v>0.9</v>
      </c>
      <c r="W2560" t="n">
        <v>20.68</v>
      </c>
      <c r="X2560" t="n">
        <v>0.6899999999999999</v>
      </c>
      <c r="Y2560" t="n">
        <v>1</v>
      </c>
      <c r="Z2560" t="n">
        <v>10</v>
      </c>
    </row>
    <row r="2561">
      <c r="A2561" t="n">
        <v>76</v>
      </c>
      <c r="B2561" t="n">
        <v>95</v>
      </c>
      <c r="C2561" t="inlineStr">
        <is>
          <t xml:space="preserve">CONCLUIDO	</t>
        </is>
      </c>
      <c r="D2561" t="n">
        <v>1.7646</v>
      </c>
      <c r="E2561" t="n">
        <v>56.67</v>
      </c>
      <c r="F2561" t="n">
        <v>53.27</v>
      </c>
      <c r="G2561" t="n">
        <v>127.85</v>
      </c>
      <c r="H2561" t="n">
        <v>1.65</v>
      </c>
      <c r="I2561" t="n">
        <v>25</v>
      </c>
      <c r="J2561" t="n">
        <v>215.5</v>
      </c>
      <c r="K2561" t="n">
        <v>53.44</v>
      </c>
      <c r="L2561" t="n">
        <v>20</v>
      </c>
      <c r="M2561" t="n">
        <v>23</v>
      </c>
      <c r="N2561" t="n">
        <v>47.07</v>
      </c>
      <c r="O2561" t="n">
        <v>26812.71</v>
      </c>
      <c r="P2561" t="n">
        <v>660.03</v>
      </c>
      <c r="Q2561" t="n">
        <v>1367.2</v>
      </c>
      <c r="R2561" t="n">
        <v>129.07</v>
      </c>
      <c r="S2561" t="n">
        <v>104.26</v>
      </c>
      <c r="T2561" t="n">
        <v>11463.9</v>
      </c>
      <c r="U2561" t="n">
        <v>0.8100000000000001</v>
      </c>
      <c r="V2561" t="n">
        <v>0.9</v>
      </c>
      <c r="W2561" t="n">
        <v>20.69</v>
      </c>
      <c r="X2561" t="n">
        <v>0.6899999999999999</v>
      </c>
      <c r="Y2561" t="n">
        <v>1</v>
      </c>
      <c r="Z2561" t="n">
        <v>10</v>
      </c>
    </row>
    <row r="2562">
      <c r="A2562" t="n">
        <v>77</v>
      </c>
      <c r="B2562" t="n">
        <v>95</v>
      </c>
      <c r="C2562" t="inlineStr">
        <is>
          <t xml:space="preserve">CONCLUIDO	</t>
        </is>
      </c>
      <c r="D2562" t="n">
        <v>1.7647</v>
      </c>
      <c r="E2562" t="n">
        <v>56.67</v>
      </c>
      <c r="F2562" t="n">
        <v>53.27</v>
      </c>
      <c r="G2562" t="n">
        <v>127.85</v>
      </c>
      <c r="H2562" t="n">
        <v>1.67</v>
      </c>
      <c r="I2562" t="n">
        <v>25</v>
      </c>
      <c r="J2562" t="n">
        <v>215.91</v>
      </c>
      <c r="K2562" t="n">
        <v>53.44</v>
      </c>
      <c r="L2562" t="n">
        <v>20.25</v>
      </c>
      <c r="M2562" t="n">
        <v>23</v>
      </c>
      <c r="N2562" t="n">
        <v>47.23</v>
      </c>
      <c r="O2562" t="n">
        <v>26863.02</v>
      </c>
      <c r="P2562" t="n">
        <v>657.9</v>
      </c>
      <c r="Q2562" t="n">
        <v>1367.22</v>
      </c>
      <c r="R2562" t="n">
        <v>129.08</v>
      </c>
      <c r="S2562" t="n">
        <v>104.26</v>
      </c>
      <c r="T2562" t="n">
        <v>11470.16</v>
      </c>
      <c r="U2562" t="n">
        <v>0.8100000000000001</v>
      </c>
      <c r="V2562" t="n">
        <v>0.9</v>
      </c>
      <c r="W2562" t="n">
        <v>20.68</v>
      </c>
      <c r="X2562" t="n">
        <v>0.6899999999999999</v>
      </c>
      <c r="Y2562" t="n">
        <v>1</v>
      </c>
      <c r="Z2562" t="n">
        <v>10</v>
      </c>
    </row>
    <row r="2563">
      <c r="A2563" t="n">
        <v>78</v>
      </c>
      <c r="B2563" t="n">
        <v>95</v>
      </c>
      <c r="C2563" t="inlineStr">
        <is>
          <t xml:space="preserve">CONCLUIDO	</t>
        </is>
      </c>
      <c r="D2563" t="n">
        <v>1.7674</v>
      </c>
      <c r="E2563" t="n">
        <v>56.58</v>
      </c>
      <c r="F2563" t="n">
        <v>53.22</v>
      </c>
      <c r="G2563" t="n">
        <v>133.04</v>
      </c>
      <c r="H2563" t="n">
        <v>1.68</v>
      </c>
      <c r="I2563" t="n">
        <v>24</v>
      </c>
      <c r="J2563" t="n">
        <v>216.32</v>
      </c>
      <c r="K2563" t="n">
        <v>53.44</v>
      </c>
      <c r="L2563" t="n">
        <v>20.5</v>
      </c>
      <c r="M2563" t="n">
        <v>22</v>
      </c>
      <c r="N2563" t="n">
        <v>47.38</v>
      </c>
      <c r="O2563" t="n">
        <v>26913.4</v>
      </c>
      <c r="P2563" t="n">
        <v>655.75</v>
      </c>
      <c r="Q2563" t="n">
        <v>1367.24</v>
      </c>
      <c r="R2563" t="n">
        <v>127.45</v>
      </c>
      <c r="S2563" t="n">
        <v>104.26</v>
      </c>
      <c r="T2563" t="n">
        <v>10659.98</v>
      </c>
      <c r="U2563" t="n">
        <v>0.82</v>
      </c>
      <c r="V2563" t="n">
        <v>0.9</v>
      </c>
      <c r="W2563" t="n">
        <v>20.68</v>
      </c>
      <c r="X2563" t="n">
        <v>0.64</v>
      </c>
      <c r="Y2563" t="n">
        <v>1</v>
      </c>
      <c r="Z2563" t="n">
        <v>10</v>
      </c>
    </row>
    <row r="2564">
      <c r="A2564" t="n">
        <v>79</v>
      </c>
      <c r="B2564" t="n">
        <v>95</v>
      </c>
      <c r="C2564" t="inlineStr">
        <is>
          <t xml:space="preserve">CONCLUIDO	</t>
        </is>
      </c>
      <c r="D2564" t="n">
        <v>1.7669</v>
      </c>
      <c r="E2564" t="n">
        <v>56.6</v>
      </c>
      <c r="F2564" t="n">
        <v>53.24</v>
      </c>
      <c r="G2564" t="n">
        <v>133.09</v>
      </c>
      <c r="H2564" t="n">
        <v>1.7</v>
      </c>
      <c r="I2564" t="n">
        <v>24</v>
      </c>
      <c r="J2564" t="n">
        <v>216.73</v>
      </c>
      <c r="K2564" t="n">
        <v>53.44</v>
      </c>
      <c r="L2564" t="n">
        <v>20.75</v>
      </c>
      <c r="M2564" t="n">
        <v>22</v>
      </c>
      <c r="N2564" t="n">
        <v>47.54</v>
      </c>
      <c r="O2564" t="n">
        <v>26963.82</v>
      </c>
      <c r="P2564" t="n">
        <v>656.42</v>
      </c>
      <c r="Q2564" t="n">
        <v>1367.26</v>
      </c>
      <c r="R2564" t="n">
        <v>127.93</v>
      </c>
      <c r="S2564" t="n">
        <v>104.26</v>
      </c>
      <c r="T2564" t="n">
        <v>10901.75</v>
      </c>
      <c r="U2564" t="n">
        <v>0.8100000000000001</v>
      </c>
      <c r="V2564" t="n">
        <v>0.9</v>
      </c>
      <c r="W2564" t="n">
        <v>20.68</v>
      </c>
      <c r="X2564" t="n">
        <v>0.66</v>
      </c>
      <c r="Y2564" t="n">
        <v>1</v>
      </c>
      <c r="Z2564" t="n">
        <v>10</v>
      </c>
    </row>
    <row r="2565">
      <c r="A2565" t="n">
        <v>80</v>
      </c>
      <c r="B2565" t="n">
        <v>95</v>
      </c>
      <c r="C2565" t="inlineStr">
        <is>
          <t xml:space="preserve">CONCLUIDO	</t>
        </is>
      </c>
      <c r="D2565" t="n">
        <v>1.7663</v>
      </c>
      <c r="E2565" t="n">
        <v>56.61</v>
      </c>
      <c r="F2565" t="n">
        <v>53.25</v>
      </c>
      <c r="G2565" t="n">
        <v>133.13</v>
      </c>
      <c r="H2565" t="n">
        <v>1.72</v>
      </c>
      <c r="I2565" t="n">
        <v>24</v>
      </c>
      <c r="J2565" t="n">
        <v>217.14</v>
      </c>
      <c r="K2565" t="n">
        <v>53.44</v>
      </c>
      <c r="L2565" t="n">
        <v>21</v>
      </c>
      <c r="M2565" t="n">
        <v>22</v>
      </c>
      <c r="N2565" t="n">
        <v>47.7</v>
      </c>
      <c r="O2565" t="n">
        <v>27014.3</v>
      </c>
      <c r="P2565" t="n">
        <v>656.65</v>
      </c>
      <c r="Q2565" t="n">
        <v>1367.28</v>
      </c>
      <c r="R2565" t="n">
        <v>128.58</v>
      </c>
      <c r="S2565" t="n">
        <v>104.26</v>
      </c>
      <c r="T2565" t="n">
        <v>11224.92</v>
      </c>
      <c r="U2565" t="n">
        <v>0.8100000000000001</v>
      </c>
      <c r="V2565" t="n">
        <v>0.9</v>
      </c>
      <c r="W2565" t="n">
        <v>20.68</v>
      </c>
      <c r="X2565" t="n">
        <v>0.68</v>
      </c>
      <c r="Y2565" t="n">
        <v>1</v>
      </c>
      <c r="Z2565" t="n">
        <v>10</v>
      </c>
    </row>
    <row r="2566">
      <c r="A2566" t="n">
        <v>81</v>
      </c>
      <c r="B2566" t="n">
        <v>95</v>
      </c>
      <c r="C2566" t="inlineStr">
        <is>
          <t xml:space="preserve">CONCLUIDO	</t>
        </is>
      </c>
      <c r="D2566" t="n">
        <v>1.7691</v>
      </c>
      <c r="E2566" t="n">
        <v>56.53</v>
      </c>
      <c r="F2566" t="n">
        <v>53.2</v>
      </c>
      <c r="G2566" t="n">
        <v>138.79</v>
      </c>
      <c r="H2566" t="n">
        <v>1.74</v>
      </c>
      <c r="I2566" t="n">
        <v>23</v>
      </c>
      <c r="J2566" t="n">
        <v>217.55</v>
      </c>
      <c r="K2566" t="n">
        <v>53.44</v>
      </c>
      <c r="L2566" t="n">
        <v>21.25</v>
      </c>
      <c r="M2566" t="n">
        <v>21</v>
      </c>
      <c r="N2566" t="n">
        <v>47.86</v>
      </c>
      <c r="O2566" t="n">
        <v>27064.84</v>
      </c>
      <c r="P2566" t="n">
        <v>653.33</v>
      </c>
      <c r="Q2566" t="n">
        <v>1367.26</v>
      </c>
      <c r="R2566" t="n">
        <v>126.95</v>
      </c>
      <c r="S2566" t="n">
        <v>104.26</v>
      </c>
      <c r="T2566" t="n">
        <v>10418.67</v>
      </c>
      <c r="U2566" t="n">
        <v>0.82</v>
      </c>
      <c r="V2566" t="n">
        <v>0.9</v>
      </c>
      <c r="W2566" t="n">
        <v>20.68</v>
      </c>
      <c r="X2566" t="n">
        <v>0.62</v>
      </c>
      <c r="Y2566" t="n">
        <v>1</v>
      </c>
      <c r="Z2566" t="n">
        <v>10</v>
      </c>
    </row>
    <row r="2567">
      <c r="A2567" t="n">
        <v>82</v>
      </c>
      <c r="B2567" t="n">
        <v>95</v>
      </c>
      <c r="C2567" t="inlineStr">
        <is>
          <t xml:space="preserve">CONCLUIDO	</t>
        </is>
      </c>
      <c r="D2567" t="n">
        <v>1.7688</v>
      </c>
      <c r="E2567" t="n">
        <v>56.53</v>
      </c>
      <c r="F2567" t="n">
        <v>53.21</v>
      </c>
      <c r="G2567" t="n">
        <v>138.81</v>
      </c>
      <c r="H2567" t="n">
        <v>1.75</v>
      </c>
      <c r="I2567" t="n">
        <v>23</v>
      </c>
      <c r="J2567" t="n">
        <v>217.96</v>
      </c>
      <c r="K2567" t="n">
        <v>53.44</v>
      </c>
      <c r="L2567" t="n">
        <v>21.5</v>
      </c>
      <c r="M2567" t="n">
        <v>21</v>
      </c>
      <c r="N2567" t="n">
        <v>48.02</v>
      </c>
      <c r="O2567" t="n">
        <v>27115.43</v>
      </c>
      <c r="P2567" t="n">
        <v>653.8200000000001</v>
      </c>
      <c r="Q2567" t="n">
        <v>1367.19</v>
      </c>
      <c r="R2567" t="n">
        <v>127.2</v>
      </c>
      <c r="S2567" t="n">
        <v>104.26</v>
      </c>
      <c r="T2567" t="n">
        <v>10543.58</v>
      </c>
      <c r="U2567" t="n">
        <v>0.82</v>
      </c>
      <c r="V2567" t="n">
        <v>0.9</v>
      </c>
      <c r="W2567" t="n">
        <v>20.68</v>
      </c>
      <c r="X2567" t="n">
        <v>0.63</v>
      </c>
      <c r="Y2567" t="n">
        <v>1</v>
      </c>
      <c r="Z2567" t="n">
        <v>10</v>
      </c>
    </row>
    <row r="2568">
      <c r="A2568" t="n">
        <v>83</v>
      </c>
      <c r="B2568" t="n">
        <v>95</v>
      </c>
      <c r="C2568" t="inlineStr">
        <is>
          <t xml:space="preserve">CONCLUIDO	</t>
        </is>
      </c>
      <c r="D2568" t="n">
        <v>1.7692</v>
      </c>
      <c r="E2568" t="n">
        <v>56.52</v>
      </c>
      <c r="F2568" t="n">
        <v>53.2</v>
      </c>
      <c r="G2568" t="n">
        <v>138.78</v>
      </c>
      <c r="H2568" t="n">
        <v>1.77</v>
      </c>
      <c r="I2568" t="n">
        <v>23</v>
      </c>
      <c r="J2568" t="n">
        <v>218.37</v>
      </c>
      <c r="K2568" t="n">
        <v>53.44</v>
      </c>
      <c r="L2568" t="n">
        <v>21.75</v>
      </c>
      <c r="M2568" t="n">
        <v>21</v>
      </c>
      <c r="N2568" t="n">
        <v>48.18</v>
      </c>
      <c r="O2568" t="n">
        <v>27166.08</v>
      </c>
      <c r="P2568" t="n">
        <v>652.4</v>
      </c>
      <c r="Q2568" t="n">
        <v>1367.2</v>
      </c>
      <c r="R2568" t="n">
        <v>126.73</v>
      </c>
      <c r="S2568" t="n">
        <v>104.26</v>
      </c>
      <c r="T2568" t="n">
        <v>10304.5</v>
      </c>
      <c r="U2568" t="n">
        <v>0.82</v>
      </c>
      <c r="V2568" t="n">
        <v>0.9</v>
      </c>
      <c r="W2568" t="n">
        <v>20.68</v>
      </c>
      <c r="X2568" t="n">
        <v>0.62</v>
      </c>
      <c r="Y2568" t="n">
        <v>1</v>
      </c>
      <c r="Z2568" t="n">
        <v>10</v>
      </c>
    </row>
    <row r="2569">
      <c r="A2569" t="n">
        <v>84</v>
      </c>
      <c r="B2569" t="n">
        <v>95</v>
      </c>
      <c r="C2569" t="inlineStr">
        <is>
          <t xml:space="preserve">CONCLUIDO	</t>
        </is>
      </c>
      <c r="D2569" t="n">
        <v>1.7683</v>
      </c>
      <c r="E2569" t="n">
        <v>56.55</v>
      </c>
      <c r="F2569" t="n">
        <v>53.23</v>
      </c>
      <c r="G2569" t="n">
        <v>138.86</v>
      </c>
      <c r="H2569" t="n">
        <v>1.79</v>
      </c>
      <c r="I2569" t="n">
        <v>23</v>
      </c>
      <c r="J2569" t="n">
        <v>218.78</v>
      </c>
      <c r="K2569" t="n">
        <v>53.44</v>
      </c>
      <c r="L2569" t="n">
        <v>22</v>
      </c>
      <c r="M2569" t="n">
        <v>21</v>
      </c>
      <c r="N2569" t="n">
        <v>48.34</v>
      </c>
      <c r="O2569" t="n">
        <v>27216.79</v>
      </c>
      <c r="P2569" t="n">
        <v>650.62</v>
      </c>
      <c r="Q2569" t="n">
        <v>1367.22</v>
      </c>
      <c r="R2569" t="n">
        <v>127.92</v>
      </c>
      <c r="S2569" t="n">
        <v>104.26</v>
      </c>
      <c r="T2569" t="n">
        <v>10899.12</v>
      </c>
      <c r="U2569" t="n">
        <v>0.82</v>
      </c>
      <c r="V2569" t="n">
        <v>0.9</v>
      </c>
      <c r="W2569" t="n">
        <v>20.68</v>
      </c>
      <c r="X2569" t="n">
        <v>0.65</v>
      </c>
      <c r="Y2569" t="n">
        <v>1</v>
      </c>
      <c r="Z2569" t="n">
        <v>10</v>
      </c>
    </row>
    <row r="2570">
      <c r="A2570" t="n">
        <v>85</v>
      </c>
      <c r="B2570" t="n">
        <v>95</v>
      </c>
      <c r="C2570" t="inlineStr">
        <is>
          <t xml:space="preserve">CONCLUIDO	</t>
        </is>
      </c>
      <c r="D2570" t="n">
        <v>1.7713</v>
      </c>
      <c r="E2570" t="n">
        <v>56.46</v>
      </c>
      <c r="F2570" t="n">
        <v>53.17</v>
      </c>
      <c r="G2570" t="n">
        <v>145.01</v>
      </c>
      <c r="H2570" t="n">
        <v>1.8</v>
      </c>
      <c r="I2570" t="n">
        <v>22</v>
      </c>
      <c r="J2570" t="n">
        <v>219.19</v>
      </c>
      <c r="K2570" t="n">
        <v>53.44</v>
      </c>
      <c r="L2570" t="n">
        <v>22.25</v>
      </c>
      <c r="M2570" t="n">
        <v>20</v>
      </c>
      <c r="N2570" t="n">
        <v>48.51</v>
      </c>
      <c r="O2570" t="n">
        <v>27267.55</v>
      </c>
      <c r="P2570" t="n">
        <v>649.4400000000001</v>
      </c>
      <c r="Q2570" t="n">
        <v>1367.17</v>
      </c>
      <c r="R2570" t="n">
        <v>125.77</v>
      </c>
      <c r="S2570" t="n">
        <v>104.26</v>
      </c>
      <c r="T2570" t="n">
        <v>9832.690000000001</v>
      </c>
      <c r="U2570" t="n">
        <v>0.83</v>
      </c>
      <c r="V2570" t="n">
        <v>0.9</v>
      </c>
      <c r="W2570" t="n">
        <v>20.68</v>
      </c>
      <c r="X2570" t="n">
        <v>0.59</v>
      </c>
      <c r="Y2570" t="n">
        <v>1</v>
      </c>
      <c r="Z2570" t="n">
        <v>10</v>
      </c>
    </row>
    <row r="2571">
      <c r="A2571" t="n">
        <v>86</v>
      </c>
      <c r="B2571" t="n">
        <v>95</v>
      </c>
      <c r="C2571" t="inlineStr">
        <is>
          <t xml:space="preserve">CONCLUIDO	</t>
        </is>
      </c>
      <c r="D2571" t="n">
        <v>1.7714</v>
      </c>
      <c r="E2571" t="n">
        <v>56.45</v>
      </c>
      <c r="F2571" t="n">
        <v>53.17</v>
      </c>
      <c r="G2571" t="n">
        <v>145</v>
      </c>
      <c r="H2571" t="n">
        <v>1.82</v>
      </c>
      <c r="I2571" t="n">
        <v>22</v>
      </c>
      <c r="J2571" t="n">
        <v>219.6</v>
      </c>
      <c r="K2571" t="n">
        <v>53.44</v>
      </c>
      <c r="L2571" t="n">
        <v>22.5</v>
      </c>
      <c r="M2571" t="n">
        <v>20</v>
      </c>
      <c r="N2571" t="n">
        <v>48.67</v>
      </c>
      <c r="O2571" t="n">
        <v>27318.36</v>
      </c>
      <c r="P2571" t="n">
        <v>649.01</v>
      </c>
      <c r="Q2571" t="n">
        <v>1367.18</v>
      </c>
      <c r="R2571" t="n">
        <v>125.67</v>
      </c>
      <c r="S2571" t="n">
        <v>104.26</v>
      </c>
      <c r="T2571" t="n">
        <v>9780.48</v>
      </c>
      <c r="U2571" t="n">
        <v>0.83</v>
      </c>
      <c r="V2571" t="n">
        <v>0.9</v>
      </c>
      <c r="W2571" t="n">
        <v>20.68</v>
      </c>
      <c r="X2571" t="n">
        <v>0.59</v>
      </c>
      <c r="Y2571" t="n">
        <v>1</v>
      </c>
      <c r="Z2571" t="n">
        <v>10</v>
      </c>
    </row>
    <row r="2572">
      <c r="A2572" t="n">
        <v>87</v>
      </c>
      <c r="B2572" t="n">
        <v>95</v>
      </c>
      <c r="C2572" t="inlineStr">
        <is>
          <t xml:space="preserve">CONCLUIDO	</t>
        </is>
      </c>
      <c r="D2572" t="n">
        <v>1.771</v>
      </c>
      <c r="E2572" t="n">
        <v>56.47</v>
      </c>
      <c r="F2572" t="n">
        <v>53.18</v>
      </c>
      <c r="G2572" t="n">
        <v>145.03</v>
      </c>
      <c r="H2572" t="n">
        <v>1.84</v>
      </c>
      <c r="I2572" t="n">
        <v>22</v>
      </c>
      <c r="J2572" t="n">
        <v>220.01</v>
      </c>
      <c r="K2572" t="n">
        <v>53.44</v>
      </c>
      <c r="L2572" t="n">
        <v>22.75</v>
      </c>
      <c r="M2572" t="n">
        <v>20</v>
      </c>
      <c r="N2572" t="n">
        <v>48.83</v>
      </c>
      <c r="O2572" t="n">
        <v>27369.23</v>
      </c>
      <c r="P2572" t="n">
        <v>648.1799999999999</v>
      </c>
      <c r="Q2572" t="n">
        <v>1367.2</v>
      </c>
      <c r="R2572" t="n">
        <v>125.95</v>
      </c>
      <c r="S2572" t="n">
        <v>104.26</v>
      </c>
      <c r="T2572" t="n">
        <v>9922.040000000001</v>
      </c>
      <c r="U2572" t="n">
        <v>0.83</v>
      </c>
      <c r="V2572" t="n">
        <v>0.9</v>
      </c>
      <c r="W2572" t="n">
        <v>20.68</v>
      </c>
      <c r="X2572" t="n">
        <v>0.6</v>
      </c>
      <c r="Y2572" t="n">
        <v>1</v>
      </c>
      <c r="Z2572" t="n">
        <v>10</v>
      </c>
    </row>
    <row r="2573">
      <c r="A2573" t="n">
        <v>88</v>
      </c>
      <c r="B2573" t="n">
        <v>95</v>
      </c>
      <c r="C2573" t="inlineStr">
        <is>
          <t xml:space="preserve">CONCLUIDO	</t>
        </is>
      </c>
      <c r="D2573" t="n">
        <v>1.7709</v>
      </c>
      <c r="E2573" t="n">
        <v>56.47</v>
      </c>
      <c r="F2573" t="n">
        <v>53.18</v>
      </c>
      <c r="G2573" t="n">
        <v>145.04</v>
      </c>
      <c r="H2573" t="n">
        <v>1.85</v>
      </c>
      <c r="I2573" t="n">
        <v>22</v>
      </c>
      <c r="J2573" t="n">
        <v>220.43</v>
      </c>
      <c r="K2573" t="n">
        <v>53.44</v>
      </c>
      <c r="L2573" t="n">
        <v>23</v>
      </c>
      <c r="M2573" t="n">
        <v>20</v>
      </c>
      <c r="N2573" t="n">
        <v>48.99</v>
      </c>
      <c r="O2573" t="n">
        <v>27420.16</v>
      </c>
      <c r="P2573" t="n">
        <v>645.5700000000001</v>
      </c>
      <c r="Q2573" t="n">
        <v>1367.25</v>
      </c>
      <c r="R2573" t="n">
        <v>126.25</v>
      </c>
      <c r="S2573" t="n">
        <v>104.26</v>
      </c>
      <c r="T2573" t="n">
        <v>10071.89</v>
      </c>
      <c r="U2573" t="n">
        <v>0.83</v>
      </c>
      <c r="V2573" t="n">
        <v>0.9</v>
      </c>
      <c r="W2573" t="n">
        <v>20.68</v>
      </c>
      <c r="X2573" t="n">
        <v>0.6</v>
      </c>
      <c r="Y2573" t="n">
        <v>1</v>
      </c>
      <c r="Z2573" t="n">
        <v>10</v>
      </c>
    </row>
    <row r="2574">
      <c r="A2574" t="n">
        <v>89</v>
      </c>
      <c r="B2574" t="n">
        <v>95</v>
      </c>
      <c r="C2574" t="inlineStr">
        <is>
          <t xml:space="preserve">CONCLUIDO	</t>
        </is>
      </c>
      <c r="D2574" t="n">
        <v>1.7735</v>
      </c>
      <c r="E2574" t="n">
        <v>56.39</v>
      </c>
      <c r="F2574" t="n">
        <v>53.13</v>
      </c>
      <c r="G2574" t="n">
        <v>151.81</v>
      </c>
      <c r="H2574" t="n">
        <v>1.87</v>
      </c>
      <c r="I2574" t="n">
        <v>21</v>
      </c>
      <c r="J2574" t="n">
        <v>220.84</v>
      </c>
      <c r="K2574" t="n">
        <v>53.44</v>
      </c>
      <c r="L2574" t="n">
        <v>23.25</v>
      </c>
      <c r="M2574" t="n">
        <v>19</v>
      </c>
      <c r="N2574" t="n">
        <v>49.16</v>
      </c>
      <c r="O2574" t="n">
        <v>27471.15</v>
      </c>
      <c r="P2574" t="n">
        <v>644.01</v>
      </c>
      <c r="Q2574" t="n">
        <v>1367.21</v>
      </c>
      <c r="R2574" t="n">
        <v>124.55</v>
      </c>
      <c r="S2574" t="n">
        <v>104.26</v>
      </c>
      <c r="T2574" t="n">
        <v>9226.959999999999</v>
      </c>
      <c r="U2574" t="n">
        <v>0.84</v>
      </c>
      <c r="V2574" t="n">
        <v>0.9</v>
      </c>
      <c r="W2574" t="n">
        <v>20.68</v>
      </c>
      <c r="X2574" t="n">
        <v>0.5600000000000001</v>
      </c>
      <c r="Y2574" t="n">
        <v>1</v>
      </c>
      <c r="Z2574" t="n">
        <v>10</v>
      </c>
    </row>
    <row r="2575">
      <c r="A2575" t="n">
        <v>90</v>
      </c>
      <c r="B2575" t="n">
        <v>95</v>
      </c>
      <c r="C2575" t="inlineStr">
        <is>
          <t xml:space="preserve">CONCLUIDO	</t>
        </is>
      </c>
      <c r="D2575" t="n">
        <v>1.7734</v>
      </c>
      <c r="E2575" t="n">
        <v>56.39</v>
      </c>
      <c r="F2575" t="n">
        <v>53.14</v>
      </c>
      <c r="G2575" t="n">
        <v>151.82</v>
      </c>
      <c r="H2575" t="n">
        <v>1.89</v>
      </c>
      <c r="I2575" t="n">
        <v>21</v>
      </c>
      <c r="J2575" t="n">
        <v>221.25</v>
      </c>
      <c r="K2575" t="n">
        <v>53.44</v>
      </c>
      <c r="L2575" t="n">
        <v>23.5</v>
      </c>
      <c r="M2575" t="n">
        <v>19</v>
      </c>
      <c r="N2575" t="n">
        <v>49.32</v>
      </c>
      <c r="O2575" t="n">
        <v>27522.19</v>
      </c>
      <c r="P2575" t="n">
        <v>644.52</v>
      </c>
      <c r="Q2575" t="n">
        <v>1367.22</v>
      </c>
      <c r="R2575" t="n">
        <v>124.74</v>
      </c>
      <c r="S2575" t="n">
        <v>104.26</v>
      </c>
      <c r="T2575" t="n">
        <v>9322.5</v>
      </c>
      <c r="U2575" t="n">
        <v>0.84</v>
      </c>
      <c r="V2575" t="n">
        <v>0.9</v>
      </c>
      <c r="W2575" t="n">
        <v>20.68</v>
      </c>
      <c r="X2575" t="n">
        <v>0.5600000000000001</v>
      </c>
      <c r="Y2575" t="n">
        <v>1</v>
      </c>
      <c r="Z2575" t="n">
        <v>10</v>
      </c>
    </row>
    <row r="2576">
      <c r="A2576" t="n">
        <v>91</v>
      </c>
      <c r="B2576" t="n">
        <v>95</v>
      </c>
      <c r="C2576" t="inlineStr">
        <is>
          <t xml:space="preserve">CONCLUIDO	</t>
        </is>
      </c>
      <c r="D2576" t="n">
        <v>1.7733</v>
      </c>
      <c r="E2576" t="n">
        <v>56.39</v>
      </c>
      <c r="F2576" t="n">
        <v>53.14</v>
      </c>
      <c r="G2576" t="n">
        <v>151.83</v>
      </c>
      <c r="H2576" t="n">
        <v>1.9</v>
      </c>
      <c r="I2576" t="n">
        <v>21</v>
      </c>
      <c r="J2576" t="n">
        <v>221.67</v>
      </c>
      <c r="K2576" t="n">
        <v>53.44</v>
      </c>
      <c r="L2576" t="n">
        <v>23.75</v>
      </c>
      <c r="M2576" t="n">
        <v>19</v>
      </c>
      <c r="N2576" t="n">
        <v>49.48</v>
      </c>
      <c r="O2576" t="n">
        <v>27573.29</v>
      </c>
      <c r="P2576" t="n">
        <v>642.72</v>
      </c>
      <c r="Q2576" t="n">
        <v>1367.27</v>
      </c>
      <c r="R2576" t="n">
        <v>124.96</v>
      </c>
      <c r="S2576" t="n">
        <v>104.26</v>
      </c>
      <c r="T2576" t="n">
        <v>9431.57</v>
      </c>
      <c r="U2576" t="n">
        <v>0.83</v>
      </c>
      <c r="V2576" t="n">
        <v>0.9</v>
      </c>
      <c r="W2576" t="n">
        <v>20.68</v>
      </c>
      <c r="X2576" t="n">
        <v>0.57</v>
      </c>
      <c r="Y2576" t="n">
        <v>1</v>
      </c>
      <c r="Z2576" t="n">
        <v>10</v>
      </c>
    </row>
    <row r="2577">
      <c r="A2577" t="n">
        <v>92</v>
      </c>
      <c r="B2577" t="n">
        <v>95</v>
      </c>
      <c r="C2577" t="inlineStr">
        <is>
          <t xml:space="preserve">CONCLUIDO	</t>
        </is>
      </c>
      <c r="D2577" t="n">
        <v>1.7734</v>
      </c>
      <c r="E2577" t="n">
        <v>56.39</v>
      </c>
      <c r="F2577" t="n">
        <v>53.14</v>
      </c>
      <c r="G2577" t="n">
        <v>151.82</v>
      </c>
      <c r="H2577" t="n">
        <v>1.92</v>
      </c>
      <c r="I2577" t="n">
        <v>21</v>
      </c>
      <c r="J2577" t="n">
        <v>222.08</v>
      </c>
      <c r="K2577" t="n">
        <v>53.44</v>
      </c>
      <c r="L2577" t="n">
        <v>24</v>
      </c>
      <c r="M2577" t="n">
        <v>19</v>
      </c>
      <c r="N2577" t="n">
        <v>49.65</v>
      </c>
      <c r="O2577" t="n">
        <v>27624.44</v>
      </c>
      <c r="P2577" t="n">
        <v>639.61</v>
      </c>
      <c r="Q2577" t="n">
        <v>1367.13</v>
      </c>
      <c r="R2577" t="n">
        <v>124.83</v>
      </c>
      <c r="S2577" t="n">
        <v>104.26</v>
      </c>
      <c r="T2577" t="n">
        <v>9365.57</v>
      </c>
      <c r="U2577" t="n">
        <v>0.84</v>
      </c>
      <c r="V2577" t="n">
        <v>0.9</v>
      </c>
      <c r="W2577" t="n">
        <v>20.68</v>
      </c>
      <c r="X2577" t="n">
        <v>0.5600000000000001</v>
      </c>
      <c r="Y2577" t="n">
        <v>1</v>
      </c>
      <c r="Z2577" t="n">
        <v>10</v>
      </c>
    </row>
    <row r="2578">
      <c r="A2578" t="n">
        <v>93</v>
      </c>
      <c r="B2578" t="n">
        <v>95</v>
      </c>
      <c r="C2578" t="inlineStr">
        <is>
          <t xml:space="preserve">CONCLUIDO	</t>
        </is>
      </c>
      <c r="D2578" t="n">
        <v>1.7755</v>
      </c>
      <c r="E2578" t="n">
        <v>56.32</v>
      </c>
      <c r="F2578" t="n">
        <v>53.11</v>
      </c>
      <c r="G2578" t="n">
        <v>159.33</v>
      </c>
      <c r="H2578" t="n">
        <v>1.94</v>
      </c>
      <c r="I2578" t="n">
        <v>20</v>
      </c>
      <c r="J2578" t="n">
        <v>222.5</v>
      </c>
      <c r="K2578" t="n">
        <v>53.44</v>
      </c>
      <c r="L2578" t="n">
        <v>24.25</v>
      </c>
      <c r="M2578" t="n">
        <v>18</v>
      </c>
      <c r="N2578" t="n">
        <v>49.81</v>
      </c>
      <c r="O2578" t="n">
        <v>27675.78</v>
      </c>
      <c r="P2578" t="n">
        <v>640.0700000000001</v>
      </c>
      <c r="Q2578" t="n">
        <v>1367.25</v>
      </c>
      <c r="R2578" t="n">
        <v>123.81</v>
      </c>
      <c r="S2578" t="n">
        <v>104.26</v>
      </c>
      <c r="T2578" t="n">
        <v>8860.690000000001</v>
      </c>
      <c r="U2578" t="n">
        <v>0.84</v>
      </c>
      <c r="V2578" t="n">
        <v>0.9</v>
      </c>
      <c r="W2578" t="n">
        <v>20.68</v>
      </c>
      <c r="X2578" t="n">
        <v>0.54</v>
      </c>
      <c r="Y2578" t="n">
        <v>1</v>
      </c>
      <c r="Z2578" t="n">
        <v>10</v>
      </c>
    </row>
    <row r="2579">
      <c r="A2579" t="n">
        <v>94</v>
      </c>
      <c r="B2579" t="n">
        <v>95</v>
      </c>
      <c r="C2579" t="inlineStr">
        <is>
          <t xml:space="preserve">CONCLUIDO	</t>
        </is>
      </c>
      <c r="D2579" t="n">
        <v>1.7756</v>
      </c>
      <c r="E2579" t="n">
        <v>56.32</v>
      </c>
      <c r="F2579" t="n">
        <v>53.1</v>
      </c>
      <c r="G2579" t="n">
        <v>159.31</v>
      </c>
      <c r="H2579" t="n">
        <v>1.95</v>
      </c>
      <c r="I2579" t="n">
        <v>20</v>
      </c>
      <c r="J2579" t="n">
        <v>222.92</v>
      </c>
      <c r="K2579" t="n">
        <v>53.44</v>
      </c>
      <c r="L2579" t="n">
        <v>24.5</v>
      </c>
      <c r="M2579" t="n">
        <v>18</v>
      </c>
      <c r="N2579" t="n">
        <v>49.98</v>
      </c>
      <c r="O2579" t="n">
        <v>27727.05</v>
      </c>
      <c r="P2579" t="n">
        <v>641.33</v>
      </c>
      <c r="Q2579" t="n">
        <v>1367.2</v>
      </c>
      <c r="R2579" t="n">
        <v>123.79</v>
      </c>
      <c r="S2579" t="n">
        <v>104.26</v>
      </c>
      <c r="T2579" t="n">
        <v>8853.67</v>
      </c>
      <c r="U2579" t="n">
        <v>0.84</v>
      </c>
      <c r="V2579" t="n">
        <v>0.9</v>
      </c>
      <c r="W2579" t="n">
        <v>20.67</v>
      </c>
      <c r="X2579" t="n">
        <v>0.53</v>
      </c>
      <c r="Y2579" t="n">
        <v>1</v>
      </c>
      <c r="Z2579" t="n">
        <v>10</v>
      </c>
    </row>
    <row r="2580">
      <c r="A2580" t="n">
        <v>95</v>
      </c>
      <c r="B2580" t="n">
        <v>95</v>
      </c>
      <c r="C2580" t="inlineStr">
        <is>
          <t xml:space="preserve">CONCLUIDO	</t>
        </is>
      </c>
      <c r="D2580" t="n">
        <v>1.7754</v>
      </c>
      <c r="E2580" t="n">
        <v>56.32</v>
      </c>
      <c r="F2580" t="n">
        <v>53.11</v>
      </c>
      <c r="G2580" t="n">
        <v>159.33</v>
      </c>
      <c r="H2580" t="n">
        <v>1.97</v>
      </c>
      <c r="I2580" t="n">
        <v>20</v>
      </c>
      <c r="J2580" t="n">
        <v>223.33</v>
      </c>
      <c r="K2580" t="n">
        <v>53.44</v>
      </c>
      <c r="L2580" t="n">
        <v>24.75</v>
      </c>
      <c r="M2580" t="n">
        <v>18</v>
      </c>
      <c r="N2580" t="n">
        <v>50.15</v>
      </c>
      <c r="O2580" t="n">
        <v>27778.39</v>
      </c>
      <c r="P2580" t="n">
        <v>640.55</v>
      </c>
      <c r="Q2580" t="n">
        <v>1367.23</v>
      </c>
      <c r="R2580" t="n">
        <v>123.95</v>
      </c>
      <c r="S2580" t="n">
        <v>104.26</v>
      </c>
      <c r="T2580" t="n">
        <v>8933.610000000001</v>
      </c>
      <c r="U2580" t="n">
        <v>0.84</v>
      </c>
      <c r="V2580" t="n">
        <v>0.9</v>
      </c>
      <c r="W2580" t="n">
        <v>20.67</v>
      </c>
      <c r="X2580" t="n">
        <v>0.53</v>
      </c>
      <c r="Y2580" t="n">
        <v>1</v>
      </c>
      <c r="Z2580" t="n">
        <v>10</v>
      </c>
    </row>
    <row r="2581">
      <c r="A2581" t="n">
        <v>96</v>
      </c>
      <c r="B2581" t="n">
        <v>95</v>
      </c>
      <c r="C2581" t="inlineStr">
        <is>
          <t xml:space="preserve">CONCLUIDO	</t>
        </is>
      </c>
      <c r="D2581" t="n">
        <v>1.7753</v>
      </c>
      <c r="E2581" t="n">
        <v>56.33</v>
      </c>
      <c r="F2581" t="n">
        <v>53.12</v>
      </c>
      <c r="G2581" t="n">
        <v>159.35</v>
      </c>
      <c r="H2581" t="n">
        <v>1.99</v>
      </c>
      <c r="I2581" t="n">
        <v>20</v>
      </c>
      <c r="J2581" t="n">
        <v>223.75</v>
      </c>
      <c r="K2581" t="n">
        <v>53.44</v>
      </c>
      <c r="L2581" t="n">
        <v>25</v>
      </c>
      <c r="M2581" t="n">
        <v>18</v>
      </c>
      <c r="N2581" t="n">
        <v>50.31</v>
      </c>
      <c r="O2581" t="n">
        <v>27829.77</v>
      </c>
      <c r="P2581" t="n">
        <v>638.64</v>
      </c>
      <c r="Q2581" t="n">
        <v>1367.32</v>
      </c>
      <c r="R2581" t="n">
        <v>124.01</v>
      </c>
      <c r="S2581" t="n">
        <v>104.26</v>
      </c>
      <c r="T2581" t="n">
        <v>8960.32</v>
      </c>
      <c r="U2581" t="n">
        <v>0.84</v>
      </c>
      <c r="V2581" t="n">
        <v>0.9</v>
      </c>
      <c r="W2581" t="n">
        <v>20.67</v>
      </c>
      <c r="X2581" t="n">
        <v>0.54</v>
      </c>
      <c r="Y2581" t="n">
        <v>1</v>
      </c>
      <c r="Z2581" t="n">
        <v>10</v>
      </c>
    </row>
    <row r="2582">
      <c r="A2582" t="n">
        <v>97</v>
      </c>
      <c r="B2582" t="n">
        <v>95</v>
      </c>
      <c r="C2582" t="inlineStr">
        <is>
          <t xml:space="preserve">CONCLUIDO	</t>
        </is>
      </c>
      <c r="D2582" t="n">
        <v>1.7772</v>
      </c>
      <c r="E2582" t="n">
        <v>56.27</v>
      </c>
      <c r="F2582" t="n">
        <v>53.09</v>
      </c>
      <c r="G2582" t="n">
        <v>167.66</v>
      </c>
      <c r="H2582" t="n">
        <v>2</v>
      </c>
      <c r="I2582" t="n">
        <v>19</v>
      </c>
      <c r="J2582" t="n">
        <v>224.17</v>
      </c>
      <c r="K2582" t="n">
        <v>53.44</v>
      </c>
      <c r="L2582" t="n">
        <v>25.25</v>
      </c>
      <c r="M2582" t="n">
        <v>17</v>
      </c>
      <c r="N2582" t="n">
        <v>50.48</v>
      </c>
      <c r="O2582" t="n">
        <v>27881.22</v>
      </c>
      <c r="P2582" t="n">
        <v>633.83</v>
      </c>
      <c r="Q2582" t="n">
        <v>1367.2</v>
      </c>
      <c r="R2582" t="n">
        <v>123.26</v>
      </c>
      <c r="S2582" t="n">
        <v>104.26</v>
      </c>
      <c r="T2582" t="n">
        <v>8588.82</v>
      </c>
      <c r="U2582" t="n">
        <v>0.85</v>
      </c>
      <c r="V2582" t="n">
        <v>0.9</v>
      </c>
      <c r="W2582" t="n">
        <v>20.68</v>
      </c>
      <c r="X2582" t="n">
        <v>0.52</v>
      </c>
      <c r="Y2582" t="n">
        <v>1</v>
      </c>
      <c r="Z2582" t="n">
        <v>10</v>
      </c>
    </row>
    <row r="2583">
      <c r="A2583" t="n">
        <v>98</v>
      </c>
      <c r="B2583" t="n">
        <v>95</v>
      </c>
      <c r="C2583" t="inlineStr">
        <is>
          <t xml:space="preserve">CONCLUIDO	</t>
        </is>
      </c>
      <c r="D2583" t="n">
        <v>1.7771</v>
      </c>
      <c r="E2583" t="n">
        <v>56.27</v>
      </c>
      <c r="F2583" t="n">
        <v>53.09</v>
      </c>
      <c r="G2583" t="n">
        <v>167.67</v>
      </c>
      <c r="H2583" t="n">
        <v>2.02</v>
      </c>
      <c r="I2583" t="n">
        <v>19</v>
      </c>
      <c r="J2583" t="n">
        <v>224.58</v>
      </c>
      <c r="K2583" t="n">
        <v>53.44</v>
      </c>
      <c r="L2583" t="n">
        <v>25.5</v>
      </c>
      <c r="M2583" t="n">
        <v>17</v>
      </c>
      <c r="N2583" t="n">
        <v>50.65</v>
      </c>
      <c r="O2583" t="n">
        <v>27932.73</v>
      </c>
      <c r="P2583" t="n">
        <v>634.25</v>
      </c>
      <c r="Q2583" t="n">
        <v>1367.26</v>
      </c>
      <c r="R2583" t="n">
        <v>123.39</v>
      </c>
      <c r="S2583" t="n">
        <v>104.26</v>
      </c>
      <c r="T2583" t="n">
        <v>8656.66</v>
      </c>
      <c r="U2583" t="n">
        <v>0.84</v>
      </c>
      <c r="V2583" t="n">
        <v>0.9</v>
      </c>
      <c r="W2583" t="n">
        <v>20.67</v>
      </c>
      <c r="X2583" t="n">
        <v>0.52</v>
      </c>
      <c r="Y2583" t="n">
        <v>1</v>
      </c>
      <c r="Z2583" t="n">
        <v>10</v>
      </c>
    </row>
    <row r="2584">
      <c r="A2584" t="n">
        <v>99</v>
      </c>
      <c r="B2584" t="n">
        <v>95</v>
      </c>
      <c r="C2584" t="inlineStr">
        <is>
          <t xml:space="preserve">CONCLUIDO	</t>
        </is>
      </c>
      <c r="D2584" t="n">
        <v>1.7772</v>
      </c>
      <c r="E2584" t="n">
        <v>56.27</v>
      </c>
      <c r="F2584" t="n">
        <v>53.09</v>
      </c>
      <c r="G2584" t="n">
        <v>167.66</v>
      </c>
      <c r="H2584" t="n">
        <v>2.03</v>
      </c>
      <c r="I2584" t="n">
        <v>19</v>
      </c>
      <c r="J2584" t="n">
        <v>225</v>
      </c>
      <c r="K2584" t="n">
        <v>53.44</v>
      </c>
      <c r="L2584" t="n">
        <v>25.75</v>
      </c>
      <c r="M2584" t="n">
        <v>17</v>
      </c>
      <c r="N2584" t="n">
        <v>50.82</v>
      </c>
      <c r="O2584" t="n">
        <v>27984.29</v>
      </c>
      <c r="P2584" t="n">
        <v>634.02</v>
      </c>
      <c r="Q2584" t="n">
        <v>1367.19</v>
      </c>
      <c r="R2584" t="n">
        <v>123.25</v>
      </c>
      <c r="S2584" t="n">
        <v>104.26</v>
      </c>
      <c r="T2584" t="n">
        <v>8588.299999999999</v>
      </c>
      <c r="U2584" t="n">
        <v>0.85</v>
      </c>
      <c r="V2584" t="n">
        <v>0.9</v>
      </c>
      <c r="W2584" t="n">
        <v>20.67</v>
      </c>
      <c r="X2584" t="n">
        <v>0.52</v>
      </c>
      <c r="Y2584" t="n">
        <v>1</v>
      </c>
      <c r="Z2584" t="n">
        <v>10</v>
      </c>
    </row>
    <row r="2585">
      <c r="A2585" t="n">
        <v>100</v>
      </c>
      <c r="B2585" t="n">
        <v>95</v>
      </c>
      <c r="C2585" t="inlineStr">
        <is>
          <t xml:space="preserve">CONCLUIDO	</t>
        </is>
      </c>
      <c r="D2585" t="n">
        <v>1.7773</v>
      </c>
      <c r="E2585" t="n">
        <v>56.26</v>
      </c>
      <c r="F2585" t="n">
        <v>53.09</v>
      </c>
      <c r="G2585" t="n">
        <v>167.65</v>
      </c>
      <c r="H2585" t="n">
        <v>2.05</v>
      </c>
      <c r="I2585" t="n">
        <v>19</v>
      </c>
      <c r="J2585" t="n">
        <v>225.42</v>
      </c>
      <c r="K2585" t="n">
        <v>53.44</v>
      </c>
      <c r="L2585" t="n">
        <v>26</v>
      </c>
      <c r="M2585" t="n">
        <v>17</v>
      </c>
      <c r="N2585" t="n">
        <v>50.98</v>
      </c>
      <c r="O2585" t="n">
        <v>28035.92</v>
      </c>
      <c r="P2585" t="n">
        <v>632.29</v>
      </c>
      <c r="Q2585" t="n">
        <v>1367.27</v>
      </c>
      <c r="R2585" t="n">
        <v>122.99</v>
      </c>
      <c r="S2585" t="n">
        <v>104.26</v>
      </c>
      <c r="T2585" t="n">
        <v>8454.73</v>
      </c>
      <c r="U2585" t="n">
        <v>0.85</v>
      </c>
      <c r="V2585" t="n">
        <v>0.9</v>
      </c>
      <c r="W2585" t="n">
        <v>20.68</v>
      </c>
      <c r="X2585" t="n">
        <v>0.51</v>
      </c>
      <c r="Y2585" t="n">
        <v>1</v>
      </c>
      <c r="Z2585" t="n">
        <v>10</v>
      </c>
    </row>
    <row r="2586">
      <c r="A2586" t="n">
        <v>101</v>
      </c>
      <c r="B2586" t="n">
        <v>95</v>
      </c>
      <c r="C2586" t="inlineStr">
        <is>
          <t xml:space="preserve">CONCLUIDO	</t>
        </is>
      </c>
      <c r="D2586" t="n">
        <v>1.7771</v>
      </c>
      <c r="E2586" t="n">
        <v>56.27</v>
      </c>
      <c r="F2586" t="n">
        <v>53.1</v>
      </c>
      <c r="G2586" t="n">
        <v>167.67</v>
      </c>
      <c r="H2586" t="n">
        <v>2.07</v>
      </c>
      <c r="I2586" t="n">
        <v>19</v>
      </c>
      <c r="J2586" t="n">
        <v>225.84</v>
      </c>
      <c r="K2586" t="n">
        <v>53.44</v>
      </c>
      <c r="L2586" t="n">
        <v>26.25</v>
      </c>
      <c r="M2586" t="n">
        <v>17</v>
      </c>
      <c r="N2586" t="n">
        <v>51.15</v>
      </c>
      <c r="O2586" t="n">
        <v>28087.6</v>
      </c>
      <c r="P2586" t="n">
        <v>630.63</v>
      </c>
      <c r="Q2586" t="n">
        <v>1367.19</v>
      </c>
      <c r="R2586" t="n">
        <v>123.35</v>
      </c>
      <c r="S2586" t="n">
        <v>104.26</v>
      </c>
      <c r="T2586" t="n">
        <v>8635.889999999999</v>
      </c>
      <c r="U2586" t="n">
        <v>0.85</v>
      </c>
      <c r="V2586" t="n">
        <v>0.9</v>
      </c>
      <c r="W2586" t="n">
        <v>20.68</v>
      </c>
      <c r="X2586" t="n">
        <v>0.52</v>
      </c>
      <c r="Y2586" t="n">
        <v>1</v>
      </c>
      <c r="Z2586" t="n">
        <v>10</v>
      </c>
    </row>
    <row r="2587">
      <c r="A2587" t="n">
        <v>102</v>
      </c>
      <c r="B2587" t="n">
        <v>95</v>
      </c>
      <c r="C2587" t="inlineStr">
        <is>
          <t xml:space="preserve">CONCLUIDO	</t>
        </is>
      </c>
      <c r="D2587" t="n">
        <v>1.7796</v>
      </c>
      <c r="E2587" t="n">
        <v>56.19</v>
      </c>
      <c r="F2587" t="n">
        <v>53.05</v>
      </c>
      <c r="G2587" t="n">
        <v>176.84</v>
      </c>
      <c r="H2587" t="n">
        <v>2.08</v>
      </c>
      <c r="I2587" t="n">
        <v>18</v>
      </c>
      <c r="J2587" t="n">
        <v>226.26</v>
      </c>
      <c r="K2587" t="n">
        <v>53.44</v>
      </c>
      <c r="L2587" t="n">
        <v>26.5</v>
      </c>
      <c r="M2587" t="n">
        <v>16</v>
      </c>
      <c r="N2587" t="n">
        <v>51.32</v>
      </c>
      <c r="O2587" t="n">
        <v>28139.34</v>
      </c>
      <c r="P2587" t="n">
        <v>628.53</v>
      </c>
      <c r="Q2587" t="n">
        <v>1367.22</v>
      </c>
      <c r="R2587" t="n">
        <v>121.9</v>
      </c>
      <c r="S2587" t="n">
        <v>104.26</v>
      </c>
      <c r="T2587" t="n">
        <v>7916.9</v>
      </c>
      <c r="U2587" t="n">
        <v>0.86</v>
      </c>
      <c r="V2587" t="n">
        <v>0.9</v>
      </c>
      <c r="W2587" t="n">
        <v>20.67</v>
      </c>
      <c r="X2587" t="n">
        <v>0.48</v>
      </c>
      <c r="Y2587" t="n">
        <v>1</v>
      </c>
      <c r="Z2587" t="n">
        <v>10</v>
      </c>
    </row>
    <row r="2588">
      <c r="A2588" t="n">
        <v>103</v>
      </c>
      <c r="B2588" t="n">
        <v>95</v>
      </c>
      <c r="C2588" t="inlineStr">
        <is>
          <t xml:space="preserve">CONCLUIDO	</t>
        </is>
      </c>
      <c r="D2588" t="n">
        <v>1.7792</v>
      </c>
      <c r="E2588" t="n">
        <v>56.2</v>
      </c>
      <c r="F2588" t="n">
        <v>53.07</v>
      </c>
      <c r="G2588" t="n">
        <v>176.89</v>
      </c>
      <c r="H2588" t="n">
        <v>2.1</v>
      </c>
      <c r="I2588" t="n">
        <v>18</v>
      </c>
      <c r="J2588" t="n">
        <v>226.68</v>
      </c>
      <c r="K2588" t="n">
        <v>53.44</v>
      </c>
      <c r="L2588" t="n">
        <v>26.75</v>
      </c>
      <c r="M2588" t="n">
        <v>16</v>
      </c>
      <c r="N2588" t="n">
        <v>51.49</v>
      </c>
      <c r="O2588" t="n">
        <v>28191.14</v>
      </c>
      <c r="P2588" t="n">
        <v>629.35</v>
      </c>
      <c r="Q2588" t="n">
        <v>1367.19</v>
      </c>
      <c r="R2588" t="n">
        <v>122.61</v>
      </c>
      <c r="S2588" t="n">
        <v>104.26</v>
      </c>
      <c r="T2588" t="n">
        <v>8270.889999999999</v>
      </c>
      <c r="U2588" t="n">
        <v>0.85</v>
      </c>
      <c r="V2588" t="n">
        <v>0.9</v>
      </c>
      <c r="W2588" t="n">
        <v>20.67</v>
      </c>
      <c r="X2588" t="n">
        <v>0.49</v>
      </c>
      <c r="Y2588" t="n">
        <v>1</v>
      </c>
      <c r="Z2588" t="n">
        <v>10</v>
      </c>
    </row>
    <row r="2589">
      <c r="A2589" t="n">
        <v>104</v>
      </c>
      <c r="B2589" t="n">
        <v>95</v>
      </c>
      <c r="C2589" t="inlineStr">
        <is>
          <t xml:space="preserve">CONCLUIDO	</t>
        </is>
      </c>
      <c r="D2589" t="n">
        <v>1.7789</v>
      </c>
      <c r="E2589" t="n">
        <v>56.21</v>
      </c>
      <c r="F2589" t="n">
        <v>53.08</v>
      </c>
      <c r="G2589" t="n">
        <v>176.92</v>
      </c>
      <c r="H2589" t="n">
        <v>2.11</v>
      </c>
      <c r="I2589" t="n">
        <v>18</v>
      </c>
      <c r="J2589" t="n">
        <v>227.1</v>
      </c>
      <c r="K2589" t="n">
        <v>53.44</v>
      </c>
      <c r="L2589" t="n">
        <v>27</v>
      </c>
      <c r="M2589" t="n">
        <v>16</v>
      </c>
      <c r="N2589" t="n">
        <v>51.66</v>
      </c>
      <c r="O2589" t="n">
        <v>28243</v>
      </c>
      <c r="P2589" t="n">
        <v>628.63</v>
      </c>
      <c r="Q2589" t="n">
        <v>1367.19</v>
      </c>
      <c r="R2589" t="n">
        <v>122.87</v>
      </c>
      <c r="S2589" t="n">
        <v>104.26</v>
      </c>
      <c r="T2589" t="n">
        <v>8401.41</v>
      </c>
      <c r="U2589" t="n">
        <v>0.85</v>
      </c>
      <c r="V2589" t="n">
        <v>0.9</v>
      </c>
      <c r="W2589" t="n">
        <v>20.67</v>
      </c>
      <c r="X2589" t="n">
        <v>0.5</v>
      </c>
      <c r="Y2589" t="n">
        <v>1</v>
      </c>
      <c r="Z2589" t="n">
        <v>10</v>
      </c>
    </row>
    <row r="2590">
      <c r="A2590" t="n">
        <v>105</v>
      </c>
      <c r="B2590" t="n">
        <v>95</v>
      </c>
      <c r="C2590" t="inlineStr">
        <is>
          <t xml:space="preserve">CONCLUIDO	</t>
        </is>
      </c>
      <c r="D2590" t="n">
        <v>1.7793</v>
      </c>
      <c r="E2590" t="n">
        <v>56.2</v>
      </c>
      <c r="F2590" t="n">
        <v>53.06</v>
      </c>
      <c r="G2590" t="n">
        <v>176.88</v>
      </c>
      <c r="H2590" t="n">
        <v>2.13</v>
      </c>
      <c r="I2590" t="n">
        <v>18</v>
      </c>
      <c r="J2590" t="n">
        <v>227.52</v>
      </c>
      <c r="K2590" t="n">
        <v>53.44</v>
      </c>
      <c r="L2590" t="n">
        <v>27.25</v>
      </c>
      <c r="M2590" t="n">
        <v>16</v>
      </c>
      <c r="N2590" t="n">
        <v>51.83</v>
      </c>
      <c r="O2590" t="n">
        <v>28294.92</v>
      </c>
      <c r="P2590" t="n">
        <v>628.41</v>
      </c>
      <c r="Q2590" t="n">
        <v>1367.21</v>
      </c>
      <c r="R2590" t="n">
        <v>122.45</v>
      </c>
      <c r="S2590" t="n">
        <v>104.26</v>
      </c>
      <c r="T2590" t="n">
        <v>8189.94</v>
      </c>
      <c r="U2590" t="n">
        <v>0.85</v>
      </c>
      <c r="V2590" t="n">
        <v>0.9</v>
      </c>
      <c r="W2590" t="n">
        <v>20.67</v>
      </c>
      <c r="X2590" t="n">
        <v>0.49</v>
      </c>
      <c r="Y2590" t="n">
        <v>1</v>
      </c>
      <c r="Z2590" t="n">
        <v>10</v>
      </c>
    </row>
    <row r="2591">
      <c r="A2591" t="n">
        <v>106</v>
      </c>
      <c r="B2591" t="n">
        <v>95</v>
      </c>
      <c r="C2591" t="inlineStr">
        <is>
          <t xml:space="preserve">CONCLUIDO	</t>
        </is>
      </c>
      <c r="D2591" t="n">
        <v>1.7794</v>
      </c>
      <c r="E2591" t="n">
        <v>56.2</v>
      </c>
      <c r="F2591" t="n">
        <v>53.06</v>
      </c>
      <c r="G2591" t="n">
        <v>176.87</v>
      </c>
      <c r="H2591" t="n">
        <v>2.14</v>
      </c>
      <c r="I2591" t="n">
        <v>18</v>
      </c>
      <c r="J2591" t="n">
        <v>227.94</v>
      </c>
      <c r="K2591" t="n">
        <v>53.44</v>
      </c>
      <c r="L2591" t="n">
        <v>27.5</v>
      </c>
      <c r="M2591" t="n">
        <v>16</v>
      </c>
      <c r="N2591" t="n">
        <v>52.01</v>
      </c>
      <c r="O2591" t="n">
        <v>28346.9</v>
      </c>
      <c r="P2591" t="n">
        <v>625.74</v>
      </c>
      <c r="Q2591" t="n">
        <v>1367.19</v>
      </c>
      <c r="R2591" t="n">
        <v>122.27</v>
      </c>
      <c r="S2591" t="n">
        <v>104.26</v>
      </c>
      <c r="T2591" t="n">
        <v>8101.15</v>
      </c>
      <c r="U2591" t="n">
        <v>0.85</v>
      </c>
      <c r="V2591" t="n">
        <v>0.9</v>
      </c>
      <c r="W2591" t="n">
        <v>20.67</v>
      </c>
      <c r="X2591" t="n">
        <v>0.48</v>
      </c>
      <c r="Y2591" t="n">
        <v>1</v>
      </c>
      <c r="Z2591" t="n">
        <v>10</v>
      </c>
    </row>
    <row r="2592">
      <c r="A2592" t="n">
        <v>107</v>
      </c>
      <c r="B2592" t="n">
        <v>95</v>
      </c>
      <c r="C2592" t="inlineStr">
        <is>
          <t xml:space="preserve">CONCLUIDO	</t>
        </is>
      </c>
      <c r="D2592" t="n">
        <v>1.7789</v>
      </c>
      <c r="E2592" t="n">
        <v>56.21</v>
      </c>
      <c r="F2592" t="n">
        <v>53.08</v>
      </c>
      <c r="G2592" t="n">
        <v>176.92</v>
      </c>
      <c r="H2592" t="n">
        <v>2.16</v>
      </c>
      <c r="I2592" t="n">
        <v>18</v>
      </c>
      <c r="J2592" t="n">
        <v>228.36</v>
      </c>
      <c r="K2592" t="n">
        <v>53.44</v>
      </c>
      <c r="L2592" t="n">
        <v>27.75</v>
      </c>
      <c r="M2592" t="n">
        <v>16</v>
      </c>
      <c r="N2592" t="n">
        <v>52.18</v>
      </c>
      <c r="O2592" t="n">
        <v>28398.94</v>
      </c>
      <c r="P2592" t="n">
        <v>624.22</v>
      </c>
      <c r="Q2592" t="n">
        <v>1367.22</v>
      </c>
      <c r="R2592" t="n">
        <v>122.85</v>
      </c>
      <c r="S2592" t="n">
        <v>104.26</v>
      </c>
      <c r="T2592" t="n">
        <v>8391.219999999999</v>
      </c>
      <c r="U2592" t="n">
        <v>0.85</v>
      </c>
      <c r="V2592" t="n">
        <v>0.9</v>
      </c>
      <c r="W2592" t="n">
        <v>20.67</v>
      </c>
      <c r="X2592" t="n">
        <v>0.5</v>
      </c>
      <c r="Y2592" t="n">
        <v>1</v>
      </c>
      <c r="Z2592" t="n">
        <v>10</v>
      </c>
    </row>
    <row r="2593">
      <c r="A2593" t="n">
        <v>108</v>
      </c>
      <c r="B2593" t="n">
        <v>95</v>
      </c>
      <c r="C2593" t="inlineStr">
        <is>
          <t xml:space="preserve">CONCLUIDO	</t>
        </is>
      </c>
      <c r="D2593" t="n">
        <v>1.7814</v>
      </c>
      <c r="E2593" t="n">
        <v>56.13</v>
      </c>
      <c r="F2593" t="n">
        <v>53.03</v>
      </c>
      <c r="G2593" t="n">
        <v>187.18</v>
      </c>
      <c r="H2593" t="n">
        <v>2.18</v>
      </c>
      <c r="I2593" t="n">
        <v>17</v>
      </c>
      <c r="J2593" t="n">
        <v>228.79</v>
      </c>
      <c r="K2593" t="n">
        <v>53.44</v>
      </c>
      <c r="L2593" t="n">
        <v>28</v>
      </c>
      <c r="M2593" t="n">
        <v>15</v>
      </c>
      <c r="N2593" t="n">
        <v>52.35</v>
      </c>
      <c r="O2593" t="n">
        <v>28451.04</v>
      </c>
      <c r="P2593" t="n">
        <v>622.6799999999999</v>
      </c>
      <c r="Q2593" t="n">
        <v>1367.22</v>
      </c>
      <c r="R2593" t="n">
        <v>121.51</v>
      </c>
      <c r="S2593" t="n">
        <v>104.26</v>
      </c>
      <c r="T2593" t="n">
        <v>7725.57</v>
      </c>
      <c r="U2593" t="n">
        <v>0.86</v>
      </c>
      <c r="V2593" t="n">
        <v>0.9</v>
      </c>
      <c r="W2593" t="n">
        <v>20.67</v>
      </c>
      <c r="X2593" t="n">
        <v>0.46</v>
      </c>
      <c r="Y2593" t="n">
        <v>1</v>
      </c>
      <c r="Z2593" t="n">
        <v>10</v>
      </c>
    </row>
    <row r="2594">
      <c r="A2594" t="n">
        <v>109</v>
      </c>
      <c r="B2594" t="n">
        <v>95</v>
      </c>
      <c r="C2594" t="inlineStr">
        <is>
          <t xml:space="preserve">CONCLUIDO	</t>
        </is>
      </c>
      <c r="D2594" t="n">
        <v>1.7818</v>
      </c>
      <c r="E2594" t="n">
        <v>56.12</v>
      </c>
      <c r="F2594" t="n">
        <v>53.02</v>
      </c>
      <c r="G2594" t="n">
        <v>187.13</v>
      </c>
      <c r="H2594" t="n">
        <v>2.19</v>
      </c>
      <c r="I2594" t="n">
        <v>17</v>
      </c>
      <c r="J2594" t="n">
        <v>229.21</v>
      </c>
      <c r="K2594" t="n">
        <v>53.44</v>
      </c>
      <c r="L2594" t="n">
        <v>28.25</v>
      </c>
      <c r="M2594" t="n">
        <v>15</v>
      </c>
      <c r="N2594" t="n">
        <v>52.52</v>
      </c>
      <c r="O2594" t="n">
        <v>28503.21</v>
      </c>
      <c r="P2594" t="n">
        <v>622.39</v>
      </c>
      <c r="Q2594" t="n">
        <v>1367.21</v>
      </c>
      <c r="R2594" t="n">
        <v>121.05</v>
      </c>
      <c r="S2594" t="n">
        <v>104.26</v>
      </c>
      <c r="T2594" t="n">
        <v>7497.35</v>
      </c>
      <c r="U2594" t="n">
        <v>0.86</v>
      </c>
      <c r="V2594" t="n">
        <v>0.9</v>
      </c>
      <c r="W2594" t="n">
        <v>20.67</v>
      </c>
      <c r="X2594" t="n">
        <v>0.45</v>
      </c>
      <c r="Y2594" t="n">
        <v>1</v>
      </c>
      <c r="Z2594" t="n">
        <v>10</v>
      </c>
    </row>
    <row r="2595">
      <c r="A2595" t="n">
        <v>110</v>
      </c>
      <c r="B2595" t="n">
        <v>95</v>
      </c>
      <c r="C2595" t="inlineStr">
        <is>
          <t xml:space="preserve">CONCLUIDO	</t>
        </is>
      </c>
      <c r="D2595" t="n">
        <v>1.7817</v>
      </c>
      <c r="E2595" t="n">
        <v>56.13</v>
      </c>
      <c r="F2595" t="n">
        <v>53.03</v>
      </c>
      <c r="G2595" t="n">
        <v>187.15</v>
      </c>
      <c r="H2595" t="n">
        <v>2.21</v>
      </c>
      <c r="I2595" t="n">
        <v>17</v>
      </c>
      <c r="J2595" t="n">
        <v>229.63</v>
      </c>
      <c r="K2595" t="n">
        <v>53.44</v>
      </c>
      <c r="L2595" t="n">
        <v>28.5</v>
      </c>
      <c r="M2595" t="n">
        <v>15</v>
      </c>
      <c r="N2595" t="n">
        <v>52.7</v>
      </c>
      <c r="O2595" t="n">
        <v>28555.43</v>
      </c>
      <c r="P2595" t="n">
        <v>622.04</v>
      </c>
      <c r="Q2595" t="n">
        <v>1367.19</v>
      </c>
      <c r="R2595" t="n">
        <v>121.05</v>
      </c>
      <c r="S2595" t="n">
        <v>104.26</v>
      </c>
      <c r="T2595" t="n">
        <v>7498.49</v>
      </c>
      <c r="U2595" t="n">
        <v>0.86</v>
      </c>
      <c r="V2595" t="n">
        <v>0.9</v>
      </c>
      <c r="W2595" t="n">
        <v>20.67</v>
      </c>
      <c r="X2595" t="n">
        <v>0.45</v>
      </c>
      <c r="Y2595" t="n">
        <v>1</v>
      </c>
      <c r="Z2595" t="n">
        <v>10</v>
      </c>
    </row>
    <row r="2596">
      <c r="A2596" t="n">
        <v>111</v>
      </c>
      <c r="B2596" t="n">
        <v>95</v>
      </c>
      <c r="C2596" t="inlineStr">
        <is>
          <t xml:space="preserve">CONCLUIDO	</t>
        </is>
      </c>
      <c r="D2596" t="n">
        <v>1.7812</v>
      </c>
      <c r="E2596" t="n">
        <v>56.14</v>
      </c>
      <c r="F2596" t="n">
        <v>53.04</v>
      </c>
      <c r="G2596" t="n">
        <v>187.2</v>
      </c>
      <c r="H2596" t="n">
        <v>2.22</v>
      </c>
      <c r="I2596" t="n">
        <v>17</v>
      </c>
      <c r="J2596" t="n">
        <v>230.06</v>
      </c>
      <c r="K2596" t="n">
        <v>53.44</v>
      </c>
      <c r="L2596" t="n">
        <v>28.75</v>
      </c>
      <c r="M2596" t="n">
        <v>13</v>
      </c>
      <c r="N2596" t="n">
        <v>52.87</v>
      </c>
      <c r="O2596" t="n">
        <v>28607.71</v>
      </c>
      <c r="P2596" t="n">
        <v>621.48</v>
      </c>
      <c r="Q2596" t="n">
        <v>1367.2</v>
      </c>
      <c r="R2596" t="n">
        <v>121.56</v>
      </c>
      <c r="S2596" t="n">
        <v>104.26</v>
      </c>
      <c r="T2596" t="n">
        <v>7750.31</v>
      </c>
      <c r="U2596" t="n">
        <v>0.86</v>
      </c>
      <c r="V2596" t="n">
        <v>0.9</v>
      </c>
      <c r="W2596" t="n">
        <v>20.67</v>
      </c>
      <c r="X2596" t="n">
        <v>0.47</v>
      </c>
      <c r="Y2596" t="n">
        <v>1</v>
      </c>
      <c r="Z2596" t="n">
        <v>10</v>
      </c>
    </row>
    <row r="2597">
      <c r="A2597" t="n">
        <v>112</v>
      </c>
      <c r="B2597" t="n">
        <v>95</v>
      </c>
      <c r="C2597" t="inlineStr">
        <is>
          <t xml:space="preserve">CONCLUIDO	</t>
        </is>
      </c>
      <c r="D2597" t="n">
        <v>1.7812</v>
      </c>
      <c r="E2597" t="n">
        <v>56.14</v>
      </c>
      <c r="F2597" t="n">
        <v>53.04</v>
      </c>
      <c r="G2597" t="n">
        <v>187.2</v>
      </c>
      <c r="H2597" t="n">
        <v>2.24</v>
      </c>
      <c r="I2597" t="n">
        <v>17</v>
      </c>
      <c r="J2597" t="n">
        <v>230.48</v>
      </c>
      <c r="K2597" t="n">
        <v>53.44</v>
      </c>
      <c r="L2597" t="n">
        <v>29</v>
      </c>
      <c r="M2597" t="n">
        <v>13</v>
      </c>
      <c r="N2597" t="n">
        <v>53.05</v>
      </c>
      <c r="O2597" t="n">
        <v>28660.06</v>
      </c>
      <c r="P2597" t="n">
        <v>618.96</v>
      </c>
      <c r="Q2597" t="n">
        <v>1367.23</v>
      </c>
      <c r="R2597" t="n">
        <v>121.55</v>
      </c>
      <c r="S2597" t="n">
        <v>104.26</v>
      </c>
      <c r="T2597" t="n">
        <v>7745.58</v>
      </c>
      <c r="U2597" t="n">
        <v>0.86</v>
      </c>
      <c r="V2597" t="n">
        <v>0.9</v>
      </c>
      <c r="W2597" t="n">
        <v>20.67</v>
      </c>
      <c r="X2597" t="n">
        <v>0.46</v>
      </c>
      <c r="Y2597" t="n">
        <v>1</v>
      </c>
      <c r="Z2597" t="n">
        <v>10</v>
      </c>
    </row>
    <row r="2598">
      <c r="A2598" t="n">
        <v>113</v>
      </c>
      <c r="B2598" t="n">
        <v>95</v>
      </c>
      <c r="C2598" t="inlineStr">
        <is>
          <t xml:space="preserve">CONCLUIDO	</t>
        </is>
      </c>
      <c r="D2598" t="n">
        <v>1.7813</v>
      </c>
      <c r="E2598" t="n">
        <v>56.14</v>
      </c>
      <c r="F2598" t="n">
        <v>53.04</v>
      </c>
      <c r="G2598" t="n">
        <v>187.19</v>
      </c>
      <c r="H2598" t="n">
        <v>2.25</v>
      </c>
      <c r="I2598" t="n">
        <v>17</v>
      </c>
      <c r="J2598" t="n">
        <v>230.91</v>
      </c>
      <c r="K2598" t="n">
        <v>53.44</v>
      </c>
      <c r="L2598" t="n">
        <v>29.25</v>
      </c>
      <c r="M2598" t="n">
        <v>13</v>
      </c>
      <c r="N2598" t="n">
        <v>53.22</v>
      </c>
      <c r="O2598" t="n">
        <v>28712.46</v>
      </c>
      <c r="P2598" t="n">
        <v>616.87</v>
      </c>
      <c r="Q2598" t="n">
        <v>1367.14</v>
      </c>
      <c r="R2598" t="n">
        <v>121.49</v>
      </c>
      <c r="S2598" t="n">
        <v>104.26</v>
      </c>
      <c r="T2598" t="n">
        <v>7716.04</v>
      </c>
      <c r="U2598" t="n">
        <v>0.86</v>
      </c>
      <c r="V2598" t="n">
        <v>0.9</v>
      </c>
      <c r="W2598" t="n">
        <v>20.67</v>
      </c>
      <c r="X2598" t="n">
        <v>0.46</v>
      </c>
      <c r="Y2598" t="n">
        <v>1</v>
      </c>
      <c r="Z2598" t="n">
        <v>10</v>
      </c>
    </row>
    <row r="2599">
      <c r="A2599" t="n">
        <v>114</v>
      </c>
      <c r="B2599" t="n">
        <v>95</v>
      </c>
      <c r="C2599" t="inlineStr">
        <is>
          <t xml:space="preserve">CONCLUIDO	</t>
        </is>
      </c>
      <c r="D2599" t="n">
        <v>1.7834</v>
      </c>
      <c r="E2599" t="n">
        <v>56.07</v>
      </c>
      <c r="F2599" t="n">
        <v>53.01</v>
      </c>
      <c r="G2599" t="n">
        <v>198.78</v>
      </c>
      <c r="H2599" t="n">
        <v>2.27</v>
      </c>
      <c r="I2599" t="n">
        <v>16</v>
      </c>
      <c r="J2599" t="n">
        <v>231.33</v>
      </c>
      <c r="K2599" t="n">
        <v>53.44</v>
      </c>
      <c r="L2599" t="n">
        <v>29.5</v>
      </c>
      <c r="M2599" t="n">
        <v>9</v>
      </c>
      <c r="N2599" t="n">
        <v>53.4</v>
      </c>
      <c r="O2599" t="n">
        <v>28764.93</v>
      </c>
      <c r="P2599" t="n">
        <v>615.51</v>
      </c>
      <c r="Q2599" t="n">
        <v>1367.18</v>
      </c>
      <c r="R2599" t="n">
        <v>120.42</v>
      </c>
      <c r="S2599" t="n">
        <v>104.26</v>
      </c>
      <c r="T2599" t="n">
        <v>7188.3</v>
      </c>
      <c r="U2599" t="n">
        <v>0.87</v>
      </c>
      <c r="V2599" t="n">
        <v>0.9</v>
      </c>
      <c r="W2599" t="n">
        <v>20.67</v>
      </c>
      <c r="X2599" t="n">
        <v>0.43</v>
      </c>
      <c r="Y2599" t="n">
        <v>1</v>
      </c>
      <c r="Z2599" t="n">
        <v>10</v>
      </c>
    </row>
    <row r="2600">
      <c r="A2600" t="n">
        <v>115</v>
      </c>
      <c r="B2600" t="n">
        <v>95</v>
      </c>
      <c r="C2600" t="inlineStr">
        <is>
          <t xml:space="preserve">CONCLUIDO	</t>
        </is>
      </c>
      <c r="D2600" t="n">
        <v>1.7831</v>
      </c>
      <c r="E2600" t="n">
        <v>56.08</v>
      </c>
      <c r="F2600" t="n">
        <v>53.02</v>
      </c>
      <c r="G2600" t="n">
        <v>198.81</v>
      </c>
      <c r="H2600" t="n">
        <v>2.28</v>
      </c>
      <c r="I2600" t="n">
        <v>16</v>
      </c>
      <c r="J2600" t="n">
        <v>231.76</v>
      </c>
      <c r="K2600" t="n">
        <v>53.44</v>
      </c>
      <c r="L2600" t="n">
        <v>29.75</v>
      </c>
      <c r="M2600" t="n">
        <v>10</v>
      </c>
      <c r="N2600" t="n">
        <v>53.57</v>
      </c>
      <c r="O2600" t="n">
        <v>28817.46</v>
      </c>
      <c r="P2600" t="n">
        <v>616.97</v>
      </c>
      <c r="Q2600" t="n">
        <v>1367.24</v>
      </c>
      <c r="R2600" t="n">
        <v>120.67</v>
      </c>
      <c r="S2600" t="n">
        <v>104.26</v>
      </c>
      <c r="T2600" t="n">
        <v>7312.6</v>
      </c>
      <c r="U2600" t="n">
        <v>0.86</v>
      </c>
      <c r="V2600" t="n">
        <v>0.9</v>
      </c>
      <c r="W2600" t="n">
        <v>20.68</v>
      </c>
      <c r="X2600" t="n">
        <v>0.44</v>
      </c>
      <c r="Y2600" t="n">
        <v>1</v>
      </c>
      <c r="Z2600" t="n">
        <v>10</v>
      </c>
    </row>
    <row r="2601">
      <c r="A2601" t="n">
        <v>116</v>
      </c>
      <c r="B2601" t="n">
        <v>95</v>
      </c>
      <c r="C2601" t="inlineStr">
        <is>
          <t xml:space="preserve">CONCLUIDO	</t>
        </is>
      </c>
      <c r="D2601" t="n">
        <v>1.7834</v>
      </c>
      <c r="E2601" t="n">
        <v>56.07</v>
      </c>
      <c r="F2601" t="n">
        <v>53.01</v>
      </c>
      <c r="G2601" t="n">
        <v>198.78</v>
      </c>
      <c r="H2601" t="n">
        <v>2.3</v>
      </c>
      <c r="I2601" t="n">
        <v>16</v>
      </c>
      <c r="J2601" t="n">
        <v>232.18</v>
      </c>
      <c r="K2601" t="n">
        <v>53.44</v>
      </c>
      <c r="L2601" t="n">
        <v>30</v>
      </c>
      <c r="M2601" t="n">
        <v>10</v>
      </c>
      <c r="N2601" t="n">
        <v>53.75</v>
      </c>
      <c r="O2601" t="n">
        <v>28870.05</v>
      </c>
      <c r="P2601" t="n">
        <v>616.49</v>
      </c>
      <c r="Q2601" t="n">
        <v>1367.23</v>
      </c>
      <c r="R2601" t="n">
        <v>120.42</v>
      </c>
      <c r="S2601" t="n">
        <v>104.26</v>
      </c>
      <c r="T2601" t="n">
        <v>7187.59</v>
      </c>
      <c r="U2601" t="n">
        <v>0.87</v>
      </c>
      <c r="V2601" t="n">
        <v>0.9</v>
      </c>
      <c r="W2601" t="n">
        <v>20.67</v>
      </c>
      <c r="X2601" t="n">
        <v>0.43</v>
      </c>
      <c r="Y2601" t="n">
        <v>1</v>
      </c>
      <c r="Z2601" t="n">
        <v>10</v>
      </c>
    </row>
    <row r="2602">
      <c r="A2602" t="n">
        <v>117</v>
      </c>
      <c r="B2602" t="n">
        <v>95</v>
      </c>
      <c r="C2602" t="inlineStr">
        <is>
          <t xml:space="preserve">CONCLUIDO	</t>
        </is>
      </c>
      <c r="D2602" t="n">
        <v>1.7831</v>
      </c>
      <c r="E2602" t="n">
        <v>56.08</v>
      </c>
      <c r="F2602" t="n">
        <v>53.02</v>
      </c>
      <c r="G2602" t="n">
        <v>198.82</v>
      </c>
      <c r="H2602" t="n">
        <v>2.31</v>
      </c>
      <c r="I2602" t="n">
        <v>16</v>
      </c>
      <c r="J2602" t="n">
        <v>232.61</v>
      </c>
      <c r="K2602" t="n">
        <v>53.44</v>
      </c>
      <c r="L2602" t="n">
        <v>30.25</v>
      </c>
      <c r="M2602" t="n">
        <v>7</v>
      </c>
      <c r="N2602" t="n">
        <v>53.93</v>
      </c>
      <c r="O2602" t="n">
        <v>28922.71</v>
      </c>
      <c r="P2602" t="n">
        <v>617</v>
      </c>
      <c r="Q2602" t="n">
        <v>1367.21</v>
      </c>
      <c r="R2602" t="n">
        <v>120.56</v>
      </c>
      <c r="S2602" t="n">
        <v>104.26</v>
      </c>
      <c r="T2602" t="n">
        <v>7257.83</v>
      </c>
      <c r="U2602" t="n">
        <v>0.86</v>
      </c>
      <c r="V2602" t="n">
        <v>0.9</v>
      </c>
      <c r="W2602" t="n">
        <v>20.68</v>
      </c>
      <c r="X2602" t="n">
        <v>0.44</v>
      </c>
      <c r="Y2602" t="n">
        <v>1</v>
      </c>
      <c r="Z2602" t="n">
        <v>10</v>
      </c>
    </row>
    <row r="2603">
      <c r="A2603" t="n">
        <v>118</v>
      </c>
      <c r="B2603" t="n">
        <v>95</v>
      </c>
      <c r="C2603" t="inlineStr">
        <is>
          <t xml:space="preserve">CONCLUIDO	</t>
        </is>
      </c>
      <c r="D2603" t="n">
        <v>1.7829</v>
      </c>
      <c r="E2603" t="n">
        <v>56.09</v>
      </c>
      <c r="F2603" t="n">
        <v>53.02</v>
      </c>
      <c r="G2603" t="n">
        <v>198.84</v>
      </c>
      <c r="H2603" t="n">
        <v>2.33</v>
      </c>
      <c r="I2603" t="n">
        <v>16</v>
      </c>
      <c r="J2603" t="n">
        <v>233.04</v>
      </c>
      <c r="K2603" t="n">
        <v>53.44</v>
      </c>
      <c r="L2603" t="n">
        <v>30.5</v>
      </c>
      <c r="M2603" t="n">
        <v>5</v>
      </c>
      <c r="N2603" t="n">
        <v>54.1</v>
      </c>
      <c r="O2603" t="n">
        <v>28975.43</v>
      </c>
      <c r="P2603" t="n">
        <v>617.23</v>
      </c>
      <c r="Q2603" t="n">
        <v>1367.2</v>
      </c>
      <c r="R2603" t="n">
        <v>120.71</v>
      </c>
      <c r="S2603" t="n">
        <v>104.26</v>
      </c>
      <c r="T2603" t="n">
        <v>7329.96</v>
      </c>
      <c r="U2603" t="n">
        <v>0.86</v>
      </c>
      <c r="V2603" t="n">
        <v>0.9</v>
      </c>
      <c r="W2603" t="n">
        <v>20.68</v>
      </c>
      <c r="X2603" t="n">
        <v>0.45</v>
      </c>
      <c r="Y2603" t="n">
        <v>1</v>
      </c>
      <c r="Z2603" t="n">
        <v>10</v>
      </c>
    </row>
    <row r="2604">
      <c r="A2604" t="n">
        <v>119</v>
      </c>
      <c r="B2604" t="n">
        <v>95</v>
      </c>
      <c r="C2604" t="inlineStr">
        <is>
          <t xml:space="preserve">CONCLUIDO	</t>
        </is>
      </c>
      <c r="D2604" t="n">
        <v>1.7831</v>
      </c>
      <c r="E2604" t="n">
        <v>56.08</v>
      </c>
      <c r="F2604" t="n">
        <v>53.02</v>
      </c>
      <c r="G2604" t="n">
        <v>198.82</v>
      </c>
      <c r="H2604" t="n">
        <v>2.34</v>
      </c>
      <c r="I2604" t="n">
        <v>16</v>
      </c>
      <c r="J2604" t="n">
        <v>233.47</v>
      </c>
      <c r="K2604" t="n">
        <v>53.44</v>
      </c>
      <c r="L2604" t="n">
        <v>30.75</v>
      </c>
      <c r="M2604" t="n">
        <v>5</v>
      </c>
      <c r="N2604" t="n">
        <v>54.28</v>
      </c>
      <c r="O2604" t="n">
        <v>29028.21</v>
      </c>
      <c r="P2604" t="n">
        <v>617.87</v>
      </c>
      <c r="Q2604" t="n">
        <v>1367.18</v>
      </c>
      <c r="R2604" t="n">
        <v>120.66</v>
      </c>
      <c r="S2604" t="n">
        <v>104.26</v>
      </c>
      <c r="T2604" t="n">
        <v>7308.33</v>
      </c>
      <c r="U2604" t="n">
        <v>0.86</v>
      </c>
      <c r="V2604" t="n">
        <v>0.9</v>
      </c>
      <c r="W2604" t="n">
        <v>20.68</v>
      </c>
      <c r="X2604" t="n">
        <v>0.44</v>
      </c>
      <c r="Y2604" t="n">
        <v>1</v>
      </c>
      <c r="Z2604" t="n">
        <v>10</v>
      </c>
    </row>
    <row r="2605">
      <c r="A2605" t="n">
        <v>120</v>
      </c>
      <c r="B2605" t="n">
        <v>95</v>
      </c>
      <c r="C2605" t="inlineStr">
        <is>
          <t xml:space="preserve">CONCLUIDO	</t>
        </is>
      </c>
      <c r="D2605" t="n">
        <v>1.7828</v>
      </c>
      <c r="E2605" t="n">
        <v>56.09</v>
      </c>
      <c r="F2605" t="n">
        <v>53.03</v>
      </c>
      <c r="G2605" t="n">
        <v>198.85</v>
      </c>
      <c r="H2605" t="n">
        <v>2.36</v>
      </c>
      <c r="I2605" t="n">
        <v>16</v>
      </c>
      <c r="J2605" t="n">
        <v>233.89</v>
      </c>
      <c r="K2605" t="n">
        <v>53.44</v>
      </c>
      <c r="L2605" t="n">
        <v>31</v>
      </c>
      <c r="M2605" t="n">
        <v>4</v>
      </c>
      <c r="N2605" t="n">
        <v>54.46</v>
      </c>
      <c r="O2605" t="n">
        <v>29081.05</v>
      </c>
      <c r="P2605" t="n">
        <v>618.39</v>
      </c>
      <c r="Q2605" t="n">
        <v>1367.22</v>
      </c>
      <c r="R2605" t="n">
        <v>120.7</v>
      </c>
      <c r="S2605" t="n">
        <v>104.26</v>
      </c>
      <c r="T2605" t="n">
        <v>7327.34</v>
      </c>
      <c r="U2605" t="n">
        <v>0.86</v>
      </c>
      <c r="V2605" t="n">
        <v>0.9</v>
      </c>
      <c r="W2605" t="n">
        <v>20.69</v>
      </c>
      <c r="X2605" t="n">
        <v>0.45</v>
      </c>
      <c r="Y2605" t="n">
        <v>1</v>
      </c>
      <c r="Z2605" t="n">
        <v>10</v>
      </c>
    </row>
    <row r="2606">
      <c r="A2606" t="n">
        <v>121</v>
      </c>
      <c r="B2606" t="n">
        <v>95</v>
      </c>
      <c r="C2606" t="inlineStr">
        <is>
          <t xml:space="preserve">CONCLUIDO	</t>
        </is>
      </c>
      <c r="D2606" t="n">
        <v>1.7825</v>
      </c>
      <c r="E2606" t="n">
        <v>56.1</v>
      </c>
      <c r="F2606" t="n">
        <v>53.04</v>
      </c>
      <c r="G2606" t="n">
        <v>198.89</v>
      </c>
      <c r="H2606" t="n">
        <v>2.37</v>
      </c>
      <c r="I2606" t="n">
        <v>16</v>
      </c>
      <c r="J2606" t="n">
        <v>234.32</v>
      </c>
      <c r="K2606" t="n">
        <v>53.44</v>
      </c>
      <c r="L2606" t="n">
        <v>31.25</v>
      </c>
      <c r="M2606" t="n">
        <v>2</v>
      </c>
      <c r="N2606" t="n">
        <v>54.64</v>
      </c>
      <c r="O2606" t="n">
        <v>29133.96</v>
      </c>
      <c r="P2606" t="n">
        <v>618.75</v>
      </c>
      <c r="Q2606" t="n">
        <v>1367.23</v>
      </c>
      <c r="R2606" t="n">
        <v>121.17</v>
      </c>
      <c r="S2606" t="n">
        <v>104.26</v>
      </c>
      <c r="T2606" t="n">
        <v>7561.81</v>
      </c>
      <c r="U2606" t="n">
        <v>0.86</v>
      </c>
      <c r="V2606" t="n">
        <v>0.9</v>
      </c>
      <c r="W2606" t="n">
        <v>20.68</v>
      </c>
      <c r="X2606" t="n">
        <v>0.46</v>
      </c>
      <c r="Y2606" t="n">
        <v>1</v>
      </c>
      <c r="Z2606" t="n">
        <v>10</v>
      </c>
    </row>
    <row r="2607">
      <c r="A2607" t="n">
        <v>122</v>
      </c>
      <c r="B2607" t="n">
        <v>95</v>
      </c>
      <c r="C2607" t="inlineStr">
        <is>
          <t xml:space="preserve">CONCLUIDO	</t>
        </is>
      </c>
      <c r="D2607" t="n">
        <v>1.7822</v>
      </c>
      <c r="E2607" t="n">
        <v>56.11</v>
      </c>
      <c r="F2607" t="n">
        <v>53.05</v>
      </c>
      <c r="G2607" t="n">
        <v>198.92</v>
      </c>
      <c r="H2607" t="n">
        <v>2.39</v>
      </c>
      <c r="I2607" t="n">
        <v>16</v>
      </c>
      <c r="J2607" t="n">
        <v>234.75</v>
      </c>
      <c r="K2607" t="n">
        <v>53.44</v>
      </c>
      <c r="L2607" t="n">
        <v>31.5</v>
      </c>
      <c r="M2607" t="n">
        <v>2</v>
      </c>
      <c r="N2607" t="n">
        <v>54.82</v>
      </c>
      <c r="O2607" t="n">
        <v>29186.93</v>
      </c>
      <c r="P2607" t="n">
        <v>619.39</v>
      </c>
      <c r="Q2607" t="n">
        <v>1367.22</v>
      </c>
      <c r="R2607" t="n">
        <v>121.22</v>
      </c>
      <c r="S2607" t="n">
        <v>104.26</v>
      </c>
      <c r="T2607" t="n">
        <v>7585.05</v>
      </c>
      <c r="U2607" t="n">
        <v>0.86</v>
      </c>
      <c r="V2607" t="n">
        <v>0.9</v>
      </c>
      <c r="W2607" t="n">
        <v>20.69</v>
      </c>
      <c r="X2607" t="n">
        <v>0.47</v>
      </c>
      <c r="Y2607" t="n">
        <v>1</v>
      </c>
      <c r="Z2607" t="n">
        <v>10</v>
      </c>
    </row>
    <row r="2608">
      <c r="A2608" t="n">
        <v>123</v>
      </c>
      <c r="B2608" t="n">
        <v>95</v>
      </c>
      <c r="C2608" t="inlineStr">
        <is>
          <t xml:space="preserve">CONCLUIDO	</t>
        </is>
      </c>
      <c r="D2608" t="n">
        <v>1.7824</v>
      </c>
      <c r="E2608" t="n">
        <v>56.1</v>
      </c>
      <c r="F2608" t="n">
        <v>53.04</v>
      </c>
      <c r="G2608" t="n">
        <v>198.9</v>
      </c>
      <c r="H2608" t="n">
        <v>2.4</v>
      </c>
      <c r="I2608" t="n">
        <v>16</v>
      </c>
      <c r="J2608" t="n">
        <v>235.18</v>
      </c>
      <c r="K2608" t="n">
        <v>53.44</v>
      </c>
      <c r="L2608" t="n">
        <v>31.75</v>
      </c>
      <c r="M2608" t="n">
        <v>1</v>
      </c>
      <c r="N2608" t="n">
        <v>55</v>
      </c>
      <c r="O2608" t="n">
        <v>29239.96</v>
      </c>
      <c r="P2608" t="n">
        <v>620.0599999999999</v>
      </c>
      <c r="Q2608" t="n">
        <v>1367.26</v>
      </c>
      <c r="R2608" t="n">
        <v>121.14</v>
      </c>
      <c r="S2608" t="n">
        <v>104.26</v>
      </c>
      <c r="T2608" t="n">
        <v>7547.97</v>
      </c>
      <c r="U2608" t="n">
        <v>0.86</v>
      </c>
      <c r="V2608" t="n">
        <v>0.9</v>
      </c>
      <c r="W2608" t="n">
        <v>20.69</v>
      </c>
      <c r="X2608" t="n">
        <v>0.46</v>
      </c>
      <c r="Y2608" t="n">
        <v>1</v>
      </c>
      <c r="Z2608" t="n">
        <v>10</v>
      </c>
    </row>
    <row r="2609">
      <c r="A2609" t="n">
        <v>124</v>
      </c>
      <c r="B2609" t="n">
        <v>95</v>
      </c>
      <c r="C2609" t="inlineStr">
        <is>
          <t xml:space="preserve">CONCLUIDO	</t>
        </is>
      </c>
      <c r="D2609" t="n">
        <v>1.7825</v>
      </c>
      <c r="E2609" t="n">
        <v>56.1</v>
      </c>
      <c r="F2609" t="n">
        <v>53.04</v>
      </c>
      <c r="G2609" t="n">
        <v>198.88</v>
      </c>
      <c r="H2609" t="n">
        <v>2.41</v>
      </c>
      <c r="I2609" t="n">
        <v>16</v>
      </c>
      <c r="J2609" t="n">
        <v>235.61</v>
      </c>
      <c r="K2609" t="n">
        <v>53.44</v>
      </c>
      <c r="L2609" t="n">
        <v>32</v>
      </c>
      <c r="M2609" t="n">
        <v>1</v>
      </c>
      <c r="N2609" t="n">
        <v>55.18</v>
      </c>
      <c r="O2609" t="n">
        <v>29293.06</v>
      </c>
      <c r="P2609" t="n">
        <v>620.73</v>
      </c>
      <c r="Q2609" t="n">
        <v>1367.31</v>
      </c>
      <c r="R2609" t="n">
        <v>120.91</v>
      </c>
      <c r="S2609" t="n">
        <v>104.26</v>
      </c>
      <c r="T2609" t="n">
        <v>7431.93</v>
      </c>
      <c r="U2609" t="n">
        <v>0.86</v>
      </c>
      <c r="V2609" t="n">
        <v>0.9</v>
      </c>
      <c r="W2609" t="n">
        <v>20.69</v>
      </c>
      <c r="X2609" t="n">
        <v>0.46</v>
      </c>
      <c r="Y2609" t="n">
        <v>1</v>
      </c>
      <c r="Z2609" t="n">
        <v>10</v>
      </c>
    </row>
    <row r="2610">
      <c r="A2610" t="n">
        <v>125</v>
      </c>
      <c r="B2610" t="n">
        <v>95</v>
      </c>
      <c r="C2610" t="inlineStr">
        <is>
          <t xml:space="preserve">CONCLUIDO	</t>
        </is>
      </c>
      <c r="D2610" t="n">
        <v>1.7825</v>
      </c>
      <c r="E2610" t="n">
        <v>56.1</v>
      </c>
      <c r="F2610" t="n">
        <v>53.04</v>
      </c>
      <c r="G2610" t="n">
        <v>198.89</v>
      </c>
      <c r="H2610" t="n">
        <v>2.43</v>
      </c>
      <c r="I2610" t="n">
        <v>16</v>
      </c>
      <c r="J2610" t="n">
        <v>236.04</v>
      </c>
      <c r="K2610" t="n">
        <v>53.44</v>
      </c>
      <c r="L2610" t="n">
        <v>32.25</v>
      </c>
      <c r="M2610" t="n">
        <v>0</v>
      </c>
      <c r="N2610" t="n">
        <v>55.36</v>
      </c>
      <c r="O2610" t="n">
        <v>29346.22</v>
      </c>
      <c r="P2610" t="n">
        <v>621.67</v>
      </c>
      <c r="Q2610" t="n">
        <v>1367.27</v>
      </c>
      <c r="R2610" t="n">
        <v>120.96</v>
      </c>
      <c r="S2610" t="n">
        <v>104.26</v>
      </c>
      <c r="T2610" t="n">
        <v>7457.4</v>
      </c>
      <c r="U2610" t="n">
        <v>0.86</v>
      </c>
      <c r="V2610" t="n">
        <v>0.9</v>
      </c>
      <c r="W2610" t="n">
        <v>20.69</v>
      </c>
      <c r="X2610" t="n">
        <v>0.46</v>
      </c>
      <c r="Y2610" t="n">
        <v>1</v>
      </c>
      <c r="Z2610" t="n">
        <v>10</v>
      </c>
    </row>
    <row r="2611">
      <c r="A2611" t="n">
        <v>0</v>
      </c>
      <c r="B2611" t="n">
        <v>55</v>
      </c>
      <c r="C2611" t="inlineStr">
        <is>
          <t xml:space="preserve">CONCLUIDO	</t>
        </is>
      </c>
      <c r="D2611" t="n">
        <v>1.239</v>
      </c>
      <c r="E2611" t="n">
        <v>80.70999999999999</v>
      </c>
      <c r="F2611" t="n">
        <v>66.97</v>
      </c>
      <c r="G2611" t="n">
        <v>8.23</v>
      </c>
      <c r="H2611" t="n">
        <v>0.15</v>
      </c>
      <c r="I2611" t="n">
        <v>488</v>
      </c>
      <c r="J2611" t="n">
        <v>116.05</v>
      </c>
      <c r="K2611" t="n">
        <v>43.4</v>
      </c>
      <c r="L2611" t="n">
        <v>1</v>
      </c>
      <c r="M2611" t="n">
        <v>486</v>
      </c>
      <c r="N2611" t="n">
        <v>16.65</v>
      </c>
      <c r="O2611" t="n">
        <v>14546.17</v>
      </c>
      <c r="P2611" t="n">
        <v>676.12</v>
      </c>
      <c r="Q2611" t="n">
        <v>1369.44</v>
      </c>
      <c r="R2611" t="n">
        <v>574.34</v>
      </c>
      <c r="S2611" t="n">
        <v>104.26</v>
      </c>
      <c r="T2611" t="n">
        <v>231787.98</v>
      </c>
      <c r="U2611" t="n">
        <v>0.18</v>
      </c>
      <c r="V2611" t="n">
        <v>0.72</v>
      </c>
      <c r="W2611" t="n">
        <v>21.45</v>
      </c>
      <c r="X2611" t="n">
        <v>14.34</v>
      </c>
      <c r="Y2611" t="n">
        <v>1</v>
      </c>
      <c r="Z2611" t="n">
        <v>10</v>
      </c>
    </row>
    <row r="2612">
      <c r="A2612" t="n">
        <v>1</v>
      </c>
      <c r="B2612" t="n">
        <v>55</v>
      </c>
      <c r="C2612" t="inlineStr">
        <is>
          <t xml:space="preserve">CONCLUIDO	</t>
        </is>
      </c>
      <c r="D2612" t="n">
        <v>1.3481</v>
      </c>
      <c r="E2612" t="n">
        <v>74.18000000000001</v>
      </c>
      <c r="F2612" t="n">
        <v>63.3</v>
      </c>
      <c r="G2612" t="n">
        <v>10.32</v>
      </c>
      <c r="H2612" t="n">
        <v>0.19</v>
      </c>
      <c r="I2612" t="n">
        <v>368</v>
      </c>
      <c r="J2612" t="n">
        <v>116.37</v>
      </c>
      <c r="K2612" t="n">
        <v>43.4</v>
      </c>
      <c r="L2612" t="n">
        <v>1.25</v>
      </c>
      <c r="M2612" t="n">
        <v>366</v>
      </c>
      <c r="N2612" t="n">
        <v>16.72</v>
      </c>
      <c r="O2612" t="n">
        <v>14585.96</v>
      </c>
      <c r="P2612" t="n">
        <v>637.59</v>
      </c>
      <c r="Q2612" t="n">
        <v>1368.75</v>
      </c>
      <c r="R2612" t="n">
        <v>455.2</v>
      </c>
      <c r="S2612" t="n">
        <v>104.26</v>
      </c>
      <c r="T2612" t="n">
        <v>172818.33</v>
      </c>
      <c r="U2612" t="n">
        <v>0.23</v>
      </c>
      <c r="V2612" t="n">
        <v>0.76</v>
      </c>
      <c r="W2612" t="n">
        <v>21.24</v>
      </c>
      <c r="X2612" t="n">
        <v>10.69</v>
      </c>
      <c r="Y2612" t="n">
        <v>1</v>
      </c>
      <c r="Z2612" t="n">
        <v>10</v>
      </c>
    </row>
    <row r="2613">
      <c r="A2613" t="n">
        <v>2</v>
      </c>
      <c r="B2613" t="n">
        <v>55</v>
      </c>
      <c r="C2613" t="inlineStr">
        <is>
          <t xml:space="preserve">CONCLUIDO	</t>
        </is>
      </c>
      <c r="D2613" t="n">
        <v>1.4231</v>
      </c>
      <c r="E2613" t="n">
        <v>70.27</v>
      </c>
      <c r="F2613" t="n">
        <v>61.14</v>
      </c>
      <c r="G2613" t="n">
        <v>12.43</v>
      </c>
      <c r="H2613" t="n">
        <v>0.23</v>
      </c>
      <c r="I2613" t="n">
        <v>295</v>
      </c>
      <c r="J2613" t="n">
        <v>116.69</v>
      </c>
      <c r="K2613" t="n">
        <v>43.4</v>
      </c>
      <c r="L2613" t="n">
        <v>1.5</v>
      </c>
      <c r="M2613" t="n">
        <v>293</v>
      </c>
      <c r="N2613" t="n">
        <v>16.79</v>
      </c>
      <c r="O2613" t="n">
        <v>14625.77</v>
      </c>
      <c r="P2613" t="n">
        <v>614.03</v>
      </c>
      <c r="Q2613" t="n">
        <v>1368.79</v>
      </c>
      <c r="R2613" t="n">
        <v>384.47</v>
      </c>
      <c r="S2613" t="n">
        <v>104.26</v>
      </c>
      <c r="T2613" t="n">
        <v>137814.37</v>
      </c>
      <c r="U2613" t="n">
        <v>0.27</v>
      </c>
      <c r="V2613" t="n">
        <v>0.78</v>
      </c>
      <c r="W2613" t="n">
        <v>21.13</v>
      </c>
      <c r="X2613" t="n">
        <v>8.529999999999999</v>
      </c>
      <c r="Y2613" t="n">
        <v>1</v>
      </c>
      <c r="Z2613" t="n">
        <v>10</v>
      </c>
    </row>
    <row r="2614">
      <c r="A2614" t="n">
        <v>3</v>
      </c>
      <c r="B2614" t="n">
        <v>55</v>
      </c>
      <c r="C2614" t="inlineStr">
        <is>
          <t xml:space="preserve">CONCLUIDO	</t>
        </is>
      </c>
      <c r="D2614" t="n">
        <v>1.4765</v>
      </c>
      <c r="E2614" t="n">
        <v>67.73</v>
      </c>
      <c r="F2614" t="n">
        <v>59.74</v>
      </c>
      <c r="G2614" t="n">
        <v>14.51</v>
      </c>
      <c r="H2614" t="n">
        <v>0.26</v>
      </c>
      <c r="I2614" t="n">
        <v>247</v>
      </c>
      <c r="J2614" t="n">
        <v>117.01</v>
      </c>
      <c r="K2614" t="n">
        <v>43.4</v>
      </c>
      <c r="L2614" t="n">
        <v>1.75</v>
      </c>
      <c r="M2614" t="n">
        <v>245</v>
      </c>
      <c r="N2614" t="n">
        <v>16.86</v>
      </c>
      <c r="O2614" t="n">
        <v>14665.62</v>
      </c>
      <c r="P2614" t="n">
        <v>598.16</v>
      </c>
      <c r="Q2614" t="n">
        <v>1368.27</v>
      </c>
      <c r="R2614" t="n">
        <v>338.77</v>
      </c>
      <c r="S2614" t="n">
        <v>104.26</v>
      </c>
      <c r="T2614" t="n">
        <v>115208.53</v>
      </c>
      <c r="U2614" t="n">
        <v>0.31</v>
      </c>
      <c r="V2614" t="n">
        <v>0.8</v>
      </c>
      <c r="W2614" t="n">
        <v>21.06</v>
      </c>
      <c r="X2614" t="n">
        <v>7.15</v>
      </c>
      <c r="Y2614" t="n">
        <v>1</v>
      </c>
      <c r="Z2614" t="n">
        <v>10</v>
      </c>
    </row>
    <row r="2615">
      <c r="A2615" t="n">
        <v>4</v>
      </c>
      <c r="B2615" t="n">
        <v>55</v>
      </c>
      <c r="C2615" t="inlineStr">
        <is>
          <t xml:space="preserve">CONCLUIDO	</t>
        </is>
      </c>
      <c r="D2615" t="n">
        <v>1.5203</v>
      </c>
      <c r="E2615" t="n">
        <v>65.78</v>
      </c>
      <c r="F2615" t="n">
        <v>58.65</v>
      </c>
      <c r="G2615" t="n">
        <v>16.68</v>
      </c>
      <c r="H2615" t="n">
        <v>0.3</v>
      </c>
      <c r="I2615" t="n">
        <v>211</v>
      </c>
      <c r="J2615" t="n">
        <v>117.34</v>
      </c>
      <c r="K2615" t="n">
        <v>43.4</v>
      </c>
      <c r="L2615" t="n">
        <v>2</v>
      </c>
      <c r="M2615" t="n">
        <v>209</v>
      </c>
      <c r="N2615" t="n">
        <v>16.94</v>
      </c>
      <c r="O2615" t="n">
        <v>14705.49</v>
      </c>
      <c r="P2615" t="n">
        <v>585.45</v>
      </c>
      <c r="Q2615" t="n">
        <v>1367.96</v>
      </c>
      <c r="R2615" t="n">
        <v>304.44</v>
      </c>
      <c r="S2615" t="n">
        <v>104.26</v>
      </c>
      <c r="T2615" t="n">
        <v>98222.48</v>
      </c>
      <c r="U2615" t="n">
        <v>0.34</v>
      </c>
      <c r="V2615" t="n">
        <v>0.82</v>
      </c>
      <c r="W2615" t="n">
        <v>20.97</v>
      </c>
      <c r="X2615" t="n">
        <v>6.06</v>
      </c>
      <c r="Y2615" t="n">
        <v>1</v>
      </c>
      <c r="Z2615" t="n">
        <v>10</v>
      </c>
    </row>
    <row r="2616">
      <c r="A2616" t="n">
        <v>5</v>
      </c>
      <c r="B2616" t="n">
        <v>55</v>
      </c>
      <c r="C2616" t="inlineStr">
        <is>
          <t xml:space="preserve">CONCLUIDO	</t>
        </is>
      </c>
      <c r="D2616" t="n">
        <v>1.5522</v>
      </c>
      <c r="E2616" t="n">
        <v>64.43000000000001</v>
      </c>
      <c r="F2616" t="n">
        <v>57.92</v>
      </c>
      <c r="G2616" t="n">
        <v>18.79</v>
      </c>
      <c r="H2616" t="n">
        <v>0.34</v>
      </c>
      <c r="I2616" t="n">
        <v>185</v>
      </c>
      <c r="J2616" t="n">
        <v>117.66</v>
      </c>
      <c r="K2616" t="n">
        <v>43.4</v>
      </c>
      <c r="L2616" t="n">
        <v>2.25</v>
      </c>
      <c r="M2616" t="n">
        <v>183</v>
      </c>
      <c r="N2616" t="n">
        <v>17.01</v>
      </c>
      <c r="O2616" t="n">
        <v>14745.39</v>
      </c>
      <c r="P2616" t="n">
        <v>576.25</v>
      </c>
      <c r="Q2616" t="n">
        <v>1367.81</v>
      </c>
      <c r="R2616" t="n">
        <v>279.68</v>
      </c>
      <c r="S2616" t="n">
        <v>104.26</v>
      </c>
      <c r="T2616" t="n">
        <v>85972.47</v>
      </c>
      <c r="U2616" t="n">
        <v>0.37</v>
      </c>
      <c r="V2616" t="n">
        <v>0.83</v>
      </c>
      <c r="W2616" t="n">
        <v>20.96</v>
      </c>
      <c r="X2616" t="n">
        <v>5.33</v>
      </c>
      <c r="Y2616" t="n">
        <v>1</v>
      </c>
      <c r="Z2616" t="n">
        <v>10</v>
      </c>
    </row>
    <row r="2617">
      <c r="A2617" t="n">
        <v>6</v>
      </c>
      <c r="B2617" t="n">
        <v>55</v>
      </c>
      <c r="C2617" t="inlineStr">
        <is>
          <t xml:space="preserve">CONCLUIDO	</t>
        </is>
      </c>
      <c r="D2617" t="n">
        <v>1.5795</v>
      </c>
      <c r="E2617" t="n">
        <v>63.31</v>
      </c>
      <c r="F2617" t="n">
        <v>57.31</v>
      </c>
      <c r="G2617" t="n">
        <v>20.97</v>
      </c>
      <c r="H2617" t="n">
        <v>0.37</v>
      </c>
      <c r="I2617" t="n">
        <v>164</v>
      </c>
      <c r="J2617" t="n">
        <v>117.98</v>
      </c>
      <c r="K2617" t="n">
        <v>43.4</v>
      </c>
      <c r="L2617" t="n">
        <v>2.5</v>
      </c>
      <c r="M2617" t="n">
        <v>162</v>
      </c>
      <c r="N2617" t="n">
        <v>17.08</v>
      </c>
      <c r="O2617" t="n">
        <v>14785.31</v>
      </c>
      <c r="P2617" t="n">
        <v>568.28</v>
      </c>
      <c r="Q2617" t="n">
        <v>1368.01</v>
      </c>
      <c r="R2617" t="n">
        <v>259.54</v>
      </c>
      <c r="S2617" t="n">
        <v>104.26</v>
      </c>
      <c r="T2617" t="n">
        <v>76006.64999999999</v>
      </c>
      <c r="U2617" t="n">
        <v>0.4</v>
      </c>
      <c r="V2617" t="n">
        <v>0.84</v>
      </c>
      <c r="W2617" t="n">
        <v>20.93</v>
      </c>
      <c r="X2617" t="n">
        <v>4.72</v>
      </c>
      <c r="Y2617" t="n">
        <v>1</v>
      </c>
      <c r="Z2617" t="n">
        <v>10</v>
      </c>
    </row>
    <row r="2618">
      <c r="A2618" t="n">
        <v>7</v>
      </c>
      <c r="B2618" t="n">
        <v>55</v>
      </c>
      <c r="C2618" t="inlineStr">
        <is>
          <t xml:space="preserve">CONCLUIDO	</t>
        </is>
      </c>
      <c r="D2618" t="n">
        <v>1.6019</v>
      </c>
      <c r="E2618" t="n">
        <v>62.43</v>
      </c>
      <c r="F2618" t="n">
        <v>56.81</v>
      </c>
      <c r="G2618" t="n">
        <v>23.03</v>
      </c>
      <c r="H2618" t="n">
        <v>0.41</v>
      </c>
      <c r="I2618" t="n">
        <v>148</v>
      </c>
      <c r="J2618" t="n">
        <v>118.31</v>
      </c>
      <c r="K2618" t="n">
        <v>43.4</v>
      </c>
      <c r="L2618" t="n">
        <v>2.75</v>
      </c>
      <c r="M2618" t="n">
        <v>146</v>
      </c>
      <c r="N2618" t="n">
        <v>17.16</v>
      </c>
      <c r="O2618" t="n">
        <v>14825.26</v>
      </c>
      <c r="P2618" t="n">
        <v>561.51</v>
      </c>
      <c r="Q2618" t="n">
        <v>1367.83</v>
      </c>
      <c r="R2618" t="n">
        <v>243.68</v>
      </c>
      <c r="S2618" t="n">
        <v>104.26</v>
      </c>
      <c r="T2618" t="n">
        <v>68156.13</v>
      </c>
      <c r="U2618" t="n">
        <v>0.43</v>
      </c>
      <c r="V2618" t="n">
        <v>0.84</v>
      </c>
      <c r="W2618" t="n">
        <v>20.89</v>
      </c>
      <c r="X2618" t="n">
        <v>4.22</v>
      </c>
      <c r="Y2618" t="n">
        <v>1</v>
      </c>
      <c r="Z2618" t="n">
        <v>10</v>
      </c>
    </row>
    <row r="2619">
      <c r="A2619" t="n">
        <v>8</v>
      </c>
      <c r="B2619" t="n">
        <v>55</v>
      </c>
      <c r="C2619" t="inlineStr">
        <is>
          <t xml:space="preserve">CONCLUIDO	</t>
        </is>
      </c>
      <c r="D2619" t="n">
        <v>1.6208</v>
      </c>
      <c r="E2619" t="n">
        <v>61.7</v>
      </c>
      <c r="F2619" t="n">
        <v>56.41</v>
      </c>
      <c r="G2619" t="n">
        <v>25.26</v>
      </c>
      <c r="H2619" t="n">
        <v>0.45</v>
      </c>
      <c r="I2619" t="n">
        <v>134</v>
      </c>
      <c r="J2619" t="n">
        <v>118.63</v>
      </c>
      <c r="K2619" t="n">
        <v>43.4</v>
      </c>
      <c r="L2619" t="n">
        <v>3</v>
      </c>
      <c r="M2619" t="n">
        <v>132</v>
      </c>
      <c r="N2619" t="n">
        <v>17.23</v>
      </c>
      <c r="O2619" t="n">
        <v>14865.24</v>
      </c>
      <c r="P2619" t="n">
        <v>555.6</v>
      </c>
      <c r="Q2619" t="n">
        <v>1367.62</v>
      </c>
      <c r="R2619" t="n">
        <v>231.24</v>
      </c>
      <c r="S2619" t="n">
        <v>104.26</v>
      </c>
      <c r="T2619" t="n">
        <v>62005.22</v>
      </c>
      <c r="U2619" t="n">
        <v>0.45</v>
      </c>
      <c r="V2619" t="n">
        <v>0.85</v>
      </c>
      <c r="W2619" t="n">
        <v>20.86</v>
      </c>
      <c r="X2619" t="n">
        <v>3.83</v>
      </c>
      <c r="Y2619" t="n">
        <v>1</v>
      </c>
      <c r="Z2619" t="n">
        <v>10</v>
      </c>
    </row>
    <row r="2620">
      <c r="A2620" t="n">
        <v>9</v>
      </c>
      <c r="B2620" t="n">
        <v>55</v>
      </c>
      <c r="C2620" t="inlineStr">
        <is>
          <t xml:space="preserve">CONCLUIDO	</t>
        </is>
      </c>
      <c r="D2620" t="n">
        <v>1.6367</v>
      </c>
      <c r="E2620" t="n">
        <v>61.1</v>
      </c>
      <c r="F2620" t="n">
        <v>56.08</v>
      </c>
      <c r="G2620" t="n">
        <v>27.35</v>
      </c>
      <c r="H2620" t="n">
        <v>0.48</v>
      </c>
      <c r="I2620" t="n">
        <v>123</v>
      </c>
      <c r="J2620" t="n">
        <v>118.96</v>
      </c>
      <c r="K2620" t="n">
        <v>43.4</v>
      </c>
      <c r="L2620" t="n">
        <v>3.25</v>
      </c>
      <c r="M2620" t="n">
        <v>121</v>
      </c>
      <c r="N2620" t="n">
        <v>17.31</v>
      </c>
      <c r="O2620" t="n">
        <v>14905.25</v>
      </c>
      <c r="P2620" t="n">
        <v>550.5</v>
      </c>
      <c r="Q2620" t="n">
        <v>1367.84</v>
      </c>
      <c r="R2620" t="n">
        <v>220.1</v>
      </c>
      <c r="S2620" t="n">
        <v>104.26</v>
      </c>
      <c r="T2620" t="n">
        <v>56490.3</v>
      </c>
      <c r="U2620" t="n">
        <v>0.47</v>
      </c>
      <c r="V2620" t="n">
        <v>0.85</v>
      </c>
      <c r="W2620" t="n">
        <v>20.85</v>
      </c>
      <c r="X2620" t="n">
        <v>3.49</v>
      </c>
      <c r="Y2620" t="n">
        <v>1</v>
      </c>
      <c r="Z2620" t="n">
        <v>10</v>
      </c>
    </row>
    <row r="2621">
      <c r="A2621" t="n">
        <v>10</v>
      </c>
      <c r="B2621" t="n">
        <v>55</v>
      </c>
      <c r="C2621" t="inlineStr">
        <is>
          <t xml:space="preserve">CONCLUIDO	</t>
        </is>
      </c>
      <c r="D2621" t="n">
        <v>1.6497</v>
      </c>
      <c r="E2621" t="n">
        <v>60.62</v>
      </c>
      <c r="F2621" t="n">
        <v>55.83</v>
      </c>
      <c r="G2621" t="n">
        <v>29.65</v>
      </c>
      <c r="H2621" t="n">
        <v>0.52</v>
      </c>
      <c r="I2621" t="n">
        <v>113</v>
      </c>
      <c r="J2621" t="n">
        <v>119.28</v>
      </c>
      <c r="K2621" t="n">
        <v>43.4</v>
      </c>
      <c r="L2621" t="n">
        <v>3.5</v>
      </c>
      <c r="M2621" t="n">
        <v>111</v>
      </c>
      <c r="N2621" t="n">
        <v>17.38</v>
      </c>
      <c r="O2621" t="n">
        <v>14945.29</v>
      </c>
      <c r="P2621" t="n">
        <v>546.35</v>
      </c>
      <c r="Q2621" t="n">
        <v>1367.64</v>
      </c>
      <c r="R2621" t="n">
        <v>211.9</v>
      </c>
      <c r="S2621" t="n">
        <v>104.26</v>
      </c>
      <c r="T2621" t="n">
        <v>52441.92</v>
      </c>
      <c r="U2621" t="n">
        <v>0.49</v>
      </c>
      <c r="V2621" t="n">
        <v>0.86</v>
      </c>
      <c r="W2621" t="n">
        <v>20.84</v>
      </c>
      <c r="X2621" t="n">
        <v>3.25</v>
      </c>
      <c r="Y2621" t="n">
        <v>1</v>
      </c>
      <c r="Z2621" t="n">
        <v>10</v>
      </c>
    </row>
    <row r="2622">
      <c r="A2622" t="n">
        <v>11</v>
      </c>
      <c r="B2622" t="n">
        <v>55</v>
      </c>
      <c r="C2622" t="inlineStr">
        <is>
          <t xml:space="preserve">CONCLUIDO	</t>
        </is>
      </c>
      <c r="D2622" t="n">
        <v>1.662</v>
      </c>
      <c r="E2622" t="n">
        <v>60.17</v>
      </c>
      <c r="F2622" t="n">
        <v>55.57</v>
      </c>
      <c r="G2622" t="n">
        <v>31.76</v>
      </c>
      <c r="H2622" t="n">
        <v>0.55</v>
      </c>
      <c r="I2622" t="n">
        <v>105</v>
      </c>
      <c r="J2622" t="n">
        <v>119.61</v>
      </c>
      <c r="K2622" t="n">
        <v>43.4</v>
      </c>
      <c r="L2622" t="n">
        <v>3.75</v>
      </c>
      <c r="M2622" t="n">
        <v>103</v>
      </c>
      <c r="N2622" t="n">
        <v>17.46</v>
      </c>
      <c r="O2622" t="n">
        <v>14985.35</v>
      </c>
      <c r="P2622" t="n">
        <v>541.66</v>
      </c>
      <c r="Q2622" t="n">
        <v>1367.73</v>
      </c>
      <c r="R2622" t="n">
        <v>203.74</v>
      </c>
      <c r="S2622" t="n">
        <v>104.26</v>
      </c>
      <c r="T2622" t="n">
        <v>48401.91</v>
      </c>
      <c r="U2622" t="n">
        <v>0.51</v>
      </c>
      <c r="V2622" t="n">
        <v>0.86</v>
      </c>
      <c r="W2622" t="n">
        <v>20.82</v>
      </c>
      <c r="X2622" t="n">
        <v>2.99</v>
      </c>
      <c r="Y2622" t="n">
        <v>1</v>
      </c>
      <c r="Z2622" t="n">
        <v>10</v>
      </c>
    </row>
    <row r="2623">
      <c r="A2623" t="n">
        <v>12</v>
      </c>
      <c r="B2623" t="n">
        <v>55</v>
      </c>
      <c r="C2623" t="inlineStr">
        <is>
          <t xml:space="preserve">CONCLUIDO	</t>
        </is>
      </c>
      <c r="D2623" t="n">
        <v>1.672</v>
      </c>
      <c r="E2623" t="n">
        <v>59.81</v>
      </c>
      <c r="F2623" t="n">
        <v>55.38</v>
      </c>
      <c r="G2623" t="n">
        <v>33.91</v>
      </c>
      <c r="H2623" t="n">
        <v>0.59</v>
      </c>
      <c r="I2623" t="n">
        <v>98</v>
      </c>
      <c r="J2623" t="n">
        <v>119.93</v>
      </c>
      <c r="K2623" t="n">
        <v>43.4</v>
      </c>
      <c r="L2623" t="n">
        <v>4</v>
      </c>
      <c r="M2623" t="n">
        <v>96</v>
      </c>
      <c r="N2623" t="n">
        <v>17.53</v>
      </c>
      <c r="O2623" t="n">
        <v>15025.44</v>
      </c>
      <c r="P2623" t="n">
        <v>537.83</v>
      </c>
      <c r="Q2623" t="n">
        <v>1367.46</v>
      </c>
      <c r="R2623" t="n">
        <v>197.34</v>
      </c>
      <c r="S2623" t="n">
        <v>104.26</v>
      </c>
      <c r="T2623" t="n">
        <v>45237.5</v>
      </c>
      <c r="U2623" t="n">
        <v>0.53</v>
      </c>
      <c r="V2623" t="n">
        <v>0.87</v>
      </c>
      <c r="W2623" t="n">
        <v>20.81</v>
      </c>
      <c r="X2623" t="n">
        <v>2.8</v>
      </c>
      <c r="Y2623" t="n">
        <v>1</v>
      </c>
      <c r="Z2623" t="n">
        <v>10</v>
      </c>
    </row>
    <row r="2624">
      <c r="A2624" t="n">
        <v>13</v>
      </c>
      <c r="B2624" t="n">
        <v>55</v>
      </c>
      <c r="C2624" t="inlineStr">
        <is>
          <t xml:space="preserve">CONCLUIDO	</t>
        </is>
      </c>
      <c r="D2624" t="n">
        <v>1.6828</v>
      </c>
      <c r="E2624" t="n">
        <v>59.42</v>
      </c>
      <c r="F2624" t="n">
        <v>55.16</v>
      </c>
      <c r="G2624" t="n">
        <v>36.37</v>
      </c>
      <c r="H2624" t="n">
        <v>0.62</v>
      </c>
      <c r="I2624" t="n">
        <v>91</v>
      </c>
      <c r="J2624" t="n">
        <v>120.26</v>
      </c>
      <c r="K2624" t="n">
        <v>43.4</v>
      </c>
      <c r="L2624" t="n">
        <v>4.25</v>
      </c>
      <c r="M2624" t="n">
        <v>89</v>
      </c>
      <c r="N2624" t="n">
        <v>17.61</v>
      </c>
      <c r="O2624" t="n">
        <v>15065.56</v>
      </c>
      <c r="P2624" t="n">
        <v>533.58</v>
      </c>
      <c r="Q2624" t="n">
        <v>1367.44</v>
      </c>
      <c r="R2624" t="n">
        <v>190.62</v>
      </c>
      <c r="S2624" t="n">
        <v>104.26</v>
      </c>
      <c r="T2624" t="n">
        <v>41909.1</v>
      </c>
      <c r="U2624" t="n">
        <v>0.55</v>
      </c>
      <c r="V2624" t="n">
        <v>0.87</v>
      </c>
      <c r="W2624" t="n">
        <v>20.79</v>
      </c>
      <c r="X2624" t="n">
        <v>2.58</v>
      </c>
      <c r="Y2624" t="n">
        <v>1</v>
      </c>
      <c r="Z2624" t="n">
        <v>10</v>
      </c>
    </row>
    <row r="2625">
      <c r="A2625" t="n">
        <v>14</v>
      </c>
      <c r="B2625" t="n">
        <v>55</v>
      </c>
      <c r="C2625" t="inlineStr">
        <is>
          <t xml:space="preserve">CONCLUIDO	</t>
        </is>
      </c>
      <c r="D2625" t="n">
        <v>1.6905</v>
      </c>
      <c r="E2625" t="n">
        <v>59.15</v>
      </c>
      <c r="F2625" t="n">
        <v>55.02</v>
      </c>
      <c r="G2625" t="n">
        <v>38.38</v>
      </c>
      <c r="H2625" t="n">
        <v>0.66</v>
      </c>
      <c r="I2625" t="n">
        <v>86</v>
      </c>
      <c r="J2625" t="n">
        <v>120.58</v>
      </c>
      <c r="K2625" t="n">
        <v>43.4</v>
      </c>
      <c r="L2625" t="n">
        <v>4.5</v>
      </c>
      <c r="M2625" t="n">
        <v>84</v>
      </c>
      <c r="N2625" t="n">
        <v>17.68</v>
      </c>
      <c r="O2625" t="n">
        <v>15105.7</v>
      </c>
      <c r="P2625" t="n">
        <v>530.4</v>
      </c>
      <c r="Q2625" t="n">
        <v>1367.69</v>
      </c>
      <c r="R2625" t="n">
        <v>185.6</v>
      </c>
      <c r="S2625" t="n">
        <v>104.26</v>
      </c>
      <c r="T2625" t="n">
        <v>39427.83</v>
      </c>
      <c r="U2625" t="n">
        <v>0.5600000000000001</v>
      </c>
      <c r="V2625" t="n">
        <v>0.87</v>
      </c>
      <c r="W2625" t="n">
        <v>20.79</v>
      </c>
      <c r="X2625" t="n">
        <v>2.43</v>
      </c>
      <c r="Y2625" t="n">
        <v>1</v>
      </c>
      <c r="Z2625" t="n">
        <v>10</v>
      </c>
    </row>
    <row r="2626">
      <c r="A2626" t="n">
        <v>15</v>
      </c>
      <c r="B2626" t="n">
        <v>55</v>
      </c>
      <c r="C2626" t="inlineStr">
        <is>
          <t xml:space="preserve">CONCLUIDO	</t>
        </is>
      </c>
      <c r="D2626" t="n">
        <v>1.6982</v>
      </c>
      <c r="E2626" t="n">
        <v>58.88</v>
      </c>
      <c r="F2626" t="n">
        <v>54.87</v>
      </c>
      <c r="G2626" t="n">
        <v>40.64</v>
      </c>
      <c r="H2626" t="n">
        <v>0.6899999999999999</v>
      </c>
      <c r="I2626" t="n">
        <v>81</v>
      </c>
      <c r="J2626" t="n">
        <v>120.91</v>
      </c>
      <c r="K2626" t="n">
        <v>43.4</v>
      </c>
      <c r="L2626" t="n">
        <v>4.75</v>
      </c>
      <c r="M2626" t="n">
        <v>79</v>
      </c>
      <c r="N2626" t="n">
        <v>17.76</v>
      </c>
      <c r="O2626" t="n">
        <v>15145.88</v>
      </c>
      <c r="P2626" t="n">
        <v>526.89</v>
      </c>
      <c r="Q2626" t="n">
        <v>1367.5</v>
      </c>
      <c r="R2626" t="n">
        <v>180.84</v>
      </c>
      <c r="S2626" t="n">
        <v>104.26</v>
      </c>
      <c r="T2626" t="n">
        <v>37070.77</v>
      </c>
      <c r="U2626" t="n">
        <v>0.58</v>
      </c>
      <c r="V2626" t="n">
        <v>0.87</v>
      </c>
      <c r="W2626" t="n">
        <v>20.77</v>
      </c>
      <c r="X2626" t="n">
        <v>2.28</v>
      </c>
      <c r="Y2626" t="n">
        <v>1</v>
      </c>
      <c r="Z2626" t="n">
        <v>10</v>
      </c>
    </row>
    <row r="2627">
      <c r="A2627" t="n">
        <v>16</v>
      </c>
      <c r="B2627" t="n">
        <v>55</v>
      </c>
      <c r="C2627" t="inlineStr">
        <is>
          <t xml:space="preserve">CONCLUIDO	</t>
        </is>
      </c>
      <c r="D2627" t="n">
        <v>1.7048</v>
      </c>
      <c r="E2627" t="n">
        <v>58.66</v>
      </c>
      <c r="F2627" t="n">
        <v>54.76</v>
      </c>
      <c r="G2627" t="n">
        <v>43.23</v>
      </c>
      <c r="H2627" t="n">
        <v>0.73</v>
      </c>
      <c r="I2627" t="n">
        <v>76</v>
      </c>
      <c r="J2627" t="n">
        <v>121.23</v>
      </c>
      <c r="K2627" t="n">
        <v>43.4</v>
      </c>
      <c r="L2627" t="n">
        <v>5</v>
      </c>
      <c r="M2627" t="n">
        <v>74</v>
      </c>
      <c r="N2627" t="n">
        <v>17.83</v>
      </c>
      <c r="O2627" t="n">
        <v>15186.08</v>
      </c>
      <c r="P2627" t="n">
        <v>523.6</v>
      </c>
      <c r="Q2627" t="n">
        <v>1367.35</v>
      </c>
      <c r="R2627" t="n">
        <v>177.31</v>
      </c>
      <c r="S2627" t="n">
        <v>104.26</v>
      </c>
      <c r="T2627" t="n">
        <v>35329.75</v>
      </c>
      <c r="U2627" t="n">
        <v>0.59</v>
      </c>
      <c r="V2627" t="n">
        <v>0.88</v>
      </c>
      <c r="W2627" t="n">
        <v>20.78</v>
      </c>
      <c r="X2627" t="n">
        <v>2.18</v>
      </c>
      <c r="Y2627" t="n">
        <v>1</v>
      </c>
      <c r="Z2627" t="n">
        <v>10</v>
      </c>
    </row>
    <row r="2628">
      <c r="A2628" t="n">
        <v>17</v>
      </c>
      <c r="B2628" t="n">
        <v>55</v>
      </c>
      <c r="C2628" t="inlineStr">
        <is>
          <t xml:space="preserve">CONCLUIDO	</t>
        </is>
      </c>
      <c r="D2628" t="n">
        <v>1.7114</v>
      </c>
      <c r="E2628" t="n">
        <v>58.43</v>
      </c>
      <c r="F2628" t="n">
        <v>54.63</v>
      </c>
      <c r="G2628" t="n">
        <v>45.52</v>
      </c>
      <c r="H2628" t="n">
        <v>0.76</v>
      </c>
      <c r="I2628" t="n">
        <v>72</v>
      </c>
      <c r="J2628" t="n">
        <v>121.56</v>
      </c>
      <c r="K2628" t="n">
        <v>43.4</v>
      </c>
      <c r="L2628" t="n">
        <v>5.25</v>
      </c>
      <c r="M2628" t="n">
        <v>70</v>
      </c>
      <c r="N2628" t="n">
        <v>17.91</v>
      </c>
      <c r="O2628" t="n">
        <v>15226.31</v>
      </c>
      <c r="P2628" t="n">
        <v>520.48</v>
      </c>
      <c r="Q2628" t="n">
        <v>1367.37</v>
      </c>
      <c r="R2628" t="n">
        <v>173.05</v>
      </c>
      <c r="S2628" t="n">
        <v>104.26</v>
      </c>
      <c r="T2628" t="n">
        <v>33220.48</v>
      </c>
      <c r="U2628" t="n">
        <v>0.6</v>
      </c>
      <c r="V2628" t="n">
        <v>0.88</v>
      </c>
      <c r="W2628" t="n">
        <v>20.76</v>
      </c>
      <c r="X2628" t="n">
        <v>2.05</v>
      </c>
      <c r="Y2628" t="n">
        <v>1</v>
      </c>
      <c r="Z2628" t="n">
        <v>10</v>
      </c>
    </row>
    <row r="2629">
      <c r="A2629" t="n">
        <v>18</v>
      </c>
      <c r="B2629" t="n">
        <v>55</v>
      </c>
      <c r="C2629" t="inlineStr">
        <is>
          <t xml:space="preserve">CONCLUIDO	</t>
        </is>
      </c>
      <c r="D2629" t="n">
        <v>1.7158</v>
      </c>
      <c r="E2629" t="n">
        <v>58.28</v>
      </c>
      <c r="F2629" t="n">
        <v>54.55</v>
      </c>
      <c r="G2629" t="n">
        <v>47.43</v>
      </c>
      <c r="H2629" t="n">
        <v>0.8</v>
      </c>
      <c r="I2629" t="n">
        <v>69</v>
      </c>
      <c r="J2629" t="n">
        <v>121.89</v>
      </c>
      <c r="K2629" t="n">
        <v>43.4</v>
      </c>
      <c r="L2629" t="n">
        <v>5.5</v>
      </c>
      <c r="M2629" t="n">
        <v>67</v>
      </c>
      <c r="N2629" t="n">
        <v>17.99</v>
      </c>
      <c r="O2629" t="n">
        <v>15266.56</v>
      </c>
      <c r="P2629" t="n">
        <v>517.72</v>
      </c>
      <c r="Q2629" t="n">
        <v>1367.45</v>
      </c>
      <c r="R2629" t="n">
        <v>170.52</v>
      </c>
      <c r="S2629" t="n">
        <v>104.26</v>
      </c>
      <c r="T2629" t="n">
        <v>31970.65</v>
      </c>
      <c r="U2629" t="n">
        <v>0.61</v>
      </c>
      <c r="V2629" t="n">
        <v>0.88</v>
      </c>
      <c r="W2629" t="n">
        <v>20.76</v>
      </c>
      <c r="X2629" t="n">
        <v>1.97</v>
      </c>
      <c r="Y2629" t="n">
        <v>1</v>
      </c>
      <c r="Z2629" t="n">
        <v>10</v>
      </c>
    </row>
    <row r="2630">
      <c r="A2630" t="n">
        <v>19</v>
      </c>
      <c r="B2630" t="n">
        <v>55</v>
      </c>
      <c r="C2630" t="inlineStr">
        <is>
          <t xml:space="preserve">CONCLUIDO	</t>
        </is>
      </c>
      <c r="D2630" t="n">
        <v>1.7204</v>
      </c>
      <c r="E2630" t="n">
        <v>58.13</v>
      </c>
      <c r="F2630" t="n">
        <v>54.47</v>
      </c>
      <c r="G2630" t="n">
        <v>49.51</v>
      </c>
      <c r="H2630" t="n">
        <v>0.83</v>
      </c>
      <c r="I2630" t="n">
        <v>66</v>
      </c>
      <c r="J2630" t="n">
        <v>122.21</v>
      </c>
      <c r="K2630" t="n">
        <v>43.4</v>
      </c>
      <c r="L2630" t="n">
        <v>5.75</v>
      </c>
      <c r="M2630" t="n">
        <v>64</v>
      </c>
      <c r="N2630" t="n">
        <v>18.06</v>
      </c>
      <c r="O2630" t="n">
        <v>15306.85</v>
      </c>
      <c r="P2630" t="n">
        <v>515.21</v>
      </c>
      <c r="Q2630" t="n">
        <v>1367.62</v>
      </c>
      <c r="R2630" t="n">
        <v>167.62</v>
      </c>
      <c r="S2630" t="n">
        <v>104.26</v>
      </c>
      <c r="T2630" t="n">
        <v>30537.15</v>
      </c>
      <c r="U2630" t="n">
        <v>0.62</v>
      </c>
      <c r="V2630" t="n">
        <v>0.88</v>
      </c>
      <c r="W2630" t="n">
        <v>20.76</v>
      </c>
      <c r="X2630" t="n">
        <v>1.88</v>
      </c>
      <c r="Y2630" t="n">
        <v>1</v>
      </c>
      <c r="Z2630" t="n">
        <v>10</v>
      </c>
    </row>
    <row r="2631">
      <c r="A2631" t="n">
        <v>20</v>
      </c>
      <c r="B2631" t="n">
        <v>55</v>
      </c>
      <c r="C2631" t="inlineStr">
        <is>
          <t xml:space="preserve">CONCLUIDO	</t>
        </is>
      </c>
      <c r="D2631" t="n">
        <v>1.7254</v>
      </c>
      <c r="E2631" t="n">
        <v>57.96</v>
      </c>
      <c r="F2631" t="n">
        <v>54.37</v>
      </c>
      <c r="G2631" t="n">
        <v>51.78</v>
      </c>
      <c r="H2631" t="n">
        <v>0.86</v>
      </c>
      <c r="I2631" t="n">
        <v>63</v>
      </c>
      <c r="J2631" t="n">
        <v>122.54</v>
      </c>
      <c r="K2631" t="n">
        <v>43.4</v>
      </c>
      <c r="L2631" t="n">
        <v>6</v>
      </c>
      <c r="M2631" t="n">
        <v>61</v>
      </c>
      <c r="N2631" t="n">
        <v>18.14</v>
      </c>
      <c r="O2631" t="n">
        <v>15347.16</v>
      </c>
      <c r="P2631" t="n">
        <v>511.93</v>
      </c>
      <c r="Q2631" t="n">
        <v>1367.41</v>
      </c>
      <c r="R2631" t="n">
        <v>164.6</v>
      </c>
      <c r="S2631" t="n">
        <v>104.26</v>
      </c>
      <c r="T2631" t="n">
        <v>29039.25</v>
      </c>
      <c r="U2631" t="n">
        <v>0.63</v>
      </c>
      <c r="V2631" t="n">
        <v>0.88</v>
      </c>
      <c r="W2631" t="n">
        <v>20.75</v>
      </c>
      <c r="X2631" t="n">
        <v>1.79</v>
      </c>
      <c r="Y2631" t="n">
        <v>1</v>
      </c>
      <c r="Z2631" t="n">
        <v>10</v>
      </c>
    </row>
    <row r="2632">
      <c r="A2632" t="n">
        <v>21</v>
      </c>
      <c r="B2632" t="n">
        <v>55</v>
      </c>
      <c r="C2632" t="inlineStr">
        <is>
          <t xml:space="preserve">CONCLUIDO	</t>
        </is>
      </c>
      <c r="D2632" t="n">
        <v>1.7307</v>
      </c>
      <c r="E2632" t="n">
        <v>57.78</v>
      </c>
      <c r="F2632" t="n">
        <v>54.26</v>
      </c>
      <c r="G2632" t="n">
        <v>54.26</v>
      </c>
      <c r="H2632" t="n">
        <v>0.9</v>
      </c>
      <c r="I2632" t="n">
        <v>60</v>
      </c>
      <c r="J2632" t="n">
        <v>122.87</v>
      </c>
      <c r="K2632" t="n">
        <v>43.4</v>
      </c>
      <c r="L2632" t="n">
        <v>6.25</v>
      </c>
      <c r="M2632" t="n">
        <v>58</v>
      </c>
      <c r="N2632" t="n">
        <v>18.22</v>
      </c>
      <c r="O2632" t="n">
        <v>15387.5</v>
      </c>
      <c r="P2632" t="n">
        <v>508.8</v>
      </c>
      <c r="Q2632" t="n">
        <v>1367.36</v>
      </c>
      <c r="R2632" t="n">
        <v>161.41</v>
      </c>
      <c r="S2632" t="n">
        <v>104.26</v>
      </c>
      <c r="T2632" t="n">
        <v>27461.92</v>
      </c>
      <c r="U2632" t="n">
        <v>0.65</v>
      </c>
      <c r="V2632" t="n">
        <v>0.88</v>
      </c>
      <c r="W2632" t="n">
        <v>20.74</v>
      </c>
      <c r="X2632" t="n">
        <v>1.68</v>
      </c>
      <c r="Y2632" t="n">
        <v>1</v>
      </c>
      <c r="Z2632" t="n">
        <v>10</v>
      </c>
    </row>
    <row r="2633">
      <c r="A2633" t="n">
        <v>22</v>
      </c>
      <c r="B2633" t="n">
        <v>55</v>
      </c>
      <c r="C2633" t="inlineStr">
        <is>
          <t xml:space="preserve">CONCLUIDO	</t>
        </is>
      </c>
      <c r="D2633" t="n">
        <v>1.7356</v>
      </c>
      <c r="E2633" t="n">
        <v>57.62</v>
      </c>
      <c r="F2633" t="n">
        <v>54.17</v>
      </c>
      <c r="G2633" t="n">
        <v>57.02</v>
      </c>
      <c r="H2633" t="n">
        <v>0.93</v>
      </c>
      <c r="I2633" t="n">
        <v>57</v>
      </c>
      <c r="J2633" t="n">
        <v>123.19</v>
      </c>
      <c r="K2633" t="n">
        <v>43.4</v>
      </c>
      <c r="L2633" t="n">
        <v>6.5</v>
      </c>
      <c r="M2633" t="n">
        <v>55</v>
      </c>
      <c r="N2633" t="n">
        <v>18.29</v>
      </c>
      <c r="O2633" t="n">
        <v>15427.87</v>
      </c>
      <c r="P2633" t="n">
        <v>506.68</v>
      </c>
      <c r="Q2633" t="n">
        <v>1367.45</v>
      </c>
      <c r="R2633" t="n">
        <v>158.24</v>
      </c>
      <c r="S2633" t="n">
        <v>104.26</v>
      </c>
      <c r="T2633" t="n">
        <v>25890.64</v>
      </c>
      <c r="U2633" t="n">
        <v>0.66</v>
      </c>
      <c r="V2633" t="n">
        <v>0.88</v>
      </c>
      <c r="W2633" t="n">
        <v>20.74</v>
      </c>
      <c r="X2633" t="n">
        <v>1.59</v>
      </c>
      <c r="Y2633" t="n">
        <v>1</v>
      </c>
      <c r="Z2633" t="n">
        <v>10</v>
      </c>
    </row>
    <row r="2634">
      <c r="A2634" t="n">
        <v>23</v>
      </c>
      <c r="B2634" t="n">
        <v>55</v>
      </c>
      <c r="C2634" t="inlineStr">
        <is>
          <t xml:space="preserve">CONCLUIDO	</t>
        </is>
      </c>
      <c r="D2634" t="n">
        <v>1.7387</v>
      </c>
      <c r="E2634" t="n">
        <v>57.52</v>
      </c>
      <c r="F2634" t="n">
        <v>54.12</v>
      </c>
      <c r="G2634" t="n">
        <v>59.04</v>
      </c>
      <c r="H2634" t="n">
        <v>0.96</v>
      </c>
      <c r="I2634" t="n">
        <v>55</v>
      </c>
      <c r="J2634" t="n">
        <v>123.52</v>
      </c>
      <c r="K2634" t="n">
        <v>43.4</v>
      </c>
      <c r="L2634" t="n">
        <v>6.75</v>
      </c>
      <c r="M2634" t="n">
        <v>53</v>
      </c>
      <c r="N2634" t="n">
        <v>18.37</v>
      </c>
      <c r="O2634" t="n">
        <v>15468.27</v>
      </c>
      <c r="P2634" t="n">
        <v>503.51</v>
      </c>
      <c r="Q2634" t="n">
        <v>1367.37</v>
      </c>
      <c r="R2634" t="n">
        <v>156.54</v>
      </c>
      <c r="S2634" t="n">
        <v>104.26</v>
      </c>
      <c r="T2634" t="n">
        <v>25048.99</v>
      </c>
      <c r="U2634" t="n">
        <v>0.67</v>
      </c>
      <c r="V2634" t="n">
        <v>0.89</v>
      </c>
      <c r="W2634" t="n">
        <v>20.73</v>
      </c>
      <c r="X2634" t="n">
        <v>1.54</v>
      </c>
      <c r="Y2634" t="n">
        <v>1</v>
      </c>
      <c r="Z2634" t="n">
        <v>10</v>
      </c>
    </row>
    <row r="2635">
      <c r="A2635" t="n">
        <v>24</v>
      </c>
      <c r="B2635" t="n">
        <v>55</v>
      </c>
      <c r="C2635" t="inlineStr">
        <is>
          <t xml:space="preserve">CONCLUIDO	</t>
        </is>
      </c>
      <c r="D2635" t="n">
        <v>1.7419</v>
      </c>
      <c r="E2635" t="n">
        <v>57.41</v>
      </c>
      <c r="F2635" t="n">
        <v>54.06</v>
      </c>
      <c r="G2635" t="n">
        <v>61.2</v>
      </c>
      <c r="H2635" t="n">
        <v>1</v>
      </c>
      <c r="I2635" t="n">
        <v>53</v>
      </c>
      <c r="J2635" t="n">
        <v>123.85</v>
      </c>
      <c r="K2635" t="n">
        <v>43.4</v>
      </c>
      <c r="L2635" t="n">
        <v>7</v>
      </c>
      <c r="M2635" t="n">
        <v>51</v>
      </c>
      <c r="N2635" t="n">
        <v>18.45</v>
      </c>
      <c r="O2635" t="n">
        <v>15508.69</v>
      </c>
      <c r="P2635" t="n">
        <v>500.47</v>
      </c>
      <c r="Q2635" t="n">
        <v>1367.31</v>
      </c>
      <c r="R2635" t="n">
        <v>154.79</v>
      </c>
      <c r="S2635" t="n">
        <v>104.26</v>
      </c>
      <c r="T2635" t="n">
        <v>24186.1</v>
      </c>
      <c r="U2635" t="n">
        <v>0.67</v>
      </c>
      <c r="V2635" t="n">
        <v>0.89</v>
      </c>
      <c r="W2635" t="n">
        <v>20.73</v>
      </c>
      <c r="X2635" t="n">
        <v>1.48</v>
      </c>
      <c r="Y2635" t="n">
        <v>1</v>
      </c>
      <c r="Z2635" t="n">
        <v>10</v>
      </c>
    </row>
    <row r="2636">
      <c r="A2636" t="n">
        <v>25</v>
      </c>
      <c r="B2636" t="n">
        <v>55</v>
      </c>
      <c r="C2636" t="inlineStr">
        <is>
          <t xml:space="preserve">CONCLUIDO	</t>
        </is>
      </c>
      <c r="D2636" t="n">
        <v>1.7448</v>
      </c>
      <c r="E2636" t="n">
        <v>57.31</v>
      </c>
      <c r="F2636" t="n">
        <v>54.01</v>
      </c>
      <c r="G2636" t="n">
        <v>63.54</v>
      </c>
      <c r="H2636" t="n">
        <v>1.03</v>
      </c>
      <c r="I2636" t="n">
        <v>51</v>
      </c>
      <c r="J2636" t="n">
        <v>124.18</v>
      </c>
      <c r="K2636" t="n">
        <v>43.4</v>
      </c>
      <c r="L2636" t="n">
        <v>7.25</v>
      </c>
      <c r="M2636" t="n">
        <v>49</v>
      </c>
      <c r="N2636" t="n">
        <v>18.53</v>
      </c>
      <c r="O2636" t="n">
        <v>15549.15</v>
      </c>
      <c r="P2636" t="n">
        <v>498.46</v>
      </c>
      <c r="Q2636" t="n">
        <v>1367.35</v>
      </c>
      <c r="R2636" t="n">
        <v>153.21</v>
      </c>
      <c r="S2636" t="n">
        <v>104.26</v>
      </c>
      <c r="T2636" t="n">
        <v>23406.43</v>
      </c>
      <c r="U2636" t="n">
        <v>0.68</v>
      </c>
      <c r="V2636" t="n">
        <v>0.89</v>
      </c>
      <c r="W2636" t="n">
        <v>20.72</v>
      </c>
      <c r="X2636" t="n">
        <v>1.43</v>
      </c>
      <c r="Y2636" t="n">
        <v>1</v>
      </c>
      <c r="Z2636" t="n">
        <v>10</v>
      </c>
    </row>
    <row r="2637">
      <c r="A2637" t="n">
        <v>26</v>
      </c>
      <c r="B2637" t="n">
        <v>55</v>
      </c>
      <c r="C2637" t="inlineStr">
        <is>
          <t xml:space="preserve">CONCLUIDO	</t>
        </is>
      </c>
      <c r="D2637" t="n">
        <v>1.748</v>
      </c>
      <c r="E2637" t="n">
        <v>57.21</v>
      </c>
      <c r="F2637" t="n">
        <v>53.95</v>
      </c>
      <c r="G2637" t="n">
        <v>66.06</v>
      </c>
      <c r="H2637" t="n">
        <v>1.06</v>
      </c>
      <c r="I2637" t="n">
        <v>49</v>
      </c>
      <c r="J2637" t="n">
        <v>124.51</v>
      </c>
      <c r="K2637" t="n">
        <v>43.4</v>
      </c>
      <c r="L2637" t="n">
        <v>7.5</v>
      </c>
      <c r="M2637" t="n">
        <v>47</v>
      </c>
      <c r="N2637" t="n">
        <v>18.61</v>
      </c>
      <c r="O2637" t="n">
        <v>15589.63</v>
      </c>
      <c r="P2637" t="n">
        <v>495.6</v>
      </c>
      <c r="Q2637" t="n">
        <v>1367.36</v>
      </c>
      <c r="R2637" t="n">
        <v>151.06</v>
      </c>
      <c r="S2637" t="n">
        <v>104.26</v>
      </c>
      <c r="T2637" t="n">
        <v>22339.42</v>
      </c>
      <c r="U2637" t="n">
        <v>0.6899999999999999</v>
      </c>
      <c r="V2637" t="n">
        <v>0.89</v>
      </c>
      <c r="W2637" t="n">
        <v>20.73</v>
      </c>
      <c r="X2637" t="n">
        <v>1.37</v>
      </c>
      <c r="Y2637" t="n">
        <v>1</v>
      </c>
      <c r="Z2637" t="n">
        <v>10</v>
      </c>
    </row>
    <row r="2638">
      <c r="A2638" t="n">
        <v>27</v>
      </c>
      <c r="B2638" t="n">
        <v>55</v>
      </c>
      <c r="C2638" t="inlineStr">
        <is>
          <t xml:space="preserve">CONCLUIDO	</t>
        </is>
      </c>
      <c r="D2638" t="n">
        <v>1.7516</v>
      </c>
      <c r="E2638" t="n">
        <v>57.09</v>
      </c>
      <c r="F2638" t="n">
        <v>53.88</v>
      </c>
      <c r="G2638" t="n">
        <v>68.79000000000001</v>
      </c>
      <c r="H2638" t="n">
        <v>1.1</v>
      </c>
      <c r="I2638" t="n">
        <v>47</v>
      </c>
      <c r="J2638" t="n">
        <v>124.83</v>
      </c>
      <c r="K2638" t="n">
        <v>43.4</v>
      </c>
      <c r="L2638" t="n">
        <v>7.75</v>
      </c>
      <c r="M2638" t="n">
        <v>45</v>
      </c>
      <c r="N2638" t="n">
        <v>18.68</v>
      </c>
      <c r="O2638" t="n">
        <v>15630.14</v>
      </c>
      <c r="P2638" t="n">
        <v>492.69</v>
      </c>
      <c r="Q2638" t="n">
        <v>1367.31</v>
      </c>
      <c r="R2638" t="n">
        <v>148.9</v>
      </c>
      <c r="S2638" t="n">
        <v>104.26</v>
      </c>
      <c r="T2638" t="n">
        <v>21271.33</v>
      </c>
      <c r="U2638" t="n">
        <v>0.7</v>
      </c>
      <c r="V2638" t="n">
        <v>0.89</v>
      </c>
      <c r="W2638" t="n">
        <v>20.72</v>
      </c>
      <c r="X2638" t="n">
        <v>1.3</v>
      </c>
      <c r="Y2638" t="n">
        <v>1</v>
      </c>
      <c r="Z2638" t="n">
        <v>10</v>
      </c>
    </row>
    <row r="2639">
      <c r="A2639" t="n">
        <v>28</v>
      </c>
      <c r="B2639" t="n">
        <v>55</v>
      </c>
      <c r="C2639" t="inlineStr">
        <is>
          <t xml:space="preserve">CONCLUIDO	</t>
        </is>
      </c>
      <c r="D2639" t="n">
        <v>1.7547</v>
      </c>
      <c r="E2639" t="n">
        <v>56.99</v>
      </c>
      <c r="F2639" t="n">
        <v>53.83</v>
      </c>
      <c r="G2639" t="n">
        <v>71.77</v>
      </c>
      <c r="H2639" t="n">
        <v>1.13</v>
      </c>
      <c r="I2639" t="n">
        <v>45</v>
      </c>
      <c r="J2639" t="n">
        <v>125.16</v>
      </c>
      <c r="K2639" t="n">
        <v>43.4</v>
      </c>
      <c r="L2639" t="n">
        <v>8</v>
      </c>
      <c r="M2639" t="n">
        <v>43</v>
      </c>
      <c r="N2639" t="n">
        <v>18.76</v>
      </c>
      <c r="O2639" t="n">
        <v>15670.68</v>
      </c>
      <c r="P2639" t="n">
        <v>490.53</v>
      </c>
      <c r="Q2639" t="n">
        <v>1367.43</v>
      </c>
      <c r="R2639" t="n">
        <v>146.97</v>
      </c>
      <c r="S2639" t="n">
        <v>104.26</v>
      </c>
      <c r="T2639" t="n">
        <v>20317.12</v>
      </c>
      <c r="U2639" t="n">
        <v>0.71</v>
      </c>
      <c r="V2639" t="n">
        <v>0.89</v>
      </c>
      <c r="W2639" t="n">
        <v>20.72</v>
      </c>
      <c r="X2639" t="n">
        <v>1.25</v>
      </c>
      <c r="Y2639" t="n">
        <v>1</v>
      </c>
      <c r="Z2639" t="n">
        <v>10</v>
      </c>
    </row>
    <row r="2640">
      <c r="A2640" t="n">
        <v>29</v>
      </c>
      <c r="B2640" t="n">
        <v>55</v>
      </c>
      <c r="C2640" t="inlineStr">
        <is>
          <t xml:space="preserve">CONCLUIDO	</t>
        </is>
      </c>
      <c r="D2640" t="n">
        <v>1.7555</v>
      </c>
      <c r="E2640" t="n">
        <v>56.97</v>
      </c>
      <c r="F2640" t="n">
        <v>53.83</v>
      </c>
      <c r="G2640" t="n">
        <v>73.40000000000001</v>
      </c>
      <c r="H2640" t="n">
        <v>1.16</v>
      </c>
      <c r="I2640" t="n">
        <v>44</v>
      </c>
      <c r="J2640" t="n">
        <v>125.49</v>
      </c>
      <c r="K2640" t="n">
        <v>43.4</v>
      </c>
      <c r="L2640" t="n">
        <v>8.25</v>
      </c>
      <c r="M2640" t="n">
        <v>42</v>
      </c>
      <c r="N2640" t="n">
        <v>18.84</v>
      </c>
      <c r="O2640" t="n">
        <v>15711.24</v>
      </c>
      <c r="P2640" t="n">
        <v>488.1</v>
      </c>
      <c r="Q2640" t="n">
        <v>1367.25</v>
      </c>
      <c r="R2640" t="n">
        <v>147.35</v>
      </c>
      <c r="S2640" t="n">
        <v>104.26</v>
      </c>
      <c r="T2640" t="n">
        <v>20509.83</v>
      </c>
      <c r="U2640" t="n">
        <v>0.71</v>
      </c>
      <c r="V2640" t="n">
        <v>0.89</v>
      </c>
      <c r="W2640" t="n">
        <v>20.71</v>
      </c>
      <c r="X2640" t="n">
        <v>1.25</v>
      </c>
      <c r="Y2640" t="n">
        <v>1</v>
      </c>
      <c r="Z2640" t="n">
        <v>10</v>
      </c>
    </row>
    <row r="2641">
      <c r="A2641" t="n">
        <v>30</v>
      </c>
      <c r="B2641" t="n">
        <v>55</v>
      </c>
      <c r="C2641" t="inlineStr">
        <is>
          <t xml:space="preserve">CONCLUIDO	</t>
        </is>
      </c>
      <c r="D2641" t="n">
        <v>1.7593</v>
      </c>
      <c r="E2641" t="n">
        <v>56.84</v>
      </c>
      <c r="F2641" t="n">
        <v>53.75</v>
      </c>
      <c r="G2641" t="n">
        <v>76.79000000000001</v>
      </c>
      <c r="H2641" t="n">
        <v>1.19</v>
      </c>
      <c r="I2641" t="n">
        <v>42</v>
      </c>
      <c r="J2641" t="n">
        <v>125.82</v>
      </c>
      <c r="K2641" t="n">
        <v>43.4</v>
      </c>
      <c r="L2641" t="n">
        <v>8.5</v>
      </c>
      <c r="M2641" t="n">
        <v>40</v>
      </c>
      <c r="N2641" t="n">
        <v>18.92</v>
      </c>
      <c r="O2641" t="n">
        <v>15751.84</v>
      </c>
      <c r="P2641" t="n">
        <v>484.95</v>
      </c>
      <c r="Q2641" t="n">
        <v>1367.3</v>
      </c>
      <c r="R2641" t="n">
        <v>144.36</v>
      </c>
      <c r="S2641" t="n">
        <v>104.26</v>
      </c>
      <c r="T2641" t="n">
        <v>19028.62</v>
      </c>
      <c r="U2641" t="n">
        <v>0.72</v>
      </c>
      <c r="V2641" t="n">
        <v>0.89</v>
      </c>
      <c r="W2641" t="n">
        <v>20.72</v>
      </c>
      <c r="X2641" t="n">
        <v>1.18</v>
      </c>
      <c r="Y2641" t="n">
        <v>1</v>
      </c>
      <c r="Z2641" t="n">
        <v>10</v>
      </c>
    </row>
    <row r="2642">
      <c r="A2642" t="n">
        <v>31</v>
      </c>
      <c r="B2642" t="n">
        <v>55</v>
      </c>
      <c r="C2642" t="inlineStr">
        <is>
          <t xml:space="preserve">CONCLUIDO	</t>
        </is>
      </c>
      <c r="D2642" t="n">
        <v>1.7614</v>
      </c>
      <c r="E2642" t="n">
        <v>56.77</v>
      </c>
      <c r="F2642" t="n">
        <v>53.71</v>
      </c>
      <c r="G2642" t="n">
        <v>78.59999999999999</v>
      </c>
      <c r="H2642" t="n">
        <v>1.22</v>
      </c>
      <c r="I2642" t="n">
        <v>41</v>
      </c>
      <c r="J2642" t="n">
        <v>126.15</v>
      </c>
      <c r="K2642" t="n">
        <v>43.4</v>
      </c>
      <c r="L2642" t="n">
        <v>8.75</v>
      </c>
      <c r="M2642" t="n">
        <v>39</v>
      </c>
      <c r="N2642" t="n">
        <v>19</v>
      </c>
      <c r="O2642" t="n">
        <v>15792.46</v>
      </c>
      <c r="P2642" t="n">
        <v>482.44</v>
      </c>
      <c r="Q2642" t="n">
        <v>1367.24</v>
      </c>
      <c r="R2642" t="n">
        <v>143.14</v>
      </c>
      <c r="S2642" t="n">
        <v>104.26</v>
      </c>
      <c r="T2642" t="n">
        <v>18422.05</v>
      </c>
      <c r="U2642" t="n">
        <v>0.73</v>
      </c>
      <c r="V2642" t="n">
        <v>0.89</v>
      </c>
      <c r="W2642" t="n">
        <v>20.72</v>
      </c>
      <c r="X2642" t="n">
        <v>1.13</v>
      </c>
      <c r="Y2642" t="n">
        <v>1</v>
      </c>
      <c r="Z2642" t="n">
        <v>10</v>
      </c>
    </row>
    <row r="2643">
      <c r="A2643" t="n">
        <v>32</v>
      </c>
      <c r="B2643" t="n">
        <v>55</v>
      </c>
      <c r="C2643" t="inlineStr">
        <is>
          <t xml:space="preserve">CONCLUIDO	</t>
        </is>
      </c>
      <c r="D2643" t="n">
        <v>1.7631</v>
      </c>
      <c r="E2643" t="n">
        <v>56.72</v>
      </c>
      <c r="F2643" t="n">
        <v>53.68</v>
      </c>
      <c r="G2643" t="n">
        <v>80.52</v>
      </c>
      <c r="H2643" t="n">
        <v>1.26</v>
      </c>
      <c r="I2643" t="n">
        <v>40</v>
      </c>
      <c r="J2643" t="n">
        <v>126.48</v>
      </c>
      <c r="K2643" t="n">
        <v>43.4</v>
      </c>
      <c r="L2643" t="n">
        <v>9</v>
      </c>
      <c r="M2643" t="n">
        <v>38</v>
      </c>
      <c r="N2643" t="n">
        <v>19.08</v>
      </c>
      <c r="O2643" t="n">
        <v>15833.12</v>
      </c>
      <c r="P2643" t="n">
        <v>479.66</v>
      </c>
      <c r="Q2643" t="n">
        <v>1367.46</v>
      </c>
      <c r="R2643" t="n">
        <v>142.71</v>
      </c>
      <c r="S2643" t="n">
        <v>104.26</v>
      </c>
      <c r="T2643" t="n">
        <v>18213.41</v>
      </c>
      <c r="U2643" t="n">
        <v>0.73</v>
      </c>
      <c r="V2643" t="n">
        <v>0.89</v>
      </c>
      <c r="W2643" t="n">
        <v>20.7</v>
      </c>
      <c r="X2643" t="n">
        <v>1.1</v>
      </c>
      <c r="Y2643" t="n">
        <v>1</v>
      </c>
      <c r="Z2643" t="n">
        <v>10</v>
      </c>
    </row>
    <row r="2644">
      <c r="A2644" t="n">
        <v>33</v>
      </c>
      <c r="B2644" t="n">
        <v>55</v>
      </c>
      <c r="C2644" t="inlineStr">
        <is>
          <t xml:space="preserve">CONCLUIDO	</t>
        </is>
      </c>
      <c r="D2644" t="n">
        <v>1.7657</v>
      </c>
      <c r="E2644" t="n">
        <v>56.64</v>
      </c>
      <c r="F2644" t="n">
        <v>53.64</v>
      </c>
      <c r="G2644" t="n">
        <v>84.7</v>
      </c>
      <c r="H2644" t="n">
        <v>1.29</v>
      </c>
      <c r="I2644" t="n">
        <v>38</v>
      </c>
      <c r="J2644" t="n">
        <v>126.81</v>
      </c>
      <c r="K2644" t="n">
        <v>43.4</v>
      </c>
      <c r="L2644" t="n">
        <v>9.25</v>
      </c>
      <c r="M2644" t="n">
        <v>36</v>
      </c>
      <c r="N2644" t="n">
        <v>19.16</v>
      </c>
      <c r="O2644" t="n">
        <v>15873.8</v>
      </c>
      <c r="P2644" t="n">
        <v>477.52</v>
      </c>
      <c r="Q2644" t="n">
        <v>1367.22</v>
      </c>
      <c r="R2644" t="n">
        <v>141.05</v>
      </c>
      <c r="S2644" t="n">
        <v>104.26</v>
      </c>
      <c r="T2644" t="n">
        <v>17393.61</v>
      </c>
      <c r="U2644" t="n">
        <v>0.74</v>
      </c>
      <c r="V2644" t="n">
        <v>0.89</v>
      </c>
      <c r="W2644" t="n">
        <v>20.71</v>
      </c>
      <c r="X2644" t="n">
        <v>1.07</v>
      </c>
      <c r="Y2644" t="n">
        <v>1</v>
      </c>
      <c r="Z2644" t="n">
        <v>10</v>
      </c>
    </row>
    <row r="2645">
      <c r="A2645" t="n">
        <v>34</v>
      </c>
      <c r="B2645" t="n">
        <v>55</v>
      </c>
      <c r="C2645" t="inlineStr">
        <is>
          <t xml:space="preserve">CONCLUIDO	</t>
        </is>
      </c>
      <c r="D2645" t="n">
        <v>1.7679</v>
      </c>
      <c r="E2645" t="n">
        <v>56.56</v>
      </c>
      <c r="F2645" t="n">
        <v>53.59</v>
      </c>
      <c r="G2645" t="n">
        <v>86.91</v>
      </c>
      <c r="H2645" t="n">
        <v>1.32</v>
      </c>
      <c r="I2645" t="n">
        <v>37</v>
      </c>
      <c r="J2645" t="n">
        <v>127.14</v>
      </c>
      <c r="K2645" t="n">
        <v>43.4</v>
      </c>
      <c r="L2645" t="n">
        <v>9.5</v>
      </c>
      <c r="M2645" t="n">
        <v>35</v>
      </c>
      <c r="N2645" t="n">
        <v>19.24</v>
      </c>
      <c r="O2645" t="n">
        <v>15914.51</v>
      </c>
      <c r="P2645" t="n">
        <v>475</v>
      </c>
      <c r="Q2645" t="n">
        <v>1367.29</v>
      </c>
      <c r="R2645" t="n">
        <v>139.62</v>
      </c>
      <c r="S2645" t="n">
        <v>104.26</v>
      </c>
      <c r="T2645" t="n">
        <v>16682.8</v>
      </c>
      <c r="U2645" t="n">
        <v>0.75</v>
      </c>
      <c r="V2645" t="n">
        <v>0.89</v>
      </c>
      <c r="W2645" t="n">
        <v>20.7</v>
      </c>
      <c r="X2645" t="n">
        <v>1.02</v>
      </c>
      <c r="Y2645" t="n">
        <v>1</v>
      </c>
      <c r="Z2645" t="n">
        <v>10</v>
      </c>
    </row>
    <row r="2646">
      <c r="A2646" t="n">
        <v>35</v>
      </c>
      <c r="B2646" t="n">
        <v>55</v>
      </c>
      <c r="C2646" t="inlineStr">
        <is>
          <t xml:space="preserve">CONCLUIDO	</t>
        </is>
      </c>
      <c r="D2646" t="n">
        <v>1.7694</v>
      </c>
      <c r="E2646" t="n">
        <v>56.52</v>
      </c>
      <c r="F2646" t="n">
        <v>53.57</v>
      </c>
      <c r="G2646" t="n">
        <v>89.29000000000001</v>
      </c>
      <c r="H2646" t="n">
        <v>1.35</v>
      </c>
      <c r="I2646" t="n">
        <v>36</v>
      </c>
      <c r="J2646" t="n">
        <v>127.47</v>
      </c>
      <c r="K2646" t="n">
        <v>43.4</v>
      </c>
      <c r="L2646" t="n">
        <v>9.75</v>
      </c>
      <c r="M2646" t="n">
        <v>34</v>
      </c>
      <c r="N2646" t="n">
        <v>19.32</v>
      </c>
      <c r="O2646" t="n">
        <v>15955.25</v>
      </c>
      <c r="P2646" t="n">
        <v>472.41</v>
      </c>
      <c r="Q2646" t="n">
        <v>1367.3</v>
      </c>
      <c r="R2646" t="n">
        <v>138.99</v>
      </c>
      <c r="S2646" t="n">
        <v>104.26</v>
      </c>
      <c r="T2646" t="n">
        <v>16373.47</v>
      </c>
      <c r="U2646" t="n">
        <v>0.75</v>
      </c>
      <c r="V2646" t="n">
        <v>0.89</v>
      </c>
      <c r="W2646" t="n">
        <v>20.7</v>
      </c>
      <c r="X2646" t="n">
        <v>0.99</v>
      </c>
      <c r="Y2646" t="n">
        <v>1</v>
      </c>
      <c r="Z2646" t="n">
        <v>10</v>
      </c>
    </row>
    <row r="2647">
      <c r="A2647" t="n">
        <v>36</v>
      </c>
      <c r="B2647" t="n">
        <v>55</v>
      </c>
      <c r="C2647" t="inlineStr">
        <is>
          <t xml:space="preserve">CONCLUIDO	</t>
        </is>
      </c>
      <c r="D2647" t="n">
        <v>1.7699</v>
      </c>
      <c r="E2647" t="n">
        <v>56.5</v>
      </c>
      <c r="F2647" t="n">
        <v>53.58</v>
      </c>
      <c r="G2647" t="n">
        <v>91.84999999999999</v>
      </c>
      <c r="H2647" t="n">
        <v>1.38</v>
      </c>
      <c r="I2647" t="n">
        <v>35</v>
      </c>
      <c r="J2647" t="n">
        <v>127.8</v>
      </c>
      <c r="K2647" t="n">
        <v>43.4</v>
      </c>
      <c r="L2647" t="n">
        <v>10</v>
      </c>
      <c r="M2647" t="n">
        <v>33</v>
      </c>
      <c r="N2647" t="n">
        <v>19.4</v>
      </c>
      <c r="O2647" t="n">
        <v>15996.02</v>
      </c>
      <c r="P2647" t="n">
        <v>470.04</v>
      </c>
      <c r="Q2647" t="n">
        <v>1367.36</v>
      </c>
      <c r="R2647" t="n">
        <v>139.21</v>
      </c>
      <c r="S2647" t="n">
        <v>104.26</v>
      </c>
      <c r="T2647" t="n">
        <v>16485.11</v>
      </c>
      <c r="U2647" t="n">
        <v>0.75</v>
      </c>
      <c r="V2647" t="n">
        <v>0.89</v>
      </c>
      <c r="W2647" t="n">
        <v>20.7</v>
      </c>
      <c r="X2647" t="n">
        <v>1</v>
      </c>
      <c r="Y2647" t="n">
        <v>1</v>
      </c>
      <c r="Z2647" t="n">
        <v>10</v>
      </c>
    </row>
    <row r="2648">
      <c r="A2648" t="n">
        <v>37</v>
      </c>
      <c r="B2648" t="n">
        <v>55</v>
      </c>
      <c r="C2648" t="inlineStr">
        <is>
          <t xml:space="preserve">CONCLUIDO	</t>
        </is>
      </c>
      <c r="D2648" t="n">
        <v>1.7722</v>
      </c>
      <c r="E2648" t="n">
        <v>56.43</v>
      </c>
      <c r="F2648" t="n">
        <v>53.53</v>
      </c>
      <c r="G2648" t="n">
        <v>94.45999999999999</v>
      </c>
      <c r="H2648" t="n">
        <v>1.41</v>
      </c>
      <c r="I2648" t="n">
        <v>34</v>
      </c>
      <c r="J2648" t="n">
        <v>128.13</v>
      </c>
      <c r="K2648" t="n">
        <v>43.4</v>
      </c>
      <c r="L2648" t="n">
        <v>10.25</v>
      </c>
      <c r="M2648" t="n">
        <v>32</v>
      </c>
      <c r="N2648" t="n">
        <v>19.48</v>
      </c>
      <c r="O2648" t="n">
        <v>16036.82</v>
      </c>
      <c r="P2648" t="n">
        <v>466.79</v>
      </c>
      <c r="Q2648" t="n">
        <v>1367.24</v>
      </c>
      <c r="R2648" t="n">
        <v>137.39</v>
      </c>
      <c r="S2648" t="n">
        <v>104.26</v>
      </c>
      <c r="T2648" t="n">
        <v>15579.42</v>
      </c>
      <c r="U2648" t="n">
        <v>0.76</v>
      </c>
      <c r="V2648" t="n">
        <v>0.9</v>
      </c>
      <c r="W2648" t="n">
        <v>20.7</v>
      </c>
      <c r="X2648" t="n">
        <v>0.95</v>
      </c>
      <c r="Y2648" t="n">
        <v>1</v>
      </c>
      <c r="Z2648" t="n">
        <v>10</v>
      </c>
    </row>
    <row r="2649">
      <c r="A2649" t="n">
        <v>38</v>
      </c>
      <c r="B2649" t="n">
        <v>55</v>
      </c>
      <c r="C2649" t="inlineStr">
        <is>
          <t xml:space="preserve">CONCLUIDO	</t>
        </is>
      </c>
      <c r="D2649" t="n">
        <v>1.7741</v>
      </c>
      <c r="E2649" t="n">
        <v>56.37</v>
      </c>
      <c r="F2649" t="n">
        <v>53.49</v>
      </c>
      <c r="G2649" t="n">
        <v>97.26000000000001</v>
      </c>
      <c r="H2649" t="n">
        <v>1.44</v>
      </c>
      <c r="I2649" t="n">
        <v>33</v>
      </c>
      <c r="J2649" t="n">
        <v>128.46</v>
      </c>
      <c r="K2649" t="n">
        <v>43.4</v>
      </c>
      <c r="L2649" t="n">
        <v>10.5</v>
      </c>
      <c r="M2649" t="n">
        <v>31</v>
      </c>
      <c r="N2649" t="n">
        <v>19.56</v>
      </c>
      <c r="O2649" t="n">
        <v>16077.65</v>
      </c>
      <c r="P2649" t="n">
        <v>464.98</v>
      </c>
      <c r="Q2649" t="n">
        <v>1367.3</v>
      </c>
      <c r="R2649" t="n">
        <v>136.13</v>
      </c>
      <c r="S2649" t="n">
        <v>104.26</v>
      </c>
      <c r="T2649" t="n">
        <v>14957.71</v>
      </c>
      <c r="U2649" t="n">
        <v>0.77</v>
      </c>
      <c r="V2649" t="n">
        <v>0.9</v>
      </c>
      <c r="W2649" t="n">
        <v>20.7</v>
      </c>
      <c r="X2649" t="n">
        <v>0.92</v>
      </c>
      <c r="Y2649" t="n">
        <v>1</v>
      </c>
      <c r="Z2649" t="n">
        <v>10</v>
      </c>
    </row>
    <row r="2650">
      <c r="A2650" t="n">
        <v>39</v>
      </c>
      <c r="B2650" t="n">
        <v>55</v>
      </c>
      <c r="C2650" t="inlineStr">
        <is>
          <t xml:space="preserve">CONCLUIDO	</t>
        </is>
      </c>
      <c r="D2650" t="n">
        <v>1.7759</v>
      </c>
      <c r="E2650" t="n">
        <v>56.31</v>
      </c>
      <c r="F2650" t="n">
        <v>53.46</v>
      </c>
      <c r="G2650" t="n">
        <v>100.24</v>
      </c>
      <c r="H2650" t="n">
        <v>1.47</v>
      </c>
      <c r="I2650" t="n">
        <v>32</v>
      </c>
      <c r="J2650" t="n">
        <v>128.79</v>
      </c>
      <c r="K2650" t="n">
        <v>43.4</v>
      </c>
      <c r="L2650" t="n">
        <v>10.75</v>
      </c>
      <c r="M2650" t="n">
        <v>30</v>
      </c>
      <c r="N2650" t="n">
        <v>19.64</v>
      </c>
      <c r="O2650" t="n">
        <v>16118.5</v>
      </c>
      <c r="P2650" t="n">
        <v>462.56</v>
      </c>
      <c r="Q2650" t="n">
        <v>1367.18</v>
      </c>
      <c r="R2650" t="n">
        <v>135.49</v>
      </c>
      <c r="S2650" t="n">
        <v>104.26</v>
      </c>
      <c r="T2650" t="n">
        <v>14643.17</v>
      </c>
      <c r="U2650" t="n">
        <v>0.77</v>
      </c>
      <c r="V2650" t="n">
        <v>0.9</v>
      </c>
      <c r="W2650" t="n">
        <v>20.69</v>
      </c>
      <c r="X2650" t="n">
        <v>0.88</v>
      </c>
      <c r="Y2650" t="n">
        <v>1</v>
      </c>
      <c r="Z2650" t="n">
        <v>10</v>
      </c>
    </row>
    <row r="2651">
      <c r="A2651" t="n">
        <v>40</v>
      </c>
      <c r="B2651" t="n">
        <v>55</v>
      </c>
      <c r="C2651" t="inlineStr">
        <is>
          <t xml:space="preserve">CONCLUIDO	</t>
        </is>
      </c>
      <c r="D2651" t="n">
        <v>1.7773</v>
      </c>
      <c r="E2651" t="n">
        <v>56.27</v>
      </c>
      <c r="F2651" t="n">
        <v>53.44</v>
      </c>
      <c r="G2651" t="n">
        <v>103.44</v>
      </c>
      <c r="H2651" t="n">
        <v>1.5</v>
      </c>
      <c r="I2651" t="n">
        <v>31</v>
      </c>
      <c r="J2651" t="n">
        <v>129.13</v>
      </c>
      <c r="K2651" t="n">
        <v>43.4</v>
      </c>
      <c r="L2651" t="n">
        <v>11</v>
      </c>
      <c r="M2651" t="n">
        <v>29</v>
      </c>
      <c r="N2651" t="n">
        <v>19.73</v>
      </c>
      <c r="O2651" t="n">
        <v>16159.39</v>
      </c>
      <c r="P2651" t="n">
        <v>459.96</v>
      </c>
      <c r="Q2651" t="n">
        <v>1367.18</v>
      </c>
      <c r="R2651" t="n">
        <v>134.65</v>
      </c>
      <c r="S2651" t="n">
        <v>104.26</v>
      </c>
      <c r="T2651" t="n">
        <v>14226.81</v>
      </c>
      <c r="U2651" t="n">
        <v>0.77</v>
      </c>
      <c r="V2651" t="n">
        <v>0.9</v>
      </c>
      <c r="W2651" t="n">
        <v>20.7</v>
      </c>
      <c r="X2651" t="n">
        <v>0.87</v>
      </c>
      <c r="Y2651" t="n">
        <v>1</v>
      </c>
      <c r="Z2651" t="n">
        <v>10</v>
      </c>
    </row>
    <row r="2652">
      <c r="A2652" t="n">
        <v>41</v>
      </c>
      <c r="B2652" t="n">
        <v>55</v>
      </c>
      <c r="C2652" t="inlineStr">
        <is>
          <t xml:space="preserve">CONCLUIDO	</t>
        </is>
      </c>
      <c r="D2652" t="n">
        <v>1.779</v>
      </c>
      <c r="E2652" t="n">
        <v>56.21</v>
      </c>
      <c r="F2652" t="n">
        <v>53.41</v>
      </c>
      <c r="G2652" t="n">
        <v>106.82</v>
      </c>
      <c r="H2652" t="n">
        <v>1.54</v>
      </c>
      <c r="I2652" t="n">
        <v>30</v>
      </c>
      <c r="J2652" t="n">
        <v>129.46</v>
      </c>
      <c r="K2652" t="n">
        <v>43.4</v>
      </c>
      <c r="L2652" t="n">
        <v>11.25</v>
      </c>
      <c r="M2652" t="n">
        <v>28</v>
      </c>
      <c r="N2652" t="n">
        <v>19.81</v>
      </c>
      <c r="O2652" t="n">
        <v>16200.3</v>
      </c>
      <c r="P2652" t="n">
        <v>455.42</v>
      </c>
      <c r="Q2652" t="n">
        <v>1367.23</v>
      </c>
      <c r="R2652" t="n">
        <v>133.44</v>
      </c>
      <c r="S2652" t="n">
        <v>104.26</v>
      </c>
      <c r="T2652" t="n">
        <v>13624.66</v>
      </c>
      <c r="U2652" t="n">
        <v>0.78</v>
      </c>
      <c r="V2652" t="n">
        <v>0.9</v>
      </c>
      <c r="W2652" t="n">
        <v>20.7</v>
      </c>
      <c r="X2652" t="n">
        <v>0.83</v>
      </c>
      <c r="Y2652" t="n">
        <v>1</v>
      </c>
      <c r="Z2652" t="n">
        <v>10</v>
      </c>
    </row>
    <row r="2653">
      <c r="A2653" t="n">
        <v>42</v>
      </c>
      <c r="B2653" t="n">
        <v>55</v>
      </c>
      <c r="C2653" t="inlineStr">
        <is>
          <t xml:space="preserve">CONCLUIDO	</t>
        </is>
      </c>
      <c r="D2653" t="n">
        <v>1.7784</v>
      </c>
      <c r="E2653" t="n">
        <v>56.23</v>
      </c>
      <c r="F2653" t="n">
        <v>53.43</v>
      </c>
      <c r="G2653" t="n">
        <v>106.86</v>
      </c>
      <c r="H2653" t="n">
        <v>1.57</v>
      </c>
      <c r="I2653" t="n">
        <v>30</v>
      </c>
      <c r="J2653" t="n">
        <v>129.79</v>
      </c>
      <c r="K2653" t="n">
        <v>43.4</v>
      </c>
      <c r="L2653" t="n">
        <v>11.5</v>
      </c>
      <c r="M2653" t="n">
        <v>28</v>
      </c>
      <c r="N2653" t="n">
        <v>19.89</v>
      </c>
      <c r="O2653" t="n">
        <v>16241.25</v>
      </c>
      <c r="P2653" t="n">
        <v>454.83</v>
      </c>
      <c r="Q2653" t="n">
        <v>1367.33</v>
      </c>
      <c r="R2653" t="n">
        <v>134.06</v>
      </c>
      <c r="S2653" t="n">
        <v>104.26</v>
      </c>
      <c r="T2653" t="n">
        <v>13934.71</v>
      </c>
      <c r="U2653" t="n">
        <v>0.78</v>
      </c>
      <c r="V2653" t="n">
        <v>0.9</v>
      </c>
      <c r="W2653" t="n">
        <v>20.7</v>
      </c>
      <c r="X2653" t="n">
        <v>0.85</v>
      </c>
      <c r="Y2653" t="n">
        <v>1</v>
      </c>
      <c r="Z2653" t="n">
        <v>10</v>
      </c>
    </row>
    <row r="2654">
      <c r="A2654" t="n">
        <v>43</v>
      </c>
      <c r="B2654" t="n">
        <v>55</v>
      </c>
      <c r="C2654" t="inlineStr">
        <is>
          <t xml:space="preserve">CONCLUIDO	</t>
        </is>
      </c>
      <c r="D2654" t="n">
        <v>1.7808</v>
      </c>
      <c r="E2654" t="n">
        <v>56.16</v>
      </c>
      <c r="F2654" t="n">
        <v>53.38</v>
      </c>
      <c r="G2654" t="n">
        <v>110.44</v>
      </c>
      <c r="H2654" t="n">
        <v>1.6</v>
      </c>
      <c r="I2654" t="n">
        <v>29</v>
      </c>
      <c r="J2654" t="n">
        <v>130.12</v>
      </c>
      <c r="K2654" t="n">
        <v>43.4</v>
      </c>
      <c r="L2654" t="n">
        <v>11.75</v>
      </c>
      <c r="M2654" t="n">
        <v>25</v>
      </c>
      <c r="N2654" t="n">
        <v>19.97</v>
      </c>
      <c r="O2654" t="n">
        <v>16282.22</v>
      </c>
      <c r="P2654" t="n">
        <v>452.5</v>
      </c>
      <c r="Q2654" t="n">
        <v>1367.27</v>
      </c>
      <c r="R2654" t="n">
        <v>132.54</v>
      </c>
      <c r="S2654" t="n">
        <v>104.26</v>
      </c>
      <c r="T2654" t="n">
        <v>13181.58</v>
      </c>
      <c r="U2654" t="n">
        <v>0.79</v>
      </c>
      <c r="V2654" t="n">
        <v>0.9</v>
      </c>
      <c r="W2654" t="n">
        <v>20.69</v>
      </c>
      <c r="X2654" t="n">
        <v>0.8</v>
      </c>
      <c r="Y2654" t="n">
        <v>1</v>
      </c>
      <c r="Z2654" t="n">
        <v>10</v>
      </c>
    </row>
    <row r="2655">
      <c r="A2655" t="n">
        <v>44</v>
      </c>
      <c r="B2655" t="n">
        <v>55</v>
      </c>
      <c r="C2655" t="inlineStr">
        <is>
          <t xml:space="preserve">CONCLUIDO	</t>
        </is>
      </c>
      <c r="D2655" t="n">
        <v>1.7823</v>
      </c>
      <c r="E2655" t="n">
        <v>56.11</v>
      </c>
      <c r="F2655" t="n">
        <v>53.35</v>
      </c>
      <c r="G2655" t="n">
        <v>114.33</v>
      </c>
      <c r="H2655" t="n">
        <v>1.63</v>
      </c>
      <c r="I2655" t="n">
        <v>28</v>
      </c>
      <c r="J2655" t="n">
        <v>130.45</v>
      </c>
      <c r="K2655" t="n">
        <v>43.4</v>
      </c>
      <c r="L2655" t="n">
        <v>12</v>
      </c>
      <c r="M2655" t="n">
        <v>24</v>
      </c>
      <c r="N2655" t="n">
        <v>20.05</v>
      </c>
      <c r="O2655" t="n">
        <v>16323.22</v>
      </c>
      <c r="P2655" t="n">
        <v>449.01</v>
      </c>
      <c r="Q2655" t="n">
        <v>1367.24</v>
      </c>
      <c r="R2655" t="n">
        <v>131.76</v>
      </c>
      <c r="S2655" t="n">
        <v>104.26</v>
      </c>
      <c r="T2655" t="n">
        <v>12795.7</v>
      </c>
      <c r="U2655" t="n">
        <v>0.79</v>
      </c>
      <c r="V2655" t="n">
        <v>0.9</v>
      </c>
      <c r="W2655" t="n">
        <v>20.69</v>
      </c>
      <c r="X2655" t="n">
        <v>0.78</v>
      </c>
      <c r="Y2655" t="n">
        <v>1</v>
      </c>
      <c r="Z2655" t="n">
        <v>10</v>
      </c>
    </row>
    <row r="2656">
      <c r="A2656" t="n">
        <v>45</v>
      </c>
      <c r="B2656" t="n">
        <v>55</v>
      </c>
      <c r="C2656" t="inlineStr">
        <is>
          <t xml:space="preserve">CONCLUIDO	</t>
        </is>
      </c>
      <c r="D2656" t="n">
        <v>1.7823</v>
      </c>
      <c r="E2656" t="n">
        <v>56.11</v>
      </c>
      <c r="F2656" t="n">
        <v>53.35</v>
      </c>
      <c r="G2656" t="n">
        <v>114.33</v>
      </c>
      <c r="H2656" t="n">
        <v>1.65</v>
      </c>
      <c r="I2656" t="n">
        <v>28</v>
      </c>
      <c r="J2656" t="n">
        <v>130.79</v>
      </c>
      <c r="K2656" t="n">
        <v>43.4</v>
      </c>
      <c r="L2656" t="n">
        <v>12.25</v>
      </c>
      <c r="M2656" t="n">
        <v>22</v>
      </c>
      <c r="N2656" t="n">
        <v>20.14</v>
      </c>
      <c r="O2656" t="n">
        <v>16364.25</v>
      </c>
      <c r="P2656" t="n">
        <v>446.71</v>
      </c>
      <c r="Q2656" t="n">
        <v>1367.27</v>
      </c>
      <c r="R2656" t="n">
        <v>131.66</v>
      </c>
      <c r="S2656" t="n">
        <v>104.26</v>
      </c>
      <c r="T2656" t="n">
        <v>12748.31</v>
      </c>
      <c r="U2656" t="n">
        <v>0.79</v>
      </c>
      <c r="V2656" t="n">
        <v>0.9</v>
      </c>
      <c r="W2656" t="n">
        <v>20.69</v>
      </c>
      <c r="X2656" t="n">
        <v>0.78</v>
      </c>
      <c r="Y2656" t="n">
        <v>1</v>
      </c>
      <c r="Z2656" t="n">
        <v>10</v>
      </c>
    </row>
    <row r="2657">
      <c r="A2657" t="n">
        <v>46</v>
      </c>
      <c r="B2657" t="n">
        <v>55</v>
      </c>
      <c r="C2657" t="inlineStr">
        <is>
          <t xml:space="preserve">CONCLUIDO	</t>
        </is>
      </c>
      <c r="D2657" t="n">
        <v>1.7839</v>
      </c>
      <c r="E2657" t="n">
        <v>56.06</v>
      </c>
      <c r="F2657" t="n">
        <v>53.33</v>
      </c>
      <c r="G2657" t="n">
        <v>118.5</v>
      </c>
      <c r="H2657" t="n">
        <v>1.68</v>
      </c>
      <c r="I2657" t="n">
        <v>27</v>
      </c>
      <c r="J2657" t="n">
        <v>131.12</v>
      </c>
      <c r="K2657" t="n">
        <v>43.4</v>
      </c>
      <c r="L2657" t="n">
        <v>12.5</v>
      </c>
      <c r="M2657" t="n">
        <v>17</v>
      </c>
      <c r="N2657" t="n">
        <v>20.22</v>
      </c>
      <c r="O2657" t="n">
        <v>16405.32</v>
      </c>
      <c r="P2657" t="n">
        <v>445.39</v>
      </c>
      <c r="Q2657" t="n">
        <v>1367.3</v>
      </c>
      <c r="R2657" t="n">
        <v>130.49</v>
      </c>
      <c r="S2657" t="n">
        <v>104.26</v>
      </c>
      <c r="T2657" t="n">
        <v>12167.38</v>
      </c>
      <c r="U2657" t="n">
        <v>0.8</v>
      </c>
      <c r="V2657" t="n">
        <v>0.9</v>
      </c>
      <c r="W2657" t="n">
        <v>20.7</v>
      </c>
      <c r="X2657" t="n">
        <v>0.75</v>
      </c>
      <c r="Y2657" t="n">
        <v>1</v>
      </c>
      <c r="Z2657" t="n">
        <v>10</v>
      </c>
    </row>
    <row r="2658">
      <c r="A2658" t="n">
        <v>47</v>
      </c>
      <c r="B2658" t="n">
        <v>55</v>
      </c>
      <c r="C2658" t="inlineStr">
        <is>
          <t xml:space="preserve">CONCLUIDO	</t>
        </is>
      </c>
      <c r="D2658" t="n">
        <v>1.7839</v>
      </c>
      <c r="E2658" t="n">
        <v>56.06</v>
      </c>
      <c r="F2658" t="n">
        <v>53.33</v>
      </c>
      <c r="G2658" t="n">
        <v>118.51</v>
      </c>
      <c r="H2658" t="n">
        <v>1.71</v>
      </c>
      <c r="I2658" t="n">
        <v>27</v>
      </c>
      <c r="J2658" t="n">
        <v>131.45</v>
      </c>
      <c r="K2658" t="n">
        <v>43.4</v>
      </c>
      <c r="L2658" t="n">
        <v>12.75</v>
      </c>
      <c r="M2658" t="n">
        <v>12</v>
      </c>
      <c r="N2658" t="n">
        <v>20.3</v>
      </c>
      <c r="O2658" t="n">
        <v>16446.41</v>
      </c>
      <c r="P2658" t="n">
        <v>443.98</v>
      </c>
      <c r="Q2658" t="n">
        <v>1367.28</v>
      </c>
      <c r="R2658" t="n">
        <v>130.46</v>
      </c>
      <c r="S2658" t="n">
        <v>104.26</v>
      </c>
      <c r="T2658" t="n">
        <v>12153.28</v>
      </c>
      <c r="U2658" t="n">
        <v>0.8</v>
      </c>
      <c r="V2658" t="n">
        <v>0.9</v>
      </c>
      <c r="W2658" t="n">
        <v>20.7</v>
      </c>
      <c r="X2658" t="n">
        <v>0.75</v>
      </c>
      <c r="Y2658" t="n">
        <v>1</v>
      </c>
      <c r="Z2658" t="n">
        <v>10</v>
      </c>
    </row>
    <row r="2659">
      <c r="A2659" t="n">
        <v>48</v>
      </c>
      <c r="B2659" t="n">
        <v>55</v>
      </c>
      <c r="C2659" t="inlineStr">
        <is>
          <t xml:space="preserve">CONCLUIDO	</t>
        </is>
      </c>
      <c r="D2659" t="n">
        <v>1.784</v>
      </c>
      <c r="E2659" t="n">
        <v>56.06</v>
      </c>
      <c r="F2659" t="n">
        <v>53.33</v>
      </c>
      <c r="G2659" t="n">
        <v>118.5</v>
      </c>
      <c r="H2659" t="n">
        <v>1.74</v>
      </c>
      <c r="I2659" t="n">
        <v>27</v>
      </c>
      <c r="J2659" t="n">
        <v>131.79</v>
      </c>
      <c r="K2659" t="n">
        <v>43.4</v>
      </c>
      <c r="L2659" t="n">
        <v>13</v>
      </c>
      <c r="M2659" t="n">
        <v>8</v>
      </c>
      <c r="N2659" t="n">
        <v>20.39</v>
      </c>
      <c r="O2659" t="n">
        <v>16487.53</v>
      </c>
      <c r="P2659" t="n">
        <v>442.83</v>
      </c>
      <c r="Q2659" t="n">
        <v>1367.31</v>
      </c>
      <c r="R2659" t="n">
        <v>130.17</v>
      </c>
      <c r="S2659" t="n">
        <v>104.26</v>
      </c>
      <c r="T2659" t="n">
        <v>12004.95</v>
      </c>
      <c r="U2659" t="n">
        <v>0.8</v>
      </c>
      <c r="V2659" t="n">
        <v>0.9</v>
      </c>
      <c r="W2659" t="n">
        <v>20.71</v>
      </c>
      <c r="X2659" t="n">
        <v>0.75</v>
      </c>
      <c r="Y2659" t="n">
        <v>1</v>
      </c>
      <c r="Z2659" t="n">
        <v>10</v>
      </c>
    </row>
    <row r="2660">
      <c r="A2660" t="n">
        <v>49</v>
      </c>
      <c r="B2660" t="n">
        <v>55</v>
      </c>
      <c r="C2660" t="inlineStr">
        <is>
          <t xml:space="preserve">CONCLUIDO	</t>
        </is>
      </c>
      <c r="D2660" t="n">
        <v>1.7854</v>
      </c>
      <c r="E2660" t="n">
        <v>56.01</v>
      </c>
      <c r="F2660" t="n">
        <v>53.31</v>
      </c>
      <c r="G2660" t="n">
        <v>123.01</v>
      </c>
      <c r="H2660" t="n">
        <v>1.77</v>
      </c>
      <c r="I2660" t="n">
        <v>26</v>
      </c>
      <c r="J2660" t="n">
        <v>132.12</v>
      </c>
      <c r="K2660" t="n">
        <v>43.4</v>
      </c>
      <c r="L2660" t="n">
        <v>13.25</v>
      </c>
      <c r="M2660" t="n">
        <v>4</v>
      </c>
      <c r="N2660" t="n">
        <v>20.47</v>
      </c>
      <c r="O2660" t="n">
        <v>16528.68</v>
      </c>
      <c r="P2660" t="n">
        <v>443.47</v>
      </c>
      <c r="Q2660" t="n">
        <v>1367.31</v>
      </c>
      <c r="R2660" t="n">
        <v>129.31</v>
      </c>
      <c r="S2660" t="n">
        <v>104.26</v>
      </c>
      <c r="T2660" t="n">
        <v>11581.57</v>
      </c>
      <c r="U2660" t="n">
        <v>0.8100000000000001</v>
      </c>
      <c r="V2660" t="n">
        <v>0.9</v>
      </c>
      <c r="W2660" t="n">
        <v>20.71</v>
      </c>
      <c r="X2660" t="n">
        <v>0.73</v>
      </c>
      <c r="Y2660" t="n">
        <v>1</v>
      </c>
      <c r="Z2660" t="n">
        <v>10</v>
      </c>
    </row>
    <row r="2661">
      <c r="A2661" t="n">
        <v>50</v>
      </c>
      <c r="B2661" t="n">
        <v>55</v>
      </c>
      <c r="C2661" t="inlineStr">
        <is>
          <t xml:space="preserve">CONCLUIDO	</t>
        </is>
      </c>
      <c r="D2661" t="n">
        <v>1.7852</v>
      </c>
      <c r="E2661" t="n">
        <v>56.02</v>
      </c>
      <c r="F2661" t="n">
        <v>53.31</v>
      </c>
      <c r="G2661" t="n">
        <v>123.03</v>
      </c>
      <c r="H2661" t="n">
        <v>1.8</v>
      </c>
      <c r="I2661" t="n">
        <v>26</v>
      </c>
      <c r="J2661" t="n">
        <v>132.45</v>
      </c>
      <c r="K2661" t="n">
        <v>43.4</v>
      </c>
      <c r="L2661" t="n">
        <v>13.5</v>
      </c>
      <c r="M2661" t="n">
        <v>1</v>
      </c>
      <c r="N2661" t="n">
        <v>20.55</v>
      </c>
      <c r="O2661" t="n">
        <v>16569.86</v>
      </c>
      <c r="P2661" t="n">
        <v>444.4</v>
      </c>
      <c r="Q2661" t="n">
        <v>1367.33</v>
      </c>
      <c r="R2661" t="n">
        <v>129.32</v>
      </c>
      <c r="S2661" t="n">
        <v>104.26</v>
      </c>
      <c r="T2661" t="n">
        <v>11586.22</v>
      </c>
      <c r="U2661" t="n">
        <v>0.8100000000000001</v>
      </c>
      <c r="V2661" t="n">
        <v>0.9</v>
      </c>
      <c r="W2661" t="n">
        <v>20.72</v>
      </c>
      <c r="X2661" t="n">
        <v>0.73</v>
      </c>
      <c r="Y2661" t="n">
        <v>1</v>
      </c>
      <c r="Z2661" t="n">
        <v>10</v>
      </c>
    </row>
    <row r="2662">
      <c r="A2662" t="n">
        <v>51</v>
      </c>
      <c r="B2662" t="n">
        <v>55</v>
      </c>
      <c r="C2662" t="inlineStr">
        <is>
          <t xml:space="preserve">CONCLUIDO	</t>
        </is>
      </c>
      <c r="D2662" t="n">
        <v>1.7851</v>
      </c>
      <c r="E2662" t="n">
        <v>56.02</v>
      </c>
      <c r="F2662" t="n">
        <v>53.31</v>
      </c>
      <c r="G2662" t="n">
        <v>123.03</v>
      </c>
      <c r="H2662" t="n">
        <v>1.83</v>
      </c>
      <c r="I2662" t="n">
        <v>26</v>
      </c>
      <c r="J2662" t="n">
        <v>132.79</v>
      </c>
      <c r="K2662" t="n">
        <v>43.4</v>
      </c>
      <c r="L2662" t="n">
        <v>13.75</v>
      </c>
      <c r="M2662" t="n">
        <v>0</v>
      </c>
      <c r="N2662" t="n">
        <v>20.64</v>
      </c>
      <c r="O2662" t="n">
        <v>16611.07</v>
      </c>
      <c r="P2662" t="n">
        <v>445.55</v>
      </c>
      <c r="Q2662" t="n">
        <v>1367.41</v>
      </c>
      <c r="R2662" t="n">
        <v>129.39</v>
      </c>
      <c r="S2662" t="n">
        <v>104.26</v>
      </c>
      <c r="T2662" t="n">
        <v>11621.7</v>
      </c>
      <c r="U2662" t="n">
        <v>0.8100000000000001</v>
      </c>
      <c r="V2662" t="n">
        <v>0.9</v>
      </c>
      <c r="W2662" t="n">
        <v>20.72</v>
      </c>
      <c r="X2662" t="n">
        <v>0.74</v>
      </c>
      <c r="Y2662" t="n">
        <v>1</v>
      </c>
      <c r="Z2662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26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INDEX(resultados!$A$2:$ZZ$2662, 1, MATCH($B$1, resultados!$A$1:$ZZ$1, 0))</f>
        <v/>
      </c>
      <c r="B7">
        <f>INDEX(resultados!$A$2:$ZZ$2662, 1, MATCH($B$2, resultados!$A$1:$ZZ$1, 0))</f>
        <v/>
      </c>
      <c r="C7">
        <f>INDEX(resultados!$A$2:$ZZ$2662, 1, MATCH($B$3, resultados!$A$1:$ZZ$1, 0))</f>
        <v/>
      </c>
    </row>
    <row r="8">
      <c r="A8">
        <f>INDEX(resultados!$A$2:$ZZ$2662, 2, MATCH($B$1, resultados!$A$1:$ZZ$1, 0))</f>
        <v/>
      </c>
      <c r="B8">
        <f>INDEX(resultados!$A$2:$ZZ$2662, 2, MATCH($B$2, resultados!$A$1:$ZZ$1, 0))</f>
        <v/>
      </c>
      <c r="C8">
        <f>INDEX(resultados!$A$2:$ZZ$2662, 2, MATCH($B$3, resultados!$A$1:$ZZ$1, 0))</f>
        <v/>
      </c>
    </row>
    <row r="9">
      <c r="A9">
        <f>INDEX(resultados!$A$2:$ZZ$2662, 3, MATCH($B$1, resultados!$A$1:$ZZ$1, 0))</f>
        <v/>
      </c>
      <c r="B9">
        <f>INDEX(resultados!$A$2:$ZZ$2662, 3, MATCH($B$2, resultados!$A$1:$ZZ$1, 0))</f>
        <v/>
      </c>
      <c r="C9">
        <f>INDEX(resultados!$A$2:$ZZ$2662, 3, MATCH($B$3, resultados!$A$1:$ZZ$1, 0))</f>
        <v/>
      </c>
    </row>
    <row r="10">
      <c r="A10">
        <f>INDEX(resultados!$A$2:$ZZ$2662, 4, MATCH($B$1, resultados!$A$1:$ZZ$1, 0))</f>
        <v/>
      </c>
      <c r="B10">
        <f>INDEX(resultados!$A$2:$ZZ$2662, 4, MATCH($B$2, resultados!$A$1:$ZZ$1, 0))</f>
        <v/>
      </c>
      <c r="C10">
        <f>INDEX(resultados!$A$2:$ZZ$2662, 4, MATCH($B$3, resultados!$A$1:$ZZ$1, 0))</f>
        <v/>
      </c>
    </row>
    <row r="11">
      <c r="A11">
        <f>INDEX(resultados!$A$2:$ZZ$2662, 5, MATCH($B$1, resultados!$A$1:$ZZ$1, 0))</f>
        <v/>
      </c>
      <c r="B11">
        <f>INDEX(resultados!$A$2:$ZZ$2662, 5, MATCH($B$2, resultados!$A$1:$ZZ$1, 0))</f>
        <v/>
      </c>
      <c r="C11">
        <f>INDEX(resultados!$A$2:$ZZ$2662, 5, MATCH($B$3, resultados!$A$1:$ZZ$1, 0))</f>
        <v/>
      </c>
    </row>
    <row r="12">
      <c r="A12">
        <f>INDEX(resultados!$A$2:$ZZ$2662, 6, MATCH($B$1, resultados!$A$1:$ZZ$1, 0))</f>
        <v/>
      </c>
      <c r="B12">
        <f>INDEX(resultados!$A$2:$ZZ$2662, 6, MATCH($B$2, resultados!$A$1:$ZZ$1, 0))</f>
        <v/>
      </c>
      <c r="C12">
        <f>INDEX(resultados!$A$2:$ZZ$2662, 6, MATCH($B$3, resultados!$A$1:$ZZ$1, 0))</f>
        <v/>
      </c>
    </row>
    <row r="13">
      <c r="A13">
        <f>INDEX(resultados!$A$2:$ZZ$2662, 7, MATCH($B$1, resultados!$A$1:$ZZ$1, 0))</f>
        <v/>
      </c>
      <c r="B13">
        <f>INDEX(resultados!$A$2:$ZZ$2662, 7, MATCH($B$2, resultados!$A$1:$ZZ$1, 0))</f>
        <v/>
      </c>
      <c r="C13">
        <f>INDEX(resultados!$A$2:$ZZ$2662, 7, MATCH($B$3, resultados!$A$1:$ZZ$1, 0))</f>
        <v/>
      </c>
    </row>
    <row r="14">
      <c r="A14">
        <f>INDEX(resultados!$A$2:$ZZ$2662, 8, MATCH($B$1, resultados!$A$1:$ZZ$1, 0))</f>
        <v/>
      </c>
      <c r="B14">
        <f>INDEX(resultados!$A$2:$ZZ$2662, 8, MATCH($B$2, resultados!$A$1:$ZZ$1, 0))</f>
        <v/>
      </c>
      <c r="C14">
        <f>INDEX(resultados!$A$2:$ZZ$2662, 8, MATCH($B$3, resultados!$A$1:$ZZ$1, 0))</f>
        <v/>
      </c>
    </row>
    <row r="15">
      <c r="A15">
        <f>INDEX(resultados!$A$2:$ZZ$2662, 9, MATCH($B$1, resultados!$A$1:$ZZ$1, 0))</f>
        <v/>
      </c>
      <c r="B15">
        <f>INDEX(resultados!$A$2:$ZZ$2662, 9, MATCH($B$2, resultados!$A$1:$ZZ$1, 0))</f>
        <v/>
      </c>
      <c r="C15">
        <f>INDEX(resultados!$A$2:$ZZ$2662, 9, MATCH($B$3, resultados!$A$1:$ZZ$1, 0))</f>
        <v/>
      </c>
    </row>
    <row r="16">
      <c r="A16">
        <f>INDEX(resultados!$A$2:$ZZ$2662, 10, MATCH($B$1, resultados!$A$1:$ZZ$1, 0))</f>
        <v/>
      </c>
      <c r="B16">
        <f>INDEX(resultados!$A$2:$ZZ$2662, 10, MATCH($B$2, resultados!$A$1:$ZZ$1, 0))</f>
        <v/>
      </c>
      <c r="C16">
        <f>INDEX(resultados!$A$2:$ZZ$2662, 10, MATCH($B$3, resultados!$A$1:$ZZ$1, 0))</f>
        <v/>
      </c>
    </row>
    <row r="17">
      <c r="A17">
        <f>INDEX(resultados!$A$2:$ZZ$2662, 11, MATCH($B$1, resultados!$A$1:$ZZ$1, 0))</f>
        <v/>
      </c>
      <c r="B17">
        <f>INDEX(resultados!$A$2:$ZZ$2662, 11, MATCH($B$2, resultados!$A$1:$ZZ$1, 0))</f>
        <v/>
      </c>
      <c r="C17">
        <f>INDEX(resultados!$A$2:$ZZ$2662, 11, MATCH($B$3, resultados!$A$1:$ZZ$1, 0))</f>
        <v/>
      </c>
    </row>
    <row r="18">
      <c r="A18">
        <f>INDEX(resultados!$A$2:$ZZ$2662, 12, MATCH($B$1, resultados!$A$1:$ZZ$1, 0))</f>
        <v/>
      </c>
      <c r="B18">
        <f>INDEX(resultados!$A$2:$ZZ$2662, 12, MATCH($B$2, resultados!$A$1:$ZZ$1, 0))</f>
        <v/>
      </c>
      <c r="C18">
        <f>INDEX(resultados!$A$2:$ZZ$2662, 12, MATCH($B$3, resultados!$A$1:$ZZ$1, 0))</f>
        <v/>
      </c>
    </row>
    <row r="19">
      <c r="A19">
        <f>INDEX(resultados!$A$2:$ZZ$2662, 13, MATCH($B$1, resultados!$A$1:$ZZ$1, 0))</f>
        <v/>
      </c>
      <c r="B19">
        <f>INDEX(resultados!$A$2:$ZZ$2662, 13, MATCH($B$2, resultados!$A$1:$ZZ$1, 0))</f>
        <v/>
      </c>
      <c r="C19">
        <f>INDEX(resultados!$A$2:$ZZ$2662, 13, MATCH($B$3, resultados!$A$1:$ZZ$1, 0))</f>
        <v/>
      </c>
    </row>
    <row r="20">
      <c r="A20">
        <f>INDEX(resultados!$A$2:$ZZ$2662, 14, MATCH($B$1, resultados!$A$1:$ZZ$1, 0))</f>
        <v/>
      </c>
      <c r="B20">
        <f>INDEX(resultados!$A$2:$ZZ$2662, 14, MATCH($B$2, resultados!$A$1:$ZZ$1, 0))</f>
        <v/>
      </c>
      <c r="C20">
        <f>INDEX(resultados!$A$2:$ZZ$2662, 14, MATCH($B$3, resultados!$A$1:$ZZ$1, 0))</f>
        <v/>
      </c>
    </row>
    <row r="21">
      <c r="A21">
        <f>INDEX(resultados!$A$2:$ZZ$2662, 15, MATCH($B$1, resultados!$A$1:$ZZ$1, 0))</f>
        <v/>
      </c>
      <c r="B21">
        <f>INDEX(resultados!$A$2:$ZZ$2662, 15, MATCH($B$2, resultados!$A$1:$ZZ$1, 0))</f>
        <v/>
      </c>
      <c r="C21">
        <f>INDEX(resultados!$A$2:$ZZ$2662, 15, MATCH($B$3, resultados!$A$1:$ZZ$1, 0))</f>
        <v/>
      </c>
    </row>
    <row r="22">
      <c r="A22">
        <f>INDEX(resultados!$A$2:$ZZ$2662, 16, MATCH($B$1, resultados!$A$1:$ZZ$1, 0))</f>
        <v/>
      </c>
      <c r="B22">
        <f>INDEX(resultados!$A$2:$ZZ$2662, 16, MATCH($B$2, resultados!$A$1:$ZZ$1, 0))</f>
        <v/>
      </c>
      <c r="C22">
        <f>INDEX(resultados!$A$2:$ZZ$2662, 16, MATCH($B$3, resultados!$A$1:$ZZ$1, 0))</f>
        <v/>
      </c>
    </row>
    <row r="23">
      <c r="A23">
        <f>INDEX(resultados!$A$2:$ZZ$2662, 17, MATCH($B$1, resultados!$A$1:$ZZ$1, 0))</f>
        <v/>
      </c>
      <c r="B23">
        <f>INDEX(resultados!$A$2:$ZZ$2662, 17, MATCH($B$2, resultados!$A$1:$ZZ$1, 0))</f>
        <v/>
      </c>
      <c r="C23">
        <f>INDEX(resultados!$A$2:$ZZ$2662, 17, MATCH($B$3, resultados!$A$1:$ZZ$1, 0))</f>
        <v/>
      </c>
    </row>
    <row r="24">
      <c r="A24">
        <f>INDEX(resultados!$A$2:$ZZ$2662, 18, MATCH($B$1, resultados!$A$1:$ZZ$1, 0))</f>
        <v/>
      </c>
      <c r="B24">
        <f>INDEX(resultados!$A$2:$ZZ$2662, 18, MATCH($B$2, resultados!$A$1:$ZZ$1, 0))</f>
        <v/>
      </c>
      <c r="C24">
        <f>INDEX(resultados!$A$2:$ZZ$2662, 18, MATCH($B$3, resultados!$A$1:$ZZ$1, 0))</f>
        <v/>
      </c>
    </row>
    <row r="25">
      <c r="A25">
        <f>INDEX(resultados!$A$2:$ZZ$2662, 19, MATCH($B$1, resultados!$A$1:$ZZ$1, 0))</f>
        <v/>
      </c>
      <c r="B25">
        <f>INDEX(resultados!$A$2:$ZZ$2662, 19, MATCH($B$2, resultados!$A$1:$ZZ$1, 0))</f>
        <v/>
      </c>
      <c r="C25">
        <f>INDEX(resultados!$A$2:$ZZ$2662, 19, MATCH($B$3, resultados!$A$1:$ZZ$1, 0))</f>
        <v/>
      </c>
    </row>
    <row r="26">
      <c r="A26">
        <f>INDEX(resultados!$A$2:$ZZ$2662, 20, MATCH($B$1, resultados!$A$1:$ZZ$1, 0))</f>
        <v/>
      </c>
      <c r="B26">
        <f>INDEX(resultados!$A$2:$ZZ$2662, 20, MATCH($B$2, resultados!$A$1:$ZZ$1, 0))</f>
        <v/>
      </c>
      <c r="C26">
        <f>INDEX(resultados!$A$2:$ZZ$2662, 20, MATCH($B$3, resultados!$A$1:$ZZ$1, 0))</f>
        <v/>
      </c>
    </row>
    <row r="27">
      <c r="A27">
        <f>INDEX(resultados!$A$2:$ZZ$2662, 21, MATCH($B$1, resultados!$A$1:$ZZ$1, 0))</f>
        <v/>
      </c>
      <c r="B27">
        <f>INDEX(resultados!$A$2:$ZZ$2662, 21, MATCH($B$2, resultados!$A$1:$ZZ$1, 0))</f>
        <v/>
      </c>
      <c r="C27">
        <f>INDEX(resultados!$A$2:$ZZ$2662, 21, MATCH($B$3, resultados!$A$1:$ZZ$1, 0))</f>
        <v/>
      </c>
    </row>
    <row r="28">
      <c r="A28">
        <f>INDEX(resultados!$A$2:$ZZ$2662, 22, MATCH($B$1, resultados!$A$1:$ZZ$1, 0))</f>
        <v/>
      </c>
      <c r="B28">
        <f>INDEX(resultados!$A$2:$ZZ$2662, 22, MATCH($B$2, resultados!$A$1:$ZZ$1, 0))</f>
        <v/>
      </c>
      <c r="C28">
        <f>INDEX(resultados!$A$2:$ZZ$2662, 22, MATCH($B$3, resultados!$A$1:$ZZ$1, 0))</f>
        <v/>
      </c>
    </row>
    <row r="29">
      <c r="A29">
        <f>INDEX(resultados!$A$2:$ZZ$2662, 23, MATCH($B$1, resultados!$A$1:$ZZ$1, 0))</f>
        <v/>
      </c>
      <c r="B29">
        <f>INDEX(resultados!$A$2:$ZZ$2662, 23, MATCH($B$2, resultados!$A$1:$ZZ$1, 0))</f>
        <v/>
      </c>
      <c r="C29">
        <f>INDEX(resultados!$A$2:$ZZ$2662, 23, MATCH($B$3, resultados!$A$1:$ZZ$1, 0))</f>
        <v/>
      </c>
    </row>
    <row r="30">
      <c r="A30">
        <f>INDEX(resultados!$A$2:$ZZ$2662, 24, MATCH($B$1, resultados!$A$1:$ZZ$1, 0))</f>
        <v/>
      </c>
      <c r="B30">
        <f>INDEX(resultados!$A$2:$ZZ$2662, 24, MATCH($B$2, resultados!$A$1:$ZZ$1, 0))</f>
        <v/>
      </c>
      <c r="C30">
        <f>INDEX(resultados!$A$2:$ZZ$2662, 24, MATCH($B$3, resultados!$A$1:$ZZ$1, 0))</f>
        <v/>
      </c>
    </row>
    <row r="31">
      <c r="A31">
        <f>INDEX(resultados!$A$2:$ZZ$2662, 25, MATCH($B$1, resultados!$A$1:$ZZ$1, 0))</f>
        <v/>
      </c>
      <c r="B31">
        <f>INDEX(resultados!$A$2:$ZZ$2662, 25, MATCH($B$2, resultados!$A$1:$ZZ$1, 0))</f>
        <v/>
      </c>
      <c r="C31">
        <f>INDEX(resultados!$A$2:$ZZ$2662, 25, MATCH($B$3, resultados!$A$1:$ZZ$1, 0))</f>
        <v/>
      </c>
    </row>
    <row r="32">
      <c r="A32">
        <f>INDEX(resultados!$A$2:$ZZ$2662, 26, MATCH($B$1, resultados!$A$1:$ZZ$1, 0))</f>
        <v/>
      </c>
      <c r="B32">
        <f>INDEX(resultados!$A$2:$ZZ$2662, 26, MATCH($B$2, resultados!$A$1:$ZZ$1, 0))</f>
        <v/>
      </c>
      <c r="C32">
        <f>INDEX(resultados!$A$2:$ZZ$2662, 26, MATCH($B$3, resultados!$A$1:$ZZ$1, 0))</f>
        <v/>
      </c>
    </row>
    <row r="33">
      <c r="A33">
        <f>INDEX(resultados!$A$2:$ZZ$2662, 27, MATCH($B$1, resultados!$A$1:$ZZ$1, 0))</f>
        <v/>
      </c>
      <c r="B33">
        <f>INDEX(resultados!$A$2:$ZZ$2662, 27, MATCH($B$2, resultados!$A$1:$ZZ$1, 0))</f>
        <v/>
      </c>
      <c r="C33">
        <f>INDEX(resultados!$A$2:$ZZ$2662, 27, MATCH($B$3, resultados!$A$1:$ZZ$1, 0))</f>
        <v/>
      </c>
    </row>
    <row r="34">
      <c r="A34">
        <f>INDEX(resultados!$A$2:$ZZ$2662, 28, MATCH($B$1, resultados!$A$1:$ZZ$1, 0))</f>
        <v/>
      </c>
      <c r="B34">
        <f>INDEX(resultados!$A$2:$ZZ$2662, 28, MATCH($B$2, resultados!$A$1:$ZZ$1, 0))</f>
        <v/>
      </c>
      <c r="C34">
        <f>INDEX(resultados!$A$2:$ZZ$2662, 28, MATCH($B$3, resultados!$A$1:$ZZ$1, 0))</f>
        <v/>
      </c>
    </row>
    <row r="35">
      <c r="A35">
        <f>INDEX(resultados!$A$2:$ZZ$2662, 29, MATCH($B$1, resultados!$A$1:$ZZ$1, 0))</f>
        <v/>
      </c>
      <c r="B35">
        <f>INDEX(resultados!$A$2:$ZZ$2662, 29, MATCH($B$2, resultados!$A$1:$ZZ$1, 0))</f>
        <v/>
      </c>
      <c r="C35">
        <f>INDEX(resultados!$A$2:$ZZ$2662, 29, MATCH($B$3, resultados!$A$1:$ZZ$1, 0))</f>
        <v/>
      </c>
    </row>
    <row r="36">
      <c r="A36">
        <f>INDEX(resultados!$A$2:$ZZ$2662, 30, MATCH($B$1, resultados!$A$1:$ZZ$1, 0))</f>
        <v/>
      </c>
      <c r="B36">
        <f>INDEX(resultados!$A$2:$ZZ$2662, 30, MATCH($B$2, resultados!$A$1:$ZZ$1, 0))</f>
        <v/>
      </c>
      <c r="C36">
        <f>INDEX(resultados!$A$2:$ZZ$2662, 30, MATCH($B$3, resultados!$A$1:$ZZ$1, 0))</f>
        <v/>
      </c>
    </row>
    <row r="37">
      <c r="A37">
        <f>INDEX(resultados!$A$2:$ZZ$2662, 31, MATCH($B$1, resultados!$A$1:$ZZ$1, 0))</f>
        <v/>
      </c>
      <c r="B37">
        <f>INDEX(resultados!$A$2:$ZZ$2662, 31, MATCH($B$2, resultados!$A$1:$ZZ$1, 0))</f>
        <v/>
      </c>
      <c r="C37">
        <f>INDEX(resultados!$A$2:$ZZ$2662, 31, MATCH($B$3, resultados!$A$1:$ZZ$1, 0))</f>
        <v/>
      </c>
    </row>
    <row r="38">
      <c r="A38">
        <f>INDEX(resultados!$A$2:$ZZ$2662, 32, MATCH($B$1, resultados!$A$1:$ZZ$1, 0))</f>
        <v/>
      </c>
      <c r="B38">
        <f>INDEX(resultados!$A$2:$ZZ$2662, 32, MATCH($B$2, resultados!$A$1:$ZZ$1, 0))</f>
        <v/>
      </c>
      <c r="C38">
        <f>INDEX(resultados!$A$2:$ZZ$2662, 32, MATCH($B$3, resultados!$A$1:$ZZ$1, 0))</f>
        <v/>
      </c>
    </row>
    <row r="39">
      <c r="A39">
        <f>INDEX(resultados!$A$2:$ZZ$2662, 33, MATCH($B$1, resultados!$A$1:$ZZ$1, 0))</f>
        <v/>
      </c>
      <c r="B39">
        <f>INDEX(resultados!$A$2:$ZZ$2662, 33, MATCH($B$2, resultados!$A$1:$ZZ$1, 0))</f>
        <v/>
      </c>
      <c r="C39">
        <f>INDEX(resultados!$A$2:$ZZ$2662, 33, MATCH($B$3, resultados!$A$1:$ZZ$1, 0))</f>
        <v/>
      </c>
    </row>
    <row r="40">
      <c r="A40">
        <f>INDEX(resultados!$A$2:$ZZ$2662, 34, MATCH($B$1, resultados!$A$1:$ZZ$1, 0))</f>
        <v/>
      </c>
      <c r="B40">
        <f>INDEX(resultados!$A$2:$ZZ$2662, 34, MATCH($B$2, resultados!$A$1:$ZZ$1, 0))</f>
        <v/>
      </c>
      <c r="C40">
        <f>INDEX(resultados!$A$2:$ZZ$2662, 34, MATCH($B$3, resultados!$A$1:$ZZ$1, 0))</f>
        <v/>
      </c>
    </row>
    <row r="41">
      <c r="A41">
        <f>INDEX(resultados!$A$2:$ZZ$2662, 35, MATCH($B$1, resultados!$A$1:$ZZ$1, 0))</f>
        <v/>
      </c>
      <c r="B41">
        <f>INDEX(resultados!$A$2:$ZZ$2662, 35, MATCH($B$2, resultados!$A$1:$ZZ$1, 0))</f>
        <v/>
      </c>
      <c r="C41">
        <f>INDEX(resultados!$A$2:$ZZ$2662, 35, MATCH($B$3, resultados!$A$1:$ZZ$1, 0))</f>
        <v/>
      </c>
    </row>
    <row r="42">
      <c r="A42">
        <f>INDEX(resultados!$A$2:$ZZ$2662, 36, MATCH($B$1, resultados!$A$1:$ZZ$1, 0))</f>
        <v/>
      </c>
      <c r="B42">
        <f>INDEX(resultados!$A$2:$ZZ$2662, 36, MATCH($B$2, resultados!$A$1:$ZZ$1, 0))</f>
        <v/>
      </c>
      <c r="C42">
        <f>INDEX(resultados!$A$2:$ZZ$2662, 36, MATCH($B$3, resultados!$A$1:$ZZ$1, 0))</f>
        <v/>
      </c>
    </row>
    <row r="43">
      <c r="A43">
        <f>INDEX(resultados!$A$2:$ZZ$2662, 37, MATCH($B$1, resultados!$A$1:$ZZ$1, 0))</f>
        <v/>
      </c>
      <c r="B43">
        <f>INDEX(resultados!$A$2:$ZZ$2662, 37, MATCH($B$2, resultados!$A$1:$ZZ$1, 0))</f>
        <v/>
      </c>
      <c r="C43">
        <f>INDEX(resultados!$A$2:$ZZ$2662, 37, MATCH($B$3, resultados!$A$1:$ZZ$1, 0))</f>
        <v/>
      </c>
    </row>
    <row r="44">
      <c r="A44">
        <f>INDEX(resultados!$A$2:$ZZ$2662, 38, MATCH($B$1, resultados!$A$1:$ZZ$1, 0))</f>
        <v/>
      </c>
      <c r="B44">
        <f>INDEX(resultados!$A$2:$ZZ$2662, 38, MATCH($B$2, resultados!$A$1:$ZZ$1, 0))</f>
        <v/>
      </c>
      <c r="C44">
        <f>INDEX(resultados!$A$2:$ZZ$2662, 38, MATCH($B$3, resultados!$A$1:$ZZ$1, 0))</f>
        <v/>
      </c>
    </row>
    <row r="45">
      <c r="A45">
        <f>INDEX(resultados!$A$2:$ZZ$2662, 39, MATCH($B$1, resultados!$A$1:$ZZ$1, 0))</f>
        <v/>
      </c>
      <c r="B45">
        <f>INDEX(resultados!$A$2:$ZZ$2662, 39, MATCH($B$2, resultados!$A$1:$ZZ$1, 0))</f>
        <v/>
      </c>
      <c r="C45">
        <f>INDEX(resultados!$A$2:$ZZ$2662, 39, MATCH($B$3, resultados!$A$1:$ZZ$1, 0))</f>
        <v/>
      </c>
    </row>
    <row r="46">
      <c r="A46">
        <f>INDEX(resultados!$A$2:$ZZ$2662, 40, MATCH($B$1, resultados!$A$1:$ZZ$1, 0))</f>
        <v/>
      </c>
      <c r="B46">
        <f>INDEX(resultados!$A$2:$ZZ$2662, 40, MATCH($B$2, resultados!$A$1:$ZZ$1, 0))</f>
        <v/>
      </c>
      <c r="C46">
        <f>INDEX(resultados!$A$2:$ZZ$2662, 40, MATCH($B$3, resultados!$A$1:$ZZ$1, 0))</f>
        <v/>
      </c>
    </row>
    <row r="47">
      <c r="A47">
        <f>INDEX(resultados!$A$2:$ZZ$2662, 41, MATCH($B$1, resultados!$A$1:$ZZ$1, 0))</f>
        <v/>
      </c>
      <c r="B47">
        <f>INDEX(resultados!$A$2:$ZZ$2662, 41, MATCH($B$2, resultados!$A$1:$ZZ$1, 0))</f>
        <v/>
      </c>
      <c r="C47">
        <f>INDEX(resultados!$A$2:$ZZ$2662, 41, MATCH($B$3, resultados!$A$1:$ZZ$1, 0))</f>
        <v/>
      </c>
    </row>
    <row r="48">
      <c r="A48">
        <f>INDEX(resultados!$A$2:$ZZ$2662, 42, MATCH($B$1, resultados!$A$1:$ZZ$1, 0))</f>
        <v/>
      </c>
      <c r="B48">
        <f>INDEX(resultados!$A$2:$ZZ$2662, 42, MATCH($B$2, resultados!$A$1:$ZZ$1, 0))</f>
        <v/>
      </c>
      <c r="C48">
        <f>INDEX(resultados!$A$2:$ZZ$2662, 42, MATCH($B$3, resultados!$A$1:$ZZ$1, 0))</f>
        <v/>
      </c>
    </row>
    <row r="49">
      <c r="A49">
        <f>INDEX(resultados!$A$2:$ZZ$2662, 43, MATCH($B$1, resultados!$A$1:$ZZ$1, 0))</f>
        <v/>
      </c>
      <c r="B49">
        <f>INDEX(resultados!$A$2:$ZZ$2662, 43, MATCH($B$2, resultados!$A$1:$ZZ$1, 0))</f>
        <v/>
      </c>
      <c r="C49">
        <f>INDEX(resultados!$A$2:$ZZ$2662, 43, MATCH($B$3, resultados!$A$1:$ZZ$1, 0))</f>
        <v/>
      </c>
    </row>
    <row r="50">
      <c r="A50">
        <f>INDEX(resultados!$A$2:$ZZ$2662, 44, MATCH($B$1, resultados!$A$1:$ZZ$1, 0))</f>
        <v/>
      </c>
      <c r="B50">
        <f>INDEX(resultados!$A$2:$ZZ$2662, 44, MATCH($B$2, resultados!$A$1:$ZZ$1, 0))</f>
        <v/>
      </c>
      <c r="C50">
        <f>INDEX(resultados!$A$2:$ZZ$2662, 44, MATCH($B$3, resultados!$A$1:$ZZ$1, 0))</f>
        <v/>
      </c>
    </row>
    <row r="51">
      <c r="A51">
        <f>INDEX(resultados!$A$2:$ZZ$2662, 45, MATCH($B$1, resultados!$A$1:$ZZ$1, 0))</f>
        <v/>
      </c>
      <c r="B51">
        <f>INDEX(resultados!$A$2:$ZZ$2662, 45, MATCH($B$2, resultados!$A$1:$ZZ$1, 0))</f>
        <v/>
      </c>
      <c r="C51">
        <f>INDEX(resultados!$A$2:$ZZ$2662, 45, MATCH($B$3, resultados!$A$1:$ZZ$1, 0))</f>
        <v/>
      </c>
    </row>
    <row r="52">
      <c r="A52">
        <f>INDEX(resultados!$A$2:$ZZ$2662, 46, MATCH($B$1, resultados!$A$1:$ZZ$1, 0))</f>
        <v/>
      </c>
      <c r="B52">
        <f>INDEX(resultados!$A$2:$ZZ$2662, 46, MATCH($B$2, resultados!$A$1:$ZZ$1, 0))</f>
        <v/>
      </c>
      <c r="C52">
        <f>INDEX(resultados!$A$2:$ZZ$2662, 46, MATCH($B$3, resultados!$A$1:$ZZ$1, 0))</f>
        <v/>
      </c>
    </row>
    <row r="53">
      <c r="A53">
        <f>INDEX(resultados!$A$2:$ZZ$2662, 47, MATCH($B$1, resultados!$A$1:$ZZ$1, 0))</f>
        <v/>
      </c>
      <c r="B53">
        <f>INDEX(resultados!$A$2:$ZZ$2662, 47, MATCH($B$2, resultados!$A$1:$ZZ$1, 0))</f>
        <v/>
      </c>
      <c r="C53">
        <f>INDEX(resultados!$A$2:$ZZ$2662, 47, MATCH($B$3, resultados!$A$1:$ZZ$1, 0))</f>
        <v/>
      </c>
    </row>
    <row r="54">
      <c r="A54">
        <f>INDEX(resultados!$A$2:$ZZ$2662, 48, MATCH($B$1, resultados!$A$1:$ZZ$1, 0))</f>
        <v/>
      </c>
      <c r="B54">
        <f>INDEX(resultados!$A$2:$ZZ$2662, 48, MATCH($B$2, resultados!$A$1:$ZZ$1, 0))</f>
        <v/>
      </c>
      <c r="C54">
        <f>INDEX(resultados!$A$2:$ZZ$2662, 48, MATCH($B$3, resultados!$A$1:$ZZ$1, 0))</f>
        <v/>
      </c>
    </row>
    <row r="55">
      <c r="A55">
        <f>INDEX(resultados!$A$2:$ZZ$2662, 49, MATCH($B$1, resultados!$A$1:$ZZ$1, 0))</f>
        <v/>
      </c>
      <c r="B55">
        <f>INDEX(resultados!$A$2:$ZZ$2662, 49, MATCH($B$2, resultados!$A$1:$ZZ$1, 0))</f>
        <v/>
      </c>
      <c r="C55">
        <f>INDEX(resultados!$A$2:$ZZ$2662, 49, MATCH($B$3, resultados!$A$1:$ZZ$1, 0))</f>
        <v/>
      </c>
    </row>
    <row r="56">
      <c r="A56">
        <f>INDEX(resultados!$A$2:$ZZ$2662, 50, MATCH($B$1, resultados!$A$1:$ZZ$1, 0))</f>
        <v/>
      </c>
      <c r="B56">
        <f>INDEX(resultados!$A$2:$ZZ$2662, 50, MATCH($B$2, resultados!$A$1:$ZZ$1, 0))</f>
        <v/>
      </c>
      <c r="C56">
        <f>INDEX(resultados!$A$2:$ZZ$2662, 50, MATCH($B$3, resultados!$A$1:$ZZ$1, 0))</f>
        <v/>
      </c>
    </row>
    <row r="57">
      <c r="A57">
        <f>INDEX(resultados!$A$2:$ZZ$2662, 51, MATCH($B$1, resultados!$A$1:$ZZ$1, 0))</f>
        <v/>
      </c>
      <c r="B57">
        <f>INDEX(resultados!$A$2:$ZZ$2662, 51, MATCH($B$2, resultados!$A$1:$ZZ$1, 0))</f>
        <v/>
      </c>
      <c r="C57">
        <f>INDEX(resultados!$A$2:$ZZ$2662, 51, MATCH($B$3, resultados!$A$1:$ZZ$1, 0))</f>
        <v/>
      </c>
    </row>
    <row r="58">
      <c r="A58">
        <f>INDEX(resultados!$A$2:$ZZ$2662, 52, MATCH($B$1, resultados!$A$1:$ZZ$1, 0))</f>
        <v/>
      </c>
      <c r="B58">
        <f>INDEX(resultados!$A$2:$ZZ$2662, 52, MATCH($B$2, resultados!$A$1:$ZZ$1, 0))</f>
        <v/>
      </c>
      <c r="C58">
        <f>INDEX(resultados!$A$2:$ZZ$2662, 52, MATCH($B$3, resultados!$A$1:$ZZ$1, 0))</f>
        <v/>
      </c>
    </row>
    <row r="59">
      <c r="A59">
        <f>INDEX(resultados!$A$2:$ZZ$2662, 53, MATCH($B$1, resultados!$A$1:$ZZ$1, 0))</f>
        <v/>
      </c>
      <c r="B59">
        <f>INDEX(resultados!$A$2:$ZZ$2662, 53, MATCH($B$2, resultados!$A$1:$ZZ$1, 0))</f>
        <v/>
      </c>
      <c r="C59">
        <f>INDEX(resultados!$A$2:$ZZ$2662, 53, MATCH($B$3, resultados!$A$1:$ZZ$1, 0))</f>
        <v/>
      </c>
    </row>
    <row r="60">
      <c r="A60">
        <f>INDEX(resultados!$A$2:$ZZ$2662, 54, MATCH($B$1, resultados!$A$1:$ZZ$1, 0))</f>
        <v/>
      </c>
      <c r="B60">
        <f>INDEX(resultados!$A$2:$ZZ$2662, 54, MATCH($B$2, resultados!$A$1:$ZZ$1, 0))</f>
        <v/>
      </c>
      <c r="C60">
        <f>INDEX(resultados!$A$2:$ZZ$2662, 54, MATCH($B$3, resultados!$A$1:$ZZ$1, 0))</f>
        <v/>
      </c>
    </row>
    <row r="61">
      <c r="A61">
        <f>INDEX(resultados!$A$2:$ZZ$2662, 55, MATCH($B$1, resultados!$A$1:$ZZ$1, 0))</f>
        <v/>
      </c>
      <c r="B61">
        <f>INDEX(resultados!$A$2:$ZZ$2662, 55, MATCH($B$2, resultados!$A$1:$ZZ$1, 0))</f>
        <v/>
      </c>
      <c r="C61">
        <f>INDEX(resultados!$A$2:$ZZ$2662, 55, MATCH($B$3, resultados!$A$1:$ZZ$1, 0))</f>
        <v/>
      </c>
    </row>
    <row r="62">
      <c r="A62">
        <f>INDEX(resultados!$A$2:$ZZ$2662, 56, MATCH($B$1, resultados!$A$1:$ZZ$1, 0))</f>
        <v/>
      </c>
      <c r="B62">
        <f>INDEX(resultados!$A$2:$ZZ$2662, 56, MATCH($B$2, resultados!$A$1:$ZZ$1, 0))</f>
        <v/>
      </c>
      <c r="C62">
        <f>INDEX(resultados!$A$2:$ZZ$2662, 56, MATCH($B$3, resultados!$A$1:$ZZ$1, 0))</f>
        <v/>
      </c>
    </row>
    <row r="63">
      <c r="A63">
        <f>INDEX(resultados!$A$2:$ZZ$2662, 57, MATCH($B$1, resultados!$A$1:$ZZ$1, 0))</f>
        <v/>
      </c>
      <c r="B63">
        <f>INDEX(resultados!$A$2:$ZZ$2662, 57, MATCH($B$2, resultados!$A$1:$ZZ$1, 0))</f>
        <v/>
      </c>
      <c r="C63">
        <f>INDEX(resultados!$A$2:$ZZ$2662, 57, MATCH($B$3, resultados!$A$1:$ZZ$1, 0))</f>
        <v/>
      </c>
    </row>
    <row r="64">
      <c r="A64">
        <f>INDEX(resultados!$A$2:$ZZ$2662, 58, MATCH($B$1, resultados!$A$1:$ZZ$1, 0))</f>
        <v/>
      </c>
      <c r="B64">
        <f>INDEX(resultados!$A$2:$ZZ$2662, 58, MATCH($B$2, resultados!$A$1:$ZZ$1, 0))</f>
        <v/>
      </c>
      <c r="C64">
        <f>INDEX(resultados!$A$2:$ZZ$2662, 58, MATCH($B$3, resultados!$A$1:$ZZ$1, 0))</f>
        <v/>
      </c>
    </row>
    <row r="65">
      <c r="A65">
        <f>INDEX(resultados!$A$2:$ZZ$2662, 59, MATCH($B$1, resultados!$A$1:$ZZ$1, 0))</f>
        <v/>
      </c>
      <c r="B65">
        <f>INDEX(resultados!$A$2:$ZZ$2662, 59, MATCH($B$2, resultados!$A$1:$ZZ$1, 0))</f>
        <v/>
      </c>
      <c r="C65">
        <f>INDEX(resultados!$A$2:$ZZ$2662, 59, MATCH($B$3, resultados!$A$1:$ZZ$1, 0))</f>
        <v/>
      </c>
    </row>
    <row r="66">
      <c r="A66">
        <f>INDEX(resultados!$A$2:$ZZ$2662, 60, MATCH($B$1, resultados!$A$1:$ZZ$1, 0))</f>
        <v/>
      </c>
      <c r="B66">
        <f>INDEX(resultados!$A$2:$ZZ$2662, 60, MATCH($B$2, resultados!$A$1:$ZZ$1, 0))</f>
        <v/>
      </c>
      <c r="C66">
        <f>INDEX(resultados!$A$2:$ZZ$2662, 60, MATCH($B$3, resultados!$A$1:$ZZ$1, 0))</f>
        <v/>
      </c>
    </row>
    <row r="67">
      <c r="A67">
        <f>INDEX(resultados!$A$2:$ZZ$2662, 61, MATCH($B$1, resultados!$A$1:$ZZ$1, 0))</f>
        <v/>
      </c>
      <c r="B67">
        <f>INDEX(resultados!$A$2:$ZZ$2662, 61, MATCH($B$2, resultados!$A$1:$ZZ$1, 0))</f>
        <v/>
      </c>
      <c r="C67">
        <f>INDEX(resultados!$A$2:$ZZ$2662, 61, MATCH($B$3, resultados!$A$1:$ZZ$1, 0))</f>
        <v/>
      </c>
    </row>
    <row r="68">
      <c r="A68">
        <f>INDEX(resultados!$A$2:$ZZ$2662, 62, MATCH($B$1, resultados!$A$1:$ZZ$1, 0))</f>
        <v/>
      </c>
      <c r="B68">
        <f>INDEX(resultados!$A$2:$ZZ$2662, 62, MATCH($B$2, resultados!$A$1:$ZZ$1, 0))</f>
        <v/>
      </c>
      <c r="C68">
        <f>INDEX(resultados!$A$2:$ZZ$2662, 62, MATCH($B$3, resultados!$A$1:$ZZ$1, 0))</f>
        <v/>
      </c>
    </row>
    <row r="69">
      <c r="A69">
        <f>INDEX(resultados!$A$2:$ZZ$2662, 63, MATCH($B$1, resultados!$A$1:$ZZ$1, 0))</f>
        <v/>
      </c>
      <c r="B69">
        <f>INDEX(resultados!$A$2:$ZZ$2662, 63, MATCH($B$2, resultados!$A$1:$ZZ$1, 0))</f>
        <v/>
      </c>
      <c r="C69">
        <f>INDEX(resultados!$A$2:$ZZ$2662, 63, MATCH($B$3, resultados!$A$1:$ZZ$1, 0))</f>
        <v/>
      </c>
    </row>
    <row r="70">
      <c r="A70">
        <f>INDEX(resultados!$A$2:$ZZ$2662, 64, MATCH($B$1, resultados!$A$1:$ZZ$1, 0))</f>
        <v/>
      </c>
      <c r="B70">
        <f>INDEX(resultados!$A$2:$ZZ$2662, 64, MATCH($B$2, resultados!$A$1:$ZZ$1, 0))</f>
        <v/>
      </c>
      <c r="C70">
        <f>INDEX(resultados!$A$2:$ZZ$2662, 64, MATCH($B$3, resultados!$A$1:$ZZ$1, 0))</f>
        <v/>
      </c>
    </row>
    <row r="71">
      <c r="A71">
        <f>INDEX(resultados!$A$2:$ZZ$2662, 65, MATCH($B$1, resultados!$A$1:$ZZ$1, 0))</f>
        <v/>
      </c>
      <c r="B71">
        <f>INDEX(resultados!$A$2:$ZZ$2662, 65, MATCH($B$2, resultados!$A$1:$ZZ$1, 0))</f>
        <v/>
      </c>
      <c r="C71">
        <f>INDEX(resultados!$A$2:$ZZ$2662, 65, MATCH($B$3, resultados!$A$1:$ZZ$1, 0))</f>
        <v/>
      </c>
    </row>
    <row r="72">
      <c r="A72">
        <f>INDEX(resultados!$A$2:$ZZ$2662, 66, MATCH($B$1, resultados!$A$1:$ZZ$1, 0))</f>
        <v/>
      </c>
      <c r="B72">
        <f>INDEX(resultados!$A$2:$ZZ$2662, 66, MATCH($B$2, resultados!$A$1:$ZZ$1, 0))</f>
        <v/>
      </c>
      <c r="C72">
        <f>INDEX(resultados!$A$2:$ZZ$2662, 66, MATCH($B$3, resultados!$A$1:$ZZ$1, 0))</f>
        <v/>
      </c>
    </row>
    <row r="73">
      <c r="A73">
        <f>INDEX(resultados!$A$2:$ZZ$2662, 67, MATCH($B$1, resultados!$A$1:$ZZ$1, 0))</f>
        <v/>
      </c>
      <c r="B73">
        <f>INDEX(resultados!$A$2:$ZZ$2662, 67, MATCH($B$2, resultados!$A$1:$ZZ$1, 0))</f>
        <v/>
      </c>
      <c r="C73">
        <f>INDEX(resultados!$A$2:$ZZ$2662, 67, MATCH($B$3, resultados!$A$1:$ZZ$1, 0))</f>
        <v/>
      </c>
    </row>
    <row r="74">
      <c r="A74">
        <f>INDEX(resultados!$A$2:$ZZ$2662, 68, MATCH($B$1, resultados!$A$1:$ZZ$1, 0))</f>
        <v/>
      </c>
      <c r="B74">
        <f>INDEX(resultados!$A$2:$ZZ$2662, 68, MATCH($B$2, resultados!$A$1:$ZZ$1, 0))</f>
        <v/>
      </c>
      <c r="C74">
        <f>INDEX(resultados!$A$2:$ZZ$2662, 68, MATCH($B$3, resultados!$A$1:$ZZ$1, 0))</f>
        <v/>
      </c>
    </row>
    <row r="75">
      <c r="A75">
        <f>INDEX(resultados!$A$2:$ZZ$2662, 69, MATCH($B$1, resultados!$A$1:$ZZ$1, 0))</f>
        <v/>
      </c>
      <c r="B75">
        <f>INDEX(resultados!$A$2:$ZZ$2662, 69, MATCH($B$2, resultados!$A$1:$ZZ$1, 0))</f>
        <v/>
      </c>
      <c r="C75">
        <f>INDEX(resultados!$A$2:$ZZ$2662, 69, MATCH($B$3, resultados!$A$1:$ZZ$1, 0))</f>
        <v/>
      </c>
    </row>
    <row r="76">
      <c r="A76">
        <f>INDEX(resultados!$A$2:$ZZ$2662, 70, MATCH($B$1, resultados!$A$1:$ZZ$1, 0))</f>
        <v/>
      </c>
      <c r="B76">
        <f>INDEX(resultados!$A$2:$ZZ$2662, 70, MATCH($B$2, resultados!$A$1:$ZZ$1, 0))</f>
        <v/>
      </c>
      <c r="C76">
        <f>INDEX(resultados!$A$2:$ZZ$2662, 70, MATCH($B$3, resultados!$A$1:$ZZ$1, 0))</f>
        <v/>
      </c>
    </row>
    <row r="77">
      <c r="A77">
        <f>INDEX(resultados!$A$2:$ZZ$2662, 71, MATCH($B$1, resultados!$A$1:$ZZ$1, 0))</f>
        <v/>
      </c>
      <c r="B77">
        <f>INDEX(resultados!$A$2:$ZZ$2662, 71, MATCH($B$2, resultados!$A$1:$ZZ$1, 0))</f>
        <v/>
      </c>
      <c r="C77">
        <f>INDEX(resultados!$A$2:$ZZ$2662, 71, MATCH($B$3, resultados!$A$1:$ZZ$1, 0))</f>
        <v/>
      </c>
    </row>
    <row r="78">
      <c r="A78">
        <f>INDEX(resultados!$A$2:$ZZ$2662, 72, MATCH($B$1, resultados!$A$1:$ZZ$1, 0))</f>
        <v/>
      </c>
      <c r="B78">
        <f>INDEX(resultados!$A$2:$ZZ$2662, 72, MATCH($B$2, resultados!$A$1:$ZZ$1, 0))</f>
        <v/>
      </c>
      <c r="C78">
        <f>INDEX(resultados!$A$2:$ZZ$2662, 72, MATCH($B$3, resultados!$A$1:$ZZ$1, 0))</f>
        <v/>
      </c>
    </row>
    <row r="79">
      <c r="A79">
        <f>INDEX(resultados!$A$2:$ZZ$2662, 73, MATCH($B$1, resultados!$A$1:$ZZ$1, 0))</f>
        <v/>
      </c>
      <c r="B79">
        <f>INDEX(resultados!$A$2:$ZZ$2662, 73, MATCH($B$2, resultados!$A$1:$ZZ$1, 0))</f>
        <v/>
      </c>
      <c r="C79">
        <f>INDEX(resultados!$A$2:$ZZ$2662, 73, MATCH($B$3, resultados!$A$1:$ZZ$1, 0))</f>
        <v/>
      </c>
    </row>
    <row r="80">
      <c r="A80">
        <f>INDEX(resultados!$A$2:$ZZ$2662, 74, MATCH($B$1, resultados!$A$1:$ZZ$1, 0))</f>
        <v/>
      </c>
      <c r="B80">
        <f>INDEX(resultados!$A$2:$ZZ$2662, 74, MATCH($B$2, resultados!$A$1:$ZZ$1, 0))</f>
        <v/>
      </c>
      <c r="C80">
        <f>INDEX(resultados!$A$2:$ZZ$2662, 74, MATCH($B$3, resultados!$A$1:$ZZ$1, 0))</f>
        <v/>
      </c>
    </row>
    <row r="81">
      <c r="A81">
        <f>INDEX(resultados!$A$2:$ZZ$2662, 75, MATCH($B$1, resultados!$A$1:$ZZ$1, 0))</f>
        <v/>
      </c>
      <c r="B81">
        <f>INDEX(resultados!$A$2:$ZZ$2662, 75, MATCH($B$2, resultados!$A$1:$ZZ$1, 0))</f>
        <v/>
      </c>
      <c r="C81">
        <f>INDEX(resultados!$A$2:$ZZ$2662, 75, MATCH($B$3, resultados!$A$1:$ZZ$1, 0))</f>
        <v/>
      </c>
    </row>
    <row r="82">
      <c r="A82">
        <f>INDEX(resultados!$A$2:$ZZ$2662, 76, MATCH($B$1, resultados!$A$1:$ZZ$1, 0))</f>
        <v/>
      </c>
      <c r="B82">
        <f>INDEX(resultados!$A$2:$ZZ$2662, 76, MATCH($B$2, resultados!$A$1:$ZZ$1, 0))</f>
        <v/>
      </c>
      <c r="C82">
        <f>INDEX(resultados!$A$2:$ZZ$2662, 76, MATCH($B$3, resultados!$A$1:$ZZ$1, 0))</f>
        <v/>
      </c>
    </row>
    <row r="83">
      <c r="A83">
        <f>INDEX(resultados!$A$2:$ZZ$2662, 77, MATCH($B$1, resultados!$A$1:$ZZ$1, 0))</f>
        <v/>
      </c>
      <c r="B83">
        <f>INDEX(resultados!$A$2:$ZZ$2662, 77, MATCH($B$2, resultados!$A$1:$ZZ$1, 0))</f>
        <v/>
      </c>
      <c r="C83">
        <f>INDEX(resultados!$A$2:$ZZ$2662, 77, MATCH($B$3, resultados!$A$1:$ZZ$1, 0))</f>
        <v/>
      </c>
    </row>
    <row r="84">
      <c r="A84">
        <f>INDEX(resultados!$A$2:$ZZ$2662, 78, MATCH($B$1, resultados!$A$1:$ZZ$1, 0))</f>
        <v/>
      </c>
      <c r="B84">
        <f>INDEX(resultados!$A$2:$ZZ$2662, 78, MATCH($B$2, resultados!$A$1:$ZZ$1, 0))</f>
        <v/>
      </c>
      <c r="C84">
        <f>INDEX(resultados!$A$2:$ZZ$2662, 78, MATCH($B$3, resultados!$A$1:$ZZ$1, 0))</f>
        <v/>
      </c>
    </row>
    <row r="85">
      <c r="A85">
        <f>INDEX(resultados!$A$2:$ZZ$2662, 79, MATCH($B$1, resultados!$A$1:$ZZ$1, 0))</f>
        <v/>
      </c>
      <c r="B85">
        <f>INDEX(resultados!$A$2:$ZZ$2662, 79, MATCH($B$2, resultados!$A$1:$ZZ$1, 0))</f>
        <v/>
      </c>
      <c r="C85">
        <f>INDEX(resultados!$A$2:$ZZ$2662, 79, MATCH($B$3, resultados!$A$1:$ZZ$1, 0))</f>
        <v/>
      </c>
    </row>
    <row r="86">
      <c r="A86">
        <f>INDEX(resultados!$A$2:$ZZ$2662, 80, MATCH($B$1, resultados!$A$1:$ZZ$1, 0))</f>
        <v/>
      </c>
      <c r="B86">
        <f>INDEX(resultados!$A$2:$ZZ$2662, 80, MATCH($B$2, resultados!$A$1:$ZZ$1, 0))</f>
        <v/>
      </c>
      <c r="C86">
        <f>INDEX(resultados!$A$2:$ZZ$2662, 80, MATCH($B$3, resultados!$A$1:$ZZ$1, 0))</f>
        <v/>
      </c>
    </row>
    <row r="87">
      <c r="A87">
        <f>INDEX(resultados!$A$2:$ZZ$2662, 81, MATCH($B$1, resultados!$A$1:$ZZ$1, 0))</f>
        <v/>
      </c>
      <c r="B87">
        <f>INDEX(resultados!$A$2:$ZZ$2662, 81, MATCH($B$2, resultados!$A$1:$ZZ$1, 0))</f>
        <v/>
      </c>
      <c r="C87">
        <f>INDEX(resultados!$A$2:$ZZ$2662, 81, MATCH($B$3, resultados!$A$1:$ZZ$1, 0))</f>
        <v/>
      </c>
    </row>
    <row r="88">
      <c r="A88">
        <f>INDEX(resultados!$A$2:$ZZ$2662, 82, MATCH($B$1, resultados!$A$1:$ZZ$1, 0))</f>
        <v/>
      </c>
      <c r="B88">
        <f>INDEX(resultados!$A$2:$ZZ$2662, 82, MATCH($B$2, resultados!$A$1:$ZZ$1, 0))</f>
        <v/>
      </c>
      <c r="C88">
        <f>INDEX(resultados!$A$2:$ZZ$2662, 82, MATCH($B$3, resultados!$A$1:$ZZ$1, 0))</f>
        <v/>
      </c>
    </row>
    <row r="89">
      <c r="A89">
        <f>INDEX(resultados!$A$2:$ZZ$2662, 83, MATCH($B$1, resultados!$A$1:$ZZ$1, 0))</f>
        <v/>
      </c>
      <c r="B89">
        <f>INDEX(resultados!$A$2:$ZZ$2662, 83, MATCH($B$2, resultados!$A$1:$ZZ$1, 0))</f>
        <v/>
      </c>
      <c r="C89">
        <f>INDEX(resultados!$A$2:$ZZ$2662, 83, MATCH($B$3, resultados!$A$1:$ZZ$1, 0))</f>
        <v/>
      </c>
    </row>
    <row r="90">
      <c r="A90">
        <f>INDEX(resultados!$A$2:$ZZ$2662, 84, MATCH($B$1, resultados!$A$1:$ZZ$1, 0))</f>
        <v/>
      </c>
      <c r="B90">
        <f>INDEX(resultados!$A$2:$ZZ$2662, 84, MATCH($B$2, resultados!$A$1:$ZZ$1, 0))</f>
        <v/>
      </c>
      <c r="C90">
        <f>INDEX(resultados!$A$2:$ZZ$2662, 84, MATCH($B$3, resultados!$A$1:$ZZ$1, 0))</f>
        <v/>
      </c>
    </row>
    <row r="91">
      <c r="A91">
        <f>INDEX(resultados!$A$2:$ZZ$2662, 85, MATCH($B$1, resultados!$A$1:$ZZ$1, 0))</f>
        <v/>
      </c>
      <c r="B91">
        <f>INDEX(resultados!$A$2:$ZZ$2662, 85, MATCH($B$2, resultados!$A$1:$ZZ$1, 0))</f>
        <v/>
      </c>
      <c r="C91">
        <f>INDEX(resultados!$A$2:$ZZ$2662, 85, MATCH($B$3, resultados!$A$1:$ZZ$1, 0))</f>
        <v/>
      </c>
    </row>
    <row r="92">
      <c r="A92">
        <f>INDEX(resultados!$A$2:$ZZ$2662, 86, MATCH($B$1, resultados!$A$1:$ZZ$1, 0))</f>
        <v/>
      </c>
      <c r="B92">
        <f>INDEX(resultados!$A$2:$ZZ$2662, 86, MATCH($B$2, resultados!$A$1:$ZZ$1, 0))</f>
        <v/>
      </c>
      <c r="C92">
        <f>INDEX(resultados!$A$2:$ZZ$2662, 86, MATCH($B$3, resultados!$A$1:$ZZ$1, 0))</f>
        <v/>
      </c>
    </row>
    <row r="93">
      <c r="A93">
        <f>INDEX(resultados!$A$2:$ZZ$2662, 87, MATCH($B$1, resultados!$A$1:$ZZ$1, 0))</f>
        <v/>
      </c>
      <c r="B93">
        <f>INDEX(resultados!$A$2:$ZZ$2662, 87, MATCH($B$2, resultados!$A$1:$ZZ$1, 0))</f>
        <v/>
      </c>
      <c r="C93">
        <f>INDEX(resultados!$A$2:$ZZ$2662, 87, MATCH($B$3, resultados!$A$1:$ZZ$1, 0))</f>
        <v/>
      </c>
    </row>
    <row r="94">
      <c r="A94">
        <f>INDEX(resultados!$A$2:$ZZ$2662, 88, MATCH($B$1, resultados!$A$1:$ZZ$1, 0))</f>
        <v/>
      </c>
      <c r="B94">
        <f>INDEX(resultados!$A$2:$ZZ$2662, 88, MATCH($B$2, resultados!$A$1:$ZZ$1, 0))</f>
        <v/>
      </c>
      <c r="C94">
        <f>INDEX(resultados!$A$2:$ZZ$2662, 88, MATCH($B$3, resultados!$A$1:$ZZ$1, 0))</f>
        <v/>
      </c>
    </row>
    <row r="95">
      <c r="A95">
        <f>INDEX(resultados!$A$2:$ZZ$2662, 89, MATCH($B$1, resultados!$A$1:$ZZ$1, 0))</f>
        <v/>
      </c>
      <c r="B95">
        <f>INDEX(resultados!$A$2:$ZZ$2662, 89, MATCH($B$2, resultados!$A$1:$ZZ$1, 0))</f>
        <v/>
      </c>
      <c r="C95">
        <f>INDEX(resultados!$A$2:$ZZ$2662, 89, MATCH($B$3, resultados!$A$1:$ZZ$1, 0))</f>
        <v/>
      </c>
    </row>
    <row r="96">
      <c r="A96">
        <f>INDEX(resultados!$A$2:$ZZ$2662, 90, MATCH($B$1, resultados!$A$1:$ZZ$1, 0))</f>
        <v/>
      </c>
      <c r="B96">
        <f>INDEX(resultados!$A$2:$ZZ$2662, 90, MATCH($B$2, resultados!$A$1:$ZZ$1, 0))</f>
        <v/>
      </c>
      <c r="C96">
        <f>INDEX(resultados!$A$2:$ZZ$2662, 90, MATCH($B$3, resultados!$A$1:$ZZ$1, 0))</f>
        <v/>
      </c>
    </row>
    <row r="97">
      <c r="A97">
        <f>INDEX(resultados!$A$2:$ZZ$2662, 91, MATCH($B$1, resultados!$A$1:$ZZ$1, 0))</f>
        <v/>
      </c>
      <c r="B97">
        <f>INDEX(resultados!$A$2:$ZZ$2662, 91, MATCH($B$2, resultados!$A$1:$ZZ$1, 0))</f>
        <v/>
      </c>
      <c r="C97">
        <f>INDEX(resultados!$A$2:$ZZ$2662, 91, MATCH($B$3, resultados!$A$1:$ZZ$1, 0))</f>
        <v/>
      </c>
    </row>
    <row r="98">
      <c r="A98">
        <f>INDEX(resultados!$A$2:$ZZ$2662, 92, MATCH($B$1, resultados!$A$1:$ZZ$1, 0))</f>
        <v/>
      </c>
      <c r="B98">
        <f>INDEX(resultados!$A$2:$ZZ$2662, 92, MATCH($B$2, resultados!$A$1:$ZZ$1, 0))</f>
        <v/>
      </c>
      <c r="C98">
        <f>INDEX(resultados!$A$2:$ZZ$2662, 92, MATCH($B$3, resultados!$A$1:$ZZ$1, 0))</f>
        <v/>
      </c>
    </row>
    <row r="99">
      <c r="A99">
        <f>INDEX(resultados!$A$2:$ZZ$2662, 93, MATCH($B$1, resultados!$A$1:$ZZ$1, 0))</f>
        <v/>
      </c>
      <c r="B99">
        <f>INDEX(resultados!$A$2:$ZZ$2662, 93, MATCH($B$2, resultados!$A$1:$ZZ$1, 0))</f>
        <v/>
      </c>
      <c r="C99">
        <f>INDEX(resultados!$A$2:$ZZ$2662, 93, MATCH($B$3, resultados!$A$1:$ZZ$1, 0))</f>
        <v/>
      </c>
    </row>
    <row r="100">
      <c r="A100">
        <f>INDEX(resultados!$A$2:$ZZ$2662, 94, MATCH($B$1, resultados!$A$1:$ZZ$1, 0))</f>
        <v/>
      </c>
      <c r="B100">
        <f>INDEX(resultados!$A$2:$ZZ$2662, 94, MATCH($B$2, resultados!$A$1:$ZZ$1, 0))</f>
        <v/>
      </c>
      <c r="C100">
        <f>INDEX(resultados!$A$2:$ZZ$2662, 94, MATCH($B$3, resultados!$A$1:$ZZ$1, 0))</f>
        <v/>
      </c>
    </row>
    <row r="101">
      <c r="A101">
        <f>INDEX(resultados!$A$2:$ZZ$2662, 95, MATCH($B$1, resultados!$A$1:$ZZ$1, 0))</f>
        <v/>
      </c>
      <c r="B101">
        <f>INDEX(resultados!$A$2:$ZZ$2662, 95, MATCH($B$2, resultados!$A$1:$ZZ$1, 0))</f>
        <v/>
      </c>
      <c r="C101">
        <f>INDEX(resultados!$A$2:$ZZ$2662, 95, MATCH($B$3, resultados!$A$1:$ZZ$1, 0))</f>
        <v/>
      </c>
    </row>
    <row r="102">
      <c r="A102">
        <f>INDEX(resultados!$A$2:$ZZ$2662, 96, MATCH($B$1, resultados!$A$1:$ZZ$1, 0))</f>
        <v/>
      </c>
      <c r="B102">
        <f>INDEX(resultados!$A$2:$ZZ$2662, 96, MATCH($B$2, resultados!$A$1:$ZZ$1, 0))</f>
        <v/>
      </c>
      <c r="C102">
        <f>INDEX(resultados!$A$2:$ZZ$2662, 96, MATCH($B$3, resultados!$A$1:$ZZ$1, 0))</f>
        <v/>
      </c>
    </row>
    <row r="103">
      <c r="A103">
        <f>INDEX(resultados!$A$2:$ZZ$2662, 97, MATCH($B$1, resultados!$A$1:$ZZ$1, 0))</f>
        <v/>
      </c>
      <c r="B103">
        <f>INDEX(resultados!$A$2:$ZZ$2662, 97, MATCH($B$2, resultados!$A$1:$ZZ$1, 0))</f>
        <v/>
      </c>
      <c r="C103">
        <f>INDEX(resultados!$A$2:$ZZ$2662, 97, MATCH($B$3, resultados!$A$1:$ZZ$1, 0))</f>
        <v/>
      </c>
    </row>
    <row r="104">
      <c r="A104">
        <f>INDEX(resultados!$A$2:$ZZ$2662, 98, MATCH($B$1, resultados!$A$1:$ZZ$1, 0))</f>
        <v/>
      </c>
      <c r="B104">
        <f>INDEX(resultados!$A$2:$ZZ$2662, 98, MATCH($B$2, resultados!$A$1:$ZZ$1, 0))</f>
        <v/>
      </c>
      <c r="C104">
        <f>INDEX(resultados!$A$2:$ZZ$2662, 98, MATCH($B$3, resultados!$A$1:$ZZ$1, 0))</f>
        <v/>
      </c>
    </row>
    <row r="105">
      <c r="A105">
        <f>INDEX(resultados!$A$2:$ZZ$2662, 99, MATCH($B$1, resultados!$A$1:$ZZ$1, 0))</f>
        <v/>
      </c>
      <c r="B105">
        <f>INDEX(resultados!$A$2:$ZZ$2662, 99, MATCH($B$2, resultados!$A$1:$ZZ$1, 0))</f>
        <v/>
      </c>
      <c r="C105">
        <f>INDEX(resultados!$A$2:$ZZ$2662, 99, MATCH($B$3, resultados!$A$1:$ZZ$1, 0))</f>
        <v/>
      </c>
    </row>
    <row r="106">
      <c r="A106">
        <f>INDEX(resultados!$A$2:$ZZ$2662, 100, MATCH($B$1, resultados!$A$1:$ZZ$1, 0))</f>
        <v/>
      </c>
      <c r="B106">
        <f>INDEX(resultados!$A$2:$ZZ$2662, 100, MATCH($B$2, resultados!$A$1:$ZZ$1, 0))</f>
        <v/>
      </c>
      <c r="C106">
        <f>INDEX(resultados!$A$2:$ZZ$2662, 100, MATCH($B$3, resultados!$A$1:$ZZ$1, 0))</f>
        <v/>
      </c>
    </row>
    <row r="107">
      <c r="A107">
        <f>INDEX(resultados!$A$2:$ZZ$2662, 101, MATCH($B$1, resultados!$A$1:$ZZ$1, 0))</f>
        <v/>
      </c>
      <c r="B107">
        <f>INDEX(resultados!$A$2:$ZZ$2662, 101, MATCH($B$2, resultados!$A$1:$ZZ$1, 0))</f>
        <v/>
      </c>
      <c r="C107">
        <f>INDEX(resultados!$A$2:$ZZ$2662, 101, MATCH($B$3, resultados!$A$1:$ZZ$1, 0))</f>
        <v/>
      </c>
    </row>
    <row r="108">
      <c r="A108">
        <f>INDEX(resultados!$A$2:$ZZ$2662, 102, MATCH($B$1, resultados!$A$1:$ZZ$1, 0))</f>
        <v/>
      </c>
      <c r="B108">
        <f>INDEX(resultados!$A$2:$ZZ$2662, 102, MATCH($B$2, resultados!$A$1:$ZZ$1, 0))</f>
        <v/>
      </c>
      <c r="C108">
        <f>INDEX(resultados!$A$2:$ZZ$2662, 102, MATCH($B$3, resultados!$A$1:$ZZ$1, 0))</f>
        <v/>
      </c>
    </row>
    <row r="109">
      <c r="A109">
        <f>INDEX(resultados!$A$2:$ZZ$2662, 103, MATCH($B$1, resultados!$A$1:$ZZ$1, 0))</f>
        <v/>
      </c>
      <c r="B109">
        <f>INDEX(resultados!$A$2:$ZZ$2662, 103, MATCH($B$2, resultados!$A$1:$ZZ$1, 0))</f>
        <v/>
      </c>
      <c r="C109">
        <f>INDEX(resultados!$A$2:$ZZ$2662, 103, MATCH($B$3, resultados!$A$1:$ZZ$1, 0))</f>
        <v/>
      </c>
    </row>
    <row r="110">
      <c r="A110">
        <f>INDEX(resultados!$A$2:$ZZ$2662, 104, MATCH($B$1, resultados!$A$1:$ZZ$1, 0))</f>
        <v/>
      </c>
      <c r="B110">
        <f>INDEX(resultados!$A$2:$ZZ$2662, 104, MATCH($B$2, resultados!$A$1:$ZZ$1, 0))</f>
        <v/>
      </c>
      <c r="C110">
        <f>INDEX(resultados!$A$2:$ZZ$2662, 104, MATCH($B$3, resultados!$A$1:$ZZ$1, 0))</f>
        <v/>
      </c>
    </row>
    <row r="111">
      <c r="A111">
        <f>INDEX(resultados!$A$2:$ZZ$2662, 105, MATCH($B$1, resultados!$A$1:$ZZ$1, 0))</f>
        <v/>
      </c>
      <c r="B111">
        <f>INDEX(resultados!$A$2:$ZZ$2662, 105, MATCH($B$2, resultados!$A$1:$ZZ$1, 0))</f>
        <v/>
      </c>
      <c r="C111">
        <f>INDEX(resultados!$A$2:$ZZ$2662, 105, MATCH($B$3, resultados!$A$1:$ZZ$1, 0))</f>
        <v/>
      </c>
    </row>
    <row r="112">
      <c r="A112">
        <f>INDEX(resultados!$A$2:$ZZ$2662, 106, MATCH($B$1, resultados!$A$1:$ZZ$1, 0))</f>
        <v/>
      </c>
      <c r="B112">
        <f>INDEX(resultados!$A$2:$ZZ$2662, 106, MATCH($B$2, resultados!$A$1:$ZZ$1, 0))</f>
        <v/>
      </c>
      <c r="C112">
        <f>INDEX(resultados!$A$2:$ZZ$2662, 106, MATCH($B$3, resultados!$A$1:$ZZ$1, 0))</f>
        <v/>
      </c>
    </row>
    <row r="113">
      <c r="A113">
        <f>INDEX(resultados!$A$2:$ZZ$2662, 107, MATCH($B$1, resultados!$A$1:$ZZ$1, 0))</f>
        <v/>
      </c>
      <c r="B113">
        <f>INDEX(resultados!$A$2:$ZZ$2662, 107, MATCH($B$2, resultados!$A$1:$ZZ$1, 0))</f>
        <v/>
      </c>
      <c r="C113">
        <f>INDEX(resultados!$A$2:$ZZ$2662, 107, MATCH($B$3, resultados!$A$1:$ZZ$1, 0))</f>
        <v/>
      </c>
    </row>
    <row r="114">
      <c r="A114">
        <f>INDEX(resultados!$A$2:$ZZ$2662, 108, MATCH($B$1, resultados!$A$1:$ZZ$1, 0))</f>
        <v/>
      </c>
      <c r="B114">
        <f>INDEX(resultados!$A$2:$ZZ$2662, 108, MATCH($B$2, resultados!$A$1:$ZZ$1, 0))</f>
        <v/>
      </c>
      <c r="C114">
        <f>INDEX(resultados!$A$2:$ZZ$2662, 108, MATCH($B$3, resultados!$A$1:$ZZ$1, 0))</f>
        <v/>
      </c>
    </row>
    <row r="115">
      <c r="A115">
        <f>INDEX(resultados!$A$2:$ZZ$2662, 109, MATCH($B$1, resultados!$A$1:$ZZ$1, 0))</f>
        <v/>
      </c>
      <c r="B115">
        <f>INDEX(resultados!$A$2:$ZZ$2662, 109, MATCH($B$2, resultados!$A$1:$ZZ$1, 0))</f>
        <v/>
      </c>
      <c r="C115">
        <f>INDEX(resultados!$A$2:$ZZ$2662, 109, MATCH($B$3, resultados!$A$1:$ZZ$1, 0))</f>
        <v/>
      </c>
    </row>
    <row r="116">
      <c r="A116">
        <f>INDEX(resultados!$A$2:$ZZ$2662, 110, MATCH($B$1, resultados!$A$1:$ZZ$1, 0))</f>
        <v/>
      </c>
      <c r="B116">
        <f>INDEX(resultados!$A$2:$ZZ$2662, 110, MATCH($B$2, resultados!$A$1:$ZZ$1, 0))</f>
        <v/>
      </c>
      <c r="C116">
        <f>INDEX(resultados!$A$2:$ZZ$2662, 110, MATCH($B$3, resultados!$A$1:$ZZ$1, 0))</f>
        <v/>
      </c>
    </row>
    <row r="117">
      <c r="A117">
        <f>INDEX(resultados!$A$2:$ZZ$2662, 111, MATCH($B$1, resultados!$A$1:$ZZ$1, 0))</f>
        <v/>
      </c>
      <c r="B117">
        <f>INDEX(resultados!$A$2:$ZZ$2662, 111, MATCH($B$2, resultados!$A$1:$ZZ$1, 0))</f>
        <v/>
      </c>
      <c r="C117">
        <f>INDEX(resultados!$A$2:$ZZ$2662, 111, MATCH($B$3, resultados!$A$1:$ZZ$1, 0))</f>
        <v/>
      </c>
    </row>
    <row r="118">
      <c r="A118">
        <f>INDEX(resultados!$A$2:$ZZ$2662, 112, MATCH($B$1, resultados!$A$1:$ZZ$1, 0))</f>
        <v/>
      </c>
      <c r="B118">
        <f>INDEX(resultados!$A$2:$ZZ$2662, 112, MATCH($B$2, resultados!$A$1:$ZZ$1, 0))</f>
        <v/>
      </c>
      <c r="C118">
        <f>INDEX(resultados!$A$2:$ZZ$2662, 112, MATCH($B$3, resultados!$A$1:$ZZ$1, 0))</f>
        <v/>
      </c>
    </row>
    <row r="119">
      <c r="A119">
        <f>INDEX(resultados!$A$2:$ZZ$2662, 113, MATCH($B$1, resultados!$A$1:$ZZ$1, 0))</f>
        <v/>
      </c>
      <c r="B119">
        <f>INDEX(resultados!$A$2:$ZZ$2662, 113, MATCH($B$2, resultados!$A$1:$ZZ$1, 0))</f>
        <v/>
      </c>
      <c r="C119">
        <f>INDEX(resultados!$A$2:$ZZ$2662, 113, MATCH($B$3, resultados!$A$1:$ZZ$1, 0))</f>
        <v/>
      </c>
    </row>
    <row r="120">
      <c r="A120">
        <f>INDEX(resultados!$A$2:$ZZ$2662, 114, MATCH($B$1, resultados!$A$1:$ZZ$1, 0))</f>
        <v/>
      </c>
      <c r="B120">
        <f>INDEX(resultados!$A$2:$ZZ$2662, 114, MATCH($B$2, resultados!$A$1:$ZZ$1, 0))</f>
        <v/>
      </c>
      <c r="C120">
        <f>INDEX(resultados!$A$2:$ZZ$2662, 114, MATCH($B$3, resultados!$A$1:$ZZ$1, 0))</f>
        <v/>
      </c>
    </row>
    <row r="121">
      <c r="A121">
        <f>INDEX(resultados!$A$2:$ZZ$2662, 115, MATCH($B$1, resultados!$A$1:$ZZ$1, 0))</f>
        <v/>
      </c>
      <c r="B121">
        <f>INDEX(resultados!$A$2:$ZZ$2662, 115, MATCH($B$2, resultados!$A$1:$ZZ$1, 0))</f>
        <v/>
      </c>
      <c r="C121">
        <f>INDEX(resultados!$A$2:$ZZ$2662, 115, MATCH($B$3, resultados!$A$1:$ZZ$1, 0))</f>
        <v/>
      </c>
    </row>
    <row r="122">
      <c r="A122">
        <f>INDEX(resultados!$A$2:$ZZ$2662, 116, MATCH($B$1, resultados!$A$1:$ZZ$1, 0))</f>
        <v/>
      </c>
      <c r="B122">
        <f>INDEX(resultados!$A$2:$ZZ$2662, 116, MATCH($B$2, resultados!$A$1:$ZZ$1, 0))</f>
        <v/>
      </c>
      <c r="C122">
        <f>INDEX(resultados!$A$2:$ZZ$2662, 116, MATCH($B$3, resultados!$A$1:$ZZ$1, 0))</f>
        <v/>
      </c>
    </row>
    <row r="123">
      <c r="A123">
        <f>INDEX(resultados!$A$2:$ZZ$2662, 117, MATCH($B$1, resultados!$A$1:$ZZ$1, 0))</f>
        <v/>
      </c>
      <c r="B123">
        <f>INDEX(resultados!$A$2:$ZZ$2662, 117, MATCH($B$2, resultados!$A$1:$ZZ$1, 0))</f>
        <v/>
      </c>
      <c r="C123">
        <f>INDEX(resultados!$A$2:$ZZ$2662, 117, MATCH($B$3, resultados!$A$1:$ZZ$1, 0))</f>
        <v/>
      </c>
    </row>
    <row r="124">
      <c r="A124">
        <f>INDEX(resultados!$A$2:$ZZ$2662, 118, MATCH($B$1, resultados!$A$1:$ZZ$1, 0))</f>
        <v/>
      </c>
      <c r="B124">
        <f>INDEX(resultados!$A$2:$ZZ$2662, 118, MATCH($B$2, resultados!$A$1:$ZZ$1, 0))</f>
        <v/>
      </c>
      <c r="C124">
        <f>INDEX(resultados!$A$2:$ZZ$2662, 118, MATCH($B$3, resultados!$A$1:$ZZ$1, 0))</f>
        <v/>
      </c>
    </row>
    <row r="125">
      <c r="A125">
        <f>INDEX(resultados!$A$2:$ZZ$2662, 119, MATCH($B$1, resultados!$A$1:$ZZ$1, 0))</f>
        <v/>
      </c>
      <c r="B125">
        <f>INDEX(resultados!$A$2:$ZZ$2662, 119, MATCH($B$2, resultados!$A$1:$ZZ$1, 0))</f>
        <v/>
      </c>
      <c r="C125">
        <f>INDEX(resultados!$A$2:$ZZ$2662, 119, MATCH($B$3, resultados!$A$1:$ZZ$1, 0))</f>
        <v/>
      </c>
    </row>
    <row r="126">
      <c r="A126">
        <f>INDEX(resultados!$A$2:$ZZ$2662, 120, MATCH($B$1, resultados!$A$1:$ZZ$1, 0))</f>
        <v/>
      </c>
      <c r="B126">
        <f>INDEX(resultados!$A$2:$ZZ$2662, 120, MATCH($B$2, resultados!$A$1:$ZZ$1, 0))</f>
        <v/>
      </c>
      <c r="C126">
        <f>INDEX(resultados!$A$2:$ZZ$2662, 120, MATCH($B$3, resultados!$A$1:$ZZ$1, 0))</f>
        <v/>
      </c>
    </row>
    <row r="127">
      <c r="A127">
        <f>INDEX(resultados!$A$2:$ZZ$2662, 121, MATCH($B$1, resultados!$A$1:$ZZ$1, 0))</f>
        <v/>
      </c>
      <c r="B127">
        <f>INDEX(resultados!$A$2:$ZZ$2662, 121, MATCH($B$2, resultados!$A$1:$ZZ$1, 0))</f>
        <v/>
      </c>
      <c r="C127">
        <f>INDEX(resultados!$A$2:$ZZ$2662, 121, MATCH($B$3, resultados!$A$1:$ZZ$1, 0))</f>
        <v/>
      </c>
    </row>
    <row r="128">
      <c r="A128">
        <f>INDEX(resultados!$A$2:$ZZ$2662, 122, MATCH($B$1, resultados!$A$1:$ZZ$1, 0))</f>
        <v/>
      </c>
      <c r="B128">
        <f>INDEX(resultados!$A$2:$ZZ$2662, 122, MATCH($B$2, resultados!$A$1:$ZZ$1, 0))</f>
        <v/>
      </c>
      <c r="C128">
        <f>INDEX(resultados!$A$2:$ZZ$2662, 122, MATCH($B$3, resultados!$A$1:$ZZ$1, 0))</f>
        <v/>
      </c>
    </row>
    <row r="129">
      <c r="A129">
        <f>INDEX(resultados!$A$2:$ZZ$2662, 123, MATCH($B$1, resultados!$A$1:$ZZ$1, 0))</f>
        <v/>
      </c>
      <c r="B129">
        <f>INDEX(resultados!$A$2:$ZZ$2662, 123, MATCH($B$2, resultados!$A$1:$ZZ$1, 0))</f>
        <v/>
      </c>
      <c r="C129">
        <f>INDEX(resultados!$A$2:$ZZ$2662, 123, MATCH($B$3, resultados!$A$1:$ZZ$1, 0))</f>
        <v/>
      </c>
    </row>
    <row r="130">
      <c r="A130">
        <f>INDEX(resultados!$A$2:$ZZ$2662, 124, MATCH($B$1, resultados!$A$1:$ZZ$1, 0))</f>
        <v/>
      </c>
      <c r="B130">
        <f>INDEX(resultados!$A$2:$ZZ$2662, 124, MATCH($B$2, resultados!$A$1:$ZZ$1, 0))</f>
        <v/>
      </c>
      <c r="C130">
        <f>INDEX(resultados!$A$2:$ZZ$2662, 124, MATCH($B$3, resultados!$A$1:$ZZ$1, 0))</f>
        <v/>
      </c>
    </row>
    <row r="131">
      <c r="A131">
        <f>INDEX(resultados!$A$2:$ZZ$2662, 125, MATCH($B$1, resultados!$A$1:$ZZ$1, 0))</f>
        <v/>
      </c>
      <c r="B131">
        <f>INDEX(resultados!$A$2:$ZZ$2662, 125, MATCH($B$2, resultados!$A$1:$ZZ$1, 0))</f>
        <v/>
      </c>
      <c r="C131">
        <f>INDEX(resultados!$A$2:$ZZ$2662, 125, MATCH($B$3, resultados!$A$1:$ZZ$1, 0))</f>
        <v/>
      </c>
    </row>
    <row r="132">
      <c r="A132">
        <f>INDEX(resultados!$A$2:$ZZ$2662, 126, MATCH($B$1, resultados!$A$1:$ZZ$1, 0))</f>
        <v/>
      </c>
      <c r="B132">
        <f>INDEX(resultados!$A$2:$ZZ$2662, 126, MATCH($B$2, resultados!$A$1:$ZZ$1, 0))</f>
        <v/>
      </c>
      <c r="C132">
        <f>INDEX(resultados!$A$2:$ZZ$2662, 126, MATCH($B$3, resultados!$A$1:$ZZ$1, 0))</f>
        <v/>
      </c>
    </row>
    <row r="133">
      <c r="A133">
        <f>INDEX(resultados!$A$2:$ZZ$2662, 127, MATCH($B$1, resultados!$A$1:$ZZ$1, 0))</f>
        <v/>
      </c>
      <c r="B133">
        <f>INDEX(resultados!$A$2:$ZZ$2662, 127, MATCH($B$2, resultados!$A$1:$ZZ$1, 0))</f>
        <v/>
      </c>
      <c r="C133">
        <f>INDEX(resultados!$A$2:$ZZ$2662, 127, MATCH($B$3, resultados!$A$1:$ZZ$1, 0))</f>
        <v/>
      </c>
    </row>
    <row r="134">
      <c r="A134">
        <f>INDEX(resultados!$A$2:$ZZ$2662, 128, MATCH($B$1, resultados!$A$1:$ZZ$1, 0))</f>
        <v/>
      </c>
      <c r="B134">
        <f>INDEX(resultados!$A$2:$ZZ$2662, 128, MATCH($B$2, resultados!$A$1:$ZZ$1, 0))</f>
        <v/>
      </c>
      <c r="C134">
        <f>INDEX(resultados!$A$2:$ZZ$2662, 128, MATCH($B$3, resultados!$A$1:$ZZ$1, 0))</f>
        <v/>
      </c>
    </row>
    <row r="135">
      <c r="A135">
        <f>INDEX(resultados!$A$2:$ZZ$2662, 129, MATCH($B$1, resultados!$A$1:$ZZ$1, 0))</f>
        <v/>
      </c>
      <c r="B135">
        <f>INDEX(resultados!$A$2:$ZZ$2662, 129, MATCH($B$2, resultados!$A$1:$ZZ$1, 0))</f>
        <v/>
      </c>
      <c r="C135">
        <f>INDEX(resultados!$A$2:$ZZ$2662, 129, MATCH($B$3, resultados!$A$1:$ZZ$1, 0))</f>
        <v/>
      </c>
    </row>
    <row r="136">
      <c r="A136">
        <f>INDEX(resultados!$A$2:$ZZ$2662, 130, MATCH($B$1, resultados!$A$1:$ZZ$1, 0))</f>
        <v/>
      </c>
      <c r="B136">
        <f>INDEX(resultados!$A$2:$ZZ$2662, 130, MATCH($B$2, resultados!$A$1:$ZZ$1, 0))</f>
        <v/>
      </c>
      <c r="C136">
        <f>INDEX(resultados!$A$2:$ZZ$2662, 130, MATCH($B$3, resultados!$A$1:$ZZ$1, 0))</f>
        <v/>
      </c>
    </row>
    <row r="137">
      <c r="A137">
        <f>INDEX(resultados!$A$2:$ZZ$2662, 131, MATCH($B$1, resultados!$A$1:$ZZ$1, 0))</f>
        <v/>
      </c>
      <c r="B137">
        <f>INDEX(resultados!$A$2:$ZZ$2662, 131, MATCH($B$2, resultados!$A$1:$ZZ$1, 0))</f>
        <v/>
      </c>
      <c r="C137">
        <f>INDEX(resultados!$A$2:$ZZ$2662, 131, MATCH($B$3, resultados!$A$1:$ZZ$1, 0))</f>
        <v/>
      </c>
    </row>
    <row r="138">
      <c r="A138">
        <f>INDEX(resultados!$A$2:$ZZ$2662, 132, MATCH($B$1, resultados!$A$1:$ZZ$1, 0))</f>
        <v/>
      </c>
      <c r="B138">
        <f>INDEX(resultados!$A$2:$ZZ$2662, 132, MATCH($B$2, resultados!$A$1:$ZZ$1, 0))</f>
        <v/>
      </c>
      <c r="C138">
        <f>INDEX(resultados!$A$2:$ZZ$2662, 132, MATCH($B$3, resultados!$A$1:$ZZ$1, 0))</f>
        <v/>
      </c>
    </row>
    <row r="139">
      <c r="A139">
        <f>INDEX(resultados!$A$2:$ZZ$2662, 133, MATCH($B$1, resultados!$A$1:$ZZ$1, 0))</f>
        <v/>
      </c>
      <c r="B139">
        <f>INDEX(resultados!$A$2:$ZZ$2662, 133, MATCH($B$2, resultados!$A$1:$ZZ$1, 0))</f>
        <v/>
      </c>
      <c r="C139">
        <f>INDEX(resultados!$A$2:$ZZ$2662, 133, MATCH($B$3, resultados!$A$1:$ZZ$1, 0))</f>
        <v/>
      </c>
    </row>
    <row r="140">
      <c r="A140">
        <f>INDEX(resultados!$A$2:$ZZ$2662, 134, MATCH($B$1, resultados!$A$1:$ZZ$1, 0))</f>
        <v/>
      </c>
      <c r="B140">
        <f>INDEX(resultados!$A$2:$ZZ$2662, 134, MATCH($B$2, resultados!$A$1:$ZZ$1, 0))</f>
        <v/>
      </c>
      <c r="C140">
        <f>INDEX(resultados!$A$2:$ZZ$2662, 134, MATCH($B$3, resultados!$A$1:$ZZ$1, 0))</f>
        <v/>
      </c>
    </row>
    <row r="141">
      <c r="A141">
        <f>INDEX(resultados!$A$2:$ZZ$2662, 135, MATCH($B$1, resultados!$A$1:$ZZ$1, 0))</f>
        <v/>
      </c>
      <c r="B141">
        <f>INDEX(resultados!$A$2:$ZZ$2662, 135, MATCH($B$2, resultados!$A$1:$ZZ$1, 0))</f>
        <v/>
      </c>
      <c r="C141">
        <f>INDEX(resultados!$A$2:$ZZ$2662, 135, MATCH($B$3, resultados!$A$1:$ZZ$1, 0))</f>
        <v/>
      </c>
    </row>
    <row r="142">
      <c r="A142">
        <f>INDEX(resultados!$A$2:$ZZ$2662, 136, MATCH($B$1, resultados!$A$1:$ZZ$1, 0))</f>
        <v/>
      </c>
      <c r="B142">
        <f>INDEX(resultados!$A$2:$ZZ$2662, 136, MATCH($B$2, resultados!$A$1:$ZZ$1, 0))</f>
        <v/>
      </c>
      <c r="C142">
        <f>INDEX(resultados!$A$2:$ZZ$2662, 136, MATCH($B$3, resultados!$A$1:$ZZ$1, 0))</f>
        <v/>
      </c>
    </row>
    <row r="143">
      <c r="A143">
        <f>INDEX(resultados!$A$2:$ZZ$2662, 137, MATCH($B$1, resultados!$A$1:$ZZ$1, 0))</f>
        <v/>
      </c>
      <c r="B143">
        <f>INDEX(resultados!$A$2:$ZZ$2662, 137, MATCH($B$2, resultados!$A$1:$ZZ$1, 0))</f>
        <v/>
      </c>
      <c r="C143">
        <f>INDEX(resultados!$A$2:$ZZ$2662, 137, MATCH($B$3, resultados!$A$1:$ZZ$1, 0))</f>
        <v/>
      </c>
    </row>
    <row r="144">
      <c r="A144">
        <f>INDEX(resultados!$A$2:$ZZ$2662, 138, MATCH($B$1, resultados!$A$1:$ZZ$1, 0))</f>
        <v/>
      </c>
      <c r="B144">
        <f>INDEX(resultados!$A$2:$ZZ$2662, 138, MATCH($B$2, resultados!$A$1:$ZZ$1, 0))</f>
        <v/>
      </c>
      <c r="C144">
        <f>INDEX(resultados!$A$2:$ZZ$2662, 138, MATCH($B$3, resultados!$A$1:$ZZ$1, 0))</f>
        <v/>
      </c>
    </row>
    <row r="145">
      <c r="A145">
        <f>INDEX(resultados!$A$2:$ZZ$2662, 139, MATCH($B$1, resultados!$A$1:$ZZ$1, 0))</f>
        <v/>
      </c>
      <c r="B145">
        <f>INDEX(resultados!$A$2:$ZZ$2662, 139, MATCH($B$2, resultados!$A$1:$ZZ$1, 0))</f>
        <v/>
      </c>
      <c r="C145">
        <f>INDEX(resultados!$A$2:$ZZ$2662, 139, MATCH($B$3, resultados!$A$1:$ZZ$1, 0))</f>
        <v/>
      </c>
    </row>
    <row r="146">
      <c r="A146">
        <f>INDEX(resultados!$A$2:$ZZ$2662, 140, MATCH($B$1, resultados!$A$1:$ZZ$1, 0))</f>
        <v/>
      </c>
      <c r="B146">
        <f>INDEX(resultados!$A$2:$ZZ$2662, 140, MATCH($B$2, resultados!$A$1:$ZZ$1, 0))</f>
        <v/>
      </c>
      <c r="C146">
        <f>INDEX(resultados!$A$2:$ZZ$2662, 140, MATCH($B$3, resultados!$A$1:$ZZ$1, 0))</f>
        <v/>
      </c>
    </row>
    <row r="147">
      <c r="A147">
        <f>INDEX(resultados!$A$2:$ZZ$2662, 141, MATCH($B$1, resultados!$A$1:$ZZ$1, 0))</f>
        <v/>
      </c>
      <c r="B147">
        <f>INDEX(resultados!$A$2:$ZZ$2662, 141, MATCH($B$2, resultados!$A$1:$ZZ$1, 0))</f>
        <v/>
      </c>
      <c r="C147">
        <f>INDEX(resultados!$A$2:$ZZ$2662, 141, MATCH($B$3, resultados!$A$1:$ZZ$1, 0))</f>
        <v/>
      </c>
    </row>
    <row r="148">
      <c r="A148">
        <f>INDEX(resultados!$A$2:$ZZ$2662, 142, MATCH($B$1, resultados!$A$1:$ZZ$1, 0))</f>
        <v/>
      </c>
      <c r="B148">
        <f>INDEX(resultados!$A$2:$ZZ$2662, 142, MATCH($B$2, resultados!$A$1:$ZZ$1, 0))</f>
        <v/>
      </c>
      <c r="C148">
        <f>INDEX(resultados!$A$2:$ZZ$2662, 142, MATCH($B$3, resultados!$A$1:$ZZ$1, 0))</f>
        <v/>
      </c>
    </row>
    <row r="149">
      <c r="A149">
        <f>INDEX(resultados!$A$2:$ZZ$2662, 143, MATCH($B$1, resultados!$A$1:$ZZ$1, 0))</f>
        <v/>
      </c>
      <c r="B149">
        <f>INDEX(resultados!$A$2:$ZZ$2662, 143, MATCH($B$2, resultados!$A$1:$ZZ$1, 0))</f>
        <v/>
      </c>
      <c r="C149">
        <f>INDEX(resultados!$A$2:$ZZ$2662, 143, MATCH($B$3, resultados!$A$1:$ZZ$1, 0))</f>
        <v/>
      </c>
    </row>
    <row r="150">
      <c r="A150">
        <f>INDEX(resultados!$A$2:$ZZ$2662, 144, MATCH($B$1, resultados!$A$1:$ZZ$1, 0))</f>
        <v/>
      </c>
      <c r="B150">
        <f>INDEX(resultados!$A$2:$ZZ$2662, 144, MATCH($B$2, resultados!$A$1:$ZZ$1, 0))</f>
        <v/>
      </c>
      <c r="C150">
        <f>INDEX(resultados!$A$2:$ZZ$2662, 144, MATCH($B$3, resultados!$A$1:$ZZ$1, 0))</f>
        <v/>
      </c>
    </row>
    <row r="151">
      <c r="A151">
        <f>INDEX(resultados!$A$2:$ZZ$2662, 145, MATCH($B$1, resultados!$A$1:$ZZ$1, 0))</f>
        <v/>
      </c>
      <c r="B151">
        <f>INDEX(resultados!$A$2:$ZZ$2662, 145, MATCH($B$2, resultados!$A$1:$ZZ$1, 0))</f>
        <v/>
      </c>
      <c r="C151">
        <f>INDEX(resultados!$A$2:$ZZ$2662, 145, MATCH($B$3, resultados!$A$1:$ZZ$1, 0))</f>
        <v/>
      </c>
    </row>
    <row r="152">
      <c r="A152">
        <f>INDEX(resultados!$A$2:$ZZ$2662, 146, MATCH($B$1, resultados!$A$1:$ZZ$1, 0))</f>
        <v/>
      </c>
      <c r="B152">
        <f>INDEX(resultados!$A$2:$ZZ$2662, 146, MATCH($B$2, resultados!$A$1:$ZZ$1, 0))</f>
        <v/>
      </c>
      <c r="C152">
        <f>INDEX(resultados!$A$2:$ZZ$2662, 146, MATCH($B$3, resultados!$A$1:$ZZ$1, 0))</f>
        <v/>
      </c>
    </row>
    <row r="153">
      <c r="A153">
        <f>INDEX(resultados!$A$2:$ZZ$2662, 147, MATCH($B$1, resultados!$A$1:$ZZ$1, 0))</f>
        <v/>
      </c>
      <c r="B153">
        <f>INDEX(resultados!$A$2:$ZZ$2662, 147, MATCH($B$2, resultados!$A$1:$ZZ$1, 0))</f>
        <v/>
      </c>
      <c r="C153">
        <f>INDEX(resultados!$A$2:$ZZ$2662, 147, MATCH($B$3, resultados!$A$1:$ZZ$1, 0))</f>
        <v/>
      </c>
    </row>
    <row r="154">
      <c r="A154">
        <f>INDEX(resultados!$A$2:$ZZ$2662, 148, MATCH($B$1, resultados!$A$1:$ZZ$1, 0))</f>
        <v/>
      </c>
      <c r="B154">
        <f>INDEX(resultados!$A$2:$ZZ$2662, 148, MATCH($B$2, resultados!$A$1:$ZZ$1, 0))</f>
        <v/>
      </c>
      <c r="C154">
        <f>INDEX(resultados!$A$2:$ZZ$2662, 148, MATCH($B$3, resultados!$A$1:$ZZ$1, 0))</f>
        <v/>
      </c>
    </row>
    <row r="155">
      <c r="A155">
        <f>INDEX(resultados!$A$2:$ZZ$2662, 149, MATCH($B$1, resultados!$A$1:$ZZ$1, 0))</f>
        <v/>
      </c>
      <c r="B155">
        <f>INDEX(resultados!$A$2:$ZZ$2662, 149, MATCH($B$2, resultados!$A$1:$ZZ$1, 0))</f>
        <v/>
      </c>
      <c r="C155">
        <f>INDEX(resultados!$A$2:$ZZ$2662, 149, MATCH($B$3, resultados!$A$1:$ZZ$1, 0))</f>
        <v/>
      </c>
    </row>
    <row r="156">
      <c r="A156">
        <f>INDEX(resultados!$A$2:$ZZ$2662, 150, MATCH($B$1, resultados!$A$1:$ZZ$1, 0))</f>
        <v/>
      </c>
      <c r="B156">
        <f>INDEX(resultados!$A$2:$ZZ$2662, 150, MATCH($B$2, resultados!$A$1:$ZZ$1, 0))</f>
        <v/>
      </c>
      <c r="C156">
        <f>INDEX(resultados!$A$2:$ZZ$2662, 150, MATCH($B$3, resultados!$A$1:$ZZ$1, 0))</f>
        <v/>
      </c>
    </row>
    <row r="157">
      <c r="A157">
        <f>INDEX(resultados!$A$2:$ZZ$2662, 151, MATCH($B$1, resultados!$A$1:$ZZ$1, 0))</f>
        <v/>
      </c>
      <c r="B157">
        <f>INDEX(resultados!$A$2:$ZZ$2662, 151, MATCH($B$2, resultados!$A$1:$ZZ$1, 0))</f>
        <v/>
      </c>
      <c r="C157">
        <f>INDEX(resultados!$A$2:$ZZ$2662, 151, MATCH($B$3, resultados!$A$1:$ZZ$1, 0))</f>
        <v/>
      </c>
    </row>
    <row r="158">
      <c r="A158">
        <f>INDEX(resultados!$A$2:$ZZ$2662, 152, MATCH($B$1, resultados!$A$1:$ZZ$1, 0))</f>
        <v/>
      </c>
      <c r="B158">
        <f>INDEX(resultados!$A$2:$ZZ$2662, 152, MATCH($B$2, resultados!$A$1:$ZZ$1, 0))</f>
        <v/>
      </c>
      <c r="C158">
        <f>INDEX(resultados!$A$2:$ZZ$2662, 152, MATCH($B$3, resultados!$A$1:$ZZ$1, 0))</f>
        <v/>
      </c>
    </row>
    <row r="159">
      <c r="A159">
        <f>INDEX(resultados!$A$2:$ZZ$2662, 153, MATCH($B$1, resultados!$A$1:$ZZ$1, 0))</f>
        <v/>
      </c>
      <c r="B159">
        <f>INDEX(resultados!$A$2:$ZZ$2662, 153, MATCH($B$2, resultados!$A$1:$ZZ$1, 0))</f>
        <v/>
      </c>
      <c r="C159">
        <f>INDEX(resultados!$A$2:$ZZ$2662, 153, MATCH($B$3, resultados!$A$1:$ZZ$1, 0))</f>
        <v/>
      </c>
    </row>
    <row r="160">
      <c r="A160">
        <f>INDEX(resultados!$A$2:$ZZ$2662, 154, MATCH($B$1, resultados!$A$1:$ZZ$1, 0))</f>
        <v/>
      </c>
      <c r="B160">
        <f>INDEX(resultados!$A$2:$ZZ$2662, 154, MATCH($B$2, resultados!$A$1:$ZZ$1, 0))</f>
        <v/>
      </c>
      <c r="C160">
        <f>INDEX(resultados!$A$2:$ZZ$2662, 154, MATCH($B$3, resultados!$A$1:$ZZ$1, 0))</f>
        <v/>
      </c>
    </row>
    <row r="161">
      <c r="A161">
        <f>INDEX(resultados!$A$2:$ZZ$2662, 155, MATCH($B$1, resultados!$A$1:$ZZ$1, 0))</f>
        <v/>
      </c>
      <c r="B161">
        <f>INDEX(resultados!$A$2:$ZZ$2662, 155, MATCH($B$2, resultados!$A$1:$ZZ$1, 0))</f>
        <v/>
      </c>
      <c r="C161">
        <f>INDEX(resultados!$A$2:$ZZ$2662, 155, MATCH($B$3, resultados!$A$1:$ZZ$1, 0))</f>
        <v/>
      </c>
    </row>
    <row r="162">
      <c r="A162">
        <f>INDEX(resultados!$A$2:$ZZ$2662, 156, MATCH($B$1, resultados!$A$1:$ZZ$1, 0))</f>
        <v/>
      </c>
      <c r="B162">
        <f>INDEX(resultados!$A$2:$ZZ$2662, 156, MATCH($B$2, resultados!$A$1:$ZZ$1, 0))</f>
        <v/>
      </c>
      <c r="C162">
        <f>INDEX(resultados!$A$2:$ZZ$2662, 156, MATCH($B$3, resultados!$A$1:$ZZ$1, 0))</f>
        <v/>
      </c>
    </row>
    <row r="163">
      <c r="A163">
        <f>INDEX(resultados!$A$2:$ZZ$2662, 157, MATCH($B$1, resultados!$A$1:$ZZ$1, 0))</f>
        <v/>
      </c>
      <c r="B163">
        <f>INDEX(resultados!$A$2:$ZZ$2662, 157, MATCH($B$2, resultados!$A$1:$ZZ$1, 0))</f>
        <v/>
      </c>
      <c r="C163">
        <f>INDEX(resultados!$A$2:$ZZ$2662, 157, MATCH($B$3, resultados!$A$1:$ZZ$1, 0))</f>
        <v/>
      </c>
    </row>
    <row r="164">
      <c r="A164">
        <f>INDEX(resultados!$A$2:$ZZ$2662, 158, MATCH($B$1, resultados!$A$1:$ZZ$1, 0))</f>
        <v/>
      </c>
      <c r="B164">
        <f>INDEX(resultados!$A$2:$ZZ$2662, 158, MATCH($B$2, resultados!$A$1:$ZZ$1, 0))</f>
        <v/>
      </c>
      <c r="C164">
        <f>INDEX(resultados!$A$2:$ZZ$2662, 158, MATCH($B$3, resultados!$A$1:$ZZ$1, 0))</f>
        <v/>
      </c>
    </row>
    <row r="165">
      <c r="A165">
        <f>INDEX(resultados!$A$2:$ZZ$2662, 159, MATCH($B$1, resultados!$A$1:$ZZ$1, 0))</f>
        <v/>
      </c>
      <c r="B165">
        <f>INDEX(resultados!$A$2:$ZZ$2662, 159, MATCH($B$2, resultados!$A$1:$ZZ$1, 0))</f>
        <v/>
      </c>
      <c r="C165">
        <f>INDEX(resultados!$A$2:$ZZ$2662, 159, MATCH($B$3, resultados!$A$1:$ZZ$1, 0))</f>
        <v/>
      </c>
    </row>
    <row r="166">
      <c r="A166">
        <f>INDEX(resultados!$A$2:$ZZ$2662, 160, MATCH($B$1, resultados!$A$1:$ZZ$1, 0))</f>
        <v/>
      </c>
      <c r="B166">
        <f>INDEX(resultados!$A$2:$ZZ$2662, 160, MATCH($B$2, resultados!$A$1:$ZZ$1, 0))</f>
        <v/>
      </c>
      <c r="C166">
        <f>INDEX(resultados!$A$2:$ZZ$2662, 160, MATCH($B$3, resultados!$A$1:$ZZ$1, 0))</f>
        <v/>
      </c>
    </row>
    <row r="167">
      <c r="A167">
        <f>INDEX(resultados!$A$2:$ZZ$2662, 161, MATCH($B$1, resultados!$A$1:$ZZ$1, 0))</f>
        <v/>
      </c>
      <c r="B167">
        <f>INDEX(resultados!$A$2:$ZZ$2662, 161, MATCH($B$2, resultados!$A$1:$ZZ$1, 0))</f>
        <v/>
      </c>
      <c r="C167">
        <f>INDEX(resultados!$A$2:$ZZ$2662, 161, MATCH($B$3, resultados!$A$1:$ZZ$1, 0))</f>
        <v/>
      </c>
    </row>
    <row r="168">
      <c r="A168">
        <f>INDEX(resultados!$A$2:$ZZ$2662, 162, MATCH($B$1, resultados!$A$1:$ZZ$1, 0))</f>
        <v/>
      </c>
      <c r="B168">
        <f>INDEX(resultados!$A$2:$ZZ$2662, 162, MATCH($B$2, resultados!$A$1:$ZZ$1, 0))</f>
        <v/>
      </c>
      <c r="C168">
        <f>INDEX(resultados!$A$2:$ZZ$2662, 162, MATCH($B$3, resultados!$A$1:$ZZ$1, 0))</f>
        <v/>
      </c>
    </row>
    <row r="169">
      <c r="A169">
        <f>INDEX(resultados!$A$2:$ZZ$2662, 163, MATCH($B$1, resultados!$A$1:$ZZ$1, 0))</f>
        <v/>
      </c>
      <c r="B169">
        <f>INDEX(resultados!$A$2:$ZZ$2662, 163, MATCH($B$2, resultados!$A$1:$ZZ$1, 0))</f>
        <v/>
      </c>
      <c r="C169">
        <f>INDEX(resultados!$A$2:$ZZ$2662, 163, MATCH($B$3, resultados!$A$1:$ZZ$1, 0))</f>
        <v/>
      </c>
    </row>
    <row r="170">
      <c r="A170">
        <f>INDEX(resultados!$A$2:$ZZ$2662, 164, MATCH($B$1, resultados!$A$1:$ZZ$1, 0))</f>
        <v/>
      </c>
      <c r="B170">
        <f>INDEX(resultados!$A$2:$ZZ$2662, 164, MATCH($B$2, resultados!$A$1:$ZZ$1, 0))</f>
        <v/>
      </c>
      <c r="C170">
        <f>INDEX(resultados!$A$2:$ZZ$2662, 164, MATCH($B$3, resultados!$A$1:$ZZ$1, 0))</f>
        <v/>
      </c>
    </row>
    <row r="171">
      <c r="A171">
        <f>INDEX(resultados!$A$2:$ZZ$2662, 165, MATCH($B$1, resultados!$A$1:$ZZ$1, 0))</f>
        <v/>
      </c>
      <c r="B171">
        <f>INDEX(resultados!$A$2:$ZZ$2662, 165, MATCH($B$2, resultados!$A$1:$ZZ$1, 0))</f>
        <v/>
      </c>
      <c r="C171">
        <f>INDEX(resultados!$A$2:$ZZ$2662, 165, MATCH($B$3, resultados!$A$1:$ZZ$1, 0))</f>
        <v/>
      </c>
    </row>
    <row r="172">
      <c r="A172">
        <f>INDEX(resultados!$A$2:$ZZ$2662, 166, MATCH($B$1, resultados!$A$1:$ZZ$1, 0))</f>
        <v/>
      </c>
      <c r="B172">
        <f>INDEX(resultados!$A$2:$ZZ$2662, 166, MATCH($B$2, resultados!$A$1:$ZZ$1, 0))</f>
        <v/>
      </c>
      <c r="C172">
        <f>INDEX(resultados!$A$2:$ZZ$2662, 166, MATCH($B$3, resultados!$A$1:$ZZ$1, 0))</f>
        <v/>
      </c>
    </row>
    <row r="173">
      <c r="A173">
        <f>INDEX(resultados!$A$2:$ZZ$2662, 167, MATCH($B$1, resultados!$A$1:$ZZ$1, 0))</f>
        <v/>
      </c>
      <c r="B173">
        <f>INDEX(resultados!$A$2:$ZZ$2662, 167, MATCH($B$2, resultados!$A$1:$ZZ$1, 0))</f>
        <v/>
      </c>
      <c r="C173">
        <f>INDEX(resultados!$A$2:$ZZ$2662, 167, MATCH($B$3, resultados!$A$1:$ZZ$1, 0))</f>
        <v/>
      </c>
    </row>
    <row r="174">
      <c r="A174">
        <f>INDEX(resultados!$A$2:$ZZ$2662, 168, MATCH($B$1, resultados!$A$1:$ZZ$1, 0))</f>
        <v/>
      </c>
      <c r="B174">
        <f>INDEX(resultados!$A$2:$ZZ$2662, 168, MATCH($B$2, resultados!$A$1:$ZZ$1, 0))</f>
        <v/>
      </c>
      <c r="C174">
        <f>INDEX(resultados!$A$2:$ZZ$2662, 168, MATCH($B$3, resultados!$A$1:$ZZ$1, 0))</f>
        <v/>
      </c>
    </row>
    <row r="175">
      <c r="A175">
        <f>INDEX(resultados!$A$2:$ZZ$2662, 169, MATCH($B$1, resultados!$A$1:$ZZ$1, 0))</f>
        <v/>
      </c>
      <c r="B175">
        <f>INDEX(resultados!$A$2:$ZZ$2662, 169, MATCH($B$2, resultados!$A$1:$ZZ$1, 0))</f>
        <v/>
      </c>
      <c r="C175">
        <f>INDEX(resultados!$A$2:$ZZ$2662, 169, MATCH($B$3, resultados!$A$1:$ZZ$1, 0))</f>
        <v/>
      </c>
    </row>
    <row r="176">
      <c r="A176">
        <f>INDEX(resultados!$A$2:$ZZ$2662, 170, MATCH($B$1, resultados!$A$1:$ZZ$1, 0))</f>
        <v/>
      </c>
      <c r="B176">
        <f>INDEX(resultados!$A$2:$ZZ$2662, 170, MATCH($B$2, resultados!$A$1:$ZZ$1, 0))</f>
        <v/>
      </c>
      <c r="C176">
        <f>INDEX(resultados!$A$2:$ZZ$2662, 170, MATCH($B$3, resultados!$A$1:$ZZ$1, 0))</f>
        <v/>
      </c>
    </row>
    <row r="177">
      <c r="A177">
        <f>INDEX(resultados!$A$2:$ZZ$2662, 171, MATCH($B$1, resultados!$A$1:$ZZ$1, 0))</f>
        <v/>
      </c>
      <c r="B177">
        <f>INDEX(resultados!$A$2:$ZZ$2662, 171, MATCH($B$2, resultados!$A$1:$ZZ$1, 0))</f>
        <v/>
      </c>
      <c r="C177">
        <f>INDEX(resultados!$A$2:$ZZ$2662, 171, MATCH($B$3, resultados!$A$1:$ZZ$1, 0))</f>
        <v/>
      </c>
    </row>
    <row r="178">
      <c r="A178">
        <f>INDEX(resultados!$A$2:$ZZ$2662, 172, MATCH($B$1, resultados!$A$1:$ZZ$1, 0))</f>
        <v/>
      </c>
      <c r="B178">
        <f>INDEX(resultados!$A$2:$ZZ$2662, 172, MATCH($B$2, resultados!$A$1:$ZZ$1, 0))</f>
        <v/>
      </c>
      <c r="C178">
        <f>INDEX(resultados!$A$2:$ZZ$2662, 172, MATCH($B$3, resultados!$A$1:$ZZ$1, 0))</f>
        <v/>
      </c>
    </row>
    <row r="179">
      <c r="A179">
        <f>INDEX(resultados!$A$2:$ZZ$2662, 173, MATCH($B$1, resultados!$A$1:$ZZ$1, 0))</f>
        <v/>
      </c>
      <c r="B179">
        <f>INDEX(resultados!$A$2:$ZZ$2662, 173, MATCH($B$2, resultados!$A$1:$ZZ$1, 0))</f>
        <v/>
      </c>
      <c r="C179">
        <f>INDEX(resultados!$A$2:$ZZ$2662, 173, MATCH($B$3, resultados!$A$1:$ZZ$1, 0))</f>
        <v/>
      </c>
    </row>
    <row r="180">
      <c r="A180">
        <f>INDEX(resultados!$A$2:$ZZ$2662, 174, MATCH($B$1, resultados!$A$1:$ZZ$1, 0))</f>
        <v/>
      </c>
      <c r="B180">
        <f>INDEX(resultados!$A$2:$ZZ$2662, 174, MATCH($B$2, resultados!$A$1:$ZZ$1, 0))</f>
        <v/>
      </c>
      <c r="C180">
        <f>INDEX(resultados!$A$2:$ZZ$2662, 174, MATCH($B$3, resultados!$A$1:$ZZ$1, 0))</f>
        <v/>
      </c>
    </row>
    <row r="181">
      <c r="A181">
        <f>INDEX(resultados!$A$2:$ZZ$2662, 175, MATCH($B$1, resultados!$A$1:$ZZ$1, 0))</f>
        <v/>
      </c>
      <c r="B181">
        <f>INDEX(resultados!$A$2:$ZZ$2662, 175, MATCH($B$2, resultados!$A$1:$ZZ$1, 0))</f>
        <v/>
      </c>
      <c r="C181">
        <f>INDEX(resultados!$A$2:$ZZ$2662, 175, MATCH($B$3, resultados!$A$1:$ZZ$1, 0))</f>
        <v/>
      </c>
    </row>
    <row r="182">
      <c r="A182">
        <f>INDEX(resultados!$A$2:$ZZ$2662, 176, MATCH($B$1, resultados!$A$1:$ZZ$1, 0))</f>
        <v/>
      </c>
      <c r="B182">
        <f>INDEX(resultados!$A$2:$ZZ$2662, 176, MATCH($B$2, resultados!$A$1:$ZZ$1, 0))</f>
        <v/>
      </c>
      <c r="C182">
        <f>INDEX(resultados!$A$2:$ZZ$2662, 176, MATCH($B$3, resultados!$A$1:$ZZ$1, 0))</f>
        <v/>
      </c>
    </row>
    <row r="183">
      <c r="A183">
        <f>INDEX(resultados!$A$2:$ZZ$2662, 177, MATCH($B$1, resultados!$A$1:$ZZ$1, 0))</f>
        <v/>
      </c>
      <c r="B183">
        <f>INDEX(resultados!$A$2:$ZZ$2662, 177, MATCH($B$2, resultados!$A$1:$ZZ$1, 0))</f>
        <v/>
      </c>
      <c r="C183">
        <f>INDEX(resultados!$A$2:$ZZ$2662, 177, MATCH($B$3, resultados!$A$1:$ZZ$1, 0))</f>
        <v/>
      </c>
    </row>
    <row r="184">
      <c r="A184">
        <f>INDEX(resultados!$A$2:$ZZ$2662, 178, MATCH($B$1, resultados!$A$1:$ZZ$1, 0))</f>
        <v/>
      </c>
      <c r="B184">
        <f>INDEX(resultados!$A$2:$ZZ$2662, 178, MATCH($B$2, resultados!$A$1:$ZZ$1, 0))</f>
        <v/>
      </c>
      <c r="C184">
        <f>INDEX(resultados!$A$2:$ZZ$2662, 178, MATCH($B$3, resultados!$A$1:$ZZ$1, 0))</f>
        <v/>
      </c>
    </row>
    <row r="185">
      <c r="A185">
        <f>INDEX(resultados!$A$2:$ZZ$2662, 179, MATCH($B$1, resultados!$A$1:$ZZ$1, 0))</f>
        <v/>
      </c>
      <c r="B185">
        <f>INDEX(resultados!$A$2:$ZZ$2662, 179, MATCH($B$2, resultados!$A$1:$ZZ$1, 0))</f>
        <v/>
      </c>
      <c r="C185">
        <f>INDEX(resultados!$A$2:$ZZ$2662, 179, MATCH($B$3, resultados!$A$1:$ZZ$1, 0))</f>
        <v/>
      </c>
    </row>
    <row r="186">
      <c r="A186">
        <f>INDEX(resultados!$A$2:$ZZ$2662, 180, MATCH($B$1, resultados!$A$1:$ZZ$1, 0))</f>
        <v/>
      </c>
      <c r="B186">
        <f>INDEX(resultados!$A$2:$ZZ$2662, 180, MATCH($B$2, resultados!$A$1:$ZZ$1, 0))</f>
        <v/>
      </c>
      <c r="C186">
        <f>INDEX(resultados!$A$2:$ZZ$2662, 180, MATCH($B$3, resultados!$A$1:$ZZ$1, 0))</f>
        <v/>
      </c>
    </row>
    <row r="187">
      <c r="A187">
        <f>INDEX(resultados!$A$2:$ZZ$2662, 181, MATCH($B$1, resultados!$A$1:$ZZ$1, 0))</f>
        <v/>
      </c>
      <c r="B187">
        <f>INDEX(resultados!$A$2:$ZZ$2662, 181, MATCH($B$2, resultados!$A$1:$ZZ$1, 0))</f>
        <v/>
      </c>
      <c r="C187">
        <f>INDEX(resultados!$A$2:$ZZ$2662, 181, MATCH($B$3, resultados!$A$1:$ZZ$1, 0))</f>
        <v/>
      </c>
    </row>
    <row r="188">
      <c r="A188">
        <f>INDEX(resultados!$A$2:$ZZ$2662, 182, MATCH($B$1, resultados!$A$1:$ZZ$1, 0))</f>
        <v/>
      </c>
      <c r="B188">
        <f>INDEX(resultados!$A$2:$ZZ$2662, 182, MATCH($B$2, resultados!$A$1:$ZZ$1, 0))</f>
        <v/>
      </c>
      <c r="C188">
        <f>INDEX(resultados!$A$2:$ZZ$2662, 182, MATCH($B$3, resultados!$A$1:$ZZ$1, 0))</f>
        <v/>
      </c>
    </row>
    <row r="189">
      <c r="A189">
        <f>INDEX(resultados!$A$2:$ZZ$2662, 183, MATCH($B$1, resultados!$A$1:$ZZ$1, 0))</f>
        <v/>
      </c>
      <c r="B189">
        <f>INDEX(resultados!$A$2:$ZZ$2662, 183, MATCH($B$2, resultados!$A$1:$ZZ$1, 0))</f>
        <v/>
      </c>
      <c r="C189">
        <f>INDEX(resultados!$A$2:$ZZ$2662, 183, MATCH($B$3, resultados!$A$1:$ZZ$1, 0))</f>
        <v/>
      </c>
    </row>
    <row r="190">
      <c r="A190">
        <f>INDEX(resultados!$A$2:$ZZ$2662, 184, MATCH($B$1, resultados!$A$1:$ZZ$1, 0))</f>
        <v/>
      </c>
      <c r="B190">
        <f>INDEX(resultados!$A$2:$ZZ$2662, 184, MATCH($B$2, resultados!$A$1:$ZZ$1, 0))</f>
        <v/>
      </c>
      <c r="C190">
        <f>INDEX(resultados!$A$2:$ZZ$2662, 184, MATCH($B$3, resultados!$A$1:$ZZ$1, 0))</f>
        <v/>
      </c>
    </row>
    <row r="191">
      <c r="A191">
        <f>INDEX(resultados!$A$2:$ZZ$2662, 185, MATCH($B$1, resultados!$A$1:$ZZ$1, 0))</f>
        <v/>
      </c>
      <c r="B191">
        <f>INDEX(resultados!$A$2:$ZZ$2662, 185, MATCH($B$2, resultados!$A$1:$ZZ$1, 0))</f>
        <v/>
      </c>
      <c r="C191">
        <f>INDEX(resultados!$A$2:$ZZ$2662, 185, MATCH($B$3, resultados!$A$1:$ZZ$1, 0))</f>
        <v/>
      </c>
    </row>
    <row r="192">
      <c r="A192">
        <f>INDEX(resultados!$A$2:$ZZ$2662, 186, MATCH($B$1, resultados!$A$1:$ZZ$1, 0))</f>
        <v/>
      </c>
      <c r="B192">
        <f>INDEX(resultados!$A$2:$ZZ$2662, 186, MATCH($B$2, resultados!$A$1:$ZZ$1, 0))</f>
        <v/>
      </c>
      <c r="C192">
        <f>INDEX(resultados!$A$2:$ZZ$2662, 186, MATCH($B$3, resultados!$A$1:$ZZ$1, 0))</f>
        <v/>
      </c>
    </row>
    <row r="193">
      <c r="A193">
        <f>INDEX(resultados!$A$2:$ZZ$2662, 187, MATCH($B$1, resultados!$A$1:$ZZ$1, 0))</f>
        <v/>
      </c>
      <c r="B193">
        <f>INDEX(resultados!$A$2:$ZZ$2662, 187, MATCH($B$2, resultados!$A$1:$ZZ$1, 0))</f>
        <v/>
      </c>
      <c r="C193">
        <f>INDEX(resultados!$A$2:$ZZ$2662, 187, MATCH($B$3, resultados!$A$1:$ZZ$1, 0))</f>
        <v/>
      </c>
    </row>
    <row r="194">
      <c r="A194">
        <f>INDEX(resultados!$A$2:$ZZ$2662, 188, MATCH($B$1, resultados!$A$1:$ZZ$1, 0))</f>
        <v/>
      </c>
      <c r="B194">
        <f>INDEX(resultados!$A$2:$ZZ$2662, 188, MATCH($B$2, resultados!$A$1:$ZZ$1, 0))</f>
        <v/>
      </c>
      <c r="C194">
        <f>INDEX(resultados!$A$2:$ZZ$2662, 188, MATCH($B$3, resultados!$A$1:$ZZ$1, 0))</f>
        <v/>
      </c>
    </row>
    <row r="195">
      <c r="A195">
        <f>INDEX(resultados!$A$2:$ZZ$2662, 189, MATCH($B$1, resultados!$A$1:$ZZ$1, 0))</f>
        <v/>
      </c>
      <c r="B195">
        <f>INDEX(resultados!$A$2:$ZZ$2662, 189, MATCH($B$2, resultados!$A$1:$ZZ$1, 0))</f>
        <v/>
      </c>
      <c r="C195">
        <f>INDEX(resultados!$A$2:$ZZ$2662, 189, MATCH($B$3, resultados!$A$1:$ZZ$1, 0))</f>
        <v/>
      </c>
    </row>
    <row r="196">
      <c r="A196">
        <f>INDEX(resultados!$A$2:$ZZ$2662, 190, MATCH($B$1, resultados!$A$1:$ZZ$1, 0))</f>
        <v/>
      </c>
      <c r="B196">
        <f>INDEX(resultados!$A$2:$ZZ$2662, 190, MATCH($B$2, resultados!$A$1:$ZZ$1, 0))</f>
        <v/>
      </c>
      <c r="C196">
        <f>INDEX(resultados!$A$2:$ZZ$2662, 190, MATCH($B$3, resultados!$A$1:$ZZ$1, 0))</f>
        <v/>
      </c>
    </row>
    <row r="197">
      <c r="A197">
        <f>INDEX(resultados!$A$2:$ZZ$2662, 191, MATCH($B$1, resultados!$A$1:$ZZ$1, 0))</f>
        <v/>
      </c>
      <c r="B197">
        <f>INDEX(resultados!$A$2:$ZZ$2662, 191, MATCH($B$2, resultados!$A$1:$ZZ$1, 0))</f>
        <v/>
      </c>
      <c r="C197">
        <f>INDEX(resultados!$A$2:$ZZ$2662, 191, MATCH($B$3, resultados!$A$1:$ZZ$1, 0))</f>
        <v/>
      </c>
    </row>
    <row r="198">
      <c r="A198">
        <f>INDEX(resultados!$A$2:$ZZ$2662, 192, MATCH($B$1, resultados!$A$1:$ZZ$1, 0))</f>
        <v/>
      </c>
      <c r="B198">
        <f>INDEX(resultados!$A$2:$ZZ$2662, 192, MATCH($B$2, resultados!$A$1:$ZZ$1, 0))</f>
        <v/>
      </c>
      <c r="C198">
        <f>INDEX(resultados!$A$2:$ZZ$2662, 192, MATCH($B$3, resultados!$A$1:$ZZ$1, 0))</f>
        <v/>
      </c>
    </row>
    <row r="199">
      <c r="A199">
        <f>INDEX(resultados!$A$2:$ZZ$2662, 193, MATCH($B$1, resultados!$A$1:$ZZ$1, 0))</f>
        <v/>
      </c>
      <c r="B199">
        <f>INDEX(resultados!$A$2:$ZZ$2662, 193, MATCH($B$2, resultados!$A$1:$ZZ$1, 0))</f>
        <v/>
      </c>
      <c r="C199">
        <f>INDEX(resultados!$A$2:$ZZ$2662, 193, MATCH($B$3, resultados!$A$1:$ZZ$1, 0))</f>
        <v/>
      </c>
    </row>
    <row r="200">
      <c r="A200">
        <f>INDEX(resultados!$A$2:$ZZ$2662, 194, MATCH($B$1, resultados!$A$1:$ZZ$1, 0))</f>
        <v/>
      </c>
      <c r="B200">
        <f>INDEX(resultados!$A$2:$ZZ$2662, 194, MATCH($B$2, resultados!$A$1:$ZZ$1, 0))</f>
        <v/>
      </c>
      <c r="C200">
        <f>INDEX(resultados!$A$2:$ZZ$2662, 194, MATCH($B$3, resultados!$A$1:$ZZ$1, 0))</f>
        <v/>
      </c>
    </row>
    <row r="201">
      <c r="A201">
        <f>INDEX(resultados!$A$2:$ZZ$2662, 195, MATCH($B$1, resultados!$A$1:$ZZ$1, 0))</f>
        <v/>
      </c>
      <c r="B201">
        <f>INDEX(resultados!$A$2:$ZZ$2662, 195, MATCH($B$2, resultados!$A$1:$ZZ$1, 0))</f>
        <v/>
      </c>
      <c r="C201">
        <f>INDEX(resultados!$A$2:$ZZ$2662, 195, MATCH($B$3, resultados!$A$1:$ZZ$1, 0))</f>
        <v/>
      </c>
    </row>
    <row r="202">
      <c r="A202">
        <f>INDEX(resultados!$A$2:$ZZ$2662, 196, MATCH($B$1, resultados!$A$1:$ZZ$1, 0))</f>
        <v/>
      </c>
      <c r="B202">
        <f>INDEX(resultados!$A$2:$ZZ$2662, 196, MATCH($B$2, resultados!$A$1:$ZZ$1, 0))</f>
        <v/>
      </c>
      <c r="C202">
        <f>INDEX(resultados!$A$2:$ZZ$2662, 196, MATCH($B$3, resultados!$A$1:$ZZ$1, 0))</f>
        <v/>
      </c>
    </row>
    <row r="203">
      <c r="A203">
        <f>INDEX(resultados!$A$2:$ZZ$2662, 197, MATCH($B$1, resultados!$A$1:$ZZ$1, 0))</f>
        <v/>
      </c>
      <c r="B203">
        <f>INDEX(resultados!$A$2:$ZZ$2662, 197, MATCH($B$2, resultados!$A$1:$ZZ$1, 0))</f>
        <v/>
      </c>
      <c r="C203">
        <f>INDEX(resultados!$A$2:$ZZ$2662, 197, MATCH($B$3, resultados!$A$1:$ZZ$1, 0))</f>
        <v/>
      </c>
    </row>
    <row r="204">
      <c r="A204">
        <f>INDEX(resultados!$A$2:$ZZ$2662, 198, MATCH($B$1, resultados!$A$1:$ZZ$1, 0))</f>
        <v/>
      </c>
      <c r="B204">
        <f>INDEX(resultados!$A$2:$ZZ$2662, 198, MATCH($B$2, resultados!$A$1:$ZZ$1, 0))</f>
        <v/>
      </c>
      <c r="C204">
        <f>INDEX(resultados!$A$2:$ZZ$2662, 198, MATCH($B$3, resultados!$A$1:$ZZ$1, 0))</f>
        <v/>
      </c>
    </row>
    <row r="205">
      <c r="A205">
        <f>INDEX(resultados!$A$2:$ZZ$2662, 199, MATCH($B$1, resultados!$A$1:$ZZ$1, 0))</f>
        <v/>
      </c>
      <c r="B205">
        <f>INDEX(resultados!$A$2:$ZZ$2662, 199, MATCH($B$2, resultados!$A$1:$ZZ$1, 0))</f>
        <v/>
      </c>
      <c r="C205">
        <f>INDEX(resultados!$A$2:$ZZ$2662, 199, MATCH($B$3, resultados!$A$1:$ZZ$1, 0))</f>
        <v/>
      </c>
    </row>
    <row r="206">
      <c r="A206">
        <f>INDEX(resultados!$A$2:$ZZ$2662, 200, MATCH($B$1, resultados!$A$1:$ZZ$1, 0))</f>
        <v/>
      </c>
      <c r="B206">
        <f>INDEX(resultados!$A$2:$ZZ$2662, 200, MATCH($B$2, resultados!$A$1:$ZZ$1, 0))</f>
        <v/>
      </c>
      <c r="C206">
        <f>INDEX(resultados!$A$2:$ZZ$2662, 200, MATCH($B$3, resultados!$A$1:$ZZ$1, 0))</f>
        <v/>
      </c>
    </row>
    <row r="207">
      <c r="A207">
        <f>INDEX(resultados!$A$2:$ZZ$2662, 201, MATCH($B$1, resultados!$A$1:$ZZ$1, 0))</f>
        <v/>
      </c>
      <c r="B207">
        <f>INDEX(resultados!$A$2:$ZZ$2662, 201, MATCH($B$2, resultados!$A$1:$ZZ$1, 0))</f>
        <v/>
      </c>
      <c r="C207">
        <f>INDEX(resultados!$A$2:$ZZ$2662, 201, MATCH($B$3, resultados!$A$1:$ZZ$1, 0))</f>
        <v/>
      </c>
    </row>
    <row r="208">
      <c r="A208">
        <f>INDEX(resultados!$A$2:$ZZ$2662, 202, MATCH($B$1, resultados!$A$1:$ZZ$1, 0))</f>
        <v/>
      </c>
      <c r="B208">
        <f>INDEX(resultados!$A$2:$ZZ$2662, 202, MATCH($B$2, resultados!$A$1:$ZZ$1, 0))</f>
        <v/>
      </c>
      <c r="C208">
        <f>INDEX(resultados!$A$2:$ZZ$2662, 202, MATCH($B$3, resultados!$A$1:$ZZ$1, 0))</f>
        <v/>
      </c>
    </row>
    <row r="209">
      <c r="A209">
        <f>INDEX(resultados!$A$2:$ZZ$2662, 203, MATCH($B$1, resultados!$A$1:$ZZ$1, 0))</f>
        <v/>
      </c>
      <c r="B209">
        <f>INDEX(resultados!$A$2:$ZZ$2662, 203, MATCH($B$2, resultados!$A$1:$ZZ$1, 0))</f>
        <v/>
      </c>
      <c r="C209">
        <f>INDEX(resultados!$A$2:$ZZ$2662, 203, MATCH($B$3, resultados!$A$1:$ZZ$1, 0))</f>
        <v/>
      </c>
    </row>
    <row r="210">
      <c r="A210">
        <f>INDEX(resultados!$A$2:$ZZ$2662, 204, MATCH($B$1, resultados!$A$1:$ZZ$1, 0))</f>
        <v/>
      </c>
      <c r="B210">
        <f>INDEX(resultados!$A$2:$ZZ$2662, 204, MATCH($B$2, resultados!$A$1:$ZZ$1, 0))</f>
        <v/>
      </c>
      <c r="C210">
        <f>INDEX(resultados!$A$2:$ZZ$2662, 204, MATCH($B$3, resultados!$A$1:$ZZ$1, 0))</f>
        <v/>
      </c>
    </row>
    <row r="211">
      <c r="A211">
        <f>INDEX(resultados!$A$2:$ZZ$2662, 205, MATCH($B$1, resultados!$A$1:$ZZ$1, 0))</f>
        <v/>
      </c>
      <c r="B211">
        <f>INDEX(resultados!$A$2:$ZZ$2662, 205, MATCH($B$2, resultados!$A$1:$ZZ$1, 0))</f>
        <v/>
      </c>
      <c r="C211">
        <f>INDEX(resultados!$A$2:$ZZ$2662, 205, MATCH($B$3, resultados!$A$1:$ZZ$1, 0))</f>
        <v/>
      </c>
    </row>
    <row r="212">
      <c r="A212">
        <f>INDEX(resultados!$A$2:$ZZ$2662, 206, MATCH($B$1, resultados!$A$1:$ZZ$1, 0))</f>
        <v/>
      </c>
      <c r="B212">
        <f>INDEX(resultados!$A$2:$ZZ$2662, 206, MATCH($B$2, resultados!$A$1:$ZZ$1, 0))</f>
        <v/>
      </c>
      <c r="C212">
        <f>INDEX(resultados!$A$2:$ZZ$2662, 206, MATCH($B$3, resultados!$A$1:$ZZ$1, 0))</f>
        <v/>
      </c>
    </row>
    <row r="213">
      <c r="A213">
        <f>INDEX(resultados!$A$2:$ZZ$2662, 207, MATCH($B$1, resultados!$A$1:$ZZ$1, 0))</f>
        <v/>
      </c>
      <c r="B213">
        <f>INDEX(resultados!$A$2:$ZZ$2662, 207, MATCH($B$2, resultados!$A$1:$ZZ$1, 0))</f>
        <v/>
      </c>
      <c r="C213">
        <f>INDEX(resultados!$A$2:$ZZ$2662, 207, MATCH($B$3, resultados!$A$1:$ZZ$1, 0))</f>
        <v/>
      </c>
    </row>
    <row r="214">
      <c r="A214">
        <f>INDEX(resultados!$A$2:$ZZ$2662, 208, MATCH($B$1, resultados!$A$1:$ZZ$1, 0))</f>
        <v/>
      </c>
      <c r="B214">
        <f>INDEX(resultados!$A$2:$ZZ$2662, 208, MATCH($B$2, resultados!$A$1:$ZZ$1, 0))</f>
        <v/>
      </c>
      <c r="C214">
        <f>INDEX(resultados!$A$2:$ZZ$2662, 208, MATCH($B$3, resultados!$A$1:$ZZ$1, 0))</f>
        <v/>
      </c>
    </row>
    <row r="215">
      <c r="A215">
        <f>INDEX(resultados!$A$2:$ZZ$2662, 209, MATCH($B$1, resultados!$A$1:$ZZ$1, 0))</f>
        <v/>
      </c>
      <c r="B215">
        <f>INDEX(resultados!$A$2:$ZZ$2662, 209, MATCH($B$2, resultados!$A$1:$ZZ$1, 0))</f>
        <v/>
      </c>
      <c r="C215">
        <f>INDEX(resultados!$A$2:$ZZ$2662, 209, MATCH($B$3, resultados!$A$1:$ZZ$1, 0))</f>
        <v/>
      </c>
    </row>
    <row r="216">
      <c r="A216">
        <f>INDEX(resultados!$A$2:$ZZ$2662, 210, MATCH($B$1, resultados!$A$1:$ZZ$1, 0))</f>
        <v/>
      </c>
      <c r="B216">
        <f>INDEX(resultados!$A$2:$ZZ$2662, 210, MATCH($B$2, resultados!$A$1:$ZZ$1, 0))</f>
        <v/>
      </c>
      <c r="C216">
        <f>INDEX(resultados!$A$2:$ZZ$2662, 210, MATCH($B$3, resultados!$A$1:$ZZ$1, 0))</f>
        <v/>
      </c>
    </row>
    <row r="217">
      <c r="A217">
        <f>INDEX(resultados!$A$2:$ZZ$2662, 211, MATCH($B$1, resultados!$A$1:$ZZ$1, 0))</f>
        <v/>
      </c>
      <c r="B217">
        <f>INDEX(resultados!$A$2:$ZZ$2662, 211, MATCH($B$2, resultados!$A$1:$ZZ$1, 0))</f>
        <v/>
      </c>
      <c r="C217">
        <f>INDEX(resultados!$A$2:$ZZ$2662, 211, MATCH($B$3, resultados!$A$1:$ZZ$1, 0))</f>
        <v/>
      </c>
    </row>
    <row r="218">
      <c r="A218">
        <f>INDEX(resultados!$A$2:$ZZ$2662, 212, MATCH($B$1, resultados!$A$1:$ZZ$1, 0))</f>
        <v/>
      </c>
      <c r="B218">
        <f>INDEX(resultados!$A$2:$ZZ$2662, 212, MATCH($B$2, resultados!$A$1:$ZZ$1, 0))</f>
        <v/>
      </c>
      <c r="C218">
        <f>INDEX(resultados!$A$2:$ZZ$2662, 212, MATCH($B$3, resultados!$A$1:$ZZ$1, 0))</f>
        <v/>
      </c>
    </row>
    <row r="219">
      <c r="A219">
        <f>INDEX(resultados!$A$2:$ZZ$2662, 213, MATCH($B$1, resultados!$A$1:$ZZ$1, 0))</f>
        <v/>
      </c>
      <c r="B219">
        <f>INDEX(resultados!$A$2:$ZZ$2662, 213, MATCH($B$2, resultados!$A$1:$ZZ$1, 0))</f>
        <v/>
      </c>
      <c r="C219">
        <f>INDEX(resultados!$A$2:$ZZ$2662, 213, MATCH($B$3, resultados!$A$1:$ZZ$1, 0))</f>
        <v/>
      </c>
    </row>
    <row r="220">
      <c r="A220">
        <f>INDEX(resultados!$A$2:$ZZ$2662, 214, MATCH($B$1, resultados!$A$1:$ZZ$1, 0))</f>
        <v/>
      </c>
      <c r="B220">
        <f>INDEX(resultados!$A$2:$ZZ$2662, 214, MATCH($B$2, resultados!$A$1:$ZZ$1, 0))</f>
        <v/>
      </c>
      <c r="C220">
        <f>INDEX(resultados!$A$2:$ZZ$2662, 214, MATCH($B$3, resultados!$A$1:$ZZ$1, 0))</f>
        <v/>
      </c>
    </row>
    <row r="221">
      <c r="A221">
        <f>INDEX(resultados!$A$2:$ZZ$2662, 215, MATCH($B$1, resultados!$A$1:$ZZ$1, 0))</f>
        <v/>
      </c>
      <c r="B221">
        <f>INDEX(resultados!$A$2:$ZZ$2662, 215, MATCH($B$2, resultados!$A$1:$ZZ$1, 0))</f>
        <v/>
      </c>
      <c r="C221">
        <f>INDEX(resultados!$A$2:$ZZ$2662, 215, MATCH($B$3, resultados!$A$1:$ZZ$1, 0))</f>
        <v/>
      </c>
    </row>
    <row r="222">
      <c r="A222">
        <f>INDEX(resultados!$A$2:$ZZ$2662, 216, MATCH($B$1, resultados!$A$1:$ZZ$1, 0))</f>
        <v/>
      </c>
      <c r="B222">
        <f>INDEX(resultados!$A$2:$ZZ$2662, 216, MATCH($B$2, resultados!$A$1:$ZZ$1, 0))</f>
        <v/>
      </c>
      <c r="C222">
        <f>INDEX(resultados!$A$2:$ZZ$2662, 216, MATCH($B$3, resultados!$A$1:$ZZ$1, 0))</f>
        <v/>
      </c>
    </row>
    <row r="223">
      <c r="A223">
        <f>INDEX(resultados!$A$2:$ZZ$2662, 217, MATCH($B$1, resultados!$A$1:$ZZ$1, 0))</f>
        <v/>
      </c>
      <c r="B223">
        <f>INDEX(resultados!$A$2:$ZZ$2662, 217, MATCH($B$2, resultados!$A$1:$ZZ$1, 0))</f>
        <v/>
      </c>
      <c r="C223">
        <f>INDEX(resultados!$A$2:$ZZ$2662, 217, MATCH($B$3, resultados!$A$1:$ZZ$1, 0))</f>
        <v/>
      </c>
    </row>
    <row r="224">
      <c r="A224">
        <f>INDEX(resultados!$A$2:$ZZ$2662, 218, MATCH($B$1, resultados!$A$1:$ZZ$1, 0))</f>
        <v/>
      </c>
      <c r="B224">
        <f>INDEX(resultados!$A$2:$ZZ$2662, 218, MATCH($B$2, resultados!$A$1:$ZZ$1, 0))</f>
        <v/>
      </c>
      <c r="C224">
        <f>INDEX(resultados!$A$2:$ZZ$2662, 218, MATCH($B$3, resultados!$A$1:$ZZ$1, 0))</f>
        <v/>
      </c>
    </row>
    <row r="225">
      <c r="A225">
        <f>INDEX(resultados!$A$2:$ZZ$2662, 219, MATCH($B$1, resultados!$A$1:$ZZ$1, 0))</f>
        <v/>
      </c>
      <c r="B225">
        <f>INDEX(resultados!$A$2:$ZZ$2662, 219, MATCH($B$2, resultados!$A$1:$ZZ$1, 0))</f>
        <v/>
      </c>
      <c r="C225">
        <f>INDEX(resultados!$A$2:$ZZ$2662, 219, MATCH($B$3, resultados!$A$1:$ZZ$1, 0))</f>
        <v/>
      </c>
    </row>
    <row r="226">
      <c r="A226">
        <f>INDEX(resultados!$A$2:$ZZ$2662, 220, MATCH($B$1, resultados!$A$1:$ZZ$1, 0))</f>
        <v/>
      </c>
      <c r="B226">
        <f>INDEX(resultados!$A$2:$ZZ$2662, 220, MATCH($B$2, resultados!$A$1:$ZZ$1, 0))</f>
        <v/>
      </c>
      <c r="C226">
        <f>INDEX(resultados!$A$2:$ZZ$2662, 220, MATCH($B$3, resultados!$A$1:$ZZ$1, 0))</f>
        <v/>
      </c>
    </row>
    <row r="227">
      <c r="A227">
        <f>INDEX(resultados!$A$2:$ZZ$2662, 221, MATCH($B$1, resultados!$A$1:$ZZ$1, 0))</f>
        <v/>
      </c>
      <c r="B227">
        <f>INDEX(resultados!$A$2:$ZZ$2662, 221, MATCH($B$2, resultados!$A$1:$ZZ$1, 0))</f>
        <v/>
      </c>
      <c r="C227">
        <f>INDEX(resultados!$A$2:$ZZ$2662, 221, MATCH($B$3, resultados!$A$1:$ZZ$1, 0))</f>
        <v/>
      </c>
    </row>
    <row r="228">
      <c r="A228">
        <f>INDEX(resultados!$A$2:$ZZ$2662, 222, MATCH($B$1, resultados!$A$1:$ZZ$1, 0))</f>
        <v/>
      </c>
      <c r="B228">
        <f>INDEX(resultados!$A$2:$ZZ$2662, 222, MATCH($B$2, resultados!$A$1:$ZZ$1, 0))</f>
        <v/>
      </c>
      <c r="C228">
        <f>INDEX(resultados!$A$2:$ZZ$2662, 222, MATCH($B$3, resultados!$A$1:$ZZ$1, 0))</f>
        <v/>
      </c>
    </row>
    <row r="229">
      <c r="A229">
        <f>INDEX(resultados!$A$2:$ZZ$2662, 223, MATCH($B$1, resultados!$A$1:$ZZ$1, 0))</f>
        <v/>
      </c>
      <c r="B229">
        <f>INDEX(resultados!$A$2:$ZZ$2662, 223, MATCH($B$2, resultados!$A$1:$ZZ$1, 0))</f>
        <v/>
      </c>
      <c r="C229">
        <f>INDEX(resultados!$A$2:$ZZ$2662, 223, MATCH($B$3, resultados!$A$1:$ZZ$1, 0))</f>
        <v/>
      </c>
    </row>
    <row r="230">
      <c r="A230">
        <f>INDEX(resultados!$A$2:$ZZ$2662, 224, MATCH($B$1, resultados!$A$1:$ZZ$1, 0))</f>
        <v/>
      </c>
      <c r="B230">
        <f>INDEX(resultados!$A$2:$ZZ$2662, 224, MATCH($B$2, resultados!$A$1:$ZZ$1, 0))</f>
        <v/>
      </c>
      <c r="C230">
        <f>INDEX(resultados!$A$2:$ZZ$2662, 224, MATCH($B$3, resultados!$A$1:$ZZ$1, 0))</f>
        <v/>
      </c>
    </row>
    <row r="231">
      <c r="A231">
        <f>INDEX(resultados!$A$2:$ZZ$2662, 225, MATCH($B$1, resultados!$A$1:$ZZ$1, 0))</f>
        <v/>
      </c>
      <c r="B231">
        <f>INDEX(resultados!$A$2:$ZZ$2662, 225, MATCH($B$2, resultados!$A$1:$ZZ$1, 0))</f>
        <v/>
      </c>
      <c r="C231">
        <f>INDEX(resultados!$A$2:$ZZ$2662, 225, MATCH($B$3, resultados!$A$1:$ZZ$1, 0))</f>
        <v/>
      </c>
    </row>
    <row r="232">
      <c r="A232">
        <f>INDEX(resultados!$A$2:$ZZ$2662, 226, MATCH($B$1, resultados!$A$1:$ZZ$1, 0))</f>
        <v/>
      </c>
      <c r="B232">
        <f>INDEX(resultados!$A$2:$ZZ$2662, 226, MATCH($B$2, resultados!$A$1:$ZZ$1, 0))</f>
        <v/>
      </c>
      <c r="C232">
        <f>INDEX(resultados!$A$2:$ZZ$2662, 226, MATCH($B$3, resultados!$A$1:$ZZ$1, 0))</f>
        <v/>
      </c>
    </row>
    <row r="233">
      <c r="A233">
        <f>INDEX(resultados!$A$2:$ZZ$2662, 227, MATCH($B$1, resultados!$A$1:$ZZ$1, 0))</f>
        <v/>
      </c>
      <c r="B233">
        <f>INDEX(resultados!$A$2:$ZZ$2662, 227, MATCH($B$2, resultados!$A$1:$ZZ$1, 0))</f>
        <v/>
      </c>
      <c r="C233">
        <f>INDEX(resultados!$A$2:$ZZ$2662, 227, MATCH($B$3, resultados!$A$1:$ZZ$1, 0))</f>
        <v/>
      </c>
    </row>
    <row r="234">
      <c r="A234">
        <f>INDEX(resultados!$A$2:$ZZ$2662, 228, MATCH($B$1, resultados!$A$1:$ZZ$1, 0))</f>
        <v/>
      </c>
      <c r="B234">
        <f>INDEX(resultados!$A$2:$ZZ$2662, 228, MATCH($B$2, resultados!$A$1:$ZZ$1, 0))</f>
        <v/>
      </c>
      <c r="C234">
        <f>INDEX(resultados!$A$2:$ZZ$2662, 228, MATCH($B$3, resultados!$A$1:$ZZ$1, 0))</f>
        <v/>
      </c>
    </row>
    <row r="235">
      <c r="A235">
        <f>INDEX(resultados!$A$2:$ZZ$2662, 229, MATCH($B$1, resultados!$A$1:$ZZ$1, 0))</f>
        <v/>
      </c>
      <c r="B235">
        <f>INDEX(resultados!$A$2:$ZZ$2662, 229, MATCH($B$2, resultados!$A$1:$ZZ$1, 0))</f>
        <v/>
      </c>
      <c r="C235">
        <f>INDEX(resultados!$A$2:$ZZ$2662, 229, MATCH($B$3, resultados!$A$1:$ZZ$1, 0))</f>
        <v/>
      </c>
    </row>
    <row r="236">
      <c r="A236">
        <f>INDEX(resultados!$A$2:$ZZ$2662, 230, MATCH($B$1, resultados!$A$1:$ZZ$1, 0))</f>
        <v/>
      </c>
      <c r="B236">
        <f>INDEX(resultados!$A$2:$ZZ$2662, 230, MATCH($B$2, resultados!$A$1:$ZZ$1, 0))</f>
        <v/>
      </c>
      <c r="C236">
        <f>INDEX(resultados!$A$2:$ZZ$2662, 230, MATCH($B$3, resultados!$A$1:$ZZ$1, 0))</f>
        <v/>
      </c>
    </row>
    <row r="237">
      <c r="A237">
        <f>INDEX(resultados!$A$2:$ZZ$2662, 231, MATCH($B$1, resultados!$A$1:$ZZ$1, 0))</f>
        <v/>
      </c>
      <c r="B237">
        <f>INDEX(resultados!$A$2:$ZZ$2662, 231, MATCH($B$2, resultados!$A$1:$ZZ$1, 0))</f>
        <v/>
      </c>
      <c r="C237">
        <f>INDEX(resultados!$A$2:$ZZ$2662, 231, MATCH($B$3, resultados!$A$1:$ZZ$1, 0))</f>
        <v/>
      </c>
    </row>
    <row r="238">
      <c r="A238">
        <f>INDEX(resultados!$A$2:$ZZ$2662, 232, MATCH($B$1, resultados!$A$1:$ZZ$1, 0))</f>
        <v/>
      </c>
      <c r="B238">
        <f>INDEX(resultados!$A$2:$ZZ$2662, 232, MATCH($B$2, resultados!$A$1:$ZZ$1, 0))</f>
        <v/>
      </c>
      <c r="C238">
        <f>INDEX(resultados!$A$2:$ZZ$2662, 232, MATCH($B$3, resultados!$A$1:$ZZ$1, 0))</f>
        <v/>
      </c>
    </row>
    <row r="239">
      <c r="A239">
        <f>INDEX(resultados!$A$2:$ZZ$2662, 233, MATCH($B$1, resultados!$A$1:$ZZ$1, 0))</f>
        <v/>
      </c>
      <c r="B239">
        <f>INDEX(resultados!$A$2:$ZZ$2662, 233, MATCH($B$2, resultados!$A$1:$ZZ$1, 0))</f>
        <v/>
      </c>
      <c r="C239">
        <f>INDEX(resultados!$A$2:$ZZ$2662, 233, MATCH($B$3, resultados!$A$1:$ZZ$1, 0))</f>
        <v/>
      </c>
    </row>
    <row r="240">
      <c r="A240">
        <f>INDEX(resultados!$A$2:$ZZ$2662, 234, MATCH($B$1, resultados!$A$1:$ZZ$1, 0))</f>
        <v/>
      </c>
      <c r="B240">
        <f>INDEX(resultados!$A$2:$ZZ$2662, 234, MATCH($B$2, resultados!$A$1:$ZZ$1, 0))</f>
        <v/>
      </c>
      <c r="C240">
        <f>INDEX(resultados!$A$2:$ZZ$2662, 234, MATCH($B$3, resultados!$A$1:$ZZ$1, 0))</f>
        <v/>
      </c>
    </row>
    <row r="241">
      <c r="A241">
        <f>INDEX(resultados!$A$2:$ZZ$2662, 235, MATCH($B$1, resultados!$A$1:$ZZ$1, 0))</f>
        <v/>
      </c>
      <c r="B241">
        <f>INDEX(resultados!$A$2:$ZZ$2662, 235, MATCH($B$2, resultados!$A$1:$ZZ$1, 0))</f>
        <v/>
      </c>
      <c r="C241">
        <f>INDEX(resultados!$A$2:$ZZ$2662, 235, MATCH($B$3, resultados!$A$1:$ZZ$1, 0))</f>
        <v/>
      </c>
    </row>
    <row r="242">
      <c r="A242">
        <f>INDEX(resultados!$A$2:$ZZ$2662, 236, MATCH($B$1, resultados!$A$1:$ZZ$1, 0))</f>
        <v/>
      </c>
      <c r="B242">
        <f>INDEX(resultados!$A$2:$ZZ$2662, 236, MATCH($B$2, resultados!$A$1:$ZZ$1, 0))</f>
        <v/>
      </c>
      <c r="C242">
        <f>INDEX(resultados!$A$2:$ZZ$2662, 236, MATCH($B$3, resultados!$A$1:$ZZ$1, 0))</f>
        <v/>
      </c>
    </row>
    <row r="243">
      <c r="A243">
        <f>INDEX(resultados!$A$2:$ZZ$2662, 237, MATCH($B$1, resultados!$A$1:$ZZ$1, 0))</f>
        <v/>
      </c>
      <c r="B243">
        <f>INDEX(resultados!$A$2:$ZZ$2662, 237, MATCH($B$2, resultados!$A$1:$ZZ$1, 0))</f>
        <v/>
      </c>
      <c r="C243">
        <f>INDEX(resultados!$A$2:$ZZ$2662, 237, MATCH($B$3, resultados!$A$1:$ZZ$1, 0))</f>
        <v/>
      </c>
    </row>
    <row r="244">
      <c r="A244">
        <f>INDEX(resultados!$A$2:$ZZ$2662, 238, MATCH($B$1, resultados!$A$1:$ZZ$1, 0))</f>
        <v/>
      </c>
      <c r="B244">
        <f>INDEX(resultados!$A$2:$ZZ$2662, 238, MATCH($B$2, resultados!$A$1:$ZZ$1, 0))</f>
        <v/>
      </c>
      <c r="C244">
        <f>INDEX(resultados!$A$2:$ZZ$2662, 238, MATCH($B$3, resultados!$A$1:$ZZ$1, 0))</f>
        <v/>
      </c>
    </row>
    <row r="245">
      <c r="A245">
        <f>INDEX(resultados!$A$2:$ZZ$2662, 239, MATCH($B$1, resultados!$A$1:$ZZ$1, 0))</f>
        <v/>
      </c>
      <c r="B245">
        <f>INDEX(resultados!$A$2:$ZZ$2662, 239, MATCH($B$2, resultados!$A$1:$ZZ$1, 0))</f>
        <v/>
      </c>
      <c r="C245">
        <f>INDEX(resultados!$A$2:$ZZ$2662, 239, MATCH($B$3, resultados!$A$1:$ZZ$1, 0))</f>
        <v/>
      </c>
    </row>
    <row r="246">
      <c r="A246">
        <f>INDEX(resultados!$A$2:$ZZ$2662, 240, MATCH($B$1, resultados!$A$1:$ZZ$1, 0))</f>
        <v/>
      </c>
      <c r="B246">
        <f>INDEX(resultados!$A$2:$ZZ$2662, 240, MATCH($B$2, resultados!$A$1:$ZZ$1, 0))</f>
        <v/>
      </c>
      <c r="C246">
        <f>INDEX(resultados!$A$2:$ZZ$2662, 240, MATCH($B$3, resultados!$A$1:$ZZ$1, 0))</f>
        <v/>
      </c>
    </row>
    <row r="247">
      <c r="A247">
        <f>INDEX(resultados!$A$2:$ZZ$2662, 241, MATCH($B$1, resultados!$A$1:$ZZ$1, 0))</f>
        <v/>
      </c>
      <c r="B247">
        <f>INDEX(resultados!$A$2:$ZZ$2662, 241, MATCH($B$2, resultados!$A$1:$ZZ$1, 0))</f>
        <v/>
      </c>
      <c r="C247">
        <f>INDEX(resultados!$A$2:$ZZ$2662, 241, MATCH($B$3, resultados!$A$1:$ZZ$1, 0))</f>
        <v/>
      </c>
    </row>
    <row r="248">
      <c r="A248">
        <f>INDEX(resultados!$A$2:$ZZ$2662, 242, MATCH($B$1, resultados!$A$1:$ZZ$1, 0))</f>
        <v/>
      </c>
      <c r="B248">
        <f>INDEX(resultados!$A$2:$ZZ$2662, 242, MATCH($B$2, resultados!$A$1:$ZZ$1, 0))</f>
        <v/>
      </c>
      <c r="C248">
        <f>INDEX(resultados!$A$2:$ZZ$2662, 242, MATCH($B$3, resultados!$A$1:$ZZ$1, 0))</f>
        <v/>
      </c>
    </row>
    <row r="249">
      <c r="A249">
        <f>INDEX(resultados!$A$2:$ZZ$2662, 243, MATCH($B$1, resultados!$A$1:$ZZ$1, 0))</f>
        <v/>
      </c>
      <c r="B249">
        <f>INDEX(resultados!$A$2:$ZZ$2662, 243, MATCH($B$2, resultados!$A$1:$ZZ$1, 0))</f>
        <v/>
      </c>
      <c r="C249">
        <f>INDEX(resultados!$A$2:$ZZ$2662, 243, MATCH($B$3, resultados!$A$1:$ZZ$1, 0))</f>
        <v/>
      </c>
    </row>
    <row r="250">
      <c r="A250">
        <f>INDEX(resultados!$A$2:$ZZ$2662, 244, MATCH($B$1, resultados!$A$1:$ZZ$1, 0))</f>
        <v/>
      </c>
      <c r="B250">
        <f>INDEX(resultados!$A$2:$ZZ$2662, 244, MATCH($B$2, resultados!$A$1:$ZZ$1, 0))</f>
        <v/>
      </c>
      <c r="C250">
        <f>INDEX(resultados!$A$2:$ZZ$2662, 244, MATCH($B$3, resultados!$A$1:$ZZ$1, 0))</f>
        <v/>
      </c>
    </row>
    <row r="251">
      <c r="A251">
        <f>INDEX(resultados!$A$2:$ZZ$2662, 245, MATCH($B$1, resultados!$A$1:$ZZ$1, 0))</f>
        <v/>
      </c>
      <c r="B251">
        <f>INDEX(resultados!$A$2:$ZZ$2662, 245, MATCH($B$2, resultados!$A$1:$ZZ$1, 0))</f>
        <v/>
      </c>
      <c r="C251">
        <f>INDEX(resultados!$A$2:$ZZ$2662, 245, MATCH($B$3, resultados!$A$1:$ZZ$1, 0))</f>
        <v/>
      </c>
    </row>
    <row r="252">
      <c r="A252">
        <f>INDEX(resultados!$A$2:$ZZ$2662, 246, MATCH($B$1, resultados!$A$1:$ZZ$1, 0))</f>
        <v/>
      </c>
      <c r="B252">
        <f>INDEX(resultados!$A$2:$ZZ$2662, 246, MATCH($B$2, resultados!$A$1:$ZZ$1, 0))</f>
        <v/>
      </c>
      <c r="C252">
        <f>INDEX(resultados!$A$2:$ZZ$2662, 246, MATCH($B$3, resultados!$A$1:$ZZ$1, 0))</f>
        <v/>
      </c>
    </row>
    <row r="253">
      <c r="A253">
        <f>INDEX(resultados!$A$2:$ZZ$2662, 247, MATCH($B$1, resultados!$A$1:$ZZ$1, 0))</f>
        <v/>
      </c>
      <c r="B253">
        <f>INDEX(resultados!$A$2:$ZZ$2662, 247, MATCH($B$2, resultados!$A$1:$ZZ$1, 0))</f>
        <v/>
      </c>
      <c r="C253">
        <f>INDEX(resultados!$A$2:$ZZ$2662, 247, MATCH($B$3, resultados!$A$1:$ZZ$1, 0))</f>
        <v/>
      </c>
    </row>
    <row r="254">
      <c r="A254">
        <f>INDEX(resultados!$A$2:$ZZ$2662, 248, MATCH($B$1, resultados!$A$1:$ZZ$1, 0))</f>
        <v/>
      </c>
      <c r="B254">
        <f>INDEX(resultados!$A$2:$ZZ$2662, 248, MATCH($B$2, resultados!$A$1:$ZZ$1, 0))</f>
        <v/>
      </c>
      <c r="C254">
        <f>INDEX(resultados!$A$2:$ZZ$2662, 248, MATCH($B$3, resultados!$A$1:$ZZ$1, 0))</f>
        <v/>
      </c>
    </row>
    <row r="255">
      <c r="A255">
        <f>INDEX(resultados!$A$2:$ZZ$2662, 249, MATCH($B$1, resultados!$A$1:$ZZ$1, 0))</f>
        <v/>
      </c>
      <c r="B255">
        <f>INDEX(resultados!$A$2:$ZZ$2662, 249, MATCH($B$2, resultados!$A$1:$ZZ$1, 0))</f>
        <v/>
      </c>
      <c r="C255">
        <f>INDEX(resultados!$A$2:$ZZ$2662, 249, MATCH($B$3, resultados!$A$1:$ZZ$1, 0))</f>
        <v/>
      </c>
    </row>
    <row r="256">
      <c r="A256">
        <f>INDEX(resultados!$A$2:$ZZ$2662, 250, MATCH($B$1, resultados!$A$1:$ZZ$1, 0))</f>
        <v/>
      </c>
      <c r="B256">
        <f>INDEX(resultados!$A$2:$ZZ$2662, 250, MATCH($B$2, resultados!$A$1:$ZZ$1, 0))</f>
        <v/>
      </c>
      <c r="C256">
        <f>INDEX(resultados!$A$2:$ZZ$2662, 250, MATCH($B$3, resultados!$A$1:$ZZ$1, 0))</f>
        <v/>
      </c>
    </row>
    <row r="257">
      <c r="A257">
        <f>INDEX(resultados!$A$2:$ZZ$2662, 251, MATCH($B$1, resultados!$A$1:$ZZ$1, 0))</f>
        <v/>
      </c>
      <c r="B257">
        <f>INDEX(resultados!$A$2:$ZZ$2662, 251, MATCH($B$2, resultados!$A$1:$ZZ$1, 0))</f>
        <v/>
      </c>
      <c r="C257">
        <f>INDEX(resultados!$A$2:$ZZ$2662, 251, MATCH($B$3, resultados!$A$1:$ZZ$1, 0))</f>
        <v/>
      </c>
    </row>
    <row r="258">
      <c r="A258">
        <f>INDEX(resultados!$A$2:$ZZ$2662, 252, MATCH($B$1, resultados!$A$1:$ZZ$1, 0))</f>
        <v/>
      </c>
      <c r="B258">
        <f>INDEX(resultados!$A$2:$ZZ$2662, 252, MATCH($B$2, resultados!$A$1:$ZZ$1, 0))</f>
        <v/>
      </c>
      <c r="C258">
        <f>INDEX(resultados!$A$2:$ZZ$2662, 252, MATCH($B$3, resultados!$A$1:$ZZ$1, 0))</f>
        <v/>
      </c>
    </row>
    <row r="259">
      <c r="A259">
        <f>INDEX(resultados!$A$2:$ZZ$2662, 253, MATCH($B$1, resultados!$A$1:$ZZ$1, 0))</f>
        <v/>
      </c>
      <c r="B259">
        <f>INDEX(resultados!$A$2:$ZZ$2662, 253, MATCH($B$2, resultados!$A$1:$ZZ$1, 0))</f>
        <v/>
      </c>
      <c r="C259">
        <f>INDEX(resultados!$A$2:$ZZ$2662, 253, MATCH($B$3, resultados!$A$1:$ZZ$1, 0))</f>
        <v/>
      </c>
    </row>
    <row r="260">
      <c r="A260">
        <f>INDEX(resultados!$A$2:$ZZ$2662, 254, MATCH($B$1, resultados!$A$1:$ZZ$1, 0))</f>
        <v/>
      </c>
      <c r="B260">
        <f>INDEX(resultados!$A$2:$ZZ$2662, 254, MATCH($B$2, resultados!$A$1:$ZZ$1, 0))</f>
        <v/>
      </c>
      <c r="C260">
        <f>INDEX(resultados!$A$2:$ZZ$2662, 254, MATCH($B$3, resultados!$A$1:$ZZ$1, 0))</f>
        <v/>
      </c>
    </row>
    <row r="261">
      <c r="A261">
        <f>INDEX(resultados!$A$2:$ZZ$2662, 255, MATCH($B$1, resultados!$A$1:$ZZ$1, 0))</f>
        <v/>
      </c>
      <c r="B261">
        <f>INDEX(resultados!$A$2:$ZZ$2662, 255, MATCH($B$2, resultados!$A$1:$ZZ$1, 0))</f>
        <v/>
      </c>
      <c r="C261">
        <f>INDEX(resultados!$A$2:$ZZ$2662, 255, MATCH($B$3, resultados!$A$1:$ZZ$1, 0))</f>
        <v/>
      </c>
    </row>
    <row r="262">
      <c r="A262">
        <f>INDEX(resultados!$A$2:$ZZ$2662, 256, MATCH($B$1, resultados!$A$1:$ZZ$1, 0))</f>
        <v/>
      </c>
      <c r="B262">
        <f>INDEX(resultados!$A$2:$ZZ$2662, 256, MATCH($B$2, resultados!$A$1:$ZZ$1, 0))</f>
        <v/>
      </c>
      <c r="C262">
        <f>INDEX(resultados!$A$2:$ZZ$2662, 256, MATCH($B$3, resultados!$A$1:$ZZ$1, 0))</f>
        <v/>
      </c>
    </row>
    <row r="263">
      <c r="A263">
        <f>INDEX(resultados!$A$2:$ZZ$2662, 257, MATCH($B$1, resultados!$A$1:$ZZ$1, 0))</f>
        <v/>
      </c>
      <c r="B263">
        <f>INDEX(resultados!$A$2:$ZZ$2662, 257, MATCH($B$2, resultados!$A$1:$ZZ$1, 0))</f>
        <v/>
      </c>
      <c r="C263">
        <f>INDEX(resultados!$A$2:$ZZ$2662, 257, MATCH($B$3, resultados!$A$1:$ZZ$1, 0))</f>
        <v/>
      </c>
    </row>
    <row r="264">
      <c r="A264">
        <f>INDEX(resultados!$A$2:$ZZ$2662, 258, MATCH($B$1, resultados!$A$1:$ZZ$1, 0))</f>
        <v/>
      </c>
      <c r="B264">
        <f>INDEX(resultados!$A$2:$ZZ$2662, 258, MATCH($B$2, resultados!$A$1:$ZZ$1, 0))</f>
        <v/>
      </c>
      <c r="C264">
        <f>INDEX(resultados!$A$2:$ZZ$2662, 258, MATCH($B$3, resultados!$A$1:$ZZ$1, 0))</f>
        <v/>
      </c>
    </row>
    <row r="265">
      <c r="A265">
        <f>INDEX(resultados!$A$2:$ZZ$2662, 259, MATCH($B$1, resultados!$A$1:$ZZ$1, 0))</f>
        <v/>
      </c>
      <c r="B265">
        <f>INDEX(resultados!$A$2:$ZZ$2662, 259, MATCH($B$2, resultados!$A$1:$ZZ$1, 0))</f>
        <v/>
      </c>
      <c r="C265">
        <f>INDEX(resultados!$A$2:$ZZ$2662, 259, MATCH($B$3, resultados!$A$1:$ZZ$1, 0))</f>
        <v/>
      </c>
    </row>
    <row r="266">
      <c r="A266">
        <f>INDEX(resultados!$A$2:$ZZ$2662, 260, MATCH($B$1, resultados!$A$1:$ZZ$1, 0))</f>
        <v/>
      </c>
      <c r="B266">
        <f>INDEX(resultados!$A$2:$ZZ$2662, 260, MATCH($B$2, resultados!$A$1:$ZZ$1, 0))</f>
        <v/>
      </c>
      <c r="C266">
        <f>INDEX(resultados!$A$2:$ZZ$2662, 260, MATCH($B$3, resultados!$A$1:$ZZ$1, 0))</f>
        <v/>
      </c>
    </row>
    <row r="267">
      <c r="A267">
        <f>INDEX(resultados!$A$2:$ZZ$2662, 261, MATCH($B$1, resultados!$A$1:$ZZ$1, 0))</f>
        <v/>
      </c>
      <c r="B267">
        <f>INDEX(resultados!$A$2:$ZZ$2662, 261, MATCH($B$2, resultados!$A$1:$ZZ$1, 0))</f>
        <v/>
      </c>
      <c r="C267">
        <f>INDEX(resultados!$A$2:$ZZ$2662, 261, MATCH($B$3, resultados!$A$1:$ZZ$1, 0))</f>
        <v/>
      </c>
    </row>
    <row r="268">
      <c r="A268">
        <f>INDEX(resultados!$A$2:$ZZ$2662, 262, MATCH($B$1, resultados!$A$1:$ZZ$1, 0))</f>
        <v/>
      </c>
      <c r="B268">
        <f>INDEX(resultados!$A$2:$ZZ$2662, 262, MATCH($B$2, resultados!$A$1:$ZZ$1, 0))</f>
        <v/>
      </c>
      <c r="C268">
        <f>INDEX(resultados!$A$2:$ZZ$2662, 262, MATCH($B$3, resultados!$A$1:$ZZ$1, 0))</f>
        <v/>
      </c>
    </row>
    <row r="269">
      <c r="A269">
        <f>INDEX(resultados!$A$2:$ZZ$2662, 263, MATCH($B$1, resultados!$A$1:$ZZ$1, 0))</f>
        <v/>
      </c>
      <c r="B269">
        <f>INDEX(resultados!$A$2:$ZZ$2662, 263, MATCH($B$2, resultados!$A$1:$ZZ$1, 0))</f>
        <v/>
      </c>
      <c r="C269">
        <f>INDEX(resultados!$A$2:$ZZ$2662, 263, MATCH($B$3, resultados!$A$1:$ZZ$1, 0))</f>
        <v/>
      </c>
    </row>
    <row r="270">
      <c r="A270">
        <f>INDEX(resultados!$A$2:$ZZ$2662, 264, MATCH($B$1, resultados!$A$1:$ZZ$1, 0))</f>
        <v/>
      </c>
      <c r="B270">
        <f>INDEX(resultados!$A$2:$ZZ$2662, 264, MATCH($B$2, resultados!$A$1:$ZZ$1, 0))</f>
        <v/>
      </c>
      <c r="C270">
        <f>INDEX(resultados!$A$2:$ZZ$2662, 264, MATCH($B$3, resultados!$A$1:$ZZ$1, 0))</f>
        <v/>
      </c>
    </row>
    <row r="271">
      <c r="A271">
        <f>INDEX(resultados!$A$2:$ZZ$2662, 265, MATCH($B$1, resultados!$A$1:$ZZ$1, 0))</f>
        <v/>
      </c>
      <c r="B271">
        <f>INDEX(resultados!$A$2:$ZZ$2662, 265, MATCH($B$2, resultados!$A$1:$ZZ$1, 0))</f>
        <v/>
      </c>
      <c r="C271">
        <f>INDEX(resultados!$A$2:$ZZ$2662, 265, MATCH($B$3, resultados!$A$1:$ZZ$1, 0))</f>
        <v/>
      </c>
    </row>
    <row r="272">
      <c r="A272">
        <f>INDEX(resultados!$A$2:$ZZ$2662, 266, MATCH($B$1, resultados!$A$1:$ZZ$1, 0))</f>
        <v/>
      </c>
      <c r="B272">
        <f>INDEX(resultados!$A$2:$ZZ$2662, 266, MATCH($B$2, resultados!$A$1:$ZZ$1, 0))</f>
        <v/>
      </c>
      <c r="C272">
        <f>INDEX(resultados!$A$2:$ZZ$2662, 266, MATCH($B$3, resultados!$A$1:$ZZ$1, 0))</f>
        <v/>
      </c>
    </row>
    <row r="273">
      <c r="A273">
        <f>INDEX(resultados!$A$2:$ZZ$2662, 267, MATCH($B$1, resultados!$A$1:$ZZ$1, 0))</f>
        <v/>
      </c>
      <c r="B273">
        <f>INDEX(resultados!$A$2:$ZZ$2662, 267, MATCH($B$2, resultados!$A$1:$ZZ$1, 0))</f>
        <v/>
      </c>
      <c r="C273">
        <f>INDEX(resultados!$A$2:$ZZ$2662, 267, MATCH($B$3, resultados!$A$1:$ZZ$1, 0))</f>
        <v/>
      </c>
    </row>
    <row r="274">
      <c r="A274">
        <f>INDEX(resultados!$A$2:$ZZ$2662, 268, MATCH($B$1, resultados!$A$1:$ZZ$1, 0))</f>
        <v/>
      </c>
      <c r="B274">
        <f>INDEX(resultados!$A$2:$ZZ$2662, 268, MATCH($B$2, resultados!$A$1:$ZZ$1, 0))</f>
        <v/>
      </c>
      <c r="C274">
        <f>INDEX(resultados!$A$2:$ZZ$2662, 268, MATCH($B$3, resultados!$A$1:$ZZ$1, 0))</f>
        <v/>
      </c>
    </row>
    <row r="275">
      <c r="A275">
        <f>INDEX(resultados!$A$2:$ZZ$2662, 269, MATCH($B$1, resultados!$A$1:$ZZ$1, 0))</f>
        <v/>
      </c>
      <c r="B275">
        <f>INDEX(resultados!$A$2:$ZZ$2662, 269, MATCH($B$2, resultados!$A$1:$ZZ$1, 0))</f>
        <v/>
      </c>
      <c r="C275">
        <f>INDEX(resultados!$A$2:$ZZ$2662, 269, MATCH($B$3, resultados!$A$1:$ZZ$1, 0))</f>
        <v/>
      </c>
    </row>
    <row r="276">
      <c r="A276">
        <f>INDEX(resultados!$A$2:$ZZ$2662, 270, MATCH($B$1, resultados!$A$1:$ZZ$1, 0))</f>
        <v/>
      </c>
      <c r="B276">
        <f>INDEX(resultados!$A$2:$ZZ$2662, 270, MATCH($B$2, resultados!$A$1:$ZZ$1, 0))</f>
        <v/>
      </c>
      <c r="C276">
        <f>INDEX(resultados!$A$2:$ZZ$2662, 270, MATCH($B$3, resultados!$A$1:$ZZ$1, 0))</f>
        <v/>
      </c>
    </row>
    <row r="277">
      <c r="A277">
        <f>INDEX(resultados!$A$2:$ZZ$2662, 271, MATCH($B$1, resultados!$A$1:$ZZ$1, 0))</f>
        <v/>
      </c>
      <c r="B277">
        <f>INDEX(resultados!$A$2:$ZZ$2662, 271, MATCH($B$2, resultados!$A$1:$ZZ$1, 0))</f>
        <v/>
      </c>
      <c r="C277">
        <f>INDEX(resultados!$A$2:$ZZ$2662, 271, MATCH($B$3, resultados!$A$1:$ZZ$1, 0))</f>
        <v/>
      </c>
    </row>
    <row r="278">
      <c r="A278">
        <f>INDEX(resultados!$A$2:$ZZ$2662, 272, MATCH($B$1, resultados!$A$1:$ZZ$1, 0))</f>
        <v/>
      </c>
      <c r="B278">
        <f>INDEX(resultados!$A$2:$ZZ$2662, 272, MATCH($B$2, resultados!$A$1:$ZZ$1, 0))</f>
        <v/>
      </c>
      <c r="C278">
        <f>INDEX(resultados!$A$2:$ZZ$2662, 272, MATCH($B$3, resultados!$A$1:$ZZ$1, 0))</f>
        <v/>
      </c>
    </row>
    <row r="279">
      <c r="A279">
        <f>INDEX(resultados!$A$2:$ZZ$2662, 273, MATCH($B$1, resultados!$A$1:$ZZ$1, 0))</f>
        <v/>
      </c>
      <c r="B279">
        <f>INDEX(resultados!$A$2:$ZZ$2662, 273, MATCH($B$2, resultados!$A$1:$ZZ$1, 0))</f>
        <v/>
      </c>
      <c r="C279">
        <f>INDEX(resultados!$A$2:$ZZ$2662, 273, MATCH($B$3, resultados!$A$1:$ZZ$1, 0))</f>
        <v/>
      </c>
    </row>
    <row r="280">
      <c r="A280">
        <f>INDEX(resultados!$A$2:$ZZ$2662, 274, MATCH($B$1, resultados!$A$1:$ZZ$1, 0))</f>
        <v/>
      </c>
      <c r="B280">
        <f>INDEX(resultados!$A$2:$ZZ$2662, 274, MATCH($B$2, resultados!$A$1:$ZZ$1, 0))</f>
        <v/>
      </c>
      <c r="C280">
        <f>INDEX(resultados!$A$2:$ZZ$2662, 274, MATCH($B$3, resultados!$A$1:$ZZ$1, 0))</f>
        <v/>
      </c>
    </row>
    <row r="281">
      <c r="A281">
        <f>INDEX(resultados!$A$2:$ZZ$2662, 275, MATCH($B$1, resultados!$A$1:$ZZ$1, 0))</f>
        <v/>
      </c>
      <c r="B281">
        <f>INDEX(resultados!$A$2:$ZZ$2662, 275, MATCH($B$2, resultados!$A$1:$ZZ$1, 0))</f>
        <v/>
      </c>
      <c r="C281">
        <f>INDEX(resultados!$A$2:$ZZ$2662, 275, MATCH($B$3, resultados!$A$1:$ZZ$1, 0))</f>
        <v/>
      </c>
    </row>
    <row r="282">
      <c r="A282">
        <f>INDEX(resultados!$A$2:$ZZ$2662, 276, MATCH($B$1, resultados!$A$1:$ZZ$1, 0))</f>
        <v/>
      </c>
      <c r="B282">
        <f>INDEX(resultados!$A$2:$ZZ$2662, 276, MATCH($B$2, resultados!$A$1:$ZZ$1, 0))</f>
        <v/>
      </c>
      <c r="C282">
        <f>INDEX(resultados!$A$2:$ZZ$2662, 276, MATCH($B$3, resultados!$A$1:$ZZ$1, 0))</f>
        <v/>
      </c>
    </row>
    <row r="283">
      <c r="A283">
        <f>INDEX(resultados!$A$2:$ZZ$2662, 277, MATCH($B$1, resultados!$A$1:$ZZ$1, 0))</f>
        <v/>
      </c>
      <c r="B283">
        <f>INDEX(resultados!$A$2:$ZZ$2662, 277, MATCH($B$2, resultados!$A$1:$ZZ$1, 0))</f>
        <v/>
      </c>
      <c r="C283">
        <f>INDEX(resultados!$A$2:$ZZ$2662, 277, MATCH($B$3, resultados!$A$1:$ZZ$1, 0))</f>
        <v/>
      </c>
    </row>
    <row r="284">
      <c r="A284">
        <f>INDEX(resultados!$A$2:$ZZ$2662, 278, MATCH($B$1, resultados!$A$1:$ZZ$1, 0))</f>
        <v/>
      </c>
      <c r="B284">
        <f>INDEX(resultados!$A$2:$ZZ$2662, 278, MATCH($B$2, resultados!$A$1:$ZZ$1, 0))</f>
        <v/>
      </c>
      <c r="C284">
        <f>INDEX(resultados!$A$2:$ZZ$2662, 278, MATCH($B$3, resultados!$A$1:$ZZ$1, 0))</f>
        <v/>
      </c>
    </row>
    <row r="285">
      <c r="A285">
        <f>INDEX(resultados!$A$2:$ZZ$2662, 279, MATCH($B$1, resultados!$A$1:$ZZ$1, 0))</f>
        <v/>
      </c>
      <c r="B285">
        <f>INDEX(resultados!$A$2:$ZZ$2662, 279, MATCH($B$2, resultados!$A$1:$ZZ$1, 0))</f>
        <v/>
      </c>
      <c r="C285">
        <f>INDEX(resultados!$A$2:$ZZ$2662, 279, MATCH($B$3, resultados!$A$1:$ZZ$1, 0))</f>
        <v/>
      </c>
    </row>
    <row r="286">
      <c r="A286">
        <f>INDEX(resultados!$A$2:$ZZ$2662, 280, MATCH($B$1, resultados!$A$1:$ZZ$1, 0))</f>
        <v/>
      </c>
      <c r="B286">
        <f>INDEX(resultados!$A$2:$ZZ$2662, 280, MATCH($B$2, resultados!$A$1:$ZZ$1, 0))</f>
        <v/>
      </c>
      <c r="C286">
        <f>INDEX(resultados!$A$2:$ZZ$2662, 280, MATCH($B$3, resultados!$A$1:$ZZ$1, 0))</f>
        <v/>
      </c>
    </row>
    <row r="287">
      <c r="A287">
        <f>INDEX(resultados!$A$2:$ZZ$2662, 281, MATCH($B$1, resultados!$A$1:$ZZ$1, 0))</f>
        <v/>
      </c>
      <c r="B287">
        <f>INDEX(resultados!$A$2:$ZZ$2662, 281, MATCH($B$2, resultados!$A$1:$ZZ$1, 0))</f>
        <v/>
      </c>
      <c r="C287">
        <f>INDEX(resultados!$A$2:$ZZ$2662, 281, MATCH($B$3, resultados!$A$1:$ZZ$1, 0))</f>
        <v/>
      </c>
    </row>
    <row r="288">
      <c r="A288">
        <f>INDEX(resultados!$A$2:$ZZ$2662, 282, MATCH($B$1, resultados!$A$1:$ZZ$1, 0))</f>
        <v/>
      </c>
      <c r="B288">
        <f>INDEX(resultados!$A$2:$ZZ$2662, 282, MATCH($B$2, resultados!$A$1:$ZZ$1, 0))</f>
        <v/>
      </c>
      <c r="C288">
        <f>INDEX(resultados!$A$2:$ZZ$2662, 282, MATCH($B$3, resultados!$A$1:$ZZ$1, 0))</f>
        <v/>
      </c>
    </row>
    <row r="289">
      <c r="A289">
        <f>INDEX(resultados!$A$2:$ZZ$2662, 283, MATCH($B$1, resultados!$A$1:$ZZ$1, 0))</f>
        <v/>
      </c>
      <c r="B289">
        <f>INDEX(resultados!$A$2:$ZZ$2662, 283, MATCH($B$2, resultados!$A$1:$ZZ$1, 0))</f>
        <v/>
      </c>
      <c r="C289">
        <f>INDEX(resultados!$A$2:$ZZ$2662, 283, MATCH($B$3, resultados!$A$1:$ZZ$1, 0))</f>
        <v/>
      </c>
    </row>
    <row r="290">
      <c r="A290">
        <f>INDEX(resultados!$A$2:$ZZ$2662, 284, MATCH($B$1, resultados!$A$1:$ZZ$1, 0))</f>
        <v/>
      </c>
      <c r="B290">
        <f>INDEX(resultados!$A$2:$ZZ$2662, 284, MATCH($B$2, resultados!$A$1:$ZZ$1, 0))</f>
        <v/>
      </c>
      <c r="C290">
        <f>INDEX(resultados!$A$2:$ZZ$2662, 284, MATCH($B$3, resultados!$A$1:$ZZ$1, 0))</f>
        <v/>
      </c>
    </row>
    <row r="291">
      <c r="A291">
        <f>INDEX(resultados!$A$2:$ZZ$2662, 285, MATCH($B$1, resultados!$A$1:$ZZ$1, 0))</f>
        <v/>
      </c>
      <c r="B291">
        <f>INDEX(resultados!$A$2:$ZZ$2662, 285, MATCH($B$2, resultados!$A$1:$ZZ$1, 0))</f>
        <v/>
      </c>
      <c r="C291">
        <f>INDEX(resultados!$A$2:$ZZ$2662, 285, MATCH($B$3, resultados!$A$1:$ZZ$1, 0))</f>
        <v/>
      </c>
    </row>
    <row r="292">
      <c r="A292">
        <f>INDEX(resultados!$A$2:$ZZ$2662, 286, MATCH($B$1, resultados!$A$1:$ZZ$1, 0))</f>
        <v/>
      </c>
      <c r="B292">
        <f>INDEX(resultados!$A$2:$ZZ$2662, 286, MATCH($B$2, resultados!$A$1:$ZZ$1, 0))</f>
        <v/>
      </c>
      <c r="C292">
        <f>INDEX(resultados!$A$2:$ZZ$2662, 286, MATCH($B$3, resultados!$A$1:$ZZ$1, 0))</f>
        <v/>
      </c>
    </row>
    <row r="293">
      <c r="A293">
        <f>INDEX(resultados!$A$2:$ZZ$2662, 287, MATCH($B$1, resultados!$A$1:$ZZ$1, 0))</f>
        <v/>
      </c>
      <c r="B293">
        <f>INDEX(resultados!$A$2:$ZZ$2662, 287, MATCH($B$2, resultados!$A$1:$ZZ$1, 0))</f>
        <v/>
      </c>
      <c r="C293">
        <f>INDEX(resultados!$A$2:$ZZ$2662, 287, MATCH($B$3, resultados!$A$1:$ZZ$1, 0))</f>
        <v/>
      </c>
    </row>
    <row r="294">
      <c r="A294">
        <f>INDEX(resultados!$A$2:$ZZ$2662, 288, MATCH($B$1, resultados!$A$1:$ZZ$1, 0))</f>
        <v/>
      </c>
      <c r="B294">
        <f>INDEX(resultados!$A$2:$ZZ$2662, 288, MATCH($B$2, resultados!$A$1:$ZZ$1, 0))</f>
        <v/>
      </c>
      <c r="C294">
        <f>INDEX(resultados!$A$2:$ZZ$2662, 288, MATCH($B$3, resultados!$A$1:$ZZ$1, 0))</f>
        <v/>
      </c>
    </row>
    <row r="295">
      <c r="A295">
        <f>INDEX(resultados!$A$2:$ZZ$2662, 289, MATCH($B$1, resultados!$A$1:$ZZ$1, 0))</f>
        <v/>
      </c>
      <c r="B295">
        <f>INDEX(resultados!$A$2:$ZZ$2662, 289, MATCH($B$2, resultados!$A$1:$ZZ$1, 0))</f>
        <v/>
      </c>
      <c r="C295">
        <f>INDEX(resultados!$A$2:$ZZ$2662, 289, MATCH($B$3, resultados!$A$1:$ZZ$1, 0))</f>
        <v/>
      </c>
    </row>
    <row r="296">
      <c r="A296">
        <f>INDEX(resultados!$A$2:$ZZ$2662, 290, MATCH($B$1, resultados!$A$1:$ZZ$1, 0))</f>
        <v/>
      </c>
      <c r="B296">
        <f>INDEX(resultados!$A$2:$ZZ$2662, 290, MATCH($B$2, resultados!$A$1:$ZZ$1, 0))</f>
        <v/>
      </c>
      <c r="C296">
        <f>INDEX(resultados!$A$2:$ZZ$2662, 290, MATCH($B$3, resultados!$A$1:$ZZ$1, 0))</f>
        <v/>
      </c>
    </row>
    <row r="297">
      <c r="A297">
        <f>INDEX(resultados!$A$2:$ZZ$2662, 291, MATCH($B$1, resultados!$A$1:$ZZ$1, 0))</f>
        <v/>
      </c>
      <c r="B297">
        <f>INDEX(resultados!$A$2:$ZZ$2662, 291, MATCH($B$2, resultados!$A$1:$ZZ$1, 0))</f>
        <v/>
      </c>
      <c r="C297">
        <f>INDEX(resultados!$A$2:$ZZ$2662, 291, MATCH($B$3, resultados!$A$1:$ZZ$1, 0))</f>
        <v/>
      </c>
    </row>
    <row r="298">
      <c r="A298">
        <f>INDEX(resultados!$A$2:$ZZ$2662, 292, MATCH($B$1, resultados!$A$1:$ZZ$1, 0))</f>
        <v/>
      </c>
      <c r="B298">
        <f>INDEX(resultados!$A$2:$ZZ$2662, 292, MATCH($B$2, resultados!$A$1:$ZZ$1, 0))</f>
        <v/>
      </c>
      <c r="C298">
        <f>INDEX(resultados!$A$2:$ZZ$2662, 292, MATCH($B$3, resultados!$A$1:$ZZ$1, 0))</f>
        <v/>
      </c>
    </row>
    <row r="299">
      <c r="A299">
        <f>INDEX(resultados!$A$2:$ZZ$2662, 293, MATCH($B$1, resultados!$A$1:$ZZ$1, 0))</f>
        <v/>
      </c>
      <c r="B299">
        <f>INDEX(resultados!$A$2:$ZZ$2662, 293, MATCH($B$2, resultados!$A$1:$ZZ$1, 0))</f>
        <v/>
      </c>
      <c r="C299">
        <f>INDEX(resultados!$A$2:$ZZ$2662, 293, MATCH($B$3, resultados!$A$1:$ZZ$1, 0))</f>
        <v/>
      </c>
    </row>
    <row r="300">
      <c r="A300">
        <f>INDEX(resultados!$A$2:$ZZ$2662, 294, MATCH($B$1, resultados!$A$1:$ZZ$1, 0))</f>
        <v/>
      </c>
      <c r="B300">
        <f>INDEX(resultados!$A$2:$ZZ$2662, 294, MATCH($B$2, resultados!$A$1:$ZZ$1, 0))</f>
        <v/>
      </c>
      <c r="C300">
        <f>INDEX(resultados!$A$2:$ZZ$2662, 294, MATCH($B$3, resultados!$A$1:$ZZ$1, 0))</f>
        <v/>
      </c>
    </row>
    <row r="301">
      <c r="A301">
        <f>INDEX(resultados!$A$2:$ZZ$2662, 295, MATCH($B$1, resultados!$A$1:$ZZ$1, 0))</f>
        <v/>
      </c>
      <c r="B301">
        <f>INDEX(resultados!$A$2:$ZZ$2662, 295, MATCH($B$2, resultados!$A$1:$ZZ$1, 0))</f>
        <v/>
      </c>
      <c r="C301">
        <f>INDEX(resultados!$A$2:$ZZ$2662, 295, MATCH($B$3, resultados!$A$1:$ZZ$1, 0))</f>
        <v/>
      </c>
    </row>
    <row r="302">
      <c r="A302">
        <f>INDEX(resultados!$A$2:$ZZ$2662, 296, MATCH($B$1, resultados!$A$1:$ZZ$1, 0))</f>
        <v/>
      </c>
      <c r="B302">
        <f>INDEX(resultados!$A$2:$ZZ$2662, 296, MATCH($B$2, resultados!$A$1:$ZZ$1, 0))</f>
        <v/>
      </c>
      <c r="C302">
        <f>INDEX(resultados!$A$2:$ZZ$2662, 296, MATCH($B$3, resultados!$A$1:$ZZ$1, 0))</f>
        <v/>
      </c>
    </row>
    <row r="303">
      <c r="A303">
        <f>INDEX(resultados!$A$2:$ZZ$2662, 297, MATCH($B$1, resultados!$A$1:$ZZ$1, 0))</f>
        <v/>
      </c>
      <c r="B303">
        <f>INDEX(resultados!$A$2:$ZZ$2662, 297, MATCH($B$2, resultados!$A$1:$ZZ$1, 0))</f>
        <v/>
      </c>
      <c r="C303">
        <f>INDEX(resultados!$A$2:$ZZ$2662, 297, MATCH($B$3, resultados!$A$1:$ZZ$1, 0))</f>
        <v/>
      </c>
    </row>
    <row r="304">
      <c r="A304">
        <f>INDEX(resultados!$A$2:$ZZ$2662, 298, MATCH($B$1, resultados!$A$1:$ZZ$1, 0))</f>
        <v/>
      </c>
      <c r="B304">
        <f>INDEX(resultados!$A$2:$ZZ$2662, 298, MATCH($B$2, resultados!$A$1:$ZZ$1, 0))</f>
        <v/>
      </c>
      <c r="C304">
        <f>INDEX(resultados!$A$2:$ZZ$2662, 298, MATCH($B$3, resultados!$A$1:$ZZ$1, 0))</f>
        <v/>
      </c>
    </row>
    <row r="305">
      <c r="A305">
        <f>INDEX(resultados!$A$2:$ZZ$2662, 299, MATCH($B$1, resultados!$A$1:$ZZ$1, 0))</f>
        <v/>
      </c>
      <c r="B305">
        <f>INDEX(resultados!$A$2:$ZZ$2662, 299, MATCH($B$2, resultados!$A$1:$ZZ$1, 0))</f>
        <v/>
      </c>
      <c r="C305">
        <f>INDEX(resultados!$A$2:$ZZ$2662, 299, MATCH($B$3, resultados!$A$1:$ZZ$1, 0))</f>
        <v/>
      </c>
    </row>
    <row r="306">
      <c r="A306">
        <f>INDEX(resultados!$A$2:$ZZ$2662, 300, MATCH($B$1, resultados!$A$1:$ZZ$1, 0))</f>
        <v/>
      </c>
      <c r="B306">
        <f>INDEX(resultados!$A$2:$ZZ$2662, 300, MATCH($B$2, resultados!$A$1:$ZZ$1, 0))</f>
        <v/>
      </c>
      <c r="C306">
        <f>INDEX(resultados!$A$2:$ZZ$2662, 300, MATCH($B$3, resultados!$A$1:$ZZ$1, 0))</f>
        <v/>
      </c>
    </row>
    <row r="307">
      <c r="A307">
        <f>INDEX(resultados!$A$2:$ZZ$2662, 301, MATCH($B$1, resultados!$A$1:$ZZ$1, 0))</f>
        <v/>
      </c>
      <c r="B307">
        <f>INDEX(resultados!$A$2:$ZZ$2662, 301, MATCH($B$2, resultados!$A$1:$ZZ$1, 0))</f>
        <v/>
      </c>
      <c r="C307">
        <f>INDEX(resultados!$A$2:$ZZ$2662, 301, MATCH($B$3, resultados!$A$1:$ZZ$1, 0))</f>
        <v/>
      </c>
    </row>
    <row r="308">
      <c r="A308">
        <f>INDEX(resultados!$A$2:$ZZ$2662, 302, MATCH($B$1, resultados!$A$1:$ZZ$1, 0))</f>
        <v/>
      </c>
      <c r="B308">
        <f>INDEX(resultados!$A$2:$ZZ$2662, 302, MATCH($B$2, resultados!$A$1:$ZZ$1, 0))</f>
        <v/>
      </c>
      <c r="C308">
        <f>INDEX(resultados!$A$2:$ZZ$2662, 302, MATCH($B$3, resultados!$A$1:$ZZ$1, 0))</f>
        <v/>
      </c>
    </row>
    <row r="309">
      <c r="A309">
        <f>INDEX(resultados!$A$2:$ZZ$2662, 303, MATCH($B$1, resultados!$A$1:$ZZ$1, 0))</f>
        <v/>
      </c>
      <c r="B309">
        <f>INDEX(resultados!$A$2:$ZZ$2662, 303, MATCH($B$2, resultados!$A$1:$ZZ$1, 0))</f>
        <v/>
      </c>
      <c r="C309">
        <f>INDEX(resultados!$A$2:$ZZ$2662, 303, MATCH($B$3, resultados!$A$1:$ZZ$1, 0))</f>
        <v/>
      </c>
    </row>
    <row r="310">
      <c r="A310">
        <f>INDEX(resultados!$A$2:$ZZ$2662, 304, MATCH($B$1, resultados!$A$1:$ZZ$1, 0))</f>
        <v/>
      </c>
      <c r="B310">
        <f>INDEX(resultados!$A$2:$ZZ$2662, 304, MATCH($B$2, resultados!$A$1:$ZZ$1, 0))</f>
        <v/>
      </c>
      <c r="C310">
        <f>INDEX(resultados!$A$2:$ZZ$2662, 304, MATCH($B$3, resultados!$A$1:$ZZ$1, 0))</f>
        <v/>
      </c>
    </row>
    <row r="311">
      <c r="A311">
        <f>INDEX(resultados!$A$2:$ZZ$2662, 305, MATCH($B$1, resultados!$A$1:$ZZ$1, 0))</f>
        <v/>
      </c>
      <c r="B311">
        <f>INDEX(resultados!$A$2:$ZZ$2662, 305, MATCH($B$2, resultados!$A$1:$ZZ$1, 0))</f>
        <v/>
      </c>
      <c r="C311">
        <f>INDEX(resultados!$A$2:$ZZ$2662, 305, MATCH($B$3, resultados!$A$1:$ZZ$1, 0))</f>
        <v/>
      </c>
    </row>
    <row r="312">
      <c r="A312">
        <f>INDEX(resultados!$A$2:$ZZ$2662, 306, MATCH($B$1, resultados!$A$1:$ZZ$1, 0))</f>
        <v/>
      </c>
      <c r="B312">
        <f>INDEX(resultados!$A$2:$ZZ$2662, 306, MATCH($B$2, resultados!$A$1:$ZZ$1, 0))</f>
        <v/>
      </c>
      <c r="C312">
        <f>INDEX(resultados!$A$2:$ZZ$2662, 306, MATCH($B$3, resultados!$A$1:$ZZ$1, 0))</f>
        <v/>
      </c>
    </row>
    <row r="313">
      <c r="A313">
        <f>INDEX(resultados!$A$2:$ZZ$2662, 307, MATCH($B$1, resultados!$A$1:$ZZ$1, 0))</f>
        <v/>
      </c>
      <c r="B313">
        <f>INDEX(resultados!$A$2:$ZZ$2662, 307, MATCH($B$2, resultados!$A$1:$ZZ$1, 0))</f>
        <v/>
      </c>
      <c r="C313">
        <f>INDEX(resultados!$A$2:$ZZ$2662, 307, MATCH($B$3, resultados!$A$1:$ZZ$1, 0))</f>
        <v/>
      </c>
    </row>
    <row r="314">
      <c r="A314">
        <f>INDEX(resultados!$A$2:$ZZ$2662, 308, MATCH($B$1, resultados!$A$1:$ZZ$1, 0))</f>
        <v/>
      </c>
      <c r="B314">
        <f>INDEX(resultados!$A$2:$ZZ$2662, 308, MATCH($B$2, resultados!$A$1:$ZZ$1, 0))</f>
        <v/>
      </c>
      <c r="C314">
        <f>INDEX(resultados!$A$2:$ZZ$2662, 308, MATCH($B$3, resultados!$A$1:$ZZ$1, 0))</f>
        <v/>
      </c>
    </row>
    <row r="315">
      <c r="A315">
        <f>INDEX(resultados!$A$2:$ZZ$2662, 309, MATCH($B$1, resultados!$A$1:$ZZ$1, 0))</f>
        <v/>
      </c>
      <c r="B315">
        <f>INDEX(resultados!$A$2:$ZZ$2662, 309, MATCH($B$2, resultados!$A$1:$ZZ$1, 0))</f>
        <v/>
      </c>
      <c r="C315">
        <f>INDEX(resultados!$A$2:$ZZ$2662, 309, MATCH($B$3, resultados!$A$1:$ZZ$1, 0))</f>
        <v/>
      </c>
    </row>
    <row r="316">
      <c r="A316">
        <f>INDEX(resultados!$A$2:$ZZ$2662, 310, MATCH($B$1, resultados!$A$1:$ZZ$1, 0))</f>
        <v/>
      </c>
      <c r="B316">
        <f>INDEX(resultados!$A$2:$ZZ$2662, 310, MATCH($B$2, resultados!$A$1:$ZZ$1, 0))</f>
        <v/>
      </c>
      <c r="C316">
        <f>INDEX(resultados!$A$2:$ZZ$2662, 310, MATCH($B$3, resultados!$A$1:$ZZ$1, 0))</f>
        <v/>
      </c>
    </row>
    <row r="317">
      <c r="A317">
        <f>INDEX(resultados!$A$2:$ZZ$2662, 311, MATCH($B$1, resultados!$A$1:$ZZ$1, 0))</f>
        <v/>
      </c>
      <c r="B317">
        <f>INDEX(resultados!$A$2:$ZZ$2662, 311, MATCH($B$2, resultados!$A$1:$ZZ$1, 0))</f>
        <v/>
      </c>
      <c r="C317">
        <f>INDEX(resultados!$A$2:$ZZ$2662, 311, MATCH($B$3, resultados!$A$1:$ZZ$1, 0))</f>
        <v/>
      </c>
    </row>
    <row r="318">
      <c r="A318">
        <f>INDEX(resultados!$A$2:$ZZ$2662, 312, MATCH($B$1, resultados!$A$1:$ZZ$1, 0))</f>
        <v/>
      </c>
      <c r="B318">
        <f>INDEX(resultados!$A$2:$ZZ$2662, 312, MATCH($B$2, resultados!$A$1:$ZZ$1, 0))</f>
        <v/>
      </c>
      <c r="C318">
        <f>INDEX(resultados!$A$2:$ZZ$2662, 312, MATCH($B$3, resultados!$A$1:$ZZ$1, 0))</f>
        <v/>
      </c>
    </row>
    <row r="319">
      <c r="A319">
        <f>INDEX(resultados!$A$2:$ZZ$2662, 313, MATCH($B$1, resultados!$A$1:$ZZ$1, 0))</f>
        <v/>
      </c>
      <c r="B319">
        <f>INDEX(resultados!$A$2:$ZZ$2662, 313, MATCH($B$2, resultados!$A$1:$ZZ$1, 0))</f>
        <v/>
      </c>
      <c r="C319">
        <f>INDEX(resultados!$A$2:$ZZ$2662, 313, MATCH($B$3, resultados!$A$1:$ZZ$1, 0))</f>
        <v/>
      </c>
    </row>
    <row r="320">
      <c r="A320">
        <f>INDEX(resultados!$A$2:$ZZ$2662, 314, MATCH($B$1, resultados!$A$1:$ZZ$1, 0))</f>
        <v/>
      </c>
      <c r="B320">
        <f>INDEX(resultados!$A$2:$ZZ$2662, 314, MATCH($B$2, resultados!$A$1:$ZZ$1, 0))</f>
        <v/>
      </c>
      <c r="C320">
        <f>INDEX(resultados!$A$2:$ZZ$2662, 314, MATCH($B$3, resultados!$A$1:$ZZ$1, 0))</f>
        <v/>
      </c>
    </row>
    <row r="321">
      <c r="A321">
        <f>INDEX(resultados!$A$2:$ZZ$2662, 315, MATCH($B$1, resultados!$A$1:$ZZ$1, 0))</f>
        <v/>
      </c>
      <c r="B321">
        <f>INDEX(resultados!$A$2:$ZZ$2662, 315, MATCH($B$2, resultados!$A$1:$ZZ$1, 0))</f>
        <v/>
      </c>
      <c r="C321">
        <f>INDEX(resultados!$A$2:$ZZ$2662, 315, MATCH($B$3, resultados!$A$1:$ZZ$1, 0))</f>
        <v/>
      </c>
    </row>
    <row r="322">
      <c r="A322">
        <f>INDEX(resultados!$A$2:$ZZ$2662, 316, MATCH($B$1, resultados!$A$1:$ZZ$1, 0))</f>
        <v/>
      </c>
      <c r="B322">
        <f>INDEX(resultados!$A$2:$ZZ$2662, 316, MATCH($B$2, resultados!$A$1:$ZZ$1, 0))</f>
        <v/>
      </c>
      <c r="C322">
        <f>INDEX(resultados!$A$2:$ZZ$2662, 316, MATCH($B$3, resultados!$A$1:$ZZ$1, 0))</f>
        <v/>
      </c>
    </row>
    <row r="323">
      <c r="A323">
        <f>INDEX(resultados!$A$2:$ZZ$2662, 317, MATCH($B$1, resultados!$A$1:$ZZ$1, 0))</f>
        <v/>
      </c>
      <c r="B323">
        <f>INDEX(resultados!$A$2:$ZZ$2662, 317, MATCH($B$2, resultados!$A$1:$ZZ$1, 0))</f>
        <v/>
      </c>
      <c r="C323">
        <f>INDEX(resultados!$A$2:$ZZ$2662, 317, MATCH($B$3, resultados!$A$1:$ZZ$1, 0))</f>
        <v/>
      </c>
    </row>
    <row r="324">
      <c r="A324">
        <f>INDEX(resultados!$A$2:$ZZ$2662, 318, MATCH($B$1, resultados!$A$1:$ZZ$1, 0))</f>
        <v/>
      </c>
      <c r="B324">
        <f>INDEX(resultados!$A$2:$ZZ$2662, 318, MATCH($B$2, resultados!$A$1:$ZZ$1, 0))</f>
        <v/>
      </c>
      <c r="C324">
        <f>INDEX(resultados!$A$2:$ZZ$2662, 318, MATCH($B$3, resultados!$A$1:$ZZ$1, 0))</f>
        <v/>
      </c>
    </row>
    <row r="325">
      <c r="A325">
        <f>INDEX(resultados!$A$2:$ZZ$2662, 319, MATCH($B$1, resultados!$A$1:$ZZ$1, 0))</f>
        <v/>
      </c>
      <c r="B325">
        <f>INDEX(resultados!$A$2:$ZZ$2662, 319, MATCH($B$2, resultados!$A$1:$ZZ$1, 0))</f>
        <v/>
      </c>
      <c r="C325">
        <f>INDEX(resultados!$A$2:$ZZ$2662, 319, MATCH($B$3, resultados!$A$1:$ZZ$1, 0))</f>
        <v/>
      </c>
    </row>
    <row r="326">
      <c r="A326">
        <f>INDEX(resultados!$A$2:$ZZ$2662, 320, MATCH($B$1, resultados!$A$1:$ZZ$1, 0))</f>
        <v/>
      </c>
      <c r="B326">
        <f>INDEX(resultados!$A$2:$ZZ$2662, 320, MATCH($B$2, resultados!$A$1:$ZZ$1, 0))</f>
        <v/>
      </c>
      <c r="C326">
        <f>INDEX(resultados!$A$2:$ZZ$2662, 320, MATCH($B$3, resultados!$A$1:$ZZ$1, 0))</f>
        <v/>
      </c>
    </row>
    <row r="327">
      <c r="A327">
        <f>INDEX(resultados!$A$2:$ZZ$2662, 321, MATCH($B$1, resultados!$A$1:$ZZ$1, 0))</f>
        <v/>
      </c>
      <c r="B327">
        <f>INDEX(resultados!$A$2:$ZZ$2662, 321, MATCH($B$2, resultados!$A$1:$ZZ$1, 0))</f>
        <v/>
      </c>
      <c r="C327">
        <f>INDEX(resultados!$A$2:$ZZ$2662, 321, MATCH($B$3, resultados!$A$1:$ZZ$1, 0))</f>
        <v/>
      </c>
    </row>
    <row r="328">
      <c r="A328">
        <f>INDEX(resultados!$A$2:$ZZ$2662, 322, MATCH($B$1, resultados!$A$1:$ZZ$1, 0))</f>
        <v/>
      </c>
      <c r="B328">
        <f>INDEX(resultados!$A$2:$ZZ$2662, 322, MATCH($B$2, resultados!$A$1:$ZZ$1, 0))</f>
        <v/>
      </c>
      <c r="C328">
        <f>INDEX(resultados!$A$2:$ZZ$2662, 322, MATCH($B$3, resultados!$A$1:$ZZ$1, 0))</f>
        <v/>
      </c>
    </row>
    <row r="329">
      <c r="A329">
        <f>INDEX(resultados!$A$2:$ZZ$2662, 323, MATCH($B$1, resultados!$A$1:$ZZ$1, 0))</f>
        <v/>
      </c>
      <c r="B329">
        <f>INDEX(resultados!$A$2:$ZZ$2662, 323, MATCH($B$2, resultados!$A$1:$ZZ$1, 0))</f>
        <v/>
      </c>
      <c r="C329">
        <f>INDEX(resultados!$A$2:$ZZ$2662, 323, MATCH($B$3, resultados!$A$1:$ZZ$1, 0))</f>
        <v/>
      </c>
    </row>
    <row r="330">
      <c r="A330">
        <f>INDEX(resultados!$A$2:$ZZ$2662, 324, MATCH($B$1, resultados!$A$1:$ZZ$1, 0))</f>
        <v/>
      </c>
      <c r="B330">
        <f>INDEX(resultados!$A$2:$ZZ$2662, 324, MATCH($B$2, resultados!$A$1:$ZZ$1, 0))</f>
        <v/>
      </c>
      <c r="C330">
        <f>INDEX(resultados!$A$2:$ZZ$2662, 324, MATCH($B$3, resultados!$A$1:$ZZ$1, 0))</f>
        <v/>
      </c>
    </row>
    <row r="331">
      <c r="A331">
        <f>INDEX(resultados!$A$2:$ZZ$2662, 325, MATCH($B$1, resultados!$A$1:$ZZ$1, 0))</f>
        <v/>
      </c>
      <c r="B331">
        <f>INDEX(resultados!$A$2:$ZZ$2662, 325, MATCH($B$2, resultados!$A$1:$ZZ$1, 0))</f>
        <v/>
      </c>
      <c r="C331">
        <f>INDEX(resultados!$A$2:$ZZ$2662, 325, MATCH($B$3, resultados!$A$1:$ZZ$1, 0))</f>
        <v/>
      </c>
    </row>
    <row r="332">
      <c r="A332">
        <f>INDEX(resultados!$A$2:$ZZ$2662, 326, MATCH($B$1, resultados!$A$1:$ZZ$1, 0))</f>
        <v/>
      </c>
      <c r="B332">
        <f>INDEX(resultados!$A$2:$ZZ$2662, 326, MATCH($B$2, resultados!$A$1:$ZZ$1, 0))</f>
        <v/>
      </c>
      <c r="C332">
        <f>INDEX(resultados!$A$2:$ZZ$2662, 326, MATCH($B$3, resultados!$A$1:$ZZ$1, 0))</f>
        <v/>
      </c>
    </row>
    <row r="333">
      <c r="A333">
        <f>INDEX(resultados!$A$2:$ZZ$2662, 327, MATCH($B$1, resultados!$A$1:$ZZ$1, 0))</f>
        <v/>
      </c>
      <c r="B333">
        <f>INDEX(resultados!$A$2:$ZZ$2662, 327, MATCH($B$2, resultados!$A$1:$ZZ$1, 0))</f>
        <v/>
      </c>
      <c r="C333">
        <f>INDEX(resultados!$A$2:$ZZ$2662, 327, MATCH($B$3, resultados!$A$1:$ZZ$1, 0))</f>
        <v/>
      </c>
    </row>
    <row r="334">
      <c r="A334">
        <f>INDEX(resultados!$A$2:$ZZ$2662, 328, MATCH($B$1, resultados!$A$1:$ZZ$1, 0))</f>
        <v/>
      </c>
      <c r="B334">
        <f>INDEX(resultados!$A$2:$ZZ$2662, 328, MATCH($B$2, resultados!$A$1:$ZZ$1, 0))</f>
        <v/>
      </c>
      <c r="C334">
        <f>INDEX(resultados!$A$2:$ZZ$2662, 328, MATCH($B$3, resultados!$A$1:$ZZ$1, 0))</f>
        <v/>
      </c>
    </row>
    <row r="335">
      <c r="A335">
        <f>INDEX(resultados!$A$2:$ZZ$2662, 329, MATCH($B$1, resultados!$A$1:$ZZ$1, 0))</f>
        <v/>
      </c>
      <c r="B335">
        <f>INDEX(resultados!$A$2:$ZZ$2662, 329, MATCH($B$2, resultados!$A$1:$ZZ$1, 0))</f>
        <v/>
      </c>
      <c r="C335">
        <f>INDEX(resultados!$A$2:$ZZ$2662, 329, MATCH($B$3, resultados!$A$1:$ZZ$1, 0))</f>
        <v/>
      </c>
    </row>
    <row r="336">
      <c r="A336">
        <f>INDEX(resultados!$A$2:$ZZ$2662, 330, MATCH($B$1, resultados!$A$1:$ZZ$1, 0))</f>
        <v/>
      </c>
      <c r="B336">
        <f>INDEX(resultados!$A$2:$ZZ$2662, 330, MATCH($B$2, resultados!$A$1:$ZZ$1, 0))</f>
        <v/>
      </c>
      <c r="C336">
        <f>INDEX(resultados!$A$2:$ZZ$2662, 330, MATCH($B$3, resultados!$A$1:$ZZ$1, 0))</f>
        <v/>
      </c>
    </row>
    <row r="337">
      <c r="A337">
        <f>INDEX(resultados!$A$2:$ZZ$2662, 331, MATCH($B$1, resultados!$A$1:$ZZ$1, 0))</f>
        <v/>
      </c>
      <c r="B337">
        <f>INDEX(resultados!$A$2:$ZZ$2662, 331, MATCH($B$2, resultados!$A$1:$ZZ$1, 0))</f>
        <v/>
      </c>
      <c r="C337">
        <f>INDEX(resultados!$A$2:$ZZ$2662, 331, MATCH($B$3, resultados!$A$1:$ZZ$1, 0))</f>
        <v/>
      </c>
    </row>
    <row r="338">
      <c r="A338">
        <f>INDEX(resultados!$A$2:$ZZ$2662, 332, MATCH($B$1, resultados!$A$1:$ZZ$1, 0))</f>
        <v/>
      </c>
      <c r="B338">
        <f>INDEX(resultados!$A$2:$ZZ$2662, 332, MATCH($B$2, resultados!$A$1:$ZZ$1, 0))</f>
        <v/>
      </c>
      <c r="C338">
        <f>INDEX(resultados!$A$2:$ZZ$2662, 332, MATCH($B$3, resultados!$A$1:$ZZ$1, 0))</f>
        <v/>
      </c>
    </row>
    <row r="339">
      <c r="A339">
        <f>INDEX(resultados!$A$2:$ZZ$2662, 333, MATCH($B$1, resultados!$A$1:$ZZ$1, 0))</f>
        <v/>
      </c>
      <c r="B339">
        <f>INDEX(resultados!$A$2:$ZZ$2662, 333, MATCH($B$2, resultados!$A$1:$ZZ$1, 0))</f>
        <v/>
      </c>
      <c r="C339">
        <f>INDEX(resultados!$A$2:$ZZ$2662, 333, MATCH($B$3, resultados!$A$1:$ZZ$1, 0))</f>
        <v/>
      </c>
    </row>
    <row r="340">
      <c r="A340">
        <f>INDEX(resultados!$A$2:$ZZ$2662, 334, MATCH($B$1, resultados!$A$1:$ZZ$1, 0))</f>
        <v/>
      </c>
      <c r="B340">
        <f>INDEX(resultados!$A$2:$ZZ$2662, 334, MATCH($B$2, resultados!$A$1:$ZZ$1, 0))</f>
        <v/>
      </c>
      <c r="C340">
        <f>INDEX(resultados!$A$2:$ZZ$2662, 334, MATCH($B$3, resultados!$A$1:$ZZ$1, 0))</f>
        <v/>
      </c>
    </row>
    <row r="341">
      <c r="A341">
        <f>INDEX(resultados!$A$2:$ZZ$2662, 335, MATCH($B$1, resultados!$A$1:$ZZ$1, 0))</f>
        <v/>
      </c>
      <c r="B341">
        <f>INDEX(resultados!$A$2:$ZZ$2662, 335, MATCH($B$2, resultados!$A$1:$ZZ$1, 0))</f>
        <v/>
      </c>
      <c r="C341">
        <f>INDEX(resultados!$A$2:$ZZ$2662, 335, MATCH($B$3, resultados!$A$1:$ZZ$1, 0))</f>
        <v/>
      </c>
    </row>
    <row r="342">
      <c r="A342">
        <f>INDEX(resultados!$A$2:$ZZ$2662, 336, MATCH($B$1, resultados!$A$1:$ZZ$1, 0))</f>
        <v/>
      </c>
      <c r="B342">
        <f>INDEX(resultados!$A$2:$ZZ$2662, 336, MATCH($B$2, resultados!$A$1:$ZZ$1, 0))</f>
        <v/>
      </c>
      <c r="C342">
        <f>INDEX(resultados!$A$2:$ZZ$2662, 336, MATCH($B$3, resultados!$A$1:$ZZ$1, 0))</f>
        <v/>
      </c>
    </row>
    <row r="343">
      <c r="A343">
        <f>INDEX(resultados!$A$2:$ZZ$2662, 337, MATCH($B$1, resultados!$A$1:$ZZ$1, 0))</f>
        <v/>
      </c>
      <c r="B343">
        <f>INDEX(resultados!$A$2:$ZZ$2662, 337, MATCH($B$2, resultados!$A$1:$ZZ$1, 0))</f>
        <v/>
      </c>
      <c r="C343">
        <f>INDEX(resultados!$A$2:$ZZ$2662, 337, MATCH($B$3, resultados!$A$1:$ZZ$1, 0))</f>
        <v/>
      </c>
    </row>
    <row r="344">
      <c r="A344">
        <f>INDEX(resultados!$A$2:$ZZ$2662, 338, MATCH($B$1, resultados!$A$1:$ZZ$1, 0))</f>
        <v/>
      </c>
      <c r="B344">
        <f>INDEX(resultados!$A$2:$ZZ$2662, 338, MATCH($B$2, resultados!$A$1:$ZZ$1, 0))</f>
        <v/>
      </c>
      <c r="C344">
        <f>INDEX(resultados!$A$2:$ZZ$2662, 338, MATCH($B$3, resultados!$A$1:$ZZ$1, 0))</f>
        <v/>
      </c>
    </row>
    <row r="345">
      <c r="A345">
        <f>INDEX(resultados!$A$2:$ZZ$2662, 339, MATCH($B$1, resultados!$A$1:$ZZ$1, 0))</f>
        <v/>
      </c>
      <c r="B345">
        <f>INDEX(resultados!$A$2:$ZZ$2662, 339, MATCH($B$2, resultados!$A$1:$ZZ$1, 0))</f>
        <v/>
      </c>
      <c r="C345">
        <f>INDEX(resultados!$A$2:$ZZ$2662, 339, MATCH($B$3, resultados!$A$1:$ZZ$1, 0))</f>
        <v/>
      </c>
    </row>
    <row r="346">
      <c r="A346">
        <f>INDEX(resultados!$A$2:$ZZ$2662, 340, MATCH($B$1, resultados!$A$1:$ZZ$1, 0))</f>
        <v/>
      </c>
      <c r="B346">
        <f>INDEX(resultados!$A$2:$ZZ$2662, 340, MATCH($B$2, resultados!$A$1:$ZZ$1, 0))</f>
        <v/>
      </c>
      <c r="C346">
        <f>INDEX(resultados!$A$2:$ZZ$2662, 340, MATCH($B$3, resultados!$A$1:$ZZ$1, 0))</f>
        <v/>
      </c>
    </row>
    <row r="347">
      <c r="A347">
        <f>INDEX(resultados!$A$2:$ZZ$2662, 341, MATCH($B$1, resultados!$A$1:$ZZ$1, 0))</f>
        <v/>
      </c>
      <c r="B347">
        <f>INDEX(resultados!$A$2:$ZZ$2662, 341, MATCH($B$2, resultados!$A$1:$ZZ$1, 0))</f>
        <v/>
      </c>
      <c r="C347">
        <f>INDEX(resultados!$A$2:$ZZ$2662, 341, MATCH($B$3, resultados!$A$1:$ZZ$1, 0))</f>
        <v/>
      </c>
    </row>
    <row r="348">
      <c r="A348">
        <f>INDEX(resultados!$A$2:$ZZ$2662, 342, MATCH($B$1, resultados!$A$1:$ZZ$1, 0))</f>
        <v/>
      </c>
      <c r="B348">
        <f>INDEX(resultados!$A$2:$ZZ$2662, 342, MATCH($B$2, resultados!$A$1:$ZZ$1, 0))</f>
        <v/>
      </c>
      <c r="C348">
        <f>INDEX(resultados!$A$2:$ZZ$2662, 342, MATCH($B$3, resultados!$A$1:$ZZ$1, 0))</f>
        <v/>
      </c>
    </row>
    <row r="349">
      <c r="A349">
        <f>INDEX(resultados!$A$2:$ZZ$2662, 343, MATCH($B$1, resultados!$A$1:$ZZ$1, 0))</f>
        <v/>
      </c>
      <c r="B349">
        <f>INDEX(resultados!$A$2:$ZZ$2662, 343, MATCH($B$2, resultados!$A$1:$ZZ$1, 0))</f>
        <v/>
      </c>
      <c r="C349">
        <f>INDEX(resultados!$A$2:$ZZ$2662, 343, MATCH($B$3, resultados!$A$1:$ZZ$1, 0))</f>
        <v/>
      </c>
    </row>
    <row r="350">
      <c r="A350">
        <f>INDEX(resultados!$A$2:$ZZ$2662, 344, MATCH($B$1, resultados!$A$1:$ZZ$1, 0))</f>
        <v/>
      </c>
      <c r="B350">
        <f>INDEX(resultados!$A$2:$ZZ$2662, 344, MATCH($B$2, resultados!$A$1:$ZZ$1, 0))</f>
        <v/>
      </c>
      <c r="C350">
        <f>INDEX(resultados!$A$2:$ZZ$2662, 344, MATCH($B$3, resultados!$A$1:$ZZ$1, 0))</f>
        <v/>
      </c>
    </row>
    <row r="351">
      <c r="A351">
        <f>INDEX(resultados!$A$2:$ZZ$2662, 345, MATCH($B$1, resultados!$A$1:$ZZ$1, 0))</f>
        <v/>
      </c>
      <c r="B351">
        <f>INDEX(resultados!$A$2:$ZZ$2662, 345, MATCH($B$2, resultados!$A$1:$ZZ$1, 0))</f>
        <v/>
      </c>
      <c r="C351">
        <f>INDEX(resultados!$A$2:$ZZ$2662, 345, MATCH($B$3, resultados!$A$1:$ZZ$1, 0))</f>
        <v/>
      </c>
    </row>
    <row r="352">
      <c r="A352">
        <f>INDEX(resultados!$A$2:$ZZ$2662, 346, MATCH($B$1, resultados!$A$1:$ZZ$1, 0))</f>
        <v/>
      </c>
      <c r="B352">
        <f>INDEX(resultados!$A$2:$ZZ$2662, 346, MATCH($B$2, resultados!$A$1:$ZZ$1, 0))</f>
        <v/>
      </c>
      <c r="C352">
        <f>INDEX(resultados!$A$2:$ZZ$2662, 346, MATCH($B$3, resultados!$A$1:$ZZ$1, 0))</f>
        <v/>
      </c>
    </row>
    <row r="353">
      <c r="A353">
        <f>INDEX(resultados!$A$2:$ZZ$2662, 347, MATCH($B$1, resultados!$A$1:$ZZ$1, 0))</f>
        <v/>
      </c>
      <c r="B353">
        <f>INDEX(resultados!$A$2:$ZZ$2662, 347, MATCH($B$2, resultados!$A$1:$ZZ$1, 0))</f>
        <v/>
      </c>
      <c r="C353">
        <f>INDEX(resultados!$A$2:$ZZ$2662, 347, MATCH($B$3, resultados!$A$1:$ZZ$1, 0))</f>
        <v/>
      </c>
    </row>
    <row r="354">
      <c r="A354">
        <f>INDEX(resultados!$A$2:$ZZ$2662, 348, MATCH($B$1, resultados!$A$1:$ZZ$1, 0))</f>
        <v/>
      </c>
      <c r="B354">
        <f>INDEX(resultados!$A$2:$ZZ$2662, 348, MATCH($B$2, resultados!$A$1:$ZZ$1, 0))</f>
        <v/>
      </c>
      <c r="C354">
        <f>INDEX(resultados!$A$2:$ZZ$2662, 348, MATCH($B$3, resultados!$A$1:$ZZ$1, 0))</f>
        <v/>
      </c>
    </row>
    <row r="355">
      <c r="A355">
        <f>INDEX(resultados!$A$2:$ZZ$2662, 349, MATCH($B$1, resultados!$A$1:$ZZ$1, 0))</f>
        <v/>
      </c>
      <c r="B355">
        <f>INDEX(resultados!$A$2:$ZZ$2662, 349, MATCH($B$2, resultados!$A$1:$ZZ$1, 0))</f>
        <v/>
      </c>
      <c r="C355">
        <f>INDEX(resultados!$A$2:$ZZ$2662, 349, MATCH($B$3, resultados!$A$1:$ZZ$1, 0))</f>
        <v/>
      </c>
    </row>
    <row r="356">
      <c r="A356">
        <f>INDEX(resultados!$A$2:$ZZ$2662, 350, MATCH($B$1, resultados!$A$1:$ZZ$1, 0))</f>
        <v/>
      </c>
      <c r="B356">
        <f>INDEX(resultados!$A$2:$ZZ$2662, 350, MATCH($B$2, resultados!$A$1:$ZZ$1, 0))</f>
        <v/>
      </c>
      <c r="C356">
        <f>INDEX(resultados!$A$2:$ZZ$2662, 350, MATCH($B$3, resultados!$A$1:$ZZ$1, 0))</f>
        <v/>
      </c>
    </row>
    <row r="357">
      <c r="A357">
        <f>INDEX(resultados!$A$2:$ZZ$2662, 351, MATCH($B$1, resultados!$A$1:$ZZ$1, 0))</f>
        <v/>
      </c>
      <c r="B357">
        <f>INDEX(resultados!$A$2:$ZZ$2662, 351, MATCH($B$2, resultados!$A$1:$ZZ$1, 0))</f>
        <v/>
      </c>
      <c r="C357">
        <f>INDEX(resultados!$A$2:$ZZ$2662, 351, MATCH($B$3, resultados!$A$1:$ZZ$1, 0))</f>
        <v/>
      </c>
    </row>
    <row r="358">
      <c r="A358">
        <f>INDEX(resultados!$A$2:$ZZ$2662, 352, MATCH($B$1, resultados!$A$1:$ZZ$1, 0))</f>
        <v/>
      </c>
      <c r="B358">
        <f>INDEX(resultados!$A$2:$ZZ$2662, 352, MATCH($B$2, resultados!$A$1:$ZZ$1, 0))</f>
        <v/>
      </c>
      <c r="C358">
        <f>INDEX(resultados!$A$2:$ZZ$2662, 352, MATCH($B$3, resultados!$A$1:$ZZ$1, 0))</f>
        <v/>
      </c>
    </row>
    <row r="359">
      <c r="A359">
        <f>INDEX(resultados!$A$2:$ZZ$2662, 353, MATCH($B$1, resultados!$A$1:$ZZ$1, 0))</f>
        <v/>
      </c>
      <c r="B359">
        <f>INDEX(resultados!$A$2:$ZZ$2662, 353, MATCH($B$2, resultados!$A$1:$ZZ$1, 0))</f>
        <v/>
      </c>
      <c r="C359">
        <f>INDEX(resultados!$A$2:$ZZ$2662, 353, MATCH($B$3, resultados!$A$1:$ZZ$1, 0))</f>
        <v/>
      </c>
    </row>
    <row r="360">
      <c r="A360">
        <f>INDEX(resultados!$A$2:$ZZ$2662, 354, MATCH($B$1, resultados!$A$1:$ZZ$1, 0))</f>
        <v/>
      </c>
      <c r="B360">
        <f>INDEX(resultados!$A$2:$ZZ$2662, 354, MATCH($B$2, resultados!$A$1:$ZZ$1, 0))</f>
        <v/>
      </c>
      <c r="C360">
        <f>INDEX(resultados!$A$2:$ZZ$2662, 354, MATCH($B$3, resultados!$A$1:$ZZ$1, 0))</f>
        <v/>
      </c>
    </row>
    <row r="361">
      <c r="A361">
        <f>INDEX(resultados!$A$2:$ZZ$2662, 355, MATCH($B$1, resultados!$A$1:$ZZ$1, 0))</f>
        <v/>
      </c>
      <c r="B361">
        <f>INDEX(resultados!$A$2:$ZZ$2662, 355, MATCH($B$2, resultados!$A$1:$ZZ$1, 0))</f>
        <v/>
      </c>
      <c r="C361">
        <f>INDEX(resultados!$A$2:$ZZ$2662, 355, MATCH($B$3, resultados!$A$1:$ZZ$1, 0))</f>
        <v/>
      </c>
    </row>
    <row r="362">
      <c r="A362">
        <f>INDEX(resultados!$A$2:$ZZ$2662, 356, MATCH($B$1, resultados!$A$1:$ZZ$1, 0))</f>
        <v/>
      </c>
      <c r="B362">
        <f>INDEX(resultados!$A$2:$ZZ$2662, 356, MATCH($B$2, resultados!$A$1:$ZZ$1, 0))</f>
        <v/>
      </c>
      <c r="C362">
        <f>INDEX(resultados!$A$2:$ZZ$2662, 356, MATCH($B$3, resultados!$A$1:$ZZ$1, 0))</f>
        <v/>
      </c>
    </row>
    <row r="363">
      <c r="A363">
        <f>INDEX(resultados!$A$2:$ZZ$2662, 357, MATCH($B$1, resultados!$A$1:$ZZ$1, 0))</f>
        <v/>
      </c>
      <c r="B363">
        <f>INDEX(resultados!$A$2:$ZZ$2662, 357, MATCH($B$2, resultados!$A$1:$ZZ$1, 0))</f>
        <v/>
      </c>
      <c r="C363">
        <f>INDEX(resultados!$A$2:$ZZ$2662, 357, MATCH($B$3, resultados!$A$1:$ZZ$1, 0))</f>
        <v/>
      </c>
    </row>
    <row r="364">
      <c r="A364">
        <f>INDEX(resultados!$A$2:$ZZ$2662, 358, MATCH($B$1, resultados!$A$1:$ZZ$1, 0))</f>
        <v/>
      </c>
      <c r="B364">
        <f>INDEX(resultados!$A$2:$ZZ$2662, 358, MATCH($B$2, resultados!$A$1:$ZZ$1, 0))</f>
        <v/>
      </c>
      <c r="C364">
        <f>INDEX(resultados!$A$2:$ZZ$2662, 358, MATCH($B$3, resultados!$A$1:$ZZ$1, 0))</f>
        <v/>
      </c>
    </row>
    <row r="365">
      <c r="A365">
        <f>INDEX(resultados!$A$2:$ZZ$2662, 359, MATCH($B$1, resultados!$A$1:$ZZ$1, 0))</f>
        <v/>
      </c>
      <c r="B365">
        <f>INDEX(resultados!$A$2:$ZZ$2662, 359, MATCH($B$2, resultados!$A$1:$ZZ$1, 0))</f>
        <v/>
      </c>
      <c r="C365">
        <f>INDEX(resultados!$A$2:$ZZ$2662, 359, MATCH($B$3, resultados!$A$1:$ZZ$1, 0))</f>
        <v/>
      </c>
    </row>
    <row r="366">
      <c r="A366">
        <f>INDEX(resultados!$A$2:$ZZ$2662, 360, MATCH($B$1, resultados!$A$1:$ZZ$1, 0))</f>
        <v/>
      </c>
      <c r="B366">
        <f>INDEX(resultados!$A$2:$ZZ$2662, 360, MATCH($B$2, resultados!$A$1:$ZZ$1, 0))</f>
        <v/>
      </c>
      <c r="C366">
        <f>INDEX(resultados!$A$2:$ZZ$2662, 360, MATCH($B$3, resultados!$A$1:$ZZ$1, 0))</f>
        <v/>
      </c>
    </row>
    <row r="367">
      <c r="A367">
        <f>INDEX(resultados!$A$2:$ZZ$2662, 361, MATCH($B$1, resultados!$A$1:$ZZ$1, 0))</f>
        <v/>
      </c>
      <c r="B367">
        <f>INDEX(resultados!$A$2:$ZZ$2662, 361, MATCH($B$2, resultados!$A$1:$ZZ$1, 0))</f>
        <v/>
      </c>
      <c r="C367">
        <f>INDEX(resultados!$A$2:$ZZ$2662, 361, MATCH($B$3, resultados!$A$1:$ZZ$1, 0))</f>
        <v/>
      </c>
    </row>
    <row r="368">
      <c r="A368">
        <f>INDEX(resultados!$A$2:$ZZ$2662, 362, MATCH($B$1, resultados!$A$1:$ZZ$1, 0))</f>
        <v/>
      </c>
      <c r="B368">
        <f>INDEX(resultados!$A$2:$ZZ$2662, 362, MATCH($B$2, resultados!$A$1:$ZZ$1, 0))</f>
        <v/>
      </c>
      <c r="C368">
        <f>INDEX(resultados!$A$2:$ZZ$2662, 362, MATCH($B$3, resultados!$A$1:$ZZ$1, 0))</f>
        <v/>
      </c>
    </row>
    <row r="369">
      <c r="A369">
        <f>INDEX(resultados!$A$2:$ZZ$2662, 363, MATCH($B$1, resultados!$A$1:$ZZ$1, 0))</f>
        <v/>
      </c>
      <c r="B369">
        <f>INDEX(resultados!$A$2:$ZZ$2662, 363, MATCH($B$2, resultados!$A$1:$ZZ$1, 0))</f>
        <v/>
      </c>
      <c r="C369">
        <f>INDEX(resultados!$A$2:$ZZ$2662, 363, MATCH($B$3, resultados!$A$1:$ZZ$1, 0))</f>
        <v/>
      </c>
    </row>
    <row r="370">
      <c r="A370">
        <f>INDEX(resultados!$A$2:$ZZ$2662, 364, MATCH($B$1, resultados!$A$1:$ZZ$1, 0))</f>
        <v/>
      </c>
      <c r="B370">
        <f>INDEX(resultados!$A$2:$ZZ$2662, 364, MATCH($B$2, resultados!$A$1:$ZZ$1, 0))</f>
        <v/>
      </c>
      <c r="C370">
        <f>INDEX(resultados!$A$2:$ZZ$2662, 364, MATCH($B$3, resultados!$A$1:$ZZ$1, 0))</f>
        <v/>
      </c>
    </row>
    <row r="371">
      <c r="A371">
        <f>INDEX(resultados!$A$2:$ZZ$2662, 365, MATCH($B$1, resultados!$A$1:$ZZ$1, 0))</f>
        <v/>
      </c>
      <c r="B371">
        <f>INDEX(resultados!$A$2:$ZZ$2662, 365, MATCH($B$2, resultados!$A$1:$ZZ$1, 0))</f>
        <v/>
      </c>
      <c r="C371">
        <f>INDEX(resultados!$A$2:$ZZ$2662, 365, MATCH($B$3, resultados!$A$1:$ZZ$1, 0))</f>
        <v/>
      </c>
    </row>
    <row r="372">
      <c r="A372">
        <f>INDEX(resultados!$A$2:$ZZ$2662, 366, MATCH($B$1, resultados!$A$1:$ZZ$1, 0))</f>
        <v/>
      </c>
      <c r="B372">
        <f>INDEX(resultados!$A$2:$ZZ$2662, 366, MATCH($B$2, resultados!$A$1:$ZZ$1, 0))</f>
        <v/>
      </c>
      <c r="C372">
        <f>INDEX(resultados!$A$2:$ZZ$2662, 366, MATCH($B$3, resultados!$A$1:$ZZ$1, 0))</f>
        <v/>
      </c>
    </row>
    <row r="373">
      <c r="A373">
        <f>INDEX(resultados!$A$2:$ZZ$2662, 367, MATCH($B$1, resultados!$A$1:$ZZ$1, 0))</f>
        <v/>
      </c>
      <c r="B373">
        <f>INDEX(resultados!$A$2:$ZZ$2662, 367, MATCH($B$2, resultados!$A$1:$ZZ$1, 0))</f>
        <v/>
      </c>
      <c r="C373">
        <f>INDEX(resultados!$A$2:$ZZ$2662, 367, MATCH($B$3, resultados!$A$1:$ZZ$1, 0))</f>
        <v/>
      </c>
    </row>
    <row r="374">
      <c r="A374">
        <f>INDEX(resultados!$A$2:$ZZ$2662, 368, MATCH($B$1, resultados!$A$1:$ZZ$1, 0))</f>
        <v/>
      </c>
      <c r="B374">
        <f>INDEX(resultados!$A$2:$ZZ$2662, 368, MATCH($B$2, resultados!$A$1:$ZZ$1, 0))</f>
        <v/>
      </c>
      <c r="C374">
        <f>INDEX(resultados!$A$2:$ZZ$2662, 368, MATCH($B$3, resultados!$A$1:$ZZ$1, 0))</f>
        <v/>
      </c>
    </row>
    <row r="375">
      <c r="A375">
        <f>INDEX(resultados!$A$2:$ZZ$2662, 369, MATCH($B$1, resultados!$A$1:$ZZ$1, 0))</f>
        <v/>
      </c>
      <c r="B375">
        <f>INDEX(resultados!$A$2:$ZZ$2662, 369, MATCH($B$2, resultados!$A$1:$ZZ$1, 0))</f>
        <v/>
      </c>
      <c r="C375">
        <f>INDEX(resultados!$A$2:$ZZ$2662, 369, MATCH($B$3, resultados!$A$1:$ZZ$1, 0))</f>
        <v/>
      </c>
    </row>
    <row r="376">
      <c r="A376">
        <f>INDEX(resultados!$A$2:$ZZ$2662, 370, MATCH($B$1, resultados!$A$1:$ZZ$1, 0))</f>
        <v/>
      </c>
      <c r="B376">
        <f>INDEX(resultados!$A$2:$ZZ$2662, 370, MATCH($B$2, resultados!$A$1:$ZZ$1, 0))</f>
        <v/>
      </c>
      <c r="C376">
        <f>INDEX(resultados!$A$2:$ZZ$2662, 370, MATCH($B$3, resultados!$A$1:$ZZ$1, 0))</f>
        <v/>
      </c>
    </row>
    <row r="377">
      <c r="A377">
        <f>INDEX(resultados!$A$2:$ZZ$2662, 371, MATCH($B$1, resultados!$A$1:$ZZ$1, 0))</f>
        <v/>
      </c>
      <c r="B377">
        <f>INDEX(resultados!$A$2:$ZZ$2662, 371, MATCH($B$2, resultados!$A$1:$ZZ$1, 0))</f>
        <v/>
      </c>
      <c r="C377">
        <f>INDEX(resultados!$A$2:$ZZ$2662, 371, MATCH($B$3, resultados!$A$1:$ZZ$1, 0))</f>
        <v/>
      </c>
    </row>
    <row r="378">
      <c r="A378">
        <f>INDEX(resultados!$A$2:$ZZ$2662, 372, MATCH($B$1, resultados!$A$1:$ZZ$1, 0))</f>
        <v/>
      </c>
      <c r="B378">
        <f>INDEX(resultados!$A$2:$ZZ$2662, 372, MATCH($B$2, resultados!$A$1:$ZZ$1, 0))</f>
        <v/>
      </c>
      <c r="C378">
        <f>INDEX(resultados!$A$2:$ZZ$2662, 372, MATCH($B$3, resultados!$A$1:$ZZ$1, 0))</f>
        <v/>
      </c>
    </row>
    <row r="379">
      <c r="A379">
        <f>INDEX(resultados!$A$2:$ZZ$2662, 373, MATCH($B$1, resultados!$A$1:$ZZ$1, 0))</f>
        <v/>
      </c>
      <c r="B379">
        <f>INDEX(resultados!$A$2:$ZZ$2662, 373, MATCH($B$2, resultados!$A$1:$ZZ$1, 0))</f>
        <v/>
      </c>
      <c r="C379">
        <f>INDEX(resultados!$A$2:$ZZ$2662, 373, MATCH($B$3, resultados!$A$1:$ZZ$1, 0))</f>
        <v/>
      </c>
    </row>
    <row r="380">
      <c r="A380">
        <f>INDEX(resultados!$A$2:$ZZ$2662, 374, MATCH($B$1, resultados!$A$1:$ZZ$1, 0))</f>
        <v/>
      </c>
      <c r="B380">
        <f>INDEX(resultados!$A$2:$ZZ$2662, 374, MATCH($B$2, resultados!$A$1:$ZZ$1, 0))</f>
        <v/>
      </c>
      <c r="C380">
        <f>INDEX(resultados!$A$2:$ZZ$2662, 374, MATCH($B$3, resultados!$A$1:$ZZ$1, 0))</f>
        <v/>
      </c>
    </row>
    <row r="381">
      <c r="A381">
        <f>INDEX(resultados!$A$2:$ZZ$2662, 375, MATCH($B$1, resultados!$A$1:$ZZ$1, 0))</f>
        <v/>
      </c>
      <c r="B381">
        <f>INDEX(resultados!$A$2:$ZZ$2662, 375, MATCH($B$2, resultados!$A$1:$ZZ$1, 0))</f>
        <v/>
      </c>
      <c r="C381">
        <f>INDEX(resultados!$A$2:$ZZ$2662, 375, MATCH($B$3, resultados!$A$1:$ZZ$1, 0))</f>
        <v/>
      </c>
    </row>
    <row r="382">
      <c r="A382">
        <f>INDEX(resultados!$A$2:$ZZ$2662, 376, MATCH($B$1, resultados!$A$1:$ZZ$1, 0))</f>
        <v/>
      </c>
      <c r="B382">
        <f>INDEX(resultados!$A$2:$ZZ$2662, 376, MATCH($B$2, resultados!$A$1:$ZZ$1, 0))</f>
        <v/>
      </c>
      <c r="C382">
        <f>INDEX(resultados!$A$2:$ZZ$2662, 376, MATCH($B$3, resultados!$A$1:$ZZ$1, 0))</f>
        <v/>
      </c>
    </row>
    <row r="383">
      <c r="A383">
        <f>INDEX(resultados!$A$2:$ZZ$2662, 377, MATCH($B$1, resultados!$A$1:$ZZ$1, 0))</f>
        <v/>
      </c>
      <c r="B383">
        <f>INDEX(resultados!$A$2:$ZZ$2662, 377, MATCH($B$2, resultados!$A$1:$ZZ$1, 0))</f>
        <v/>
      </c>
      <c r="C383">
        <f>INDEX(resultados!$A$2:$ZZ$2662, 377, MATCH($B$3, resultados!$A$1:$ZZ$1, 0))</f>
        <v/>
      </c>
    </row>
    <row r="384">
      <c r="A384">
        <f>INDEX(resultados!$A$2:$ZZ$2662, 378, MATCH($B$1, resultados!$A$1:$ZZ$1, 0))</f>
        <v/>
      </c>
      <c r="B384">
        <f>INDEX(resultados!$A$2:$ZZ$2662, 378, MATCH($B$2, resultados!$A$1:$ZZ$1, 0))</f>
        <v/>
      </c>
      <c r="C384">
        <f>INDEX(resultados!$A$2:$ZZ$2662, 378, MATCH($B$3, resultados!$A$1:$ZZ$1, 0))</f>
        <v/>
      </c>
    </row>
    <row r="385">
      <c r="A385">
        <f>INDEX(resultados!$A$2:$ZZ$2662, 379, MATCH($B$1, resultados!$A$1:$ZZ$1, 0))</f>
        <v/>
      </c>
      <c r="B385">
        <f>INDEX(resultados!$A$2:$ZZ$2662, 379, MATCH($B$2, resultados!$A$1:$ZZ$1, 0))</f>
        <v/>
      </c>
      <c r="C385">
        <f>INDEX(resultados!$A$2:$ZZ$2662, 379, MATCH($B$3, resultados!$A$1:$ZZ$1, 0))</f>
        <v/>
      </c>
    </row>
    <row r="386">
      <c r="A386">
        <f>INDEX(resultados!$A$2:$ZZ$2662, 380, MATCH($B$1, resultados!$A$1:$ZZ$1, 0))</f>
        <v/>
      </c>
      <c r="B386">
        <f>INDEX(resultados!$A$2:$ZZ$2662, 380, MATCH($B$2, resultados!$A$1:$ZZ$1, 0))</f>
        <v/>
      </c>
      <c r="C386">
        <f>INDEX(resultados!$A$2:$ZZ$2662, 380, MATCH($B$3, resultados!$A$1:$ZZ$1, 0))</f>
        <v/>
      </c>
    </row>
    <row r="387">
      <c r="A387">
        <f>INDEX(resultados!$A$2:$ZZ$2662, 381, MATCH($B$1, resultados!$A$1:$ZZ$1, 0))</f>
        <v/>
      </c>
      <c r="B387">
        <f>INDEX(resultados!$A$2:$ZZ$2662, 381, MATCH($B$2, resultados!$A$1:$ZZ$1, 0))</f>
        <v/>
      </c>
      <c r="C387">
        <f>INDEX(resultados!$A$2:$ZZ$2662, 381, MATCH($B$3, resultados!$A$1:$ZZ$1, 0))</f>
        <v/>
      </c>
    </row>
    <row r="388">
      <c r="A388">
        <f>INDEX(resultados!$A$2:$ZZ$2662, 382, MATCH($B$1, resultados!$A$1:$ZZ$1, 0))</f>
        <v/>
      </c>
      <c r="B388">
        <f>INDEX(resultados!$A$2:$ZZ$2662, 382, MATCH($B$2, resultados!$A$1:$ZZ$1, 0))</f>
        <v/>
      </c>
      <c r="C388">
        <f>INDEX(resultados!$A$2:$ZZ$2662, 382, MATCH($B$3, resultados!$A$1:$ZZ$1, 0))</f>
        <v/>
      </c>
    </row>
    <row r="389">
      <c r="A389">
        <f>INDEX(resultados!$A$2:$ZZ$2662, 383, MATCH($B$1, resultados!$A$1:$ZZ$1, 0))</f>
        <v/>
      </c>
      <c r="B389">
        <f>INDEX(resultados!$A$2:$ZZ$2662, 383, MATCH($B$2, resultados!$A$1:$ZZ$1, 0))</f>
        <v/>
      </c>
      <c r="C389">
        <f>INDEX(resultados!$A$2:$ZZ$2662, 383, MATCH($B$3, resultados!$A$1:$ZZ$1, 0))</f>
        <v/>
      </c>
    </row>
    <row r="390">
      <c r="A390">
        <f>INDEX(resultados!$A$2:$ZZ$2662, 384, MATCH($B$1, resultados!$A$1:$ZZ$1, 0))</f>
        <v/>
      </c>
      <c r="B390">
        <f>INDEX(resultados!$A$2:$ZZ$2662, 384, MATCH($B$2, resultados!$A$1:$ZZ$1, 0))</f>
        <v/>
      </c>
      <c r="C390">
        <f>INDEX(resultados!$A$2:$ZZ$2662, 384, MATCH($B$3, resultados!$A$1:$ZZ$1, 0))</f>
        <v/>
      </c>
    </row>
    <row r="391">
      <c r="A391">
        <f>INDEX(resultados!$A$2:$ZZ$2662, 385, MATCH($B$1, resultados!$A$1:$ZZ$1, 0))</f>
        <v/>
      </c>
      <c r="B391">
        <f>INDEX(resultados!$A$2:$ZZ$2662, 385, MATCH($B$2, resultados!$A$1:$ZZ$1, 0))</f>
        <v/>
      </c>
      <c r="C391">
        <f>INDEX(resultados!$A$2:$ZZ$2662, 385, MATCH($B$3, resultados!$A$1:$ZZ$1, 0))</f>
        <v/>
      </c>
    </row>
    <row r="392">
      <c r="A392">
        <f>INDEX(resultados!$A$2:$ZZ$2662, 386, MATCH($B$1, resultados!$A$1:$ZZ$1, 0))</f>
        <v/>
      </c>
      <c r="B392">
        <f>INDEX(resultados!$A$2:$ZZ$2662, 386, MATCH($B$2, resultados!$A$1:$ZZ$1, 0))</f>
        <v/>
      </c>
      <c r="C392">
        <f>INDEX(resultados!$A$2:$ZZ$2662, 386, MATCH($B$3, resultados!$A$1:$ZZ$1, 0))</f>
        <v/>
      </c>
    </row>
    <row r="393">
      <c r="A393">
        <f>INDEX(resultados!$A$2:$ZZ$2662, 387, MATCH($B$1, resultados!$A$1:$ZZ$1, 0))</f>
        <v/>
      </c>
      <c r="B393">
        <f>INDEX(resultados!$A$2:$ZZ$2662, 387, MATCH($B$2, resultados!$A$1:$ZZ$1, 0))</f>
        <v/>
      </c>
      <c r="C393">
        <f>INDEX(resultados!$A$2:$ZZ$2662, 387, MATCH($B$3, resultados!$A$1:$ZZ$1, 0))</f>
        <v/>
      </c>
    </row>
    <row r="394">
      <c r="A394">
        <f>INDEX(resultados!$A$2:$ZZ$2662, 388, MATCH($B$1, resultados!$A$1:$ZZ$1, 0))</f>
        <v/>
      </c>
      <c r="B394">
        <f>INDEX(resultados!$A$2:$ZZ$2662, 388, MATCH($B$2, resultados!$A$1:$ZZ$1, 0))</f>
        <v/>
      </c>
      <c r="C394">
        <f>INDEX(resultados!$A$2:$ZZ$2662, 388, MATCH($B$3, resultados!$A$1:$ZZ$1, 0))</f>
        <v/>
      </c>
    </row>
    <row r="395">
      <c r="A395">
        <f>INDEX(resultados!$A$2:$ZZ$2662, 389, MATCH($B$1, resultados!$A$1:$ZZ$1, 0))</f>
        <v/>
      </c>
      <c r="B395">
        <f>INDEX(resultados!$A$2:$ZZ$2662, 389, MATCH($B$2, resultados!$A$1:$ZZ$1, 0))</f>
        <v/>
      </c>
      <c r="C395">
        <f>INDEX(resultados!$A$2:$ZZ$2662, 389, MATCH($B$3, resultados!$A$1:$ZZ$1, 0))</f>
        <v/>
      </c>
    </row>
    <row r="396">
      <c r="A396">
        <f>INDEX(resultados!$A$2:$ZZ$2662, 390, MATCH($B$1, resultados!$A$1:$ZZ$1, 0))</f>
        <v/>
      </c>
      <c r="B396">
        <f>INDEX(resultados!$A$2:$ZZ$2662, 390, MATCH($B$2, resultados!$A$1:$ZZ$1, 0))</f>
        <v/>
      </c>
      <c r="C396">
        <f>INDEX(resultados!$A$2:$ZZ$2662, 390, MATCH($B$3, resultados!$A$1:$ZZ$1, 0))</f>
        <v/>
      </c>
    </row>
    <row r="397">
      <c r="A397">
        <f>INDEX(resultados!$A$2:$ZZ$2662, 391, MATCH($B$1, resultados!$A$1:$ZZ$1, 0))</f>
        <v/>
      </c>
      <c r="B397">
        <f>INDEX(resultados!$A$2:$ZZ$2662, 391, MATCH($B$2, resultados!$A$1:$ZZ$1, 0))</f>
        <v/>
      </c>
      <c r="C397">
        <f>INDEX(resultados!$A$2:$ZZ$2662, 391, MATCH($B$3, resultados!$A$1:$ZZ$1, 0))</f>
        <v/>
      </c>
    </row>
    <row r="398">
      <c r="A398">
        <f>INDEX(resultados!$A$2:$ZZ$2662, 392, MATCH($B$1, resultados!$A$1:$ZZ$1, 0))</f>
        <v/>
      </c>
      <c r="B398">
        <f>INDEX(resultados!$A$2:$ZZ$2662, 392, MATCH($B$2, resultados!$A$1:$ZZ$1, 0))</f>
        <v/>
      </c>
      <c r="C398">
        <f>INDEX(resultados!$A$2:$ZZ$2662, 392, MATCH($B$3, resultados!$A$1:$ZZ$1, 0))</f>
        <v/>
      </c>
    </row>
    <row r="399">
      <c r="A399">
        <f>INDEX(resultados!$A$2:$ZZ$2662, 393, MATCH($B$1, resultados!$A$1:$ZZ$1, 0))</f>
        <v/>
      </c>
      <c r="B399">
        <f>INDEX(resultados!$A$2:$ZZ$2662, 393, MATCH($B$2, resultados!$A$1:$ZZ$1, 0))</f>
        <v/>
      </c>
      <c r="C399">
        <f>INDEX(resultados!$A$2:$ZZ$2662, 393, MATCH($B$3, resultados!$A$1:$ZZ$1, 0))</f>
        <v/>
      </c>
    </row>
    <row r="400">
      <c r="A400">
        <f>INDEX(resultados!$A$2:$ZZ$2662, 394, MATCH($B$1, resultados!$A$1:$ZZ$1, 0))</f>
        <v/>
      </c>
      <c r="B400">
        <f>INDEX(resultados!$A$2:$ZZ$2662, 394, MATCH($B$2, resultados!$A$1:$ZZ$1, 0))</f>
        <v/>
      </c>
      <c r="C400">
        <f>INDEX(resultados!$A$2:$ZZ$2662, 394, MATCH($B$3, resultados!$A$1:$ZZ$1, 0))</f>
        <v/>
      </c>
    </row>
    <row r="401">
      <c r="A401">
        <f>INDEX(resultados!$A$2:$ZZ$2662, 395, MATCH($B$1, resultados!$A$1:$ZZ$1, 0))</f>
        <v/>
      </c>
      <c r="B401">
        <f>INDEX(resultados!$A$2:$ZZ$2662, 395, MATCH($B$2, resultados!$A$1:$ZZ$1, 0))</f>
        <v/>
      </c>
      <c r="C401">
        <f>INDEX(resultados!$A$2:$ZZ$2662, 395, MATCH($B$3, resultados!$A$1:$ZZ$1, 0))</f>
        <v/>
      </c>
    </row>
    <row r="402">
      <c r="A402">
        <f>INDEX(resultados!$A$2:$ZZ$2662, 396, MATCH($B$1, resultados!$A$1:$ZZ$1, 0))</f>
        <v/>
      </c>
      <c r="B402">
        <f>INDEX(resultados!$A$2:$ZZ$2662, 396, MATCH($B$2, resultados!$A$1:$ZZ$1, 0))</f>
        <v/>
      </c>
      <c r="C402">
        <f>INDEX(resultados!$A$2:$ZZ$2662, 396, MATCH($B$3, resultados!$A$1:$ZZ$1, 0))</f>
        <v/>
      </c>
    </row>
    <row r="403">
      <c r="A403">
        <f>INDEX(resultados!$A$2:$ZZ$2662, 397, MATCH($B$1, resultados!$A$1:$ZZ$1, 0))</f>
        <v/>
      </c>
      <c r="B403">
        <f>INDEX(resultados!$A$2:$ZZ$2662, 397, MATCH($B$2, resultados!$A$1:$ZZ$1, 0))</f>
        <v/>
      </c>
      <c r="C403">
        <f>INDEX(resultados!$A$2:$ZZ$2662, 397, MATCH($B$3, resultados!$A$1:$ZZ$1, 0))</f>
        <v/>
      </c>
    </row>
    <row r="404">
      <c r="A404">
        <f>INDEX(resultados!$A$2:$ZZ$2662, 398, MATCH($B$1, resultados!$A$1:$ZZ$1, 0))</f>
        <v/>
      </c>
      <c r="B404">
        <f>INDEX(resultados!$A$2:$ZZ$2662, 398, MATCH($B$2, resultados!$A$1:$ZZ$1, 0))</f>
        <v/>
      </c>
      <c r="C404">
        <f>INDEX(resultados!$A$2:$ZZ$2662, 398, MATCH($B$3, resultados!$A$1:$ZZ$1, 0))</f>
        <v/>
      </c>
    </row>
    <row r="405">
      <c r="A405">
        <f>INDEX(resultados!$A$2:$ZZ$2662, 399, MATCH($B$1, resultados!$A$1:$ZZ$1, 0))</f>
        <v/>
      </c>
      <c r="B405">
        <f>INDEX(resultados!$A$2:$ZZ$2662, 399, MATCH($B$2, resultados!$A$1:$ZZ$1, 0))</f>
        <v/>
      </c>
      <c r="C405">
        <f>INDEX(resultados!$A$2:$ZZ$2662, 399, MATCH($B$3, resultados!$A$1:$ZZ$1, 0))</f>
        <v/>
      </c>
    </row>
    <row r="406">
      <c r="A406">
        <f>INDEX(resultados!$A$2:$ZZ$2662, 400, MATCH($B$1, resultados!$A$1:$ZZ$1, 0))</f>
        <v/>
      </c>
      <c r="B406">
        <f>INDEX(resultados!$A$2:$ZZ$2662, 400, MATCH($B$2, resultados!$A$1:$ZZ$1, 0))</f>
        <v/>
      </c>
      <c r="C406">
        <f>INDEX(resultados!$A$2:$ZZ$2662, 400, MATCH($B$3, resultados!$A$1:$ZZ$1, 0))</f>
        <v/>
      </c>
    </row>
    <row r="407">
      <c r="A407">
        <f>INDEX(resultados!$A$2:$ZZ$2662, 401, MATCH($B$1, resultados!$A$1:$ZZ$1, 0))</f>
        <v/>
      </c>
      <c r="B407">
        <f>INDEX(resultados!$A$2:$ZZ$2662, 401, MATCH($B$2, resultados!$A$1:$ZZ$1, 0))</f>
        <v/>
      </c>
      <c r="C407">
        <f>INDEX(resultados!$A$2:$ZZ$2662, 401, MATCH($B$3, resultados!$A$1:$ZZ$1, 0))</f>
        <v/>
      </c>
    </row>
    <row r="408">
      <c r="A408">
        <f>INDEX(resultados!$A$2:$ZZ$2662, 402, MATCH($B$1, resultados!$A$1:$ZZ$1, 0))</f>
        <v/>
      </c>
      <c r="B408">
        <f>INDEX(resultados!$A$2:$ZZ$2662, 402, MATCH($B$2, resultados!$A$1:$ZZ$1, 0))</f>
        <v/>
      </c>
      <c r="C408">
        <f>INDEX(resultados!$A$2:$ZZ$2662, 402, MATCH($B$3, resultados!$A$1:$ZZ$1, 0))</f>
        <v/>
      </c>
    </row>
    <row r="409">
      <c r="A409">
        <f>INDEX(resultados!$A$2:$ZZ$2662, 403, MATCH($B$1, resultados!$A$1:$ZZ$1, 0))</f>
        <v/>
      </c>
      <c r="B409">
        <f>INDEX(resultados!$A$2:$ZZ$2662, 403, MATCH($B$2, resultados!$A$1:$ZZ$1, 0))</f>
        <v/>
      </c>
      <c r="C409">
        <f>INDEX(resultados!$A$2:$ZZ$2662, 403, MATCH($B$3, resultados!$A$1:$ZZ$1, 0))</f>
        <v/>
      </c>
    </row>
    <row r="410">
      <c r="A410">
        <f>INDEX(resultados!$A$2:$ZZ$2662, 404, MATCH($B$1, resultados!$A$1:$ZZ$1, 0))</f>
        <v/>
      </c>
      <c r="B410">
        <f>INDEX(resultados!$A$2:$ZZ$2662, 404, MATCH($B$2, resultados!$A$1:$ZZ$1, 0))</f>
        <v/>
      </c>
      <c r="C410">
        <f>INDEX(resultados!$A$2:$ZZ$2662, 404, MATCH($B$3, resultados!$A$1:$ZZ$1, 0))</f>
        <v/>
      </c>
    </row>
    <row r="411">
      <c r="A411">
        <f>INDEX(resultados!$A$2:$ZZ$2662, 405, MATCH($B$1, resultados!$A$1:$ZZ$1, 0))</f>
        <v/>
      </c>
      <c r="B411">
        <f>INDEX(resultados!$A$2:$ZZ$2662, 405, MATCH($B$2, resultados!$A$1:$ZZ$1, 0))</f>
        <v/>
      </c>
      <c r="C411">
        <f>INDEX(resultados!$A$2:$ZZ$2662, 405, MATCH($B$3, resultados!$A$1:$ZZ$1, 0))</f>
        <v/>
      </c>
    </row>
    <row r="412">
      <c r="A412">
        <f>INDEX(resultados!$A$2:$ZZ$2662, 406, MATCH($B$1, resultados!$A$1:$ZZ$1, 0))</f>
        <v/>
      </c>
      <c r="B412">
        <f>INDEX(resultados!$A$2:$ZZ$2662, 406, MATCH($B$2, resultados!$A$1:$ZZ$1, 0))</f>
        <v/>
      </c>
      <c r="C412">
        <f>INDEX(resultados!$A$2:$ZZ$2662, 406, MATCH($B$3, resultados!$A$1:$ZZ$1, 0))</f>
        <v/>
      </c>
    </row>
    <row r="413">
      <c r="A413">
        <f>INDEX(resultados!$A$2:$ZZ$2662, 407, MATCH($B$1, resultados!$A$1:$ZZ$1, 0))</f>
        <v/>
      </c>
      <c r="B413">
        <f>INDEX(resultados!$A$2:$ZZ$2662, 407, MATCH($B$2, resultados!$A$1:$ZZ$1, 0))</f>
        <v/>
      </c>
      <c r="C413">
        <f>INDEX(resultados!$A$2:$ZZ$2662, 407, MATCH($B$3, resultados!$A$1:$ZZ$1, 0))</f>
        <v/>
      </c>
    </row>
    <row r="414">
      <c r="A414">
        <f>INDEX(resultados!$A$2:$ZZ$2662, 408, MATCH($B$1, resultados!$A$1:$ZZ$1, 0))</f>
        <v/>
      </c>
      <c r="B414">
        <f>INDEX(resultados!$A$2:$ZZ$2662, 408, MATCH($B$2, resultados!$A$1:$ZZ$1, 0))</f>
        <v/>
      </c>
      <c r="C414">
        <f>INDEX(resultados!$A$2:$ZZ$2662, 408, MATCH($B$3, resultados!$A$1:$ZZ$1, 0))</f>
        <v/>
      </c>
    </row>
    <row r="415">
      <c r="A415">
        <f>INDEX(resultados!$A$2:$ZZ$2662, 409, MATCH($B$1, resultados!$A$1:$ZZ$1, 0))</f>
        <v/>
      </c>
      <c r="B415">
        <f>INDEX(resultados!$A$2:$ZZ$2662, 409, MATCH($B$2, resultados!$A$1:$ZZ$1, 0))</f>
        <v/>
      </c>
      <c r="C415">
        <f>INDEX(resultados!$A$2:$ZZ$2662, 409, MATCH($B$3, resultados!$A$1:$ZZ$1, 0))</f>
        <v/>
      </c>
    </row>
    <row r="416">
      <c r="A416">
        <f>INDEX(resultados!$A$2:$ZZ$2662, 410, MATCH($B$1, resultados!$A$1:$ZZ$1, 0))</f>
        <v/>
      </c>
      <c r="B416">
        <f>INDEX(resultados!$A$2:$ZZ$2662, 410, MATCH($B$2, resultados!$A$1:$ZZ$1, 0))</f>
        <v/>
      </c>
      <c r="C416">
        <f>INDEX(resultados!$A$2:$ZZ$2662, 410, MATCH($B$3, resultados!$A$1:$ZZ$1, 0))</f>
        <v/>
      </c>
    </row>
    <row r="417">
      <c r="A417">
        <f>INDEX(resultados!$A$2:$ZZ$2662, 411, MATCH($B$1, resultados!$A$1:$ZZ$1, 0))</f>
        <v/>
      </c>
      <c r="B417">
        <f>INDEX(resultados!$A$2:$ZZ$2662, 411, MATCH($B$2, resultados!$A$1:$ZZ$1, 0))</f>
        <v/>
      </c>
      <c r="C417">
        <f>INDEX(resultados!$A$2:$ZZ$2662, 411, MATCH($B$3, resultados!$A$1:$ZZ$1, 0))</f>
        <v/>
      </c>
    </row>
    <row r="418">
      <c r="A418">
        <f>INDEX(resultados!$A$2:$ZZ$2662, 412, MATCH($B$1, resultados!$A$1:$ZZ$1, 0))</f>
        <v/>
      </c>
      <c r="B418">
        <f>INDEX(resultados!$A$2:$ZZ$2662, 412, MATCH($B$2, resultados!$A$1:$ZZ$1, 0))</f>
        <v/>
      </c>
      <c r="C418">
        <f>INDEX(resultados!$A$2:$ZZ$2662, 412, MATCH($B$3, resultados!$A$1:$ZZ$1, 0))</f>
        <v/>
      </c>
    </row>
    <row r="419">
      <c r="A419">
        <f>INDEX(resultados!$A$2:$ZZ$2662, 413, MATCH($B$1, resultados!$A$1:$ZZ$1, 0))</f>
        <v/>
      </c>
      <c r="B419">
        <f>INDEX(resultados!$A$2:$ZZ$2662, 413, MATCH($B$2, resultados!$A$1:$ZZ$1, 0))</f>
        <v/>
      </c>
      <c r="C419">
        <f>INDEX(resultados!$A$2:$ZZ$2662, 413, MATCH($B$3, resultados!$A$1:$ZZ$1, 0))</f>
        <v/>
      </c>
    </row>
    <row r="420">
      <c r="A420">
        <f>INDEX(resultados!$A$2:$ZZ$2662, 414, MATCH($B$1, resultados!$A$1:$ZZ$1, 0))</f>
        <v/>
      </c>
      <c r="B420">
        <f>INDEX(resultados!$A$2:$ZZ$2662, 414, MATCH($B$2, resultados!$A$1:$ZZ$1, 0))</f>
        <v/>
      </c>
      <c r="C420">
        <f>INDEX(resultados!$A$2:$ZZ$2662, 414, MATCH($B$3, resultados!$A$1:$ZZ$1, 0))</f>
        <v/>
      </c>
    </row>
    <row r="421">
      <c r="A421">
        <f>INDEX(resultados!$A$2:$ZZ$2662, 415, MATCH($B$1, resultados!$A$1:$ZZ$1, 0))</f>
        <v/>
      </c>
      <c r="B421">
        <f>INDEX(resultados!$A$2:$ZZ$2662, 415, MATCH($B$2, resultados!$A$1:$ZZ$1, 0))</f>
        <v/>
      </c>
      <c r="C421">
        <f>INDEX(resultados!$A$2:$ZZ$2662, 415, MATCH($B$3, resultados!$A$1:$ZZ$1, 0))</f>
        <v/>
      </c>
    </row>
    <row r="422">
      <c r="A422">
        <f>INDEX(resultados!$A$2:$ZZ$2662, 416, MATCH($B$1, resultados!$A$1:$ZZ$1, 0))</f>
        <v/>
      </c>
      <c r="B422">
        <f>INDEX(resultados!$A$2:$ZZ$2662, 416, MATCH($B$2, resultados!$A$1:$ZZ$1, 0))</f>
        <v/>
      </c>
      <c r="C422">
        <f>INDEX(resultados!$A$2:$ZZ$2662, 416, MATCH($B$3, resultados!$A$1:$ZZ$1, 0))</f>
        <v/>
      </c>
    </row>
    <row r="423">
      <c r="A423">
        <f>INDEX(resultados!$A$2:$ZZ$2662, 417, MATCH($B$1, resultados!$A$1:$ZZ$1, 0))</f>
        <v/>
      </c>
      <c r="B423">
        <f>INDEX(resultados!$A$2:$ZZ$2662, 417, MATCH($B$2, resultados!$A$1:$ZZ$1, 0))</f>
        <v/>
      </c>
      <c r="C423">
        <f>INDEX(resultados!$A$2:$ZZ$2662, 417, MATCH($B$3, resultados!$A$1:$ZZ$1, 0))</f>
        <v/>
      </c>
    </row>
    <row r="424">
      <c r="A424">
        <f>INDEX(resultados!$A$2:$ZZ$2662, 418, MATCH($B$1, resultados!$A$1:$ZZ$1, 0))</f>
        <v/>
      </c>
      <c r="B424">
        <f>INDEX(resultados!$A$2:$ZZ$2662, 418, MATCH($B$2, resultados!$A$1:$ZZ$1, 0))</f>
        <v/>
      </c>
      <c r="C424">
        <f>INDEX(resultados!$A$2:$ZZ$2662, 418, MATCH($B$3, resultados!$A$1:$ZZ$1, 0))</f>
        <v/>
      </c>
    </row>
    <row r="425">
      <c r="A425">
        <f>INDEX(resultados!$A$2:$ZZ$2662, 419, MATCH($B$1, resultados!$A$1:$ZZ$1, 0))</f>
        <v/>
      </c>
      <c r="B425">
        <f>INDEX(resultados!$A$2:$ZZ$2662, 419, MATCH($B$2, resultados!$A$1:$ZZ$1, 0))</f>
        <v/>
      </c>
      <c r="C425">
        <f>INDEX(resultados!$A$2:$ZZ$2662, 419, MATCH($B$3, resultados!$A$1:$ZZ$1, 0))</f>
        <v/>
      </c>
    </row>
    <row r="426">
      <c r="A426">
        <f>INDEX(resultados!$A$2:$ZZ$2662, 420, MATCH($B$1, resultados!$A$1:$ZZ$1, 0))</f>
        <v/>
      </c>
      <c r="B426">
        <f>INDEX(resultados!$A$2:$ZZ$2662, 420, MATCH($B$2, resultados!$A$1:$ZZ$1, 0))</f>
        <v/>
      </c>
      <c r="C426">
        <f>INDEX(resultados!$A$2:$ZZ$2662, 420, MATCH($B$3, resultados!$A$1:$ZZ$1, 0))</f>
        <v/>
      </c>
    </row>
    <row r="427">
      <c r="A427">
        <f>INDEX(resultados!$A$2:$ZZ$2662, 421, MATCH($B$1, resultados!$A$1:$ZZ$1, 0))</f>
        <v/>
      </c>
      <c r="B427">
        <f>INDEX(resultados!$A$2:$ZZ$2662, 421, MATCH($B$2, resultados!$A$1:$ZZ$1, 0))</f>
        <v/>
      </c>
      <c r="C427">
        <f>INDEX(resultados!$A$2:$ZZ$2662, 421, MATCH($B$3, resultados!$A$1:$ZZ$1, 0))</f>
        <v/>
      </c>
    </row>
    <row r="428">
      <c r="A428">
        <f>INDEX(resultados!$A$2:$ZZ$2662, 422, MATCH($B$1, resultados!$A$1:$ZZ$1, 0))</f>
        <v/>
      </c>
      <c r="B428">
        <f>INDEX(resultados!$A$2:$ZZ$2662, 422, MATCH($B$2, resultados!$A$1:$ZZ$1, 0))</f>
        <v/>
      </c>
      <c r="C428">
        <f>INDEX(resultados!$A$2:$ZZ$2662, 422, MATCH($B$3, resultados!$A$1:$ZZ$1, 0))</f>
        <v/>
      </c>
    </row>
    <row r="429">
      <c r="A429">
        <f>INDEX(resultados!$A$2:$ZZ$2662, 423, MATCH($B$1, resultados!$A$1:$ZZ$1, 0))</f>
        <v/>
      </c>
      <c r="B429">
        <f>INDEX(resultados!$A$2:$ZZ$2662, 423, MATCH($B$2, resultados!$A$1:$ZZ$1, 0))</f>
        <v/>
      </c>
      <c r="C429">
        <f>INDEX(resultados!$A$2:$ZZ$2662, 423, MATCH($B$3, resultados!$A$1:$ZZ$1, 0))</f>
        <v/>
      </c>
    </row>
    <row r="430">
      <c r="A430">
        <f>INDEX(resultados!$A$2:$ZZ$2662, 424, MATCH($B$1, resultados!$A$1:$ZZ$1, 0))</f>
        <v/>
      </c>
      <c r="B430">
        <f>INDEX(resultados!$A$2:$ZZ$2662, 424, MATCH($B$2, resultados!$A$1:$ZZ$1, 0))</f>
        <v/>
      </c>
      <c r="C430">
        <f>INDEX(resultados!$A$2:$ZZ$2662, 424, MATCH($B$3, resultados!$A$1:$ZZ$1, 0))</f>
        <v/>
      </c>
    </row>
    <row r="431">
      <c r="A431">
        <f>INDEX(resultados!$A$2:$ZZ$2662, 425, MATCH($B$1, resultados!$A$1:$ZZ$1, 0))</f>
        <v/>
      </c>
      <c r="B431">
        <f>INDEX(resultados!$A$2:$ZZ$2662, 425, MATCH($B$2, resultados!$A$1:$ZZ$1, 0))</f>
        <v/>
      </c>
      <c r="C431">
        <f>INDEX(resultados!$A$2:$ZZ$2662, 425, MATCH($B$3, resultados!$A$1:$ZZ$1, 0))</f>
        <v/>
      </c>
    </row>
    <row r="432">
      <c r="A432">
        <f>INDEX(resultados!$A$2:$ZZ$2662, 426, MATCH($B$1, resultados!$A$1:$ZZ$1, 0))</f>
        <v/>
      </c>
      <c r="B432">
        <f>INDEX(resultados!$A$2:$ZZ$2662, 426, MATCH($B$2, resultados!$A$1:$ZZ$1, 0))</f>
        <v/>
      </c>
      <c r="C432">
        <f>INDEX(resultados!$A$2:$ZZ$2662, 426, MATCH($B$3, resultados!$A$1:$ZZ$1, 0))</f>
        <v/>
      </c>
    </row>
    <row r="433">
      <c r="A433">
        <f>INDEX(resultados!$A$2:$ZZ$2662, 427, MATCH($B$1, resultados!$A$1:$ZZ$1, 0))</f>
        <v/>
      </c>
      <c r="B433">
        <f>INDEX(resultados!$A$2:$ZZ$2662, 427, MATCH($B$2, resultados!$A$1:$ZZ$1, 0))</f>
        <v/>
      </c>
      <c r="C433">
        <f>INDEX(resultados!$A$2:$ZZ$2662, 427, MATCH($B$3, resultados!$A$1:$ZZ$1, 0))</f>
        <v/>
      </c>
    </row>
    <row r="434">
      <c r="A434">
        <f>INDEX(resultados!$A$2:$ZZ$2662, 428, MATCH($B$1, resultados!$A$1:$ZZ$1, 0))</f>
        <v/>
      </c>
      <c r="B434">
        <f>INDEX(resultados!$A$2:$ZZ$2662, 428, MATCH($B$2, resultados!$A$1:$ZZ$1, 0))</f>
        <v/>
      </c>
      <c r="C434">
        <f>INDEX(resultados!$A$2:$ZZ$2662, 428, MATCH($B$3, resultados!$A$1:$ZZ$1, 0))</f>
        <v/>
      </c>
    </row>
    <row r="435">
      <c r="A435">
        <f>INDEX(resultados!$A$2:$ZZ$2662, 429, MATCH($B$1, resultados!$A$1:$ZZ$1, 0))</f>
        <v/>
      </c>
      <c r="B435">
        <f>INDEX(resultados!$A$2:$ZZ$2662, 429, MATCH($B$2, resultados!$A$1:$ZZ$1, 0))</f>
        <v/>
      </c>
      <c r="C435">
        <f>INDEX(resultados!$A$2:$ZZ$2662, 429, MATCH($B$3, resultados!$A$1:$ZZ$1, 0))</f>
        <v/>
      </c>
    </row>
    <row r="436">
      <c r="A436">
        <f>INDEX(resultados!$A$2:$ZZ$2662, 430, MATCH($B$1, resultados!$A$1:$ZZ$1, 0))</f>
        <v/>
      </c>
      <c r="B436">
        <f>INDEX(resultados!$A$2:$ZZ$2662, 430, MATCH($B$2, resultados!$A$1:$ZZ$1, 0))</f>
        <v/>
      </c>
      <c r="C436">
        <f>INDEX(resultados!$A$2:$ZZ$2662, 430, MATCH($B$3, resultados!$A$1:$ZZ$1, 0))</f>
        <v/>
      </c>
    </row>
    <row r="437">
      <c r="A437">
        <f>INDEX(resultados!$A$2:$ZZ$2662, 431, MATCH($B$1, resultados!$A$1:$ZZ$1, 0))</f>
        <v/>
      </c>
      <c r="B437">
        <f>INDEX(resultados!$A$2:$ZZ$2662, 431, MATCH($B$2, resultados!$A$1:$ZZ$1, 0))</f>
        <v/>
      </c>
      <c r="C437">
        <f>INDEX(resultados!$A$2:$ZZ$2662, 431, MATCH($B$3, resultados!$A$1:$ZZ$1, 0))</f>
        <v/>
      </c>
    </row>
    <row r="438">
      <c r="A438">
        <f>INDEX(resultados!$A$2:$ZZ$2662, 432, MATCH($B$1, resultados!$A$1:$ZZ$1, 0))</f>
        <v/>
      </c>
      <c r="B438">
        <f>INDEX(resultados!$A$2:$ZZ$2662, 432, MATCH($B$2, resultados!$A$1:$ZZ$1, 0))</f>
        <v/>
      </c>
      <c r="C438">
        <f>INDEX(resultados!$A$2:$ZZ$2662, 432, MATCH($B$3, resultados!$A$1:$ZZ$1, 0))</f>
        <v/>
      </c>
    </row>
    <row r="439">
      <c r="A439">
        <f>INDEX(resultados!$A$2:$ZZ$2662, 433, MATCH($B$1, resultados!$A$1:$ZZ$1, 0))</f>
        <v/>
      </c>
      <c r="B439">
        <f>INDEX(resultados!$A$2:$ZZ$2662, 433, MATCH($B$2, resultados!$A$1:$ZZ$1, 0))</f>
        <v/>
      </c>
      <c r="C439">
        <f>INDEX(resultados!$A$2:$ZZ$2662, 433, MATCH($B$3, resultados!$A$1:$ZZ$1, 0))</f>
        <v/>
      </c>
    </row>
    <row r="440">
      <c r="A440">
        <f>INDEX(resultados!$A$2:$ZZ$2662, 434, MATCH($B$1, resultados!$A$1:$ZZ$1, 0))</f>
        <v/>
      </c>
      <c r="B440">
        <f>INDEX(resultados!$A$2:$ZZ$2662, 434, MATCH($B$2, resultados!$A$1:$ZZ$1, 0))</f>
        <v/>
      </c>
      <c r="C440">
        <f>INDEX(resultados!$A$2:$ZZ$2662, 434, MATCH($B$3, resultados!$A$1:$ZZ$1, 0))</f>
        <v/>
      </c>
    </row>
    <row r="441">
      <c r="A441">
        <f>INDEX(resultados!$A$2:$ZZ$2662, 435, MATCH($B$1, resultados!$A$1:$ZZ$1, 0))</f>
        <v/>
      </c>
      <c r="B441">
        <f>INDEX(resultados!$A$2:$ZZ$2662, 435, MATCH($B$2, resultados!$A$1:$ZZ$1, 0))</f>
        <v/>
      </c>
      <c r="C441">
        <f>INDEX(resultados!$A$2:$ZZ$2662, 435, MATCH($B$3, resultados!$A$1:$ZZ$1, 0))</f>
        <v/>
      </c>
    </row>
    <row r="442">
      <c r="A442">
        <f>INDEX(resultados!$A$2:$ZZ$2662, 436, MATCH($B$1, resultados!$A$1:$ZZ$1, 0))</f>
        <v/>
      </c>
      <c r="B442">
        <f>INDEX(resultados!$A$2:$ZZ$2662, 436, MATCH($B$2, resultados!$A$1:$ZZ$1, 0))</f>
        <v/>
      </c>
      <c r="C442">
        <f>INDEX(resultados!$A$2:$ZZ$2662, 436, MATCH($B$3, resultados!$A$1:$ZZ$1, 0))</f>
        <v/>
      </c>
    </row>
    <row r="443">
      <c r="A443">
        <f>INDEX(resultados!$A$2:$ZZ$2662, 437, MATCH($B$1, resultados!$A$1:$ZZ$1, 0))</f>
        <v/>
      </c>
      <c r="B443">
        <f>INDEX(resultados!$A$2:$ZZ$2662, 437, MATCH($B$2, resultados!$A$1:$ZZ$1, 0))</f>
        <v/>
      </c>
      <c r="C443">
        <f>INDEX(resultados!$A$2:$ZZ$2662, 437, MATCH($B$3, resultados!$A$1:$ZZ$1, 0))</f>
        <v/>
      </c>
    </row>
    <row r="444">
      <c r="A444">
        <f>INDEX(resultados!$A$2:$ZZ$2662, 438, MATCH($B$1, resultados!$A$1:$ZZ$1, 0))</f>
        <v/>
      </c>
      <c r="B444">
        <f>INDEX(resultados!$A$2:$ZZ$2662, 438, MATCH($B$2, resultados!$A$1:$ZZ$1, 0))</f>
        <v/>
      </c>
      <c r="C444">
        <f>INDEX(resultados!$A$2:$ZZ$2662, 438, MATCH($B$3, resultados!$A$1:$ZZ$1, 0))</f>
        <v/>
      </c>
    </row>
    <row r="445">
      <c r="A445">
        <f>INDEX(resultados!$A$2:$ZZ$2662, 439, MATCH($B$1, resultados!$A$1:$ZZ$1, 0))</f>
        <v/>
      </c>
      <c r="B445">
        <f>INDEX(resultados!$A$2:$ZZ$2662, 439, MATCH($B$2, resultados!$A$1:$ZZ$1, 0))</f>
        <v/>
      </c>
      <c r="C445">
        <f>INDEX(resultados!$A$2:$ZZ$2662, 439, MATCH($B$3, resultados!$A$1:$ZZ$1, 0))</f>
        <v/>
      </c>
    </row>
    <row r="446">
      <c r="A446">
        <f>INDEX(resultados!$A$2:$ZZ$2662, 440, MATCH($B$1, resultados!$A$1:$ZZ$1, 0))</f>
        <v/>
      </c>
      <c r="B446">
        <f>INDEX(resultados!$A$2:$ZZ$2662, 440, MATCH($B$2, resultados!$A$1:$ZZ$1, 0))</f>
        <v/>
      </c>
      <c r="C446">
        <f>INDEX(resultados!$A$2:$ZZ$2662, 440, MATCH($B$3, resultados!$A$1:$ZZ$1, 0))</f>
        <v/>
      </c>
    </row>
    <row r="447">
      <c r="A447">
        <f>INDEX(resultados!$A$2:$ZZ$2662, 441, MATCH($B$1, resultados!$A$1:$ZZ$1, 0))</f>
        <v/>
      </c>
      <c r="B447">
        <f>INDEX(resultados!$A$2:$ZZ$2662, 441, MATCH($B$2, resultados!$A$1:$ZZ$1, 0))</f>
        <v/>
      </c>
      <c r="C447">
        <f>INDEX(resultados!$A$2:$ZZ$2662, 441, MATCH($B$3, resultados!$A$1:$ZZ$1, 0))</f>
        <v/>
      </c>
    </row>
    <row r="448">
      <c r="A448">
        <f>INDEX(resultados!$A$2:$ZZ$2662, 442, MATCH($B$1, resultados!$A$1:$ZZ$1, 0))</f>
        <v/>
      </c>
      <c r="B448">
        <f>INDEX(resultados!$A$2:$ZZ$2662, 442, MATCH($B$2, resultados!$A$1:$ZZ$1, 0))</f>
        <v/>
      </c>
      <c r="C448">
        <f>INDEX(resultados!$A$2:$ZZ$2662, 442, MATCH($B$3, resultados!$A$1:$ZZ$1, 0))</f>
        <v/>
      </c>
    </row>
    <row r="449">
      <c r="A449">
        <f>INDEX(resultados!$A$2:$ZZ$2662, 443, MATCH($B$1, resultados!$A$1:$ZZ$1, 0))</f>
        <v/>
      </c>
      <c r="B449">
        <f>INDEX(resultados!$A$2:$ZZ$2662, 443, MATCH($B$2, resultados!$A$1:$ZZ$1, 0))</f>
        <v/>
      </c>
      <c r="C449">
        <f>INDEX(resultados!$A$2:$ZZ$2662, 443, MATCH($B$3, resultados!$A$1:$ZZ$1, 0))</f>
        <v/>
      </c>
    </row>
    <row r="450">
      <c r="A450">
        <f>INDEX(resultados!$A$2:$ZZ$2662, 444, MATCH($B$1, resultados!$A$1:$ZZ$1, 0))</f>
        <v/>
      </c>
      <c r="B450">
        <f>INDEX(resultados!$A$2:$ZZ$2662, 444, MATCH($B$2, resultados!$A$1:$ZZ$1, 0))</f>
        <v/>
      </c>
      <c r="C450">
        <f>INDEX(resultados!$A$2:$ZZ$2662, 444, MATCH($B$3, resultados!$A$1:$ZZ$1, 0))</f>
        <v/>
      </c>
    </row>
    <row r="451">
      <c r="A451">
        <f>INDEX(resultados!$A$2:$ZZ$2662, 445, MATCH($B$1, resultados!$A$1:$ZZ$1, 0))</f>
        <v/>
      </c>
      <c r="B451">
        <f>INDEX(resultados!$A$2:$ZZ$2662, 445, MATCH($B$2, resultados!$A$1:$ZZ$1, 0))</f>
        <v/>
      </c>
      <c r="C451">
        <f>INDEX(resultados!$A$2:$ZZ$2662, 445, MATCH($B$3, resultados!$A$1:$ZZ$1, 0))</f>
        <v/>
      </c>
    </row>
    <row r="452">
      <c r="A452">
        <f>INDEX(resultados!$A$2:$ZZ$2662, 446, MATCH($B$1, resultados!$A$1:$ZZ$1, 0))</f>
        <v/>
      </c>
      <c r="B452">
        <f>INDEX(resultados!$A$2:$ZZ$2662, 446, MATCH($B$2, resultados!$A$1:$ZZ$1, 0))</f>
        <v/>
      </c>
      <c r="C452">
        <f>INDEX(resultados!$A$2:$ZZ$2662, 446, MATCH($B$3, resultados!$A$1:$ZZ$1, 0))</f>
        <v/>
      </c>
    </row>
    <row r="453">
      <c r="A453">
        <f>INDEX(resultados!$A$2:$ZZ$2662, 447, MATCH($B$1, resultados!$A$1:$ZZ$1, 0))</f>
        <v/>
      </c>
      <c r="B453">
        <f>INDEX(resultados!$A$2:$ZZ$2662, 447, MATCH($B$2, resultados!$A$1:$ZZ$1, 0))</f>
        <v/>
      </c>
      <c r="C453">
        <f>INDEX(resultados!$A$2:$ZZ$2662, 447, MATCH($B$3, resultados!$A$1:$ZZ$1, 0))</f>
        <v/>
      </c>
    </row>
    <row r="454">
      <c r="A454">
        <f>INDEX(resultados!$A$2:$ZZ$2662, 448, MATCH($B$1, resultados!$A$1:$ZZ$1, 0))</f>
        <v/>
      </c>
      <c r="B454">
        <f>INDEX(resultados!$A$2:$ZZ$2662, 448, MATCH($B$2, resultados!$A$1:$ZZ$1, 0))</f>
        <v/>
      </c>
      <c r="C454">
        <f>INDEX(resultados!$A$2:$ZZ$2662, 448, MATCH($B$3, resultados!$A$1:$ZZ$1, 0))</f>
        <v/>
      </c>
    </row>
    <row r="455">
      <c r="A455">
        <f>INDEX(resultados!$A$2:$ZZ$2662, 449, MATCH($B$1, resultados!$A$1:$ZZ$1, 0))</f>
        <v/>
      </c>
      <c r="B455">
        <f>INDEX(resultados!$A$2:$ZZ$2662, 449, MATCH($B$2, resultados!$A$1:$ZZ$1, 0))</f>
        <v/>
      </c>
      <c r="C455">
        <f>INDEX(resultados!$A$2:$ZZ$2662, 449, MATCH($B$3, resultados!$A$1:$ZZ$1, 0))</f>
        <v/>
      </c>
    </row>
    <row r="456">
      <c r="A456">
        <f>INDEX(resultados!$A$2:$ZZ$2662, 450, MATCH($B$1, resultados!$A$1:$ZZ$1, 0))</f>
        <v/>
      </c>
      <c r="B456">
        <f>INDEX(resultados!$A$2:$ZZ$2662, 450, MATCH($B$2, resultados!$A$1:$ZZ$1, 0))</f>
        <v/>
      </c>
      <c r="C456">
        <f>INDEX(resultados!$A$2:$ZZ$2662, 450, MATCH($B$3, resultados!$A$1:$ZZ$1, 0))</f>
        <v/>
      </c>
    </row>
    <row r="457">
      <c r="A457">
        <f>INDEX(resultados!$A$2:$ZZ$2662, 451, MATCH($B$1, resultados!$A$1:$ZZ$1, 0))</f>
        <v/>
      </c>
      <c r="B457">
        <f>INDEX(resultados!$A$2:$ZZ$2662, 451, MATCH($B$2, resultados!$A$1:$ZZ$1, 0))</f>
        <v/>
      </c>
      <c r="C457">
        <f>INDEX(resultados!$A$2:$ZZ$2662, 451, MATCH($B$3, resultados!$A$1:$ZZ$1, 0))</f>
        <v/>
      </c>
    </row>
    <row r="458">
      <c r="A458">
        <f>INDEX(resultados!$A$2:$ZZ$2662, 452, MATCH($B$1, resultados!$A$1:$ZZ$1, 0))</f>
        <v/>
      </c>
      <c r="B458">
        <f>INDEX(resultados!$A$2:$ZZ$2662, 452, MATCH($B$2, resultados!$A$1:$ZZ$1, 0))</f>
        <v/>
      </c>
      <c r="C458">
        <f>INDEX(resultados!$A$2:$ZZ$2662, 452, MATCH($B$3, resultados!$A$1:$ZZ$1, 0))</f>
        <v/>
      </c>
    </row>
    <row r="459">
      <c r="A459">
        <f>INDEX(resultados!$A$2:$ZZ$2662, 453, MATCH($B$1, resultados!$A$1:$ZZ$1, 0))</f>
        <v/>
      </c>
      <c r="B459">
        <f>INDEX(resultados!$A$2:$ZZ$2662, 453, MATCH($B$2, resultados!$A$1:$ZZ$1, 0))</f>
        <v/>
      </c>
      <c r="C459">
        <f>INDEX(resultados!$A$2:$ZZ$2662, 453, MATCH($B$3, resultados!$A$1:$ZZ$1, 0))</f>
        <v/>
      </c>
    </row>
    <row r="460">
      <c r="A460">
        <f>INDEX(resultados!$A$2:$ZZ$2662, 454, MATCH($B$1, resultados!$A$1:$ZZ$1, 0))</f>
        <v/>
      </c>
      <c r="B460">
        <f>INDEX(resultados!$A$2:$ZZ$2662, 454, MATCH($B$2, resultados!$A$1:$ZZ$1, 0))</f>
        <v/>
      </c>
      <c r="C460">
        <f>INDEX(resultados!$A$2:$ZZ$2662, 454, MATCH($B$3, resultados!$A$1:$ZZ$1, 0))</f>
        <v/>
      </c>
    </row>
    <row r="461">
      <c r="A461">
        <f>INDEX(resultados!$A$2:$ZZ$2662, 455, MATCH($B$1, resultados!$A$1:$ZZ$1, 0))</f>
        <v/>
      </c>
      <c r="B461">
        <f>INDEX(resultados!$A$2:$ZZ$2662, 455, MATCH($B$2, resultados!$A$1:$ZZ$1, 0))</f>
        <v/>
      </c>
      <c r="C461">
        <f>INDEX(resultados!$A$2:$ZZ$2662, 455, MATCH($B$3, resultados!$A$1:$ZZ$1, 0))</f>
        <v/>
      </c>
    </row>
    <row r="462">
      <c r="A462">
        <f>INDEX(resultados!$A$2:$ZZ$2662, 456, MATCH($B$1, resultados!$A$1:$ZZ$1, 0))</f>
        <v/>
      </c>
      <c r="B462">
        <f>INDEX(resultados!$A$2:$ZZ$2662, 456, MATCH($B$2, resultados!$A$1:$ZZ$1, 0))</f>
        <v/>
      </c>
      <c r="C462">
        <f>INDEX(resultados!$A$2:$ZZ$2662, 456, MATCH($B$3, resultados!$A$1:$ZZ$1, 0))</f>
        <v/>
      </c>
    </row>
    <row r="463">
      <c r="A463">
        <f>INDEX(resultados!$A$2:$ZZ$2662, 457, MATCH($B$1, resultados!$A$1:$ZZ$1, 0))</f>
        <v/>
      </c>
      <c r="B463">
        <f>INDEX(resultados!$A$2:$ZZ$2662, 457, MATCH($B$2, resultados!$A$1:$ZZ$1, 0))</f>
        <v/>
      </c>
      <c r="C463">
        <f>INDEX(resultados!$A$2:$ZZ$2662, 457, MATCH($B$3, resultados!$A$1:$ZZ$1, 0))</f>
        <v/>
      </c>
    </row>
    <row r="464">
      <c r="A464">
        <f>INDEX(resultados!$A$2:$ZZ$2662, 458, MATCH($B$1, resultados!$A$1:$ZZ$1, 0))</f>
        <v/>
      </c>
      <c r="B464">
        <f>INDEX(resultados!$A$2:$ZZ$2662, 458, MATCH($B$2, resultados!$A$1:$ZZ$1, 0))</f>
        <v/>
      </c>
      <c r="C464">
        <f>INDEX(resultados!$A$2:$ZZ$2662, 458, MATCH($B$3, resultados!$A$1:$ZZ$1, 0))</f>
        <v/>
      </c>
    </row>
    <row r="465">
      <c r="A465">
        <f>INDEX(resultados!$A$2:$ZZ$2662, 459, MATCH($B$1, resultados!$A$1:$ZZ$1, 0))</f>
        <v/>
      </c>
      <c r="B465">
        <f>INDEX(resultados!$A$2:$ZZ$2662, 459, MATCH($B$2, resultados!$A$1:$ZZ$1, 0))</f>
        <v/>
      </c>
      <c r="C465">
        <f>INDEX(resultados!$A$2:$ZZ$2662, 459, MATCH($B$3, resultados!$A$1:$ZZ$1, 0))</f>
        <v/>
      </c>
    </row>
    <row r="466">
      <c r="A466">
        <f>INDEX(resultados!$A$2:$ZZ$2662, 460, MATCH($B$1, resultados!$A$1:$ZZ$1, 0))</f>
        <v/>
      </c>
      <c r="B466">
        <f>INDEX(resultados!$A$2:$ZZ$2662, 460, MATCH($B$2, resultados!$A$1:$ZZ$1, 0))</f>
        <v/>
      </c>
      <c r="C466">
        <f>INDEX(resultados!$A$2:$ZZ$2662, 460, MATCH($B$3, resultados!$A$1:$ZZ$1, 0))</f>
        <v/>
      </c>
    </row>
    <row r="467">
      <c r="A467">
        <f>INDEX(resultados!$A$2:$ZZ$2662, 461, MATCH($B$1, resultados!$A$1:$ZZ$1, 0))</f>
        <v/>
      </c>
      <c r="B467">
        <f>INDEX(resultados!$A$2:$ZZ$2662, 461, MATCH($B$2, resultados!$A$1:$ZZ$1, 0))</f>
        <v/>
      </c>
      <c r="C467">
        <f>INDEX(resultados!$A$2:$ZZ$2662, 461, MATCH($B$3, resultados!$A$1:$ZZ$1, 0))</f>
        <v/>
      </c>
    </row>
    <row r="468">
      <c r="A468">
        <f>INDEX(resultados!$A$2:$ZZ$2662, 462, MATCH($B$1, resultados!$A$1:$ZZ$1, 0))</f>
        <v/>
      </c>
      <c r="B468">
        <f>INDEX(resultados!$A$2:$ZZ$2662, 462, MATCH($B$2, resultados!$A$1:$ZZ$1, 0))</f>
        <v/>
      </c>
      <c r="C468">
        <f>INDEX(resultados!$A$2:$ZZ$2662, 462, MATCH($B$3, resultados!$A$1:$ZZ$1, 0))</f>
        <v/>
      </c>
    </row>
    <row r="469">
      <c r="A469">
        <f>INDEX(resultados!$A$2:$ZZ$2662, 463, MATCH($B$1, resultados!$A$1:$ZZ$1, 0))</f>
        <v/>
      </c>
      <c r="B469">
        <f>INDEX(resultados!$A$2:$ZZ$2662, 463, MATCH($B$2, resultados!$A$1:$ZZ$1, 0))</f>
        <v/>
      </c>
      <c r="C469">
        <f>INDEX(resultados!$A$2:$ZZ$2662, 463, MATCH($B$3, resultados!$A$1:$ZZ$1, 0))</f>
        <v/>
      </c>
    </row>
    <row r="470">
      <c r="A470">
        <f>INDEX(resultados!$A$2:$ZZ$2662, 464, MATCH($B$1, resultados!$A$1:$ZZ$1, 0))</f>
        <v/>
      </c>
      <c r="B470">
        <f>INDEX(resultados!$A$2:$ZZ$2662, 464, MATCH($B$2, resultados!$A$1:$ZZ$1, 0))</f>
        <v/>
      </c>
      <c r="C470">
        <f>INDEX(resultados!$A$2:$ZZ$2662, 464, MATCH($B$3, resultados!$A$1:$ZZ$1, 0))</f>
        <v/>
      </c>
    </row>
    <row r="471">
      <c r="A471">
        <f>INDEX(resultados!$A$2:$ZZ$2662, 465, MATCH($B$1, resultados!$A$1:$ZZ$1, 0))</f>
        <v/>
      </c>
      <c r="B471">
        <f>INDEX(resultados!$A$2:$ZZ$2662, 465, MATCH($B$2, resultados!$A$1:$ZZ$1, 0))</f>
        <v/>
      </c>
      <c r="C471">
        <f>INDEX(resultados!$A$2:$ZZ$2662, 465, MATCH($B$3, resultados!$A$1:$ZZ$1, 0))</f>
        <v/>
      </c>
    </row>
    <row r="472">
      <c r="A472">
        <f>INDEX(resultados!$A$2:$ZZ$2662, 466, MATCH($B$1, resultados!$A$1:$ZZ$1, 0))</f>
        <v/>
      </c>
      <c r="B472">
        <f>INDEX(resultados!$A$2:$ZZ$2662, 466, MATCH($B$2, resultados!$A$1:$ZZ$1, 0))</f>
        <v/>
      </c>
      <c r="C472">
        <f>INDEX(resultados!$A$2:$ZZ$2662, 466, MATCH($B$3, resultados!$A$1:$ZZ$1, 0))</f>
        <v/>
      </c>
    </row>
    <row r="473">
      <c r="A473">
        <f>INDEX(resultados!$A$2:$ZZ$2662, 467, MATCH($B$1, resultados!$A$1:$ZZ$1, 0))</f>
        <v/>
      </c>
      <c r="B473">
        <f>INDEX(resultados!$A$2:$ZZ$2662, 467, MATCH($B$2, resultados!$A$1:$ZZ$1, 0))</f>
        <v/>
      </c>
      <c r="C473">
        <f>INDEX(resultados!$A$2:$ZZ$2662, 467, MATCH($B$3, resultados!$A$1:$ZZ$1, 0))</f>
        <v/>
      </c>
    </row>
    <row r="474">
      <c r="A474">
        <f>INDEX(resultados!$A$2:$ZZ$2662, 468, MATCH($B$1, resultados!$A$1:$ZZ$1, 0))</f>
        <v/>
      </c>
      <c r="B474">
        <f>INDEX(resultados!$A$2:$ZZ$2662, 468, MATCH($B$2, resultados!$A$1:$ZZ$1, 0))</f>
        <v/>
      </c>
      <c r="C474">
        <f>INDEX(resultados!$A$2:$ZZ$2662, 468, MATCH($B$3, resultados!$A$1:$ZZ$1, 0))</f>
        <v/>
      </c>
    </row>
    <row r="475">
      <c r="A475">
        <f>INDEX(resultados!$A$2:$ZZ$2662, 469, MATCH($B$1, resultados!$A$1:$ZZ$1, 0))</f>
        <v/>
      </c>
      <c r="B475">
        <f>INDEX(resultados!$A$2:$ZZ$2662, 469, MATCH($B$2, resultados!$A$1:$ZZ$1, 0))</f>
        <v/>
      </c>
      <c r="C475">
        <f>INDEX(resultados!$A$2:$ZZ$2662, 469, MATCH($B$3, resultados!$A$1:$ZZ$1, 0))</f>
        <v/>
      </c>
    </row>
    <row r="476">
      <c r="A476">
        <f>INDEX(resultados!$A$2:$ZZ$2662, 470, MATCH($B$1, resultados!$A$1:$ZZ$1, 0))</f>
        <v/>
      </c>
      <c r="B476">
        <f>INDEX(resultados!$A$2:$ZZ$2662, 470, MATCH($B$2, resultados!$A$1:$ZZ$1, 0))</f>
        <v/>
      </c>
      <c r="C476">
        <f>INDEX(resultados!$A$2:$ZZ$2662, 470, MATCH($B$3, resultados!$A$1:$ZZ$1, 0))</f>
        <v/>
      </c>
    </row>
    <row r="477">
      <c r="A477">
        <f>INDEX(resultados!$A$2:$ZZ$2662, 471, MATCH($B$1, resultados!$A$1:$ZZ$1, 0))</f>
        <v/>
      </c>
      <c r="B477">
        <f>INDEX(resultados!$A$2:$ZZ$2662, 471, MATCH($B$2, resultados!$A$1:$ZZ$1, 0))</f>
        <v/>
      </c>
      <c r="C477">
        <f>INDEX(resultados!$A$2:$ZZ$2662, 471, MATCH($B$3, resultados!$A$1:$ZZ$1, 0))</f>
        <v/>
      </c>
    </row>
    <row r="478">
      <c r="A478">
        <f>INDEX(resultados!$A$2:$ZZ$2662, 472, MATCH($B$1, resultados!$A$1:$ZZ$1, 0))</f>
        <v/>
      </c>
      <c r="B478">
        <f>INDEX(resultados!$A$2:$ZZ$2662, 472, MATCH($B$2, resultados!$A$1:$ZZ$1, 0))</f>
        <v/>
      </c>
      <c r="C478">
        <f>INDEX(resultados!$A$2:$ZZ$2662, 472, MATCH($B$3, resultados!$A$1:$ZZ$1, 0))</f>
        <v/>
      </c>
    </row>
    <row r="479">
      <c r="A479">
        <f>INDEX(resultados!$A$2:$ZZ$2662, 473, MATCH($B$1, resultados!$A$1:$ZZ$1, 0))</f>
        <v/>
      </c>
      <c r="B479">
        <f>INDEX(resultados!$A$2:$ZZ$2662, 473, MATCH($B$2, resultados!$A$1:$ZZ$1, 0))</f>
        <v/>
      </c>
      <c r="C479">
        <f>INDEX(resultados!$A$2:$ZZ$2662, 473, MATCH($B$3, resultados!$A$1:$ZZ$1, 0))</f>
        <v/>
      </c>
    </row>
    <row r="480">
      <c r="A480">
        <f>INDEX(resultados!$A$2:$ZZ$2662, 474, MATCH($B$1, resultados!$A$1:$ZZ$1, 0))</f>
        <v/>
      </c>
      <c r="B480">
        <f>INDEX(resultados!$A$2:$ZZ$2662, 474, MATCH($B$2, resultados!$A$1:$ZZ$1, 0))</f>
        <v/>
      </c>
      <c r="C480">
        <f>INDEX(resultados!$A$2:$ZZ$2662, 474, MATCH($B$3, resultados!$A$1:$ZZ$1, 0))</f>
        <v/>
      </c>
    </row>
    <row r="481">
      <c r="A481">
        <f>INDEX(resultados!$A$2:$ZZ$2662, 475, MATCH($B$1, resultados!$A$1:$ZZ$1, 0))</f>
        <v/>
      </c>
      <c r="B481">
        <f>INDEX(resultados!$A$2:$ZZ$2662, 475, MATCH($B$2, resultados!$A$1:$ZZ$1, 0))</f>
        <v/>
      </c>
      <c r="C481">
        <f>INDEX(resultados!$A$2:$ZZ$2662, 475, MATCH($B$3, resultados!$A$1:$ZZ$1, 0))</f>
        <v/>
      </c>
    </row>
    <row r="482">
      <c r="A482">
        <f>INDEX(resultados!$A$2:$ZZ$2662, 476, MATCH($B$1, resultados!$A$1:$ZZ$1, 0))</f>
        <v/>
      </c>
      <c r="B482">
        <f>INDEX(resultados!$A$2:$ZZ$2662, 476, MATCH($B$2, resultados!$A$1:$ZZ$1, 0))</f>
        <v/>
      </c>
      <c r="C482">
        <f>INDEX(resultados!$A$2:$ZZ$2662, 476, MATCH($B$3, resultados!$A$1:$ZZ$1, 0))</f>
        <v/>
      </c>
    </row>
    <row r="483">
      <c r="A483">
        <f>INDEX(resultados!$A$2:$ZZ$2662, 477, MATCH($B$1, resultados!$A$1:$ZZ$1, 0))</f>
        <v/>
      </c>
      <c r="B483">
        <f>INDEX(resultados!$A$2:$ZZ$2662, 477, MATCH($B$2, resultados!$A$1:$ZZ$1, 0))</f>
        <v/>
      </c>
      <c r="C483">
        <f>INDEX(resultados!$A$2:$ZZ$2662, 477, MATCH($B$3, resultados!$A$1:$ZZ$1, 0))</f>
        <v/>
      </c>
    </row>
    <row r="484">
      <c r="A484">
        <f>INDEX(resultados!$A$2:$ZZ$2662, 478, MATCH($B$1, resultados!$A$1:$ZZ$1, 0))</f>
        <v/>
      </c>
      <c r="B484">
        <f>INDEX(resultados!$A$2:$ZZ$2662, 478, MATCH($B$2, resultados!$A$1:$ZZ$1, 0))</f>
        <v/>
      </c>
      <c r="C484">
        <f>INDEX(resultados!$A$2:$ZZ$2662, 478, MATCH($B$3, resultados!$A$1:$ZZ$1, 0))</f>
        <v/>
      </c>
    </row>
    <row r="485">
      <c r="A485">
        <f>INDEX(resultados!$A$2:$ZZ$2662, 479, MATCH($B$1, resultados!$A$1:$ZZ$1, 0))</f>
        <v/>
      </c>
      <c r="B485">
        <f>INDEX(resultados!$A$2:$ZZ$2662, 479, MATCH($B$2, resultados!$A$1:$ZZ$1, 0))</f>
        <v/>
      </c>
      <c r="C485">
        <f>INDEX(resultados!$A$2:$ZZ$2662, 479, MATCH($B$3, resultados!$A$1:$ZZ$1, 0))</f>
        <v/>
      </c>
    </row>
    <row r="486">
      <c r="A486">
        <f>INDEX(resultados!$A$2:$ZZ$2662, 480, MATCH($B$1, resultados!$A$1:$ZZ$1, 0))</f>
        <v/>
      </c>
      <c r="B486">
        <f>INDEX(resultados!$A$2:$ZZ$2662, 480, MATCH($B$2, resultados!$A$1:$ZZ$1, 0))</f>
        <v/>
      </c>
      <c r="C486">
        <f>INDEX(resultados!$A$2:$ZZ$2662, 480, MATCH($B$3, resultados!$A$1:$ZZ$1, 0))</f>
        <v/>
      </c>
    </row>
    <row r="487">
      <c r="A487">
        <f>INDEX(resultados!$A$2:$ZZ$2662, 481, MATCH($B$1, resultados!$A$1:$ZZ$1, 0))</f>
        <v/>
      </c>
      <c r="B487">
        <f>INDEX(resultados!$A$2:$ZZ$2662, 481, MATCH($B$2, resultados!$A$1:$ZZ$1, 0))</f>
        <v/>
      </c>
      <c r="C487">
        <f>INDEX(resultados!$A$2:$ZZ$2662, 481, MATCH($B$3, resultados!$A$1:$ZZ$1, 0))</f>
        <v/>
      </c>
    </row>
    <row r="488">
      <c r="A488">
        <f>INDEX(resultados!$A$2:$ZZ$2662, 482, MATCH($B$1, resultados!$A$1:$ZZ$1, 0))</f>
        <v/>
      </c>
      <c r="B488">
        <f>INDEX(resultados!$A$2:$ZZ$2662, 482, MATCH($B$2, resultados!$A$1:$ZZ$1, 0))</f>
        <v/>
      </c>
      <c r="C488">
        <f>INDEX(resultados!$A$2:$ZZ$2662, 482, MATCH($B$3, resultados!$A$1:$ZZ$1, 0))</f>
        <v/>
      </c>
    </row>
    <row r="489">
      <c r="A489">
        <f>INDEX(resultados!$A$2:$ZZ$2662, 483, MATCH($B$1, resultados!$A$1:$ZZ$1, 0))</f>
        <v/>
      </c>
      <c r="B489">
        <f>INDEX(resultados!$A$2:$ZZ$2662, 483, MATCH($B$2, resultados!$A$1:$ZZ$1, 0))</f>
        <v/>
      </c>
      <c r="C489">
        <f>INDEX(resultados!$A$2:$ZZ$2662, 483, MATCH($B$3, resultados!$A$1:$ZZ$1, 0))</f>
        <v/>
      </c>
    </row>
    <row r="490">
      <c r="A490">
        <f>INDEX(resultados!$A$2:$ZZ$2662, 484, MATCH($B$1, resultados!$A$1:$ZZ$1, 0))</f>
        <v/>
      </c>
      <c r="B490">
        <f>INDEX(resultados!$A$2:$ZZ$2662, 484, MATCH($B$2, resultados!$A$1:$ZZ$1, 0))</f>
        <v/>
      </c>
      <c r="C490">
        <f>INDEX(resultados!$A$2:$ZZ$2662, 484, MATCH($B$3, resultados!$A$1:$ZZ$1, 0))</f>
        <v/>
      </c>
    </row>
    <row r="491">
      <c r="A491">
        <f>INDEX(resultados!$A$2:$ZZ$2662, 485, MATCH($B$1, resultados!$A$1:$ZZ$1, 0))</f>
        <v/>
      </c>
      <c r="B491">
        <f>INDEX(resultados!$A$2:$ZZ$2662, 485, MATCH($B$2, resultados!$A$1:$ZZ$1, 0))</f>
        <v/>
      </c>
      <c r="C491">
        <f>INDEX(resultados!$A$2:$ZZ$2662, 485, MATCH($B$3, resultados!$A$1:$ZZ$1, 0))</f>
        <v/>
      </c>
    </row>
    <row r="492">
      <c r="A492">
        <f>INDEX(resultados!$A$2:$ZZ$2662, 486, MATCH($B$1, resultados!$A$1:$ZZ$1, 0))</f>
        <v/>
      </c>
      <c r="B492">
        <f>INDEX(resultados!$A$2:$ZZ$2662, 486, MATCH($B$2, resultados!$A$1:$ZZ$1, 0))</f>
        <v/>
      </c>
      <c r="C492">
        <f>INDEX(resultados!$A$2:$ZZ$2662, 486, MATCH($B$3, resultados!$A$1:$ZZ$1, 0))</f>
        <v/>
      </c>
    </row>
    <row r="493">
      <c r="A493">
        <f>INDEX(resultados!$A$2:$ZZ$2662, 487, MATCH($B$1, resultados!$A$1:$ZZ$1, 0))</f>
        <v/>
      </c>
      <c r="B493">
        <f>INDEX(resultados!$A$2:$ZZ$2662, 487, MATCH($B$2, resultados!$A$1:$ZZ$1, 0))</f>
        <v/>
      </c>
      <c r="C493">
        <f>INDEX(resultados!$A$2:$ZZ$2662, 487, MATCH($B$3, resultados!$A$1:$ZZ$1, 0))</f>
        <v/>
      </c>
    </row>
    <row r="494">
      <c r="A494">
        <f>INDEX(resultados!$A$2:$ZZ$2662, 488, MATCH($B$1, resultados!$A$1:$ZZ$1, 0))</f>
        <v/>
      </c>
      <c r="B494">
        <f>INDEX(resultados!$A$2:$ZZ$2662, 488, MATCH($B$2, resultados!$A$1:$ZZ$1, 0))</f>
        <v/>
      </c>
      <c r="C494">
        <f>INDEX(resultados!$A$2:$ZZ$2662, 488, MATCH($B$3, resultados!$A$1:$ZZ$1, 0))</f>
        <v/>
      </c>
    </row>
    <row r="495">
      <c r="A495">
        <f>INDEX(resultados!$A$2:$ZZ$2662, 489, MATCH($B$1, resultados!$A$1:$ZZ$1, 0))</f>
        <v/>
      </c>
      <c r="B495">
        <f>INDEX(resultados!$A$2:$ZZ$2662, 489, MATCH($B$2, resultados!$A$1:$ZZ$1, 0))</f>
        <v/>
      </c>
      <c r="C495">
        <f>INDEX(resultados!$A$2:$ZZ$2662, 489, MATCH($B$3, resultados!$A$1:$ZZ$1, 0))</f>
        <v/>
      </c>
    </row>
    <row r="496">
      <c r="A496">
        <f>INDEX(resultados!$A$2:$ZZ$2662, 490, MATCH($B$1, resultados!$A$1:$ZZ$1, 0))</f>
        <v/>
      </c>
      <c r="B496">
        <f>INDEX(resultados!$A$2:$ZZ$2662, 490, MATCH($B$2, resultados!$A$1:$ZZ$1, 0))</f>
        <v/>
      </c>
      <c r="C496">
        <f>INDEX(resultados!$A$2:$ZZ$2662, 490, MATCH($B$3, resultados!$A$1:$ZZ$1, 0))</f>
        <v/>
      </c>
    </row>
    <row r="497">
      <c r="A497">
        <f>INDEX(resultados!$A$2:$ZZ$2662, 491, MATCH($B$1, resultados!$A$1:$ZZ$1, 0))</f>
        <v/>
      </c>
      <c r="B497">
        <f>INDEX(resultados!$A$2:$ZZ$2662, 491, MATCH($B$2, resultados!$A$1:$ZZ$1, 0))</f>
        <v/>
      </c>
      <c r="C497">
        <f>INDEX(resultados!$A$2:$ZZ$2662, 491, MATCH($B$3, resultados!$A$1:$ZZ$1, 0))</f>
        <v/>
      </c>
    </row>
    <row r="498">
      <c r="A498">
        <f>INDEX(resultados!$A$2:$ZZ$2662, 492, MATCH($B$1, resultados!$A$1:$ZZ$1, 0))</f>
        <v/>
      </c>
      <c r="B498">
        <f>INDEX(resultados!$A$2:$ZZ$2662, 492, MATCH($B$2, resultados!$A$1:$ZZ$1, 0))</f>
        <v/>
      </c>
      <c r="C498">
        <f>INDEX(resultados!$A$2:$ZZ$2662, 492, MATCH($B$3, resultados!$A$1:$ZZ$1, 0))</f>
        <v/>
      </c>
    </row>
    <row r="499">
      <c r="A499">
        <f>INDEX(resultados!$A$2:$ZZ$2662, 493, MATCH($B$1, resultados!$A$1:$ZZ$1, 0))</f>
        <v/>
      </c>
      <c r="B499">
        <f>INDEX(resultados!$A$2:$ZZ$2662, 493, MATCH($B$2, resultados!$A$1:$ZZ$1, 0))</f>
        <v/>
      </c>
      <c r="C499">
        <f>INDEX(resultados!$A$2:$ZZ$2662, 493, MATCH($B$3, resultados!$A$1:$ZZ$1, 0))</f>
        <v/>
      </c>
    </row>
    <row r="500">
      <c r="A500">
        <f>INDEX(resultados!$A$2:$ZZ$2662, 494, MATCH($B$1, resultados!$A$1:$ZZ$1, 0))</f>
        <v/>
      </c>
      <c r="B500">
        <f>INDEX(resultados!$A$2:$ZZ$2662, 494, MATCH($B$2, resultados!$A$1:$ZZ$1, 0))</f>
        <v/>
      </c>
      <c r="C500">
        <f>INDEX(resultados!$A$2:$ZZ$2662, 494, MATCH($B$3, resultados!$A$1:$ZZ$1, 0))</f>
        <v/>
      </c>
    </row>
    <row r="501">
      <c r="A501">
        <f>INDEX(resultados!$A$2:$ZZ$2662, 495, MATCH($B$1, resultados!$A$1:$ZZ$1, 0))</f>
        <v/>
      </c>
      <c r="B501">
        <f>INDEX(resultados!$A$2:$ZZ$2662, 495, MATCH($B$2, resultados!$A$1:$ZZ$1, 0))</f>
        <v/>
      </c>
      <c r="C501">
        <f>INDEX(resultados!$A$2:$ZZ$2662, 495, MATCH($B$3, resultados!$A$1:$ZZ$1, 0))</f>
        <v/>
      </c>
    </row>
    <row r="502">
      <c r="A502">
        <f>INDEX(resultados!$A$2:$ZZ$2662, 496, MATCH($B$1, resultados!$A$1:$ZZ$1, 0))</f>
        <v/>
      </c>
      <c r="B502">
        <f>INDEX(resultados!$A$2:$ZZ$2662, 496, MATCH($B$2, resultados!$A$1:$ZZ$1, 0))</f>
        <v/>
      </c>
      <c r="C502">
        <f>INDEX(resultados!$A$2:$ZZ$2662, 496, MATCH($B$3, resultados!$A$1:$ZZ$1, 0))</f>
        <v/>
      </c>
    </row>
    <row r="503">
      <c r="A503">
        <f>INDEX(resultados!$A$2:$ZZ$2662, 497, MATCH($B$1, resultados!$A$1:$ZZ$1, 0))</f>
        <v/>
      </c>
      <c r="B503">
        <f>INDEX(resultados!$A$2:$ZZ$2662, 497, MATCH($B$2, resultados!$A$1:$ZZ$1, 0))</f>
        <v/>
      </c>
      <c r="C503">
        <f>INDEX(resultados!$A$2:$ZZ$2662, 497, MATCH($B$3, resultados!$A$1:$ZZ$1, 0))</f>
        <v/>
      </c>
    </row>
    <row r="504">
      <c r="A504">
        <f>INDEX(resultados!$A$2:$ZZ$2662, 498, MATCH($B$1, resultados!$A$1:$ZZ$1, 0))</f>
        <v/>
      </c>
      <c r="B504">
        <f>INDEX(resultados!$A$2:$ZZ$2662, 498, MATCH($B$2, resultados!$A$1:$ZZ$1, 0))</f>
        <v/>
      </c>
      <c r="C504">
        <f>INDEX(resultados!$A$2:$ZZ$2662, 498, MATCH($B$3, resultados!$A$1:$ZZ$1, 0))</f>
        <v/>
      </c>
    </row>
    <row r="505">
      <c r="A505">
        <f>INDEX(resultados!$A$2:$ZZ$2662, 499, MATCH($B$1, resultados!$A$1:$ZZ$1, 0))</f>
        <v/>
      </c>
      <c r="B505">
        <f>INDEX(resultados!$A$2:$ZZ$2662, 499, MATCH($B$2, resultados!$A$1:$ZZ$1, 0))</f>
        <v/>
      </c>
      <c r="C505">
        <f>INDEX(resultados!$A$2:$ZZ$2662, 499, MATCH($B$3, resultados!$A$1:$ZZ$1, 0))</f>
        <v/>
      </c>
    </row>
    <row r="506">
      <c r="A506">
        <f>INDEX(resultados!$A$2:$ZZ$2662, 500, MATCH($B$1, resultados!$A$1:$ZZ$1, 0))</f>
        <v/>
      </c>
      <c r="B506">
        <f>INDEX(resultados!$A$2:$ZZ$2662, 500, MATCH($B$2, resultados!$A$1:$ZZ$1, 0))</f>
        <v/>
      </c>
      <c r="C506">
        <f>INDEX(resultados!$A$2:$ZZ$2662, 500, MATCH($B$3, resultados!$A$1:$ZZ$1, 0))</f>
        <v/>
      </c>
    </row>
    <row r="507">
      <c r="A507">
        <f>INDEX(resultados!$A$2:$ZZ$2662, 501, MATCH($B$1, resultados!$A$1:$ZZ$1, 0))</f>
        <v/>
      </c>
      <c r="B507">
        <f>INDEX(resultados!$A$2:$ZZ$2662, 501, MATCH($B$2, resultados!$A$1:$ZZ$1, 0))</f>
        <v/>
      </c>
      <c r="C507">
        <f>INDEX(resultados!$A$2:$ZZ$2662, 501, MATCH($B$3, resultados!$A$1:$ZZ$1, 0))</f>
        <v/>
      </c>
    </row>
    <row r="508">
      <c r="A508">
        <f>INDEX(resultados!$A$2:$ZZ$2662, 502, MATCH($B$1, resultados!$A$1:$ZZ$1, 0))</f>
        <v/>
      </c>
      <c r="B508">
        <f>INDEX(resultados!$A$2:$ZZ$2662, 502, MATCH($B$2, resultados!$A$1:$ZZ$1, 0))</f>
        <v/>
      </c>
      <c r="C508">
        <f>INDEX(resultados!$A$2:$ZZ$2662, 502, MATCH($B$3, resultados!$A$1:$ZZ$1, 0))</f>
        <v/>
      </c>
    </row>
    <row r="509">
      <c r="A509">
        <f>INDEX(resultados!$A$2:$ZZ$2662, 503, MATCH($B$1, resultados!$A$1:$ZZ$1, 0))</f>
        <v/>
      </c>
      <c r="B509">
        <f>INDEX(resultados!$A$2:$ZZ$2662, 503, MATCH($B$2, resultados!$A$1:$ZZ$1, 0))</f>
        <v/>
      </c>
      <c r="C509">
        <f>INDEX(resultados!$A$2:$ZZ$2662, 503, MATCH($B$3, resultados!$A$1:$ZZ$1, 0))</f>
        <v/>
      </c>
    </row>
    <row r="510">
      <c r="A510">
        <f>INDEX(resultados!$A$2:$ZZ$2662, 504, MATCH($B$1, resultados!$A$1:$ZZ$1, 0))</f>
        <v/>
      </c>
      <c r="B510">
        <f>INDEX(resultados!$A$2:$ZZ$2662, 504, MATCH($B$2, resultados!$A$1:$ZZ$1, 0))</f>
        <v/>
      </c>
      <c r="C510">
        <f>INDEX(resultados!$A$2:$ZZ$2662, 504, MATCH($B$3, resultados!$A$1:$ZZ$1, 0))</f>
        <v/>
      </c>
    </row>
    <row r="511">
      <c r="A511">
        <f>INDEX(resultados!$A$2:$ZZ$2662, 505, MATCH($B$1, resultados!$A$1:$ZZ$1, 0))</f>
        <v/>
      </c>
      <c r="B511">
        <f>INDEX(resultados!$A$2:$ZZ$2662, 505, MATCH($B$2, resultados!$A$1:$ZZ$1, 0))</f>
        <v/>
      </c>
      <c r="C511">
        <f>INDEX(resultados!$A$2:$ZZ$2662, 505, MATCH($B$3, resultados!$A$1:$ZZ$1, 0))</f>
        <v/>
      </c>
    </row>
    <row r="512">
      <c r="A512">
        <f>INDEX(resultados!$A$2:$ZZ$2662, 506, MATCH($B$1, resultados!$A$1:$ZZ$1, 0))</f>
        <v/>
      </c>
      <c r="B512">
        <f>INDEX(resultados!$A$2:$ZZ$2662, 506, MATCH($B$2, resultados!$A$1:$ZZ$1, 0))</f>
        <v/>
      </c>
      <c r="C512">
        <f>INDEX(resultados!$A$2:$ZZ$2662, 506, MATCH($B$3, resultados!$A$1:$ZZ$1, 0))</f>
        <v/>
      </c>
    </row>
    <row r="513">
      <c r="A513">
        <f>INDEX(resultados!$A$2:$ZZ$2662, 507, MATCH($B$1, resultados!$A$1:$ZZ$1, 0))</f>
        <v/>
      </c>
      <c r="B513">
        <f>INDEX(resultados!$A$2:$ZZ$2662, 507, MATCH($B$2, resultados!$A$1:$ZZ$1, 0))</f>
        <v/>
      </c>
      <c r="C513">
        <f>INDEX(resultados!$A$2:$ZZ$2662, 507, MATCH($B$3, resultados!$A$1:$ZZ$1, 0))</f>
        <v/>
      </c>
    </row>
    <row r="514">
      <c r="A514">
        <f>INDEX(resultados!$A$2:$ZZ$2662, 508, MATCH($B$1, resultados!$A$1:$ZZ$1, 0))</f>
        <v/>
      </c>
      <c r="B514">
        <f>INDEX(resultados!$A$2:$ZZ$2662, 508, MATCH($B$2, resultados!$A$1:$ZZ$1, 0))</f>
        <v/>
      </c>
      <c r="C514">
        <f>INDEX(resultados!$A$2:$ZZ$2662, 508, MATCH($B$3, resultados!$A$1:$ZZ$1, 0))</f>
        <v/>
      </c>
    </row>
    <row r="515">
      <c r="A515">
        <f>INDEX(resultados!$A$2:$ZZ$2662, 509, MATCH($B$1, resultados!$A$1:$ZZ$1, 0))</f>
        <v/>
      </c>
      <c r="B515">
        <f>INDEX(resultados!$A$2:$ZZ$2662, 509, MATCH($B$2, resultados!$A$1:$ZZ$1, 0))</f>
        <v/>
      </c>
      <c r="C515">
        <f>INDEX(resultados!$A$2:$ZZ$2662, 509, MATCH($B$3, resultados!$A$1:$ZZ$1, 0))</f>
        <v/>
      </c>
    </row>
    <row r="516">
      <c r="A516">
        <f>INDEX(resultados!$A$2:$ZZ$2662, 510, MATCH($B$1, resultados!$A$1:$ZZ$1, 0))</f>
        <v/>
      </c>
      <c r="B516">
        <f>INDEX(resultados!$A$2:$ZZ$2662, 510, MATCH($B$2, resultados!$A$1:$ZZ$1, 0))</f>
        <v/>
      </c>
      <c r="C516">
        <f>INDEX(resultados!$A$2:$ZZ$2662, 510, MATCH($B$3, resultados!$A$1:$ZZ$1, 0))</f>
        <v/>
      </c>
    </row>
    <row r="517">
      <c r="A517">
        <f>INDEX(resultados!$A$2:$ZZ$2662, 511, MATCH($B$1, resultados!$A$1:$ZZ$1, 0))</f>
        <v/>
      </c>
      <c r="B517">
        <f>INDEX(resultados!$A$2:$ZZ$2662, 511, MATCH($B$2, resultados!$A$1:$ZZ$1, 0))</f>
        <v/>
      </c>
      <c r="C517">
        <f>INDEX(resultados!$A$2:$ZZ$2662, 511, MATCH($B$3, resultados!$A$1:$ZZ$1, 0))</f>
        <v/>
      </c>
    </row>
    <row r="518">
      <c r="A518">
        <f>INDEX(resultados!$A$2:$ZZ$2662, 512, MATCH($B$1, resultados!$A$1:$ZZ$1, 0))</f>
        <v/>
      </c>
      <c r="B518">
        <f>INDEX(resultados!$A$2:$ZZ$2662, 512, MATCH($B$2, resultados!$A$1:$ZZ$1, 0))</f>
        <v/>
      </c>
      <c r="C518">
        <f>INDEX(resultados!$A$2:$ZZ$2662, 512, MATCH($B$3, resultados!$A$1:$ZZ$1, 0))</f>
        <v/>
      </c>
    </row>
    <row r="519">
      <c r="A519">
        <f>INDEX(resultados!$A$2:$ZZ$2662, 513, MATCH($B$1, resultados!$A$1:$ZZ$1, 0))</f>
        <v/>
      </c>
      <c r="B519">
        <f>INDEX(resultados!$A$2:$ZZ$2662, 513, MATCH($B$2, resultados!$A$1:$ZZ$1, 0))</f>
        <v/>
      </c>
      <c r="C519">
        <f>INDEX(resultados!$A$2:$ZZ$2662, 513, MATCH($B$3, resultados!$A$1:$ZZ$1, 0))</f>
        <v/>
      </c>
    </row>
    <row r="520">
      <c r="A520">
        <f>INDEX(resultados!$A$2:$ZZ$2662, 514, MATCH($B$1, resultados!$A$1:$ZZ$1, 0))</f>
        <v/>
      </c>
      <c r="B520">
        <f>INDEX(resultados!$A$2:$ZZ$2662, 514, MATCH($B$2, resultados!$A$1:$ZZ$1, 0))</f>
        <v/>
      </c>
      <c r="C520">
        <f>INDEX(resultados!$A$2:$ZZ$2662, 514, MATCH($B$3, resultados!$A$1:$ZZ$1, 0))</f>
        <v/>
      </c>
    </row>
    <row r="521">
      <c r="A521">
        <f>INDEX(resultados!$A$2:$ZZ$2662, 515, MATCH($B$1, resultados!$A$1:$ZZ$1, 0))</f>
        <v/>
      </c>
      <c r="B521">
        <f>INDEX(resultados!$A$2:$ZZ$2662, 515, MATCH($B$2, resultados!$A$1:$ZZ$1, 0))</f>
        <v/>
      </c>
      <c r="C521">
        <f>INDEX(resultados!$A$2:$ZZ$2662, 515, MATCH($B$3, resultados!$A$1:$ZZ$1, 0))</f>
        <v/>
      </c>
    </row>
    <row r="522">
      <c r="A522">
        <f>INDEX(resultados!$A$2:$ZZ$2662, 516, MATCH($B$1, resultados!$A$1:$ZZ$1, 0))</f>
        <v/>
      </c>
      <c r="B522">
        <f>INDEX(resultados!$A$2:$ZZ$2662, 516, MATCH($B$2, resultados!$A$1:$ZZ$1, 0))</f>
        <v/>
      </c>
      <c r="C522">
        <f>INDEX(resultados!$A$2:$ZZ$2662, 516, MATCH($B$3, resultados!$A$1:$ZZ$1, 0))</f>
        <v/>
      </c>
    </row>
    <row r="523">
      <c r="A523">
        <f>INDEX(resultados!$A$2:$ZZ$2662, 517, MATCH($B$1, resultados!$A$1:$ZZ$1, 0))</f>
        <v/>
      </c>
      <c r="B523">
        <f>INDEX(resultados!$A$2:$ZZ$2662, 517, MATCH($B$2, resultados!$A$1:$ZZ$1, 0))</f>
        <v/>
      </c>
      <c r="C523">
        <f>INDEX(resultados!$A$2:$ZZ$2662, 517, MATCH($B$3, resultados!$A$1:$ZZ$1, 0))</f>
        <v/>
      </c>
    </row>
    <row r="524">
      <c r="A524">
        <f>INDEX(resultados!$A$2:$ZZ$2662, 518, MATCH($B$1, resultados!$A$1:$ZZ$1, 0))</f>
        <v/>
      </c>
      <c r="B524">
        <f>INDEX(resultados!$A$2:$ZZ$2662, 518, MATCH($B$2, resultados!$A$1:$ZZ$1, 0))</f>
        <v/>
      </c>
      <c r="C524">
        <f>INDEX(resultados!$A$2:$ZZ$2662, 518, MATCH($B$3, resultados!$A$1:$ZZ$1, 0))</f>
        <v/>
      </c>
    </row>
    <row r="525">
      <c r="A525">
        <f>INDEX(resultados!$A$2:$ZZ$2662, 519, MATCH($B$1, resultados!$A$1:$ZZ$1, 0))</f>
        <v/>
      </c>
      <c r="B525">
        <f>INDEX(resultados!$A$2:$ZZ$2662, 519, MATCH($B$2, resultados!$A$1:$ZZ$1, 0))</f>
        <v/>
      </c>
      <c r="C525">
        <f>INDEX(resultados!$A$2:$ZZ$2662, 519, MATCH($B$3, resultados!$A$1:$ZZ$1, 0))</f>
        <v/>
      </c>
    </row>
    <row r="526">
      <c r="A526">
        <f>INDEX(resultados!$A$2:$ZZ$2662, 520, MATCH($B$1, resultados!$A$1:$ZZ$1, 0))</f>
        <v/>
      </c>
      <c r="B526">
        <f>INDEX(resultados!$A$2:$ZZ$2662, 520, MATCH($B$2, resultados!$A$1:$ZZ$1, 0))</f>
        <v/>
      </c>
      <c r="C526">
        <f>INDEX(resultados!$A$2:$ZZ$2662, 520, MATCH($B$3, resultados!$A$1:$ZZ$1, 0))</f>
        <v/>
      </c>
    </row>
    <row r="527">
      <c r="A527">
        <f>INDEX(resultados!$A$2:$ZZ$2662, 521, MATCH($B$1, resultados!$A$1:$ZZ$1, 0))</f>
        <v/>
      </c>
      <c r="B527">
        <f>INDEX(resultados!$A$2:$ZZ$2662, 521, MATCH($B$2, resultados!$A$1:$ZZ$1, 0))</f>
        <v/>
      </c>
      <c r="C527">
        <f>INDEX(resultados!$A$2:$ZZ$2662, 521, MATCH($B$3, resultados!$A$1:$ZZ$1, 0))</f>
        <v/>
      </c>
    </row>
    <row r="528">
      <c r="A528">
        <f>INDEX(resultados!$A$2:$ZZ$2662, 522, MATCH($B$1, resultados!$A$1:$ZZ$1, 0))</f>
        <v/>
      </c>
      <c r="B528">
        <f>INDEX(resultados!$A$2:$ZZ$2662, 522, MATCH($B$2, resultados!$A$1:$ZZ$1, 0))</f>
        <v/>
      </c>
      <c r="C528">
        <f>INDEX(resultados!$A$2:$ZZ$2662, 522, MATCH($B$3, resultados!$A$1:$ZZ$1, 0))</f>
        <v/>
      </c>
    </row>
    <row r="529">
      <c r="A529">
        <f>INDEX(resultados!$A$2:$ZZ$2662, 523, MATCH($B$1, resultados!$A$1:$ZZ$1, 0))</f>
        <v/>
      </c>
      <c r="B529">
        <f>INDEX(resultados!$A$2:$ZZ$2662, 523, MATCH($B$2, resultados!$A$1:$ZZ$1, 0))</f>
        <v/>
      </c>
      <c r="C529">
        <f>INDEX(resultados!$A$2:$ZZ$2662, 523, MATCH($B$3, resultados!$A$1:$ZZ$1, 0))</f>
        <v/>
      </c>
    </row>
    <row r="530">
      <c r="A530">
        <f>INDEX(resultados!$A$2:$ZZ$2662, 524, MATCH($B$1, resultados!$A$1:$ZZ$1, 0))</f>
        <v/>
      </c>
      <c r="B530">
        <f>INDEX(resultados!$A$2:$ZZ$2662, 524, MATCH($B$2, resultados!$A$1:$ZZ$1, 0))</f>
        <v/>
      </c>
      <c r="C530">
        <f>INDEX(resultados!$A$2:$ZZ$2662, 524, MATCH($B$3, resultados!$A$1:$ZZ$1, 0))</f>
        <v/>
      </c>
    </row>
    <row r="531">
      <c r="A531">
        <f>INDEX(resultados!$A$2:$ZZ$2662, 525, MATCH($B$1, resultados!$A$1:$ZZ$1, 0))</f>
        <v/>
      </c>
      <c r="B531">
        <f>INDEX(resultados!$A$2:$ZZ$2662, 525, MATCH($B$2, resultados!$A$1:$ZZ$1, 0))</f>
        <v/>
      </c>
      <c r="C531">
        <f>INDEX(resultados!$A$2:$ZZ$2662, 525, MATCH($B$3, resultados!$A$1:$ZZ$1, 0))</f>
        <v/>
      </c>
    </row>
    <row r="532">
      <c r="A532">
        <f>INDEX(resultados!$A$2:$ZZ$2662, 526, MATCH($B$1, resultados!$A$1:$ZZ$1, 0))</f>
        <v/>
      </c>
      <c r="B532">
        <f>INDEX(resultados!$A$2:$ZZ$2662, 526, MATCH($B$2, resultados!$A$1:$ZZ$1, 0))</f>
        <v/>
      </c>
      <c r="C532">
        <f>INDEX(resultados!$A$2:$ZZ$2662, 526, MATCH($B$3, resultados!$A$1:$ZZ$1, 0))</f>
        <v/>
      </c>
    </row>
    <row r="533">
      <c r="A533">
        <f>INDEX(resultados!$A$2:$ZZ$2662, 527, MATCH($B$1, resultados!$A$1:$ZZ$1, 0))</f>
        <v/>
      </c>
      <c r="B533">
        <f>INDEX(resultados!$A$2:$ZZ$2662, 527, MATCH($B$2, resultados!$A$1:$ZZ$1, 0))</f>
        <v/>
      </c>
      <c r="C533">
        <f>INDEX(resultados!$A$2:$ZZ$2662, 527, MATCH($B$3, resultados!$A$1:$ZZ$1, 0))</f>
        <v/>
      </c>
    </row>
    <row r="534">
      <c r="A534">
        <f>INDEX(resultados!$A$2:$ZZ$2662, 528, MATCH($B$1, resultados!$A$1:$ZZ$1, 0))</f>
        <v/>
      </c>
      <c r="B534">
        <f>INDEX(resultados!$A$2:$ZZ$2662, 528, MATCH($B$2, resultados!$A$1:$ZZ$1, 0))</f>
        <v/>
      </c>
      <c r="C534">
        <f>INDEX(resultados!$A$2:$ZZ$2662, 528, MATCH($B$3, resultados!$A$1:$ZZ$1, 0))</f>
        <v/>
      </c>
    </row>
    <row r="535">
      <c r="A535">
        <f>INDEX(resultados!$A$2:$ZZ$2662, 529, MATCH($B$1, resultados!$A$1:$ZZ$1, 0))</f>
        <v/>
      </c>
      <c r="B535">
        <f>INDEX(resultados!$A$2:$ZZ$2662, 529, MATCH($B$2, resultados!$A$1:$ZZ$1, 0))</f>
        <v/>
      </c>
      <c r="C535">
        <f>INDEX(resultados!$A$2:$ZZ$2662, 529, MATCH($B$3, resultados!$A$1:$ZZ$1, 0))</f>
        <v/>
      </c>
    </row>
    <row r="536">
      <c r="A536">
        <f>INDEX(resultados!$A$2:$ZZ$2662, 530, MATCH($B$1, resultados!$A$1:$ZZ$1, 0))</f>
        <v/>
      </c>
      <c r="B536">
        <f>INDEX(resultados!$A$2:$ZZ$2662, 530, MATCH($B$2, resultados!$A$1:$ZZ$1, 0))</f>
        <v/>
      </c>
      <c r="C536">
        <f>INDEX(resultados!$A$2:$ZZ$2662, 530, MATCH($B$3, resultados!$A$1:$ZZ$1, 0))</f>
        <v/>
      </c>
    </row>
    <row r="537">
      <c r="A537">
        <f>INDEX(resultados!$A$2:$ZZ$2662, 531, MATCH($B$1, resultados!$A$1:$ZZ$1, 0))</f>
        <v/>
      </c>
      <c r="B537">
        <f>INDEX(resultados!$A$2:$ZZ$2662, 531, MATCH($B$2, resultados!$A$1:$ZZ$1, 0))</f>
        <v/>
      </c>
      <c r="C537">
        <f>INDEX(resultados!$A$2:$ZZ$2662, 531, MATCH($B$3, resultados!$A$1:$ZZ$1, 0))</f>
        <v/>
      </c>
    </row>
    <row r="538">
      <c r="A538">
        <f>INDEX(resultados!$A$2:$ZZ$2662, 532, MATCH($B$1, resultados!$A$1:$ZZ$1, 0))</f>
        <v/>
      </c>
      <c r="B538">
        <f>INDEX(resultados!$A$2:$ZZ$2662, 532, MATCH($B$2, resultados!$A$1:$ZZ$1, 0))</f>
        <v/>
      </c>
      <c r="C538">
        <f>INDEX(resultados!$A$2:$ZZ$2662, 532, MATCH($B$3, resultados!$A$1:$ZZ$1, 0))</f>
        <v/>
      </c>
    </row>
    <row r="539">
      <c r="A539">
        <f>INDEX(resultados!$A$2:$ZZ$2662, 533, MATCH($B$1, resultados!$A$1:$ZZ$1, 0))</f>
        <v/>
      </c>
      <c r="B539">
        <f>INDEX(resultados!$A$2:$ZZ$2662, 533, MATCH($B$2, resultados!$A$1:$ZZ$1, 0))</f>
        <v/>
      </c>
      <c r="C539">
        <f>INDEX(resultados!$A$2:$ZZ$2662, 533, MATCH($B$3, resultados!$A$1:$ZZ$1, 0))</f>
        <v/>
      </c>
    </row>
    <row r="540">
      <c r="A540">
        <f>INDEX(resultados!$A$2:$ZZ$2662, 534, MATCH($B$1, resultados!$A$1:$ZZ$1, 0))</f>
        <v/>
      </c>
      <c r="B540">
        <f>INDEX(resultados!$A$2:$ZZ$2662, 534, MATCH($B$2, resultados!$A$1:$ZZ$1, 0))</f>
        <v/>
      </c>
      <c r="C540">
        <f>INDEX(resultados!$A$2:$ZZ$2662, 534, MATCH($B$3, resultados!$A$1:$ZZ$1, 0))</f>
        <v/>
      </c>
    </row>
    <row r="541">
      <c r="A541">
        <f>INDEX(resultados!$A$2:$ZZ$2662, 535, MATCH($B$1, resultados!$A$1:$ZZ$1, 0))</f>
        <v/>
      </c>
      <c r="B541">
        <f>INDEX(resultados!$A$2:$ZZ$2662, 535, MATCH($B$2, resultados!$A$1:$ZZ$1, 0))</f>
        <v/>
      </c>
      <c r="C541">
        <f>INDEX(resultados!$A$2:$ZZ$2662, 535, MATCH($B$3, resultados!$A$1:$ZZ$1, 0))</f>
        <v/>
      </c>
    </row>
    <row r="542">
      <c r="A542">
        <f>INDEX(resultados!$A$2:$ZZ$2662, 536, MATCH($B$1, resultados!$A$1:$ZZ$1, 0))</f>
        <v/>
      </c>
      <c r="B542">
        <f>INDEX(resultados!$A$2:$ZZ$2662, 536, MATCH($B$2, resultados!$A$1:$ZZ$1, 0))</f>
        <v/>
      </c>
      <c r="C542">
        <f>INDEX(resultados!$A$2:$ZZ$2662, 536, MATCH($B$3, resultados!$A$1:$ZZ$1, 0))</f>
        <v/>
      </c>
    </row>
    <row r="543">
      <c r="A543">
        <f>INDEX(resultados!$A$2:$ZZ$2662, 537, MATCH($B$1, resultados!$A$1:$ZZ$1, 0))</f>
        <v/>
      </c>
      <c r="B543">
        <f>INDEX(resultados!$A$2:$ZZ$2662, 537, MATCH($B$2, resultados!$A$1:$ZZ$1, 0))</f>
        <v/>
      </c>
      <c r="C543">
        <f>INDEX(resultados!$A$2:$ZZ$2662, 537, MATCH($B$3, resultados!$A$1:$ZZ$1, 0))</f>
        <v/>
      </c>
    </row>
    <row r="544">
      <c r="A544">
        <f>INDEX(resultados!$A$2:$ZZ$2662, 538, MATCH($B$1, resultados!$A$1:$ZZ$1, 0))</f>
        <v/>
      </c>
      <c r="B544">
        <f>INDEX(resultados!$A$2:$ZZ$2662, 538, MATCH($B$2, resultados!$A$1:$ZZ$1, 0))</f>
        <v/>
      </c>
      <c r="C544">
        <f>INDEX(resultados!$A$2:$ZZ$2662, 538, MATCH($B$3, resultados!$A$1:$ZZ$1, 0))</f>
        <v/>
      </c>
    </row>
    <row r="545">
      <c r="A545">
        <f>INDEX(resultados!$A$2:$ZZ$2662, 539, MATCH($B$1, resultados!$A$1:$ZZ$1, 0))</f>
        <v/>
      </c>
      <c r="B545">
        <f>INDEX(resultados!$A$2:$ZZ$2662, 539, MATCH($B$2, resultados!$A$1:$ZZ$1, 0))</f>
        <v/>
      </c>
      <c r="C545">
        <f>INDEX(resultados!$A$2:$ZZ$2662, 539, MATCH($B$3, resultados!$A$1:$ZZ$1, 0))</f>
        <v/>
      </c>
    </row>
    <row r="546">
      <c r="A546">
        <f>INDEX(resultados!$A$2:$ZZ$2662, 540, MATCH($B$1, resultados!$A$1:$ZZ$1, 0))</f>
        <v/>
      </c>
      <c r="B546">
        <f>INDEX(resultados!$A$2:$ZZ$2662, 540, MATCH($B$2, resultados!$A$1:$ZZ$1, 0))</f>
        <v/>
      </c>
      <c r="C546">
        <f>INDEX(resultados!$A$2:$ZZ$2662, 540, MATCH($B$3, resultados!$A$1:$ZZ$1, 0))</f>
        <v/>
      </c>
    </row>
    <row r="547">
      <c r="A547">
        <f>INDEX(resultados!$A$2:$ZZ$2662, 541, MATCH($B$1, resultados!$A$1:$ZZ$1, 0))</f>
        <v/>
      </c>
      <c r="B547">
        <f>INDEX(resultados!$A$2:$ZZ$2662, 541, MATCH($B$2, resultados!$A$1:$ZZ$1, 0))</f>
        <v/>
      </c>
      <c r="C547">
        <f>INDEX(resultados!$A$2:$ZZ$2662, 541, MATCH($B$3, resultados!$A$1:$ZZ$1, 0))</f>
        <v/>
      </c>
    </row>
    <row r="548">
      <c r="A548">
        <f>INDEX(resultados!$A$2:$ZZ$2662, 542, MATCH($B$1, resultados!$A$1:$ZZ$1, 0))</f>
        <v/>
      </c>
      <c r="B548">
        <f>INDEX(resultados!$A$2:$ZZ$2662, 542, MATCH($B$2, resultados!$A$1:$ZZ$1, 0))</f>
        <v/>
      </c>
      <c r="C548">
        <f>INDEX(resultados!$A$2:$ZZ$2662, 542, MATCH($B$3, resultados!$A$1:$ZZ$1, 0))</f>
        <v/>
      </c>
    </row>
    <row r="549">
      <c r="A549">
        <f>INDEX(resultados!$A$2:$ZZ$2662, 543, MATCH($B$1, resultados!$A$1:$ZZ$1, 0))</f>
        <v/>
      </c>
      <c r="B549">
        <f>INDEX(resultados!$A$2:$ZZ$2662, 543, MATCH($B$2, resultados!$A$1:$ZZ$1, 0))</f>
        <v/>
      </c>
      <c r="C549">
        <f>INDEX(resultados!$A$2:$ZZ$2662, 543, MATCH($B$3, resultados!$A$1:$ZZ$1, 0))</f>
        <v/>
      </c>
    </row>
    <row r="550">
      <c r="A550">
        <f>INDEX(resultados!$A$2:$ZZ$2662, 544, MATCH($B$1, resultados!$A$1:$ZZ$1, 0))</f>
        <v/>
      </c>
      <c r="B550">
        <f>INDEX(resultados!$A$2:$ZZ$2662, 544, MATCH($B$2, resultados!$A$1:$ZZ$1, 0))</f>
        <v/>
      </c>
      <c r="C550">
        <f>INDEX(resultados!$A$2:$ZZ$2662, 544, MATCH($B$3, resultados!$A$1:$ZZ$1, 0))</f>
        <v/>
      </c>
    </row>
    <row r="551">
      <c r="A551">
        <f>INDEX(resultados!$A$2:$ZZ$2662, 545, MATCH($B$1, resultados!$A$1:$ZZ$1, 0))</f>
        <v/>
      </c>
      <c r="B551">
        <f>INDEX(resultados!$A$2:$ZZ$2662, 545, MATCH($B$2, resultados!$A$1:$ZZ$1, 0))</f>
        <v/>
      </c>
      <c r="C551">
        <f>INDEX(resultados!$A$2:$ZZ$2662, 545, MATCH($B$3, resultados!$A$1:$ZZ$1, 0))</f>
        <v/>
      </c>
    </row>
    <row r="552">
      <c r="A552">
        <f>INDEX(resultados!$A$2:$ZZ$2662, 546, MATCH($B$1, resultados!$A$1:$ZZ$1, 0))</f>
        <v/>
      </c>
      <c r="B552">
        <f>INDEX(resultados!$A$2:$ZZ$2662, 546, MATCH($B$2, resultados!$A$1:$ZZ$1, 0))</f>
        <v/>
      </c>
      <c r="C552">
        <f>INDEX(resultados!$A$2:$ZZ$2662, 546, MATCH($B$3, resultados!$A$1:$ZZ$1, 0))</f>
        <v/>
      </c>
    </row>
    <row r="553">
      <c r="A553">
        <f>INDEX(resultados!$A$2:$ZZ$2662, 547, MATCH($B$1, resultados!$A$1:$ZZ$1, 0))</f>
        <v/>
      </c>
      <c r="B553">
        <f>INDEX(resultados!$A$2:$ZZ$2662, 547, MATCH($B$2, resultados!$A$1:$ZZ$1, 0))</f>
        <v/>
      </c>
      <c r="C553">
        <f>INDEX(resultados!$A$2:$ZZ$2662, 547, MATCH($B$3, resultados!$A$1:$ZZ$1, 0))</f>
        <v/>
      </c>
    </row>
    <row r="554">
      <c r="A554">
        <f>INDEX(resultados!$A$2:$ZZ$2662, 548, MATCH($B$1, resultados!$A$1:$ZZ$1, 0))</f>
        <v/>
      </c>
      <c r="B554">
        <f>INDEX(resultados!$A$2:$ZZ$2662, 548, MATCH($B$2, resultados!$A$1:$ZZ$1, 0))</f>
        <v/>
      </c>
      <c r="C554">
        <f>INDEX(resultados!$A$2:$ZZ$2662, 548, MATCH($B$3, resultados!$A$1:$ZZ$1, 0))</f>
        <v/>
      </c>
    </row>
    <row r="555">
      <c r="A555">
        <f>INDEX(resultados!$A$2:$ZZ$2662, 549, MATCH($B$1, resultados!$A$1:$ZZ$1, 0))</f>
        <v/>
      </c>
      <c r="B555">
        <f>INDEX(resultados!$A$2:$ZZ$2662, 549, MATCH($B$2, resultados!$A$1:$ZZ$1, 0))</f>
        <v/>
      </c>
      <c r="C555">
        <f>INDEX(resultados!$A$2:$ZZ$2662, 549, MATCH($B$3, resultados!$A$1:$ZZ$1, 0))</f>
        <v/>
      </c>
    </row>
    <row r="556">
      <c r="A556">
        <f>INDEX(resultados!$A$2:$ZZ$2662, 550, MATCH($B$1, resultados!$A$1:$ZZ$1, 0))</f>
        <v/>
      </c>
      <c r="B556">
        <f>INDEX(resultados!$A$2:$ZZ$2662, 550, MATCH($B$2, resultados!$A$1:$ZZ$1, 0))</f>
        <v/>
      </c>
      <c r="C556">
        <f>INDEX(resultados!$A$2:$ZZ$2662, 550, MATCH($B$3, resultados!$A$1:$ZZ$1, 0))</f>
        <v/>
      </c>
    </row>
    <row r="557">
      <c r="A557">
        <f>INDEX(resultados!$A$2:$ZZ$2662, 551, MATCH($B$1, resultados!$A$1:$ZZ$1, 0))</f>
        <v/>
      </c>
      <c r="B557">
        <f>INDEX(resultados!$A$2:$ZZ$2662, 551, MATCH($B$2, resultados!$A$1:$ZZ$1, 0))</f>
        <v/>
      </c>
      <c r="C557">
        <f>INDEX(resultados!$A$2:$ZZ$2662, 551, MATCH($B$3, resultados!$A$1:$ZZ$1, 0))</f>
        <v/>
      </c>
    </row>
    <row r="558">
      <c r="A558">
        <f>INDEX(resultados!$A$2:$ZZ$2662, 552, MATCH($B$1, resultados!$A$1:$ZZ$1, 0))</f>
        <v/>
      </c>
      <c r="B558">
        <f>INDEX(resultados!$A$2:$ZZ$2662, 552, MATCH($B$2, resultados!$A$1:$ZZ$1, 0))</f>
        <v/>
      </c>
      <c r="C558">
        <f>INDEX(resultados!$A$2:$ZZ$2662, 552, MATCH($B$3, resultados!$A$1:$ZZ$1, 0))</f>
        <v/>
      </c>
    </row>
    <row r="559">
      <c r="A559">
        <f>INDEX(resultados!$A$2:$ZZ$2662, 553, MATCH($B$1, resultados!$A$1:$ZZ$1, 0))</f>
        <v/>
      </c>
      <c r="B559">
        <f>INDEX(resultados!$A$2:$ZZ$2662, 553, MATCH($B$2, resultados!$A$1:$ZZ$1, 0))</f>
        <v/>
      </c>
      <c r="C559">
        <f>INDEX(resultados!$A$2:$ZZ$2662, 553, MATCH($B$3, resultados!$A$1:$ZZ$1, 0))</f>
        <v/>
      </c>
    </row>
    <row r="560">
      <c r="A560">
        <f>INDEX(resultados!$A$2:$ZZ$2662, 554, MATCH($B$1, resultados!$A$1:$ZZ$1, 0))</f>
        <v/>
      </c>
      <c r="B560">
        <f>INDEX(resultados!$A$2:$ZZ$2662, 554, MATCH($B$2, resultados!$A$1:$ZZ$1, 0))</f>
        <v/>
      </c>
      <c r="C560">
        <f>INDEX(resultados!$A$2:$ZZ$2662, 554, MATCH($B$3, resultados!$A$1:$ZZ$1, 0))</f>
        <v/>
      </c>
    </row>
    <row r="561">
      <c r="A561">
        <f>INDEX(resultados!$A$2:$ZZ$2662, 555, MATCH($B$1, resultados!$A$1:$ZZ$1, 0))</f>
        <v/>
      </c>
      <c r="B561">
        <f>INDEX(resultados!$A$2:$ZZ$2662, 555, MATCH($B$2, resultados!$A$1:$ZZ$1, 0))</f>
        <v/>
      </c>
      <c r="C561">
        <f>INDEX(resultados!$A$2:$ZZ$2662, 555, MATCH($B$3, resultados!$A$1:$ZZ$1, 0))</f>
        <v/>
      </c>
    </row>
    <row r="562">
      <c r="A562">
        <f>INDEX(resultados!$A$2:$ZZ$2662, 556, MATCH($B$1, resultados!$A$1:$ZZ$1, 0))</f>
        <v/>
      </c>
      <c r="B562">
        <f>INDEX(resultados!$A$2:$ZZ$2662, 556, MATCH($B$2, resultados!$A$1:$ZZ$1, 0))</f>
        <v/>
      </c>
      <c r="C562">
        <f>INDEX(resultados!$A$2:$ZZ$2662, 556, MATCH($B$3, resultados!$A$1:$ZZ$1, 0))</f>
        <v/>
      </c>
    </row>
    <row r="563">
      <c r="A563">
        <f>INDEX(resultados!$A$2:$ZZ$2662, 557, MATCH($B$1, resultados!$A$1:$ZZ$1, 0))</f>
        <v/>
      </c>
      <c r="B563">
        <f>INDEX(resultados!$A$2:$ZZ$2662, 557, MATCH($B$2, resultados!$A$1:$ZZ$1, 0))</f>
        <v/>
      </c>
      <c r="C563">
        <f>INDEX(resultados!$A$2:$ZZ$2662, 557, MATCH($B$3, resultados!$A$1:$ZZ$1, 0))</f>
        <v/>
      </c>
    </row>
    <row r="564">
      <c r="A564">
        <f>INDEX(resultados!$A$2:$ZZ$2662, 558, MATCH($B$1, resultados!$A$1:$ZZ$1, 0))</f>
        <v/>
      </c>
      <c r="B564">
        <f>INDEX(resultados!$A$2:$ZZ$2662, 558, MATCH($B$2, resultados!$A$1:$ZZ$1, 0))</f>
        <v/>
      </c>
      <c r="C564">
        <f>INDEX(resultados!$A$2:$ZZ$2662, 558, MATCH($B$3, resultados!$A$1:$ZZ$1, 0))</f>
        <v/>
      </c>
    </row>
    <row r="565">
      <c r="A565">
        <f>INDEX(resultados!$A$2:$ZZ$2662, 559, MATCH($B$1, resultados!$A$1:$ZZ$1, 0))</f>
        <v/>
      </c>
      <c r="B565">
        <f>INDEX(resultados!$A$2:$ZZ$2662, 559, MATCH($B$2, resultados!$A$1:$ZZ$1, 0))</f>
        <v/>
      </c>
      <c r="C565">
        <f>INDEX(resultados!$A$2:$ZZ$2662, 559, MATCH($B$3, resultados!$A$1:$ZZ$1, 0))</f>
        <v/>
      </c>
    </row>
    <row r="566">
      <c r="A566">
        <f>INDEX(resultados!$A$2:$ZZ$2662, 560, MATCH($B$1, resultados!$A$1:$ZZ$1, 0))</f>
        <v/>
      </c>
      <c r="B566">
        <f>INDEX(resultados!$A$2:$ZZ$2662, 560, MATCH($B$2, resultados!$A$1:$ZZ$1, 0))</f>
        <v/>
      </c>
      <c r="C566">
        <f>INDEX(resultados!$A$2:$ZZ$2662, 560, MATCH($B$3, resultados!$A$1:$ZZ$1, 0))</f>
        <v/>
      </c>
    </row>
    <row r="567">
      <c r="A567">
        <f>INDEX(resultados!$A$2:$ZZ$2662, 561, MATCH($B$1, resultados!$A$1:$ZZ$1, 0))</f>
        <v/>
      </c>
      <c r="B567">
        <f>INDEX(resultados!$A$2:$ZZ$2662, 561, MATCH($B$2, resultados!$A$1:$ZZ$1, 0))</f>
        <v/>
      </c>
      <c r="C567">
        <f>INDEX(resultados!$A$2:$ZZ$2662, 561, MATCH($B$3, resultados!$A$1:$ZZ$1, 0))</f>
        <v/>
      </c>
    </row>
    <row r="568">
      <c r="A568">
        <f>INDEX(resultados!$A$2:$ZZ$2662, 562, MATCH($B$1, resultados!$A$1:$ZZ$1, 0))</f>
        <v/>
      </c>
      <c r="B568">
        <f>INDEX(resultados!$A$2:$ZZ$2662, 562, MATCH($B$2, resultados!$A$1:$ZZ$1, 0))</f>
        <v/>
      </c>
      <c r="C568">
        <f>INDEX(resultados!$A$2:$ZZ$2662, 562, MATCH($B$3, resultados!$A$1:$ZZ$1, 0))</f>
        <v/>
      </c>
    </row>
    <row r="569">
      <c r="A569">
        <f>INDEX(resultados!$A$2:$ZZ$2662, 563, MATCH($B$1, resultados!$A$1:$ZZ$1, 0))</f>
        <v/>
      </c>
      <c r="B569">
        <f>INDEX(resultados!$A$2:$ZZ$2662, 563, MATCH($B$2, resultados!$A$1:$ZZ$1, 0))</f>
        <v/>
      </c>
      <c r="C569">
        <f>INDEX(resultados!$A$2:$ZZ$2662, 563, MATCH($B$3, resultados!$A$1:$ZZ$1, 0))</f>
        <v/>
      </c>
    </row>
    <row r="570">
      <c r="A570">
        <f>INDEX(resultados!$A$2:$ZZ$2662, 564, MATCH($B$1, resultados!$A$1:$ZZ$1, 0))</f>
        <v/>
      </c>
      <c r="B570">
        <f>INDEX(resultados!$A$2:$ZZ$2662, 564, MATCH($B$2, resultados!$A$1:$ZZ$1, 0))</f>
        <v/>
      </c>
      <c r="C570">
        <f>INDEX(resultados!$A$2:$ZZ$2662, 564, MATCH($B$3, resultados!$A$1:$ZZ$1, 0))</f>
        <v/>
      </c>
    </row>
    <row r="571">
      <c r="A571">
        <f>INDEX(resultados!$A$2:$ZZ$2662, 565, MATCH($B$1, resultados!$A$1:$ZZ$1, 0))</f>
        <v/>
      </c>
      <c r="B571">
        <f>INDEX(resultados!$A$2:$ZZ$2662, 565, MATCH($B$2, resultados!$A$1:$ZZ$1, 0))</f>
        <v/>
      </c>
      <c r="C571">
        <f>INDEX(resultados!$A$2:$ZZ$2662, 565, MATCH($B$3, resultados!$A$1:$ZZ$1, 0))</f>
        <v/>
      </c>
    </row>
    <row r="572">
      <c r="A572">
        <f>INDEX(resultados!$A$2:$ZZ$2662, 566, MATCH($B$1, resultados!$A$1:$ZZ$1, 0))</f>
        <v/>
      </c>
      <c r="B572">
        <f>INDEX(resultados!$A$2:$ZZ$2662, 566, MATCH($B$2, resultados!$A$1:$ZZ$1, 0))</f>
        <v/>
      </c>
      <c r="C572">
        <f>INDEX(resultados!$A$2:$ZZ$2662, 566, MATCH($B$3, resultados!$A$1:$ZZ$1, 0))</f>
        <v/>
      </c>
    </row>
    <row r="573">
      <c r="A573">
        <f>INDEX(resultados!$A$2:$ZZ$2662, 567, MATCH($B$1, resultados!$A$1:$ZZ$1, 0))</f>
        <v/>
      </c>
      <c r="B573">
        <f>INDEX(resultados!$A$2:$ZZ$2662, 567, MATCH($B$2, resultados!$A$1:$ZZ$1, 0))</f>
        <v/>
      </c>
      <c r="C573">
        <f>INDEX(resultados!$A$2:$ZZ$2662, 567, MATCH($B$3, resultados!$A$1:$ZZ$1, 0))</f>
        <v/>
      </c>
    </row>
    <row r="574">
      <c r="A574">
        <f>INDEX(resultados!$A$2:$ZZ$2662, 568, MATCH($B$1, resultados!$A$1:$ZZ$1, 0))</f>
        <v/>
      </c>
      <c r="B574">
        <f>INDEX(resultados!$A$2:$ZZ$2662, 568, MATCH($B$2, resultados!$A$1:$ZZ$1, 0))</f>
        <v/>
      </c>
      <c r="C574">
        <f>INDEX(resultados!$A$2:$ZZ$2662, 568, MATCH($B$3, resultados!$A$1:$ZZ$1, 0))</f>
        <v/>
      </c>
    </row>
    <row r="575">
      <c r="A575">
        <f>INDEX(resultados!$A$2:$ZZ$2662, 569, MATCH($B$1, resultados!$A$1:$ZZ$1, 0))</f>
        <v/>
      </c>
      <c r="B575">
        <f>INDEX(resultados!$A$2:$ZZ$2662, 569, MATCH($B$2, resultados!$A$1:$ZZ$1, 0))</f>
        <v/>
      </c>
      <c r="C575">
        <f>INDEX(resultados!$A$2:$ZZ$2662, 569, MATCH($B$3, resultados!$A$1:$ZZ$1, 0))</f>
        <v/>
      </c>
    </row>
    <row r="576">
      <c r="A576">
        <f>INDEX(resultados!$A$2:$ZZ$2662, 570, MATCH($B$1, resultados!$A$1:$ZZ$1, 0))</f>
        <v/>
      </c>
      <c r="B576">
        <f>INDEX(resultados!$A$2:$ZZ$2662, 570, MATCH($B$2, resultados!$A$1:$ZZ$1, 0))</f>
        <v/>
      </c>
      <c r="C576">
        <f>INDEX(resultados!$A$2:$ZZ$2662, 570, MATCH($B$3, resultados!$A$1:$ZZ$1, 0))</f>
        <v/>
      </c>
    </row>
    <row r="577">
      <c r="A577">
        <f>INDEX(resultados!$A$2:$ZZ$2662, 571, MATCH($B$1, resultados!$A$1:$ZZ$1, 0))</f>
        <v/>
      </c>
      <c r="B577">
        <f>INDEX(resultados!$A$2:$ZZ$2662, 571, MATCH($B$2, resultados!$A$1:$ZZ$1, 0))</f>
        <v/>
      </c>
      <c r="C577">
        <f>INDEX(resultados!$A$2:$ZZ$2662, 571, MATCH($B$3, resultados!$A$1:$ZZ$1, 0))</f>
        <v/>
      </c>
    </row>
    <row r="578">
      <c r="A578">
        <f>INDEX(resultados!$A$2:$ZZ$2662, 572, MATCH($B$1, resultados!$A$1:$ZZ$1, 0))</f>
        <v/>
      </c>
      <c r="B578">
        <f>INDEX(resultados!$A$2:$ZZ$2662, 572, MATCH($B$2, resultados!$A$1:$ZZ$1, 0))</f>
        <v/>
      </c>
      <c r="C578">
        <f>INDEX(resultados!$A$2:$ZZ$2662, 572, MATCH($B$3, resultados!$A$1:$ZZ$1, 0))</f>
        <v/>
      </c>
    </row>
    <row r="579">
      <c r="A579">
        <f>INDEX(resultados!$A$2:$ZZ$2662, 573, MATCH($B$1, resultados!$A$1:$ZZ$1, 0))</f>
        <v/>
      </c>
      <c r="B579">
        <f>INDEX(resultados!$A$2:$ZZ$2662, 573, MATCH($B$2, resultados!$A$1:$ZZ$1, 0))</f>
        <v/>
      </c>
      <c r="C579">
        <f>INDEX(resultados!$A$2:$ZZ$2662, 573, MATCH($B$3, resultados!$A$1:$ZZ$1, 0))</f>
        <v/>
      </c>
    </row>
    <row r="580">
      <c r="A580">
        <f>INDEX(resultados!$A$2:$ZZ$2662, 574, MATCH($B$1, resultados!$A$1:$ZZ$1, 0))</f>
        <v/>
      </c>
      <c r="B580">
        <f>INDEX(resultados!$A$2:$ZZ$2662, 574, MATCH($B$2, resultados!$A$1:$ZZ$1, 0))</f>
        <v/>
      </c>
      <c r="C580">
        <f>INDEX(resultados!$A$2:$ZZ$2662, 574, MATCH($B$3, resultados!$A$1:$ZZ$1, 0))</f>
        <v/>
      </c>
    </row>
    <row r="581">
      <c r="A581">
        <f>INDEX(resultados!$A$2:$ZZ$2662, 575, MATCH($B$1, resultados!$A$1:$ZZ$1, 0))</f>
        <v/>
      </c>
      <c r="B581">
        <f>INDEX(resultados!$A$2:$ZZ$2662, 575, MATCH($B$2, resultados!$A$1:$ZZ$1, 0))</f>
        <v/>
      </c>
      <c r="C581">
        <f>INDEX(resultados!$A$2:$ZZ$2662, 575, MATCH($B$3, resultados!$A$1:$ZZ$1, 0))</f>
        <v/>
      </c>
    </row>
    <row r="582">
      <c r="A582">
        <f>INDEX(resultados!$A$2:$ZZ$2662, 576, MATCH($B$1, resultados!$A$1:$ZZ$1, 0))</f>
        <v/>
      </c>
      <c r="B582">
        <f>INDEX(resultados!$A$2:$ZZ$2662, 576, MATCH($B$2, resultados!$A$1:$ZZ$1, 0))</f>
        <v/>
      </c>
      <c r="C582">
        <f>INDEX(resultados!$A$2:$ZZ$2662, 576, MATCH($B$3, resultados!$A$1:$ZZ$1, 0))</f>
        <v/>
      </c>
    </row>
    <row r="583">
      <c r="A583">
        <f>INDEX(resultados!$A$2:$ZZ$2662, 577, MATCH($B$1, resultados!$A$1:$ZZ$1, 0))</f>
        <v/>
      </c>
      <c r="B583">
        <f>INDEX(resultados!$A$2:$ZZ$2662, 577, MATCH($B$2, resultados!$A$1:$ZZ$1, 0))</f>
        <v/>
      </c>
      <c r="C583">
        <f>INDEX(resultados!$A$2:$ZZ$2662, 577, MATCH($B$3, resultados!$A$1:$ZZ$1, 0))</f>
        <v/>
      </c>
    </row>
    <row r="584">
      <c r="A584">
        <f>INDEX(resultados!$A$2:$ZZ$2662, 578, MATCH($B$1, resultados!$A$1:$ZZ$1, 0))</f>
        <v/>
      </c>
      <c r="B584">
        <f>INDEX(resultados!$A$2:$ZZ$2662, 578, MATCH($B$2, resultados!$A$1:$ZZ$1, 0))</f>
        <v/>
      </c>
      <c r="C584">
        <f>INDEX(resultados!$A$2:$ZZ$2662, 578, MATCH($B$3, resultados!$A$1:$ZZ$1, 0))</f>
        <v/>
      </c>
    </row>
    <row r="585">
      <c r="A585">
        <f>INDEX(resultados!$A$2:$ZZ$2662, 579, MATCH($B$1, resultados!$A$1:$ZZ$1, 0))</f>
        <v/>
      </c>
      <c r="B585">
        <f>INDEX(resultados!$A$2:$ZZ$2662, 579, MATCH($B$2, resultados!$A$1:$ZZ$1, 0))</f>
        <v/>
      </c>
      <c r="C585">
        <f>INDEX(resultados!$A$2:$ZZ$2662, 579, MATCH($B$3, resultados!$A$1:$ZZ$1, 0))</f>
        <v/>
      </c>
    </row>
    <row r="586">
      <c r="A586">
        <f>INDEX(resultados!$A$2:$ZZ$2662, 580, MATCH($B$1, resultados!$A$1:$ZZ$1, 0))</f>
        <v/>
      </c>
      <c r="B586">
        <f>INDEX(resultados!$A$2:$ZZ$2662, 580, MATCH($B$2, resultados!$A$1:$ZZ$1, 0))</f>
        <v/>
      </c>
      <c r="C586">
        <f>INDEX(resultados!$A$2:$ZZ$2662, 580, MATCH($B$3, resultados!$A$1:$ZZ$1, 0))</f>
        <v/>
      </c>
    </row>
    <row r="587">
      <c r="A587">
        <f>INDEX(resultados!$A$2:$ZZ$2662, 581, MATCH($B$1, resultados!$A$1:$ZZ$1, 0))</f>
        <v/>
      </c>
      <c r="B587">
        <f>INDEX(resultados!$A$2:$ZZ$2662, 581, MATCH($B$2, resultados!$A$1:$ZZ$1, 0))</f>
        <v/>
      </c>
      <c r="C587">
        <f>INDEX(resultados!$A$2:$ZZ$2662, 581, MATCH($B$3, resultados!$A$1:$ZZ$1, 0))</f>
        <v/>
      </c>
    </row>
    <row r="588">
      <c r="A588">
        <f>INDEX(resultados!$A$2:$ZZ$2662, 582, MATCH($B$1, resultados!$A$1:$ZZ$1, 0))</f>
        <v/>
      </c>
      <c r="B588">
        <f>INDEX(resultados!$A$2:$ZZ$2662, 582, MATCH($B$2, resultados!$A$1:$ZZ$1, 0))</f>
        <v/>
      </c>
      <c r="C588">
        <f>INDEX(resultados!$A$2:$ZZ$2662, 582, MATCH($B$3, resultados!$A$1:$ZZ$1, 0))</f>
        <v/>
      </c>
    </row>
    <row r="589">
      <c r="A589">
        <f>INDEX(resultados!$A$2:$ZZ$2662, 583, MATCH($B$1, resultados!$A$1:$ZZ$1, 0))</f>
        <v/>
      </c>
      <c r="B589">
        <f>INDEX(resultados!$A$2:$ZZ$2662, 583, MATCH($B$2, resultados!$A$1:$ZZ$1, 0))</f>
        <v/>
      </c>
      <c r="C589">
        <f>INDEX(resultados!$A$2:$ZZ$2662, 583, MATCH($B$3, resultados!$A$1:$ZZ$1, 0))</f>
        <v/>
      </c>
    </row>
    <row r="590">
      <c r="A590">
        <f>INDEX(resultados!$A$2:$ZZ$2662, 584, MATCH($B$1, resultados!$A$1:$ZZ$1, 0))</f>
        <v/>
      </c>
      <c r="B590">
        <f>INDEX(resultados!$A$2:$ZZ$2662, 584, MATCH($B$2, resultados!$A$1:$ZZ$1, 0))</f>
        <v/>
      </c>
      <c r="C590">
        <f>INDEX(resultados!$A$2:$ZZ$2662, 584, MATCH($B$3, resultados!$A$1:$ZZ$1, 0))</f>
        <v/>
      </c>
    </row>
    <row r="591">
      <c r="A591">
        <f>INDEX(resultados!$A$2:$ZZ$2662, 585, MATCH($B$1, resultados!$A$1:$ZZ$1, 0))</f>
        <v/>
      </c>
      <c r="B591">
        <f>INDEX(resultados!$A$2:$ZZ$2662, 585, MATCH($B$2, resultados!$A$1:$ZZ$1, 0))</f>
        <v/>
      </c>
      <c r="C591">
        <f>INDEX(resultados!$A$2:$ZZ$2662, 585, MATCH($B$3, resultados!$A$1:$ZZ$1, 0))</f>
        <v/>
      </c>
    </row>
    <row r="592">
      <c r="A592">
        <f>INDEX(resultados!$A$2:$ZZ$2662, 586, MATCH($B$1, resultados!$A$1:$ZZ$1, 0))</f>
        <v/>
      </c>
      <c r="B592">
        <f>INDEX(resultados!$A$2:$ZZ$2662, 586, MATCH($B$2, resultados!$A$1:$ZZ$1, 0))</f>
        <v/>
      </c>
      <c r="C592">
        <f>INDEX(resultados!$A$2:$ZZ$2662, 586, MATCH($B$3, resultados!$A$1:$ZZ$1, 0))</f>
        <v/>
      </c>
    </row>
    <row r="593">
      <c r="A593">
        <f>INDEX(resultados!$A$2:$ZZ$2662, 587, MATCH($B$1, resultados!$A$1:$ZZ$1, 0))</f>
        <v/>
      </c>
      <c r="B593">
        <f>INDEX(resultados!$A$2:$ZZ$2662, 587, MATCH($B$2, resultados!$A$1:$ZZ$1, 0))</f>
        <v/>
      </c>
      <c r="C593">
        <f>INDEX(resultados!$A$2:$ZZ$2662, 587, MATCH($B$3, resultados!$A$1:$ZZ$1, 0))</f>
        <v/>
      </c>
    </row>
    <row r="594">
      <c r="A594">
        <f>INDEX(resultados!$A$2:$ZZ$2662, 588, MATCH($B$1, resultados!$A$1:$ZZ$1, 0))</f>
        <v/>
      </c>
      <c r="B594">
        <f>INDEX(resultados!$A$2:$ZZ$2662, 588, MATCH($B$2, resultados!$A$1:$ZZ$1, 0))</f>
        <v/>
      </c>
      <c r="C594">
        <f>INDEX(resultados!$A$2:$ZZ$2662, 588, MATCH($B$3, resultados!$A$1:$ZZ$1, 0))</f>
        <v/>
      </c>
    </row>
    <row r="595">
      <c r="A595">
        <f>INDEX(resultados!$A$2:$ZZ$2662, 589, MATCH($B$1, resultados!$A$1:$ZZ$1, 0))</f>
        <v/>
      </c>
      <c r="B595">
        <f>INDEX(resultados!$A$2:$ZZ$2662, 589, MATCH($B$2, resultados!$A$1:$ZZ$1, 0))</f>
        <v/>
      </c>
      <c r="C595">
        <f>INDEX(resultados!$A$2:$ZZ$2662, 589, MATCH($B$3, resultados!$A$1:$ZZ$1, 0))</f>
        <v/>
      </c>
    </row>
    <row r="596">
      <c r="A596">
        <f>INDEX(resultados!$A$2:$ZZ$2662, 590, MATCH($B$1, resultados!$A$1:$ZZ$1, 0))</f>
        <v/>
      </c>
      <c r="B596">
        <f>INDEX(resultados!$A$2:$ZZ$2662, 590, MATCH($B$2, resultados!$A$1:$ZZ$1, 0))</f>
        <v/>
      </c>
      <c r="C596">
        <f>INDEX(resultados!$A$2:$ZZ$2662, 590, MATCH($B$3, resultados!$A$1:$ZZ$1, 0))</f>
        <v/>
      </c>
    </row>
    <row r="597">
      <c r="A597">
        <f>INDEX(resultados!$A$2:$ZZ$2662, 591, MATCH($B$1, resultados!$A$1:$ZZ$1, 0))</f>
        <v/>
      </c>
      <c r="B597">
        <f>INDEX(resultados!$A$2:$ZZ$2662, 591, MATCH($B$2, resultados!$A$1:$ZZ$1, 0))</f>
        <v/>
      </c>
      <c r="C597">
        <f>INDEX(resultados!$A$2:$ZZ$2662, 591, MATCH($B$3, resultados!$A$1:$ZZ$1, 0))</f>
        <v/>
      </c>
    </row>
    <row r="598">
      <c r="A598">
        <f>INDEX(resultados!$A$2:$ZZ$2662, 592, MATCH($B$1, resultados!$A$1:$ZZ$1, 0))</f>
        <v/>
      </c>
      <c r="B598">
        <f>INDEX(resultados!$A$2:$ZZ$2662, 592, MATCH($B$2, resultados!$A$1:$ZZ$1, 0))</f>
        <v/>
      </c>
      <c r="C598">
        <f>INDEX(resultados!$A$2:$ZZ$2662, 592, MATCH($B$3, resultados!$A$1:$ZZ$1, 0))</f>
        <v/>
      </c>
    </row>
    <row r="599">
      <c r="A599">
        <f>INDEX(resultados!$A$2:$ZZ$2662, 593, MATCH($B$1, resultados!$A$1:$ZZ$1, 0))</f>
        <v/>
      </c>
      <c r="B599">
        <f>INDEX(resultados!$A$2:$ZZ$2662, 593, MATCH($B$2, resultados!$A$1:$ZZ$1, 0))</f>
        <v/>
      </c>
      <c r="C599">
        <f>INDEX(resultados!$A$2:$ZZ$2662, 593, MATCH($B$3, resultados!$A$1:$ZZ$1, 0))</f>
        <v/>
      </c>
    </row>
    <row r="600">
      <c r="A600">
        <f>INDEX(resultados!$A$2:$ZZ$2662, 594, MATCH($B$1, resultados!$A$1:$ZZ$1, 0))</f>
        <v/>
      </c>
      <c r="B600">
        <f>INDEX(resultados!$A$2:$ZZ$2662, 594, MATCH($B$2, resultados!$A$1:$ZZ$1, 0))</f>
        <v/>
      </c>
      <c r="C600">
        <f>INDEX(resultados!$A$2:$ZZ$2662, 594, MATCH($B$3, resultados!$A$1:$ZZ$1, 0))</f>
        <v/>
      </c>
    </row>
    <row r="601">
      <c r="A601">
        <f>INDEX(resultados!$A$2:$ZZ$2662, 595, MATCH($B$1, resultados!$A$1:$ZZ$1, 0))</f>
        <v/>
      </c>
      <c r="B601">
        <f>INDEX(resultados!$A$2:$ZZ$2662, 595, MATCH($B$2, resultados!$A$1:$ZZ$1, 0))</f>
        <v/>
      </c>
      <c r="C601">
        <f>INDEX(resultados!$A$2:$ZZ$2662, 595, MATCH($B$3, resultados!$A$1:$ZZ$1, 0))</f>
        <v/>
      </c>
    </row>
    <row r="602">
      <c r="A602">
        <f>INDEX(resultados!$A$2:$ZZ$2662, 596, MATCH($B$1, resultados!$A$1:$ZZ$1, 0))</f>
        <v/>
      </c>
      <c r="B602">
        <f>INDEX(resultados!$A$2:$ZZ$2662, 596, MATCH($B$2, resultados!$A$1:$ZZ$1, 0))</f>
        <v/>
      </c>
      <c r="C602">
        <f>INDEX(resultados!$A$2:$ZZ$2662, 596, MATCH($B$3, resultados!$A$1:$ZZ$1, 0))</f>
        <v/>
      </c>
    </row>
    <row r="603">
      <c r="A603">
        <f>INDEX(resultados!$A$2:$ZZ$2662, 597, MATCH($B$1, resultados!$A$1:$ZZ$1, 0))</f>
        <v/>
      </c>
      <c r="B603">
        <f>INDEX(resultados!$A$2:$ZZ$2662, 597, MATCH($B$2, resultados!$A$1:$ZZ$1, 0))</f>
        <v/>
      </c>
      <c r="C603">
        <f>INDEX(resultados!$A$2:$ZZ$2662, 597, MATCH($B$3, resultados!$A$1:$ZZ$1, 0))</f>
        <v/>
      </c>
    </row>
    <row r="604">
      <c r="A604">
        <f>INDEX(resultados!$A$2:$ZZ$2662, 598, MATCH($B$1, resultados!$A$1:$ZZ$1, 0))</f>
        <v/>
      </c>
      <c r="B604">
        <f>INDEX(resultados!$A$2:$ZZ$2662, 598, MATCH($B$2, resultados!$A$1:$ZZ$1, 0))</f>
        <v/>
      </c>
      <c r="C604">
        <f>INDEX(resultados!$A$2:$ZZ$2662, 598, MATCH($B$3, resultados!$A$1:$ZZ$1, 0))</f>
        <v/>
      </c>
    </row>
    <row r="605">
      <c r="A605">
        <f>INDEX(resultados!$A$2:$ZZ$2662, 599, MATCH($B$1, resultados!$A$1:$ZZ$1, 0))</f>
        <v/>
      </c>
      <c r="B605">
        <f>INDEX(resultados!$A$2:$ZZ$2662, 599, MATCH($B$2, resultados!$A$1:$ZZ$1, 0))</f>
        <v/>
      </c>
      <c r="C605">
        <f>INDEX(resultados!$A$2:$ZZ$2662, 599, MATCH($B$3, resultados!$A$1:$ZZ$1, 0))</f>
        <v/>
      </c>
    </row>
    <row r="606">
      <c r="A606">
        <f>INDEX(resultados!$A$2:$ZZ$2662, 600, MATCH($B$1, resultados!$A$1:$ZZ$1, 0))</f>
        <v/>
      </c>
      <c r="B606">
        <f>INDEX(resultados!$A$2:$ZZ$2662, 600, MATCH($B$2, resultados!$A$1:$ZZ$1, 0))</f>
        <v/>
      </c>
      <c r="C606">
        <f>INDEX(resultados!$A$2:$ZZ$2662, 600, MATCH($B$3, resultados!$A$1:$ZZ$1, 0))</f>
        <v/>
      </c>
    </row>
    <row r="607">
      <c r="A607">
        <f>INDEX(resultados!$A$2:$ZZ$2662, 601, MATCH($B$1, resultados!$A$1:$ZZ$1, 0))</f>
        <v/>
      </c>
      <c r="B607">
        <f>INDEX(resultados!$A$2:$ZZ$2662, 601, MATCH($B$2, resultados!$A$1:$ZZ$1, 0))</f>
        <v/>
      </c>
      <c r="C607">
        <f>INDEX(resultados!$A$2:$ZZ$2662, 601, MATCH($B$3, resultados!$A$1:$ZZ$1, 0))</f>
        <v/>
      </c>
    </row>
    <row r="608">
      <c r="A608">
        <f>INDEX(resultados!$A$2:$ZZ$2662, 602, MATCH($B$1, resultados!$A$1:$ZZ$1, 0))</f>
        <v/>
      </c>
      <c r="B608">
        <f>INDEX(resultados!$A$2:$ZZ$2662, 602, MATCH($B$2, resultados!$A$1:$ZZ$1, 0))</f>
        <v/>
      </c>
      <c r="C608">
        <f>INDEX(resultados!$A$2:$ZZ$2662, 602, MATCH($B$3, resultados!$A$1:$ZZ$1, 0))</f>
        <v/>
      </c>
    </row>
    <row r="609">
      <c r="A609">
        <f>INDEX(resultados!$A$2:$ZZ$2662, 603, MATCH($B$1, resultados!$A$1:$ZZ$1, 0))</f>
        <v/>
      </c>
      <c r="B609">
        <f>INDEX(resultados!$A$2:$ZZ$2662, 603, MATCH($B$2, resultados!$A$1:$ZZ$1, 0))</f>
        <v/>
      </c>
      <c r="C609">
        <f>INDEX(resultados!$A$2:$ZZ$2662, 603, MATCH($B$3, resultados!$A$1:$ZZ$1, 0))</f>
        <v/>
      </c>
    </row>
    <row r="610">
      <c r="A610">
        <f>INDEX(resultados!$A$2:$ZZ$2662, 604, MATCH($B$1, resultados!$A$1:$ZZ$1, 0))</f>
        <v/>
      </c>
      <c r="B610">
        <f>INDEX(resultados!$A$2:$ZZ$2662, 604, MATCH($B$2, resultados!$A$1:$ZZ$1, 0))</f>
        <v/>
      </c>
      <c r="C610">
        <f>INDEX(resultados!$A$2:$ZZ$2662, 604, MATCH($B$3, resultados!$A$1:$ZZ$1, 0))</f>
        <v/>
      </c>
    </row>
    <row r="611">
      <c r="A611">
        <f>INDEX(resultados!$A$2:$ZZ$2662, 605, MATCH($B$1, resultados!$A$1:$ZZ$1, 0))</f>
        <v/>
      </c>
      <c r="B611">
        <f>INDEX(resultados!$A$2:$ZZ$2662, 605, MATCH($B$2, resultados!$A$1:$ZZ$1, 0))</f>
        <v/>
      </c>
      <c r="C611">
        <f>INDEX(resultados!$A$2:$ZZ$2662, 605, MATCH($B$3, resultados!$A$1:$ZZ$1, 0))</f>
        <v/>
      </c>
    </row>
    <row r="612">
      <c r="A612">
        <f>INDEX(resultados!$A$2:$ZZ$2662, 606, MATCH($B$1, resultados!$A$1:$ZZ$1, 0))</f>
        <v/>
      </c>
      <c r="B612">
        <f>INDEX(resultados!$A$2:$ZZ$2662, 606, MATCH($B$2, resultados!$A$1:$ZZ$1, 0))</f>
        <v/>
      </c>
      <c r="C612">
        <f>INDEX(resultados!$A$2:$ZZ$2662, 606, MATCH($B$3, resultados!$A$1:$ZZ$1, 0))</f>
        <v/>
      </c>
    </row>
    <row r="613">
      <c r="A613">
        <f>INDEX(resultados!$A$2:$ZZ$2662, 607, MATCH($B$1, resultados!$A$1:$ZZ$1, 0))</f>
        <v/>
      </c>
      <c r="B613">
        <f>INDEX(resultados!$A$2:$ZZ$2662, 607, MATCH($B$2, resultados!$A$1:$ZZ$1, 0))</f>
        <v/>
      </c>
      <c r="C613">
        <f>INDEX(resultados!$A$2:$ZZ$2662, 607, MATCH($B$3, resultados!$A$1:$ZZ$1, 0))</f>
        <v/>
      </c>
    </row>
    <row r="614">
      <c r="A614">
        <f>INDEX(resultados!$A$2:$ZZ$2662, 608, MATCH($B$1, resultados!$A$1:$ZZ$1, 0))</f>
        <v/>
      </c>
      <c r="B614">
        <f>INDEX(resultados!$A$2:$ZZ$2662, 608, MATCH($B$2, resultados!$A$1:$ZZ$1, 0))</f>
        <v/>
      </c>
      <c r="C614">
        <f>INDEX(resultados!$A$2:$ZZ$2662, 608, MATCH($B$3, resultados!$A$1:$ZZ$1, 0))</f>
        <v/>
      </c>
    </row>
    <row r="615">
      <c r="A615">
        <f>INDEX(resultados!$A$2:$ZZ$2662, 609, MATCH($B$1, resultados!$A$1:$ZZ$1, 0))</f>
        <v/>
      </c>
      <c r="B615">
        <f>INDEX(resultados!$A$2:$ZZ$2662, 609, MATCH($B$2, resultados!$A$1:$ZZ$1, 0))</f>
        <v/>
      </c>
      <c r="C615">
        <f>INDEX(resultados!$A$2:$ZZ$2662, 609, MATCH($B$3, resultados!$A$1:$ZZ$1, 0))</f>
        <v/>
      </c>
    </row>
    <row r="616">
      <c r="A616">
        <f>INDEX(resultados!$A$2:$ZZ$2662, 610, MATCH($B$1, resultados!$A$1:$ZZ$1, 0))</f>
        <v/>
      </c>
      <c r="B616">
        <f>INDEX(resultados!$A$2:$ZZ$2662, 610, MATCH($B$2, resultados!$A$1:$ZZ$1, 0))</f>
        <v/>
      </c>
      <c r="C616">
        <f>INDEX(resultados!$A$2:$ZZ$2662, 610, MATCH($B$3, resultados!$A$1:$ZZ$1, 0))</f>
        <v/>
      </c>
    </row>
    <row r="617">
      <c r="A617">
        <f>INDEX(resultados!$A$2:$ZZ$2662, 611, MATCH($B$1, resultados!$A$1:$ZZ$1, 0))</f>
        <v/>
      </c>
      <c r="B617">
        <f>INDEX(resultados!$A$2:$ZZ$2662, 611, MATCH($B$2, resultados!$A$1:$ZZ$1, 0))</f>
        <v/>
      </c>
      <c r="C617">
        <f>INDEX(resultados!$A$2:$ZZ$2662, 611, MATCH($B$3, resultados!$A$1:$ZZ$1, 0))</f>
        <v/>
      </c>
    </row>
    <row r="618">
      <c r="A618">
        <f>INDEX(resultados!$A$2:$ZZ$2662, 612, MATCH($B$1, resultados!$A$1:$ZZ$1, 0))</f>
        <v/>
      </c>
      <c r="B618">
        <f>INDEX(resultados!$A$2:$ZZ$2662, 612, MATCH($B$2, resultados!$A$1:$ZZ$1, 0))</f>
        <v/>
      </c>
      <c r="C618">
        <f>INDEX(resultados!$A$2:$ZZ$2662, 612, MATCH($B$3, resultados!$A$1:$ZZ$1, 0))</f>
        <v/>
      </c>
    </row>
    <row r="619">
      <c r="A619">
        <f>INDEX(resultados!$A$2:$ZZ$2662, 613, MATCH($B$1, resultados!$A$1:$ZZ$1, 0))</f>
        <v/>
      </c>
      <c r="B619">
        <f>INDEX(resultados!$A$2:$ZZ$2662, 613, MATCH($B$2, resultados!$A$1:$ZZ$1, 0))</f>
        <v/>
      </c>
      <c r="C619">
        <f>INDEX(resultados!$A$2:$ZZ$2662, 613, MATCH($B$3, resultados!$A$1:$ZZ$1, 0))</f>
        <v/>
      </c>
    </row>
    <row r="620">
      <c r="A620">
        <f>INDEX(resultados!$A$2:$ZZ$2662, 614, MATCH($B$1, resultados!$A$1:$ZZ$1, 0))</f>
        <v/>
      </c>
      <c r="B620">
        <f>INDEX(resultados!$A$2:$ZZ$2662, 614, MATCH($B$2, resultados!$A$1:$ZZ$1, 0))</f>
        <v/>
      </c>
      <c r="C620">
        <f>INDEX(resultados!$A$2:$ZZ$2662, 614, MATCH($B$3, resultados!$A$1:$ZZ$1, 0))</f>
        <v/>
      </c>
    </row>
    <row r="621">
      <c r="A621">
        <f>INDEX(resultados!$A$2:$ZZ$2662, 615, MATCH($B$1, resultados!$A$1:$ZZ$1, 0))</f>
        <v/>
      </c>
      <c r="B621">
        <f>INDEX(resultados!$A$2:$ZZ$2662, 615, MATCH($B$2, resultados!$A$1:$ZZ$1, 0))</f>
        <v/>
      </c>
      <c r="C621">
        <f>INDEX(resultados!$A$2:$ZZ$2662, 615, MATCH($B$3, resultados!$A$1:$ZZ$1, 0))</f>
        <v/>
      </c>
    </row>
    <row r="622">
      <c r="A622">
        <f>INDEX(resultados!$A$2:$ZZ$2662, 616, MATCH($B$1, resultados!$A$1:$ZZ$1, 0))</f>
        <v/>
      </c>
      <c r="B622">
        <f>INDEX(resultados!$A$2:$ZZ$2662, 616, MATCH($B$2, resultados!$A$1:$ZZ$1, 0))</f>
        <v/>
      </c>
      <c r="C622">
        <f>INDEX(resultados!$A$2:$ZZ$2662, 616, MATCH($B$3, resultados!$A$1:$ZZ$1, 0))</f>
        <v/>
      </c>
    </row>
    <row r="623">
      <c r="A623">
        <f>INDEX(resultados!$A$2:$ZZ$2662, 617, MATCH($B$1, resultados!$A$1:$ZZ$1, 0))</f>
        <v/>
      </c>
      <c r="B623">
        <f>INDEX(resultados!$A$2:$ZZ$2662, 617, MATCH($B$2, resultados!$A$1:$ZZ$1, 0))</f>
        <v/>
      </c>
      <c r="C623">
        <f>INDEX(resultados!$A$2:$ZZ$2662, 617, MATCH($B$3, resultados!$A$1:$ZZ$1, 0))</f>
        <v/>
      </c>
    </row>
    <row r="624">
      <c r="A624">
        <f>INDEX(resultados!$A$2:$ZZ$2662, 618, MATCH($B$1, resultados!$A$1:$ZZ$1, 0))</f>
        <v/>
      </c>
      <c r="B624">
        <f>INDEX(resultados!$A$2:$ZZ$2662, 618, MATCH($B$2, resultados!$A$1:$ZZ$1, 0))</f>
        <v/>
      </c>
      <c r="C624">
        <f>INDEX(resultados!$A$2:$ZZ$2662, 618, MATCH($B$3, resultados!$A$1:$ZZ$1, 0))</f>
        <v/>
      </c>
    </row>
    <row r="625">
      <c r="A625">
        <f>INDEX(resultados!$A$2:$ZZ$2662, 619, MATCH($B$1, resultados!$A$1:$ZZ$1, 0))</f>
        <v/>
      </c>
      <c r="B625">
        <f>INDEX(resultados!$A$2:$ZZ$2662, 619, MATCH($B$2, resultados!$A$1:$ZZ$1, 0))</f>
        <v/>
      </c>
      <c r="C625">
        <f>INDEX(resultados!$A$2:$ZZ$2662, 619, MATCH($B$3, resultados!$A$1:$ZZ$1, 0))</f>
        <v/>
      </c>
    </row>
    <row r="626">
      <c r="A626">
        <f>INDEX(resultados!$A$2:$ZZ$2662, 620, MATCH($B$1, resultados!$A$1:$ZZ$1, 0))</f>
        <v/>
      </c>
      <c r="B626">
        <f>INDEX(resultados!$A$2:$ZZ$2662, 620, MATCH($B$2, resultados!$A$1:$ZZ$1, 0))</f>
        <v/>
      </c>
      <c r="C626">
        <f>INDEX(resultados!$A$2:$ZZ$2662, 620, MATCH($B$3, resultados!$A$1:$ZZ$1, 0))</f>
        <v/>
      </c>
    </row>
    <row r="627">
      <c r="A627">
        <f>INDEX(resultados!$A$2:$ZZ$2662, 621, MATCH($B$1, resultados!$A$1:$ZZ$1, 0))</f>
        <v/>
      </c>
      <c r="B627">
        <f>INDEX(resultados!$A$2:$ZZ$2662, 621, MATCH($B$2, resultados!$A$1:$ZZ$1, 0))</f>
        <v/>
      </c>
      <c r="C627">
        <f>INDEX(resultados!$A$2:$ZZ$2662, 621, MATCH($B$3, resultados!$A$1:$ZZ$1, 0))</f>
        <v/>
      </c>
    </row>
    <row r="628">
      <c r="A628">
        <f>INDEX(resultados!$A$2:$ZZ$2662, 622, MATCH($B$1, resultados!$A$1:$ZZ$1, 0))</f>
        <v/>
      </c>
      <c r="B628">
        <f>INDEX(resultados!$A$2:$ZZ$2662, 622, MATCH($B$2, resultados!$A$1:$ZZ$1, 0))</f>
        <v/>
      </c>
      <c r="C628">
        <f>INDEX(resultados!$A$2:$ZZ$2662, 622, MATCH($B$3, resultados!$A$1:$ZZ$1, 0))</f>
        <v/>
      </c>
    </row>
    <row r="629">
      <c r="A629">
        <f>INDEX(resultados!$A$2:$ZZ$2662, 623, MATCH($B$1, resultados!$A$1:$ZZ$1, 0))</f>
        <v/>
      </c>
      <c r="B629">
        <f>INDEX(resultados!$A$2:$ZZ$2662, 623, MATCH($B$2, resultados!$A$1:$ZZ$1, 0))</f>
        <v/>
      </c>
      <c r="C629">
        <f>INDEX(resultados!$A$2:$ZZ$2662, 623, MATCH($B$3, resultados!$A$1:$ZZ$1, 0))</f>
        <v/>
      </c>
    </row>
    <row r="630">
      <c r="A630">
        <f>INDEX(resultados!$A$2:$ZZ$2662, 624, MATCH($B$1, resultados!$A$1:$ZZ$1, 0))</f>
        <v/>
      </c>
      <c r="B630">
        <f>INDEX(resultados!$A$2:$ZZ$2662, 624, MATCH($B$2, resultados!$A$1:$ZZ$1, 0))</f>
        <v/>
      </c>
      <c r="C630">
        <f>INDEX(resultados!$A$2:$ZZ$2662, 624, MATCH($B$3, resultados!$A$1:$ZZ$1, 0))</f>
        <v/>
      </c>
    </row>
    <row r="631">
      <c r="A631">
        <f>INDEX(resultados!$A$2:$ZZ$2662, 625, MATCH($B$1, resultados!$A$1:$ZZ$1, 0))</f>
        <v/>
      </c>
      <c r="B631">
        <f>INDEX(resultados!$A$2:$ZZ$2662, 625, MATCH($B$2, resultados!$A$1:$ZZ$1, 0))</f>
        <v/>
      </c>
      <c r="C631">
        <f>INDEX(resultados!$A$2:$ZZ$2662, 625, MATCH($B$3, resultados!$A$1:$ZZ$1, 0))</f>
        <v/>
      </c>
    </row>
    <row r="632">
      <c r="A632">
        <f>INDEX(resultados!$A$2:$ZZ$2662, 626, MATCH($B$1, resultados!$A$1:$ZZ$1, 0))</f>
        <v/>
      </c>
      <c r="B632">
        <f>INDEX(resultados!$A$2:$ZZ$2662, 626, MATCH($B$2, resultados!$A$1:$ZZ$1, 0))</f>
        <v/>
      </c>
      <c r="C632">
        <f>INDEX(resultados!$A$2:$ZZ$2662, 626, MATCH($B$3, resultados!$A$1:$ZZ$1, 0))</f>
        <v/>
      </c>
    </row>
    <row r="633">
      <c r="A633">
        <f>INDEX(resultados!$A$2:$ZZ$2662, 627, MATCH($B$1, resultados!$A$1:$ZZ$1, 0))</f>
        <v/>
      </c>
      <c r="B633">
        <f>INDEX(resultados!$A$2:$ZZ$2662, 627, MATCH($B$2, resultados!$A$1:$ZZ$1, 0))</f>
        <v/>
      </c>
      <c r="C633">
        <f>INDEX(resultados!$A$2:$ZZ$2662, 627, MATCH($B$3, resultados!$A$1:$ZZ$1, 0))</f>
        <v/>
      </c>
    </row>
    <row r="634">
      <c r="A634">
        <f>INDEX(resultados!$A$2:$ZZ$2662, 628, MATCH($B$1, resultados!$A$1:$ZZ$1, 0))</f>
        <v/>
      </c>
      <c r="B634">
        <f>INDEX(resultados!$A$2:$ZZ$2662, 628, MATCH($B$2, resultados!$A$1:$ZZ$1, 0))</f>
        <v/>
      </c>
      <c r="C634">
        <f>INDEX(resultados!$A$2:$ZZ$2662, 628, MATCH($B$3, resultados!$A$1:$ZZ$1, 0))</f>
        <v/>
      </c>
    </row>
    <row r="635">
      <c r="A635">
        <f>INDEX(resultados!$A$2:$ZZ$2662, 629, MATCH($B$1, resultados!$A$1:$ZZ$1, 0))</f>
        <v/>
      </c>
      <c r="B635">
        <f>INDEX(resultados!$A$2:$ZZ$2662, 629, MATCH($B$2, resultados!$A$1:$ZZ$1, 0))</f>
        <v/>
      </c>
      <c r="C635">
        <f>INDEX(resultados!$A$2:$ZZ$2662, 629, MATCH($B$3, resultados!$A$1:$ZZ$1, 0))</f>
        <v/>
      </c>
    </row>
    <row r="636">
      <c r="A636">
        <f>INDEX(resultados!$A$2:$ZZ$2662, 630, MATCH($B$1, resultados!$A$1:$ZZ$1, 0))</f>
        <v/>
      </c>
      <c r="B636">
        <f>INDEX(resultados!$A$2:$ZZ$2662, 630, MATCH($B$2, resultados!$A$1:$ZZ$1, 0))</f>
        <v/>
      </c>
      <c r="C636">
        <f>INDEX(resultados!$A$2:$ZZ$2662, 630, MATCH($B$3, resultados!$A$1:$ZZ$1, 0))</f>
        <v/>
      </c>
    </row>
    <row r="637">
      <c r="A637">
        <f>INDEX(resultados!$A$2:$ZZ$2662, 631, MATCH($B$1, resultados!$A$1:$ZZ$1, 0))</f>
        <v/>
      </c>
      <c r="B637">
        <f>INDEX(resultados!$A$2:$ZZ$2662, 631, MATCH($B$2, resultados!$A$1:$ZZ$1, 0))</f>
        <v/>
      </c>
      <c r="C637">
        <f>INDEX(resultados!$A$2:$ZZ$2662, 631, MATCH($B$3, resultados!$A$1:$ZZ$1, 0))</f>
        <v/>
      </c>
    </row>
    <row r="638">
      <c r="A638">
        <f>INDEX(resultados!$A$2:$ZZ$2662, 632, MATCH($B$1, resultados!$A$1:$ZZ$1, 0))</f>
        <v/>
      </c>
      <c r="B638">
        <f>INDEX(resultados!$A$2:$ZZ$2662, 632, MATCH($B$2, resultados!$A$1:$ZZ$1, 0))</f>
        <v/>
      </c>
      <c r="C638">
        <f>INDEX(resultados!$A$2:$ZZ$2662, 632, MATCH($B$3, resultados!$A$1:$ZZ$1, 0))</f>
        <v/>
      </c>
    </row>
    <row r="639">
      <c r="A639">
        <f>INDEX(resultados!$A$2:$ZZ$2662, 633, MATCH($B$1, resultados!$A$1:$ZZ$1, 0))</f>
        <v/>
      </c>
      <c r="B639">
        <f>INDEX(resultados!$A$2:$ZZ$2662, 633, MATCH($B$2, resultados!$A$1:$ZZ$1, 0))</f>
        <v/>
      </c>
      <c r="C639">
        <f>INDEX(resultados!$A$2:$ZZ$2662, 633, MATCH($B$3, resultados!$A$1:$ZZ$1, 0))</f>
        <v/>
      </c>
    </row>
    <row r="640">
      <c r="A640">
        <f>INDEX(resultados!$A$2:$ZZ$2662, 634, MATCH($B$1, resultados!$A$1:$ZZ$1, 0))</f>
        <v/>
      </c>
      <c r="B640">
        <f>INDEX(resultados!$A$2:$ZZ$2662, 634, MATCH($B$2, resultados!$A$1:$ZZ$1, 0))</f>
        <v/>
      </c>
      <c r="C640">
        <f>INDEX(resultados!$A$2:$ZZ$2662, 634, MATCH($B$3, resultados!$A$1:$ZZ$1, 0))</f>
        <v/>
      </c>
    </row>
    <row r="641">
      <c r="A641">
        <f>INDEX(resultados!$A$2:$ZZ$2662, 635, MATCH($B$1, resultados!$A$1:$ZZ$1, 0))</f>
        <v/>
      </c>
      <c r="B641">
        <f>INDEX(resultados!$A$2:$ZZ$2662, 635, MATCH($B$2, resultados!$A$1:$ZZ$1, 0))</f>
        <v/>
      </c>
      <c r="C641">
        <f>INDEX(resultados!$A$2:$ZZ$2662, 635, MATCH($B$3, resultados!$A$1:$ZZ$1, 0))</f>
        <v/>
      </c>
    </row>
    <row r="642">
      <c r="A642">
        <f>INDEX(resultados!$A$2:$ZZ$2662, 636, MATCH($B$1, resultados!$A$1:$ZZ$1, 0))</f>
        <v/>
      </c>
      <c r="B642">
        <f>INDEX(resultados!$A$2:$ZZ$2662, 636, MATCH($B$2, resultados!$A$1:$ZZ$1, 0))</f>
        <v/>
      </c>
      <c r="C642">
        <f>INDEX(resultados!$A$2:$ZZ$2662, 636, MATCH($B$3, resultados!$A$1:$ZZ$1, 0))</f>
        <v/>
      </c>
    </row>
    <row r="643">
      <c r="A643">
        <f>INDEX(resultados!$A$2:$ZZ$2662, 637, MATCH($B$1, resultados!$A$1:$ZZ$1, 0))</f>
        <v/>
      </c>
      <c r="B643">
        <f>INDEX(resultados!$A$2:$ZZ$2662, 637, MATCH($B$2, resultados!$A$1:$ZZ$1, 0))</f>
        <v/>
      </c>
      <c r="C643">
        <f>INDEX(resultados!$A$2:$ZZ$2662, 637, MATCH($B$3, resultados!$A$1:$ZZ$1, 0))</f>
        <v/>
      </c>
    </row>
    <row r="644">
      <c r="A644">
        <f>INDEX(resultados!$A$2:$ZZ$2662, 638, MATCH($B$1, resultados!$A$1:$ZZ$1, 0))</f>
        <v/>
      </c>
      <c r="B644">
        <f>INDEX(resultados!$A$2:$ZZ$2662, 638, MATCH($B$2, resultados!$A$1:$ZZ$1, 0))</f>
        <v/>
      </c>
      <c r="C644">
        <f>INDEX(resultados!$A$2:$ZZ$2662, 638, MATCH($B$3, resultados!$A$1:$ZZ$1, 0))</f>
        <v/>
      </c>
    </row>
    <row r="645">
      <c r="A645">
        <f>INDEX(resultados!$A$2:$ZZ$2662, 639, MATCH($B$1, resultados!$A$1:$ZZ$1, 0))</f>
        <v/>
      </c>
      <c r="B645">
        <f>INDEX(resultados!$A$2:$ZZ$2662, 639, MATCH($B$2, resultados!$A$1:$ZZ$1, 0))</f>
        <v/>
      </c>
      <c r="C645">
        <f>INDEX(resultados!$A$2:$ZZ$2662, 639, MATCH($B$3, resultados!$A$1:$ZZ$1, 0))</f>
        <v/>
      </c>
    </row>
    <row r="646">
      <c r="A646">
        <f>INDEX(resultados!$A$2:$ZZ$2662, 640, MATCH($B$1, resultados!$A$1:$ZZ$1, 0))</f>
        <v/>
      </c>
      <c r="B646">
        <f>INDEX(resultados!$A$2:$ZZ$2662, 640, MATCH($B$2, resultados!$A$1:$ZZ$1, 0))</f>
        <v/>
      </c>
      <c r="C646">
        <f>INDEX(resultados!$A$2:$ZZ$2662, 640, MATCH($B$3, resultados!$A$1:$ZZ$1, 0))</f>
        <v/>
      </c>
    </row>
    <row r="647">
      <c r="A647">
        <f>INDEX(resultados!$A$2:$ZZ$2662, 641, MATCH($B$1, resultados!$A$1:$ZZ$1, 0))</f>
        <v/>
      </c>
      <c r="B647">
        <f>INDEX(resultados!$A$2:$ZZ$2662, 641, MATCH($B$2, resultados!$A$1:$ZZ$1, 0))</f>
        <v/>
      </c>
      <c r="C647">
        <f>INDEX(resultados!$A$2:$ZZ$2662, 641, MATCH($B$3, resultados!$A$1:$ZZ$1, 0))</f>
        <v/>
      </c>
    </row>
    <row r="648">
      <c r="A648">
        <f>INDEX(resultados!$A$2:$ZZ$2662, 642, MATCH($B$1, resultados!$A$1:$ZZ$1, 0))</f>
        <v/>
      </c>
      <c r="B648">
        <f>INDEX(resultados!$A$2:$ZZ$2662, 642, MATCH($B$2, resultados!$A$1:$ZZ$1, 0))</f>
        <v/>
      </c>
      <c r="C648">
        <f>INDEX(resultados!$A$2:$ZZ$2662, 642, MATCH($B$3, resultados!$A$1:$ZZ$1, 0))</f>
        <v/>
      </c>
    </row>
    <row r="649">
      <c r="A649">
        <f>INDEX(resultados!$A$2:$ZZ$2662, 643, MATCH($B$1, resultados!$A$1:$ZZ$1, 0))</f>
        <v/>
      </c>
      <c r="B649">
        <f>INDEX(resultados!$A$2:$ZZ$2662, 643, MATCH($B$2, resultados!$A$1:$ZZ$1, 0))</f>
        <v/>
      </c>
      <c r="C649">
        <f>INDEX(resultados!$A$2:$ZZ$2662, 643, MATCH($B$3, resultados!$A$1:$ZZ$1, 0))</f>
        <v/>
      </c>
    </row>
    <row r="650">
      <c r="A650">
        <f>INDEX(resultados!$A$2:$ZZ$2662, 644, MATCH($B$1, resultados!$A$1:$ZZ$1, 0))</f>
        <v/>
      </c>
      <c r="B650">
        <f>INDEX(resultados!$A$2:$ZZ$2662, 644, MATCH($B$2, resultados!$A$1:$ZZ$1, 0))</f>
        <v/>
      </c>
      <c r="C650">
        <f>INDEX(resultados!$A$2:$ZZ$2662, 644, MATCH($B$3, resultados!$A$1:$ZZ$1, 0))</f>
        <v/>
      </c>
    </row>
    <row r="651">
      <c r="A651">
        <f>INDEX(resultados!$A$2:$ZZ$2662, 645, MATCH($B$1, resultados!$A$1:$ZZ$1, 0))</f>
        <v/>
      </c>
      <c r="B651">
        <f>INDEX(resultados!$A$2:$ZZ$2662, 645, MATCH($B$2, resultados!$A$1:$ZZ$1, 0))</f>
        <v/>
      </c>
      <c r="C651">
        <f>INDEX(resultados!$A$2:$ZZ$2662, 645, MATCH($B$3, resultados!$A$1:$ZZ$1, 0))</f>
        <v/>
      </c>
    </row>
    <row r="652">
      <c r="A652">
        <f>INDEX(resultados!$A$2:$ZZ$2662, 646, MATCH($B$1, resultados!$A$1:$ZZ$1, 0))</f>
        <v/>
      </c>
      <c r="B652">
        <f>INDEX(resultados!$A$2:$ZZ$2662, 646, MATCH($B$2, resultados!$A$1:$ZZ$1, 0))</f>
        <v/>
      </c>
      <c r="C652">
        <f>INDEX(resultados!$A$2:$ZZ$2662, 646, MATCH($B$3, resultados!$A$1:$ZZ$1, 0))</f>
        <v/>
      </c>
    </row>
    <row r="653">
      <c r="A653">
        <f>INDEX(resultados!$A$2:$ZZ$2662, 647, MATCH($B$1, resultados!$A$1:$ZZ$1, 0))</f>
        <v/>
      </c>
      <c r="B653">
        <f>INDEX(resultados!$A$2:$ZZ$2662, 647, MATCH($B$2, resultados!$A$1:$ZZ$1, 0))</f>
        <v/>
      </c>
      <c r="C653">
        <f>INDEX(resultados!$A$2:$ZZ$2662, 647, MATCH($B$3, resultados!$A$1:$ZZ$1, 0))</f>
        <v/>
      </c>
    </row>
    <row r="654">
      <c r="A654">
        <f>INDEX(resultados!$A$2:$ZZ$2662, 648, MATCH($B$1, resultados!$A$1:$ZZ$1, 0))</f>
        <v/>
      </c>
      <c r="B654">
        <f>INDEX(resultados!$A$2:$ZZ$2662, 648, MATCH($B$2, resultados!$A$1:$ZZ$1, 0))</f>
        <v/>
      </c>
      <c r="C654">
        <f>INDEX(resultados!$A$2:$ZZ$2662, 648, MATCH($B$3, resultados!$A$1:$ZZ$1, 0))</f>
        <v/>
      </c>
    </row>
    <row r="655">
      <c r="A655">
        <f>INDEX(resultados!$A$2:$ZZ$2662, 649, MATCH($B$1, resultados!$A$1:$ZZ$1, 0))</f>
        <v/>
      </c>
      <c r="B655">
        <f>INDEX(resultados!$A$2:$ZZ$2662, 649, MATCH($B$2, resultados!$A$1:$ZZ$1, 0))</f>
        <v/>
      </c>
      <c r="C655">
        <f>INDEX(resultados!$A$2:$ZZ$2662, 649, MATCH($B$3, resultados!$A$1:$ZZ$1, 0))</f>
        <v/>
      </c>
    </row>
    <row r="656">
      <c r="A656">
        <f>INDEX(resultados!$A$2:$ZZ$2662, 650, MATCH($B$1, resultados!$A$1:$ZZ$1, 0))</f>
        <v/>
      </c>
      <c r="B656">
        <f>INDEX(resultados!$A$2:$ZZ$2662, 650, MATCH($B$2, resultados!$A$1:$ZZ$1, 0))</f>
        <v/>
      </c>
      <c r="C656">
        <f>INDEX(resultados!$A$2:$ZZ$2662, 650, MATCH($B$3, resultados!$A$1:$ZZ$1, 0))</f>
        <v/>
      </c>
    </row>
    <row r="657">
      <c r="A657">
        <f>INDEX(resultados!$A$2:$ZZ$2662, 651, MATCH($B$1, resultados!$A$1:$ZZ$1, 0))</f>
        <v/>
      </c>
      <c r="B657">
        <f>INDEX(resultados!$A$2:$ZZ$2662, 651, MATCH($B$2, resultados!$A$1:$ZZ$1, 0))</f>
        <v/>
      </c>
      <c r="C657">
        <f>INDEX(resultados!$A$2:$ZZ$2662, 651, MATCH($B$3, resultados!$A$1:$ZZ$1, 0))</f>
        <v/>
      </c>
    </row>
    <row r="658">
      <c r="A658">
        <f>INDEX(resultados!$A$2:$ZZ$2662, 652, MATCH($B$1, resultados!$A$1:$ZZ$1, 0))</f>
        <v/>
      </c>
      <c r="B658">
        <f>INDEX(resultados!$A$2:$ZZ$2662, 652, MATCH($B$2, resultados!$A$1:$ZZ$1, 0))</f>
        <v/>
      </c>
      <c r="C658">
        <f>INDEX(resultados!$A$2:$ZZ$2662, 652, MATCH($B$3, resultados!$A$1:$ZZ$1, 0))</f>
        <v/>
      </c>
    </row>
    <row r="659">
      <c r="A659">
        <f>INDEX(resultados!$A$2:$ZZ$2662, 653, MATCH($B$1, resultados!$A$1:$ZZ$1, 0))</f>
        <v/>
      </c>
      <c r="B659">
        <f>INDEX(resultados!$A$2:$ZZ$2662, 653, MATCH($B$2, resultados!$A$1:$ZZ$1, 0))</f>
        <v/>
      </c>
      <c r="C659">
        <f>INDEX(resultados!$A$2:$ZZ$2662, 653, MATCH($B$3, resultados!$A$1:$ZZ$1, 0))</f>
        <v/>
      </c>
    </row>
    <row r="660">
      <c r="A660">
        <f>INDEX(resultados!$A$2:$ZZ$2662, 654, MATCH($B$1, resultados!$A$1:$ZZ$1, 0))</f>
        <v/>
      </c>
      <c r="B660">
        <f>INDEX(resultados!$A$2:$ZZ$2662, 654, MATCH($B$2, resultados!$A$1:$ZZ$1, 0))</f>
        <v/>
      </c>
      <c r="C660">
        <f>INDEX(resultados!$A$2:$ZZ$2662, 654, MATCH($B$3, resultados!$A$1:$ZZ$1, 0))</f>
        <v/>
      </c>
    </row>
    <row r="661">
      <c r="A661">
        <f>INDEX(resultados!$A$2:$ZZ$2662, 655, MATCH($B$1, resultados!$A$1:$ZZ$1, 0))</f>
        <v/>
      </c>
      <c r="B661">
        <f>INDEX(resultados!$A$2:$ZZ$2662, 655, MATCH($B$2, resultados!$A$1:$ZZ$1, 0))</f>
        <v/>
      </c>
      <c r="C661">
        <f>INDEX(resultados!$A$2:$ZZ$2662, 655, MATCH($B$3, resultados!$A$1:$ZZ$1, 0))</f>
        <v/>
      </c>
    </row>
    <row r="662">
      <c r="A662">
        <f>INDEX(resultados!$A$2:$ZZ$2662, 656, MATCH($B$1, resultados!$A$1:$ZZ$1, 0))</f>
        <v/>
      </c>
      <c r="B662">
        <f>INDEX(resultados!$A$2:$ZZ$2662, 656, MATCH($B$2, resultados!$A$1:$ZZ$1, 0))</f>
        <v/>
      </c>
      <c r="C662">
        <f>INDEX(resultados!$A$2:$ZZ$2662, 656, MATCH($B$3, resultados!$A$1:$ZZ$1, 0))</f>
        <v/>
      </c>
    </row>
    <row r="663">
      <c r="A663">
        <f>INDEX(resultados!$A$2:$ZZ$2662, 657, MATCH($B$1, resultados!$A$1:$ZZ$1, 0))</f>
        <v/>
      </c>
      <c r="B663">
        <f>INDEX(resultados!$A$2:$ZZ$2662, 657, MATCH($B$2, resultados!$A$1:$ZZ$1, 0))</f>
        <v/>
      </c>
      <c r="C663">
        <f>INDEX(resultados!$A$2:$ZZ$2662, 657, MATCH($B$3, resultados!$A$1:$ZZ$1, 0))</f>
        <v/>
      </c>
    </row>
    <row r="664">
      <c r="A664">
        <f>INDEX(resultados!$A$2:$ZZ$2662, 658, MATCH($B$1, resultados!$A$1:$ZZ$1, 0))</f>
        <v/>
      </c>
      <c r="B664">
        <f>INDEX(resultados!$A$2:$ZZ$2662, 658, MATCH($B$2, resultados!$A$1:$ZZ$1, 0))</f>
        <v/>
      </c>
      <c r="C664">
        <f>INDEX(resultados!$A$2:$ZZ$2662, 658, MATCH($B$3, resultados!$A$1:$ZZ$1, 0))</f>
        <v/>
      </c>
    </row>
    <row r="665">
      <c r="A665">
        <f>INDEX(resultados!$A$2:$ZZ$2662, 659, MATCH($B$1, resultados!$A$1:$ZZ$1, 0))</f>
        <v/>
      </c>
      <c r="B665">
        <f>INDEX(resultados!$A$2:$ZZ$2662, 659, MATCH($B$2, resultados!$A$1:$ZZ$1, 0))</f>
        <v/>
      </c>
      <c r="C665">
        <f>INDEX(resultados!$A$2:$ZZ$2662, 659, MATCH($B$3, resultados!$A$1:$ZZ$1, 0))</f>
        <v/>
      </c>
    </row>
    <row r="666">
      <c r="A666">
        <f>INDEX(resultados!$A$2:$ZZ$2662, 660, MATCH($B$1, resultados!$A$1:$ZZ$1, 0))</f>
        <v/>
      </c>
      <c r="B666">
        <f>INDEX(resultados!$A$2:$ZZ$2662, 660, MATCH($B$2, resultados!$A$1:$ZZ$1, 0))</f>
        <v/>
      </c>
      <c r="C666">
        <f>INDEX(resultados!$A$2:$ZZ$2662, 660, MATCH($B$3, resultados!$A$1:$ZZ$1, 0))</f>
        <v/>
      </c>
    </row>
    <row r="667">
      <c r="A667">
        <f>INDEX(resultados!$A$2:$ZZ$2662, 661, MATCH($B$1, resultados!$A$1:$ZZ$1, 0))</f>
        <v/>
      </c>
      <c r="B667">
        <f>INDEX(resultados!$A$2:$ZZ$2662, 661, MATCH($B$2, resultados!$A$1:$ZZ$1, 0))</f>
        <v/>
      </c>
      <c r="C667">
        <f>INDEX(resultados!$A$2:$ZZ$2662, 661, MATCH($B$3, resultados!$A$1:$ZZ$1, 0))</f>
        <v/>
      </c>
    </row>
    <row r="668">
      <c r="A668">
        <f>INDEX(resultados!$A$2:$ZZ$2662, 662, MATCH($B$1, resultados!$A$1:$ZZ$1, 0))</f>
        <v/>
      </c>
      <c r="B668">
        <f>INDEX(resultados!$A$2:$ZZ$2662, 662, MATCH($B$2, resultados!$A$1:$ZZ$1, 0))</f>
        <v/>
      </c>
      <c r="C668">
        <f>INDEX(resultados!$A$2:$ZZ$2662, 662, MATCH($B$3, resultados!$A$1:$ZZ$1, 0))</f>
        <v/>
      </c>
    </row>
    <row r="669">
      <c r="A669">
        <f>INDEX(resultados!$A$2:$ZZ$2662, 663, MATCH($B$1, resultados!$A$1:$ZZ$1, 0))</f>
        <v/>
      </c>
      <c r="B669">
        <f>INDEX(resultados!$A$2:$ZZ$2662, 663, MATCH($B$2, resultados!$A$1:$ZZ$1, 0))</f>
        <v/>
      </c>
      <c r="C669">
        <f>INDEX(resultados!$A$2:$ZZ$2662, 663, MATCH($B$3, resultados!$A$1:$ZZ$1, 0))</f>
        <v/>
      </c>
    </row>
    <row r="670">
      <c r="A670">
        <f>INDEX(resultados!$A$2:$ZZ$2662, 664, MATCH($B$1, resultados!$A$1:$ZZ$1, 0))</f>
        <v/>
      </c>
      <c r="B670">
        <f>INDEX(resultados!$A$2:$ZZ$2662, 664, MATCH($B$2, resultados!$A$1:$ZZ$1, 0))</f>
        <v/>
      </c>
      <c r="C670">
        <f>INDEX(resultados!$A$2:$ZZ$2662, 664, MATCH($B$3, resultados!$A$1:$ZZ$1, 0))</f>
        <v/>
      </c>
    </row>
    <row r="671">
      <c r="A671">
        <f>INDEX(resultados!$A$2:$ZZ$2662, 665, MATCH($B$1, resultados!$A$1:$ZZ$1, 0))</f>
        <v/>
      </c>
      <c r="B671">
        <f>INDEX(resultados!$A$2:$ZZ$2662, 665, MATCH($B$2, resultados!$A$1:$ZZ$1, 0))</f>
        <v/>
      </c>
      <c r="C671">
        <f>INDEX(resultados!$A$2:$ZZ$2662, 665, MATCH($B$3, resultados!$A$1:$ZZ$1, 0))</f>
        <v/>
      </c>
    </row>
    <row r="672">
      <c r="A672">
        <f>INDEX(resultados!$A$2:$ZZ$2662, 666, MATCH($B$1, resultados!$A$1:$ZZ$1, 0))</f>
        <v/>
      </c>
      <c r="B672">
        <f>INDEX(resultados!$A$2:$ZZ$2662, 666, MATCH($B$2, resultados!$A$1:$ZZ$1, 0))</f>
        <v/>
      </c>
      <c r="C672">
        <f>INDEX(resultados!$A$2:$ZZ$2662, 666, MATCH($B$3, resultados!$A$1:$ZZ$1, 0))</f>
        <v/>
      </c>
    </row>
    <row r="673">
      <c r="A673">
        <f>INDEX(resultados!$A$2:$ZZ$2662, 667, MATCH($B$1, resultados!$A$1:$ZZ$1, 0))</f>
        <v/>
      </c>
      <c r="B673">
        <f>INDEX(resultados!$A$2:$ZZ$2662, 667, MATCH($B$2, resultados!$A$1:$ZZ$1, 0))</f>
        <v/>
      </c>
      <c r="C673">
        <f>INDEX(resultados!$A$2:$ZZ$2662, 667, MATCH($B$3, resultados!$A$1:$ZZ$1, 0))</f>
        <v/>
      </c>
    </row>
    <row r="674">
      <c r="A674">
        <f>INDEX(resultados!$A$2:$ZZ$2662, 668, MATCH($B$1, resultados!$A$1:$ZZ$1, 0))</f>
        <v/>
      </c>
      <c r="B674">
        <f>INDEX(resultados!$A$2:$ZZ$2662, 668, MATCH($B$2, resultados!$A$1:$ZZ$1, 0))</f>
        <v/>
      </c>
      <c r="C674">
        <f>INDEX(resultados!$A$2:$ZZ$2662, 668, MATCH($B$3, resultados!$A$1:$ZZ$1, 0))</f>
        <v/>
      </c>
    </row>
    <row r="675">
      <c r="A675">
        <f>INDEX(resultados!$A$2:$ZZ$2662, 669, MATCH($B$1, resultados!$A$1:$ZZ$1, 0))</f>
        <v/>
      </c>
      <c r="B675">
        <f>INDEX(resultados!$A$2:$ZZ$2662, 669, MATCH($B$2, resultados!$A$1:$ZZ$1, 0))</f>
        <v/>
      </c>
      <c r="C675">
        <f>INDEX(resultados!$A$2:$ZZ$2662, 669, MATCH($B$3, resultados!$A$1:$ZZ$1, 0))</f>
        <v/>
      </c>
    </row>
    <row r="676">
      <c r="A676">
        <f>INDEX(resultados!$A$2:$ZZ$2662, 670, MATCH($B$1, resultados!$A$1:$ZZ$1, 0))</f>
        <v/>
      </c>
      <c r="B676">
        <f>INDEX(resultados!$A$2:$ZZ$2662, 670, MATCH($B$2, resultados!$A$1:$ZZ$1, 0))</f>
        <v/>
      </c>
      <c r="C676">
        <f>INDEX(resultados!$A$2:$ZZ$2662, 670, MATCH($B$3, resultados!$A$1:$ZZ$1, 0))</f>
        <v/>
      </c>
    </row>
    <row r="677">
      <c r="A677">
        <f>INDEX(resultados!$A$2:$ZZ$2662, 671, MATCH($B$1, resultados!$A$1:$ZZ$1, 0))</f>
        <v/>
      </c>
      <c r="B677">
        <f>INDEX(resultados!$A$2:$ZZ$2662, 671, MATCH($B$2, resultados!$A$1:$ZZ$1, 0))</f>
        <v/>
      </c>
      <c r="C677">
        <f>INDEX(resultados!$A$2:$ZZ$2662, 671, MATCH($B$3, resultados!$A$1:$ZZ$1, 0))</f>
        <v/>
      </c>
    </row>
    <row r="678">
      <c r="A678">
        <f>INDEX(resultados!$A$2:$ZZ$2662, 672, MATCH($B$1, resultados!$A$1:$ZZ$1, 0))</f>
        <v/>
      </c>
      <c r="B678">
        <f>INDEX(resultados!$A$2:$ZZ$2662, 672, MATCH($B$2, resultados!$A$1:$ZZ$1, 0))</f>
        <v/>
      </c>
      <c r="C678">
        <f>INDEX(resultados!$A$2:$ZZ$2662, 672, MATCH($B$3, resultados!$A$1:$ZZ$1, 0))</f>
        <v/>
      </c>
    </row>
    <row r="679">
      <c r="A679">
        <f>INDEX(resultados!$A$2:$ZZ$2662, 673, MATCH($B$1, resultados!$A$1:$ZZ$1, 0))</f>
        <v/>
      </c>
      <c r="B679">
        <f>INDEX(resultados!$A$2:$ZZ$2662, 673, MATCH($B$2, resultados!$A$1:$ZZ$1, 0))</f>
        <v/>
      </c>
      <c r="C679">
        <f>INDEX(resultados!$A$2:$ZZ$2662, 673, MATCH($B$3, resultados!$A$1:$ZZ$1, 0))</f>
        <v/>
      </c>
    </row>
    <row r="680">
      <c r="A680">
        <f>INDEX(resultados!$A$2:$ZZ$2662, 674, MATCH($B$1, resultados!$A$1:$ZZ$1, 0))</f>
        <v/>
      </c>
      <c r="B680">
        <f>INDEX(resultados!$A$2:$ZZ$2662, 674, MATCH($B$2, resultados!$A$1:$ZZ$1, 0))</f>
        <v/>
      </c>
      <c r="C680">
        <f>INDEX(resultados!$A$2:$ZZ$2662, 674, MATCH($B$3, resultados!$A$1:$ZZ$1, 0))</f>
        <v/>
      </c>
    </row>
    <row r="681">
      <c r="A681">
        <f>INDEX(resultados!$A$2:$ZZ$2662, 675, MATCH($B$1, resultados!$A$1:$ZZ$1, 0))</f>
        <v/>
      </c>
      <c r="B681">
        <f>INDEX(resultados!$A$2:$ZZ$2662, 675, MATCH($B$2, resultados!$A$1:$ZZ$1, 0))</f>
        <v/>
      </c>
      <c r="C681">
        <f>INDEX(resultados!$A$2:$ZZ$2662, 675, MATCH($B$3, resultados!$A$1:$ZZ$1, 0))</f>
        <v/>
      </c>
    </row>
    <row r="682">
      <c r="A682">
        <f>INDEX(resultados!$A$2:$ZZ$2662, 676, MATCH($B$1, resultados!$A$1:$ZZ$1, 0))</f>
        <v/>
      </c>
      <c r="B682">
        <f>INDEX(resultados!$A$2:$ZZ$2662, 676, MATCH($B$2, resultados!$A$1:$ZZ$1, 0))</f>
        <v/>
      </c>
      <c r="C682">
        <f>INDEX(resultados!$A$2:$ZZ$2662, 676, MATCH($B$3, resultados!$A$1:$ZZ$1, 0))</f>
        <v/>
      </c>
    </row>
    <row r="683">
      <c r="A683">
        <f>INDEX(resultados!$A$2:$ZZ$2662, 677, MATCH($B$1, resultados!$A$1:$ZZ$1, 0))</f>
        <v/>
      </c>
      <c r="B683">
        <f>INDEX(resultados!$A$2:$ZZ$2662, 677, MATCH($B$2, resultados!$A$1:$ZZ$1, 0))</f>
        <v/>
      </c>
      <c r="C683">
        <f>INDEX(resultados!$A$2:$ZZ$2662, 677, MATCH($B$3, resultados!$A$1:$ZZ$1, 0))</f>
        <v/>
      </c>
    </row>
    <row r="684">
      <c r="A684">
        <f>INDEX(resultados!$A$2:$ZZ$2662, 678, MATCH($B$1, resultados!$A$1:$ZZ$1, 0))</f>
        <v/>
      </c>
      <c r="B684">
        <f>INDEX(resultados!$A$2:$ZZ$2662, 678, MATCH($B$2, resultados!$A$1:$ZZ$1, 0))</f>
        <v/>
      </c>
      <c r="C684">
        <f>INDEX(resultados!$A$2:$ZZ$2662, 678, MATCH($B$3, resultados!$A$1:$ZZ$1, 0))</f>
        <v/>
      </c>
    </row>
    <row r="685">
      <c r="A685">
        <f>INDEX(resultados!$A$2:$ZZ$2662, 679, MATCH($B$1, resultados!$A$1:$ZZ$1, 0))</f>
        <v/>
      </c>
      <c r="B685">
        <f>INDEX(resultados!$A$2:$ZZ$2662, 679, MATCH($B$2, resultados!$A$1:$ZZ$1, 0))</f>
        <v/>
      </c>
      <c r="C685">
        <f>INDEX(resultados!$A$2:$ZZ$2662, 679, MATCH($B$3, resultados!$A$1:$ZZ$1, 0))</f>
        <v/>
      </c>
    </row>
    <row r="686">
      <c r="A686">
        <f>INDEX(resultados!$A$2:$ZZ$2662, 680, MATCH($B$1, resultados!$A$1:$ZZ$1, 0))</f>
        <v/>
      </c>
      <c r="B686">
        <f>INDEX(resultados!$A$2:$ZZ$2662, 680, MATCH($B$2, resultados!$A$1:$ZZ$1, 0))</f>
        <v/>
      </c>
      <c r="C686">
        <f>INDEX(resultados!$A$2:$ZZ$2662, 680, MATCH($B$3, resultados!$A$1:$ZZ$1, 0))</f>
        <v/>
      </c>
    </row>
    <row r="687">
      <c r="A687">
        <f>INDEX(resultados!$A$2:$ZZ$2662, 681, MATCH($B$1, resultados!$A$1:$ZZ$1, 0))</f>
        <v/>
      </c>
      <c r="B687">
        <f>INDEX(resultados!$A$2:$ZZ$2662, 681, MATCH($B$2, resultados!$A$1:$ZZ$1, 0))</f>
        <v/>
      </c>
      <c r="C687">
        <f>INDEX(resultados!$A$2:$ZZ$2662, 681, MATCH($B$3, resultados!$A$1:$ZZ$1, 0))</f>
        <v/>
      </c>
    </row>
    <row r="688">
      <c r="A688">
        <f>INDEX(resultados!$A$2:$ZZ$2662, 682, MATCH($B$1, resultados!$A$1:$ZZ$1, 0))</f>
        <v/>
      </c>
      <c r="B688">
        <f>INDEX(resultados!$A$2:$ZZ$2662, 682, MATCH($B$2, resultados!$A$1:$ZZ$1, 0))</f>
        <v/>
      </c>
      <c r="C688">
        <f>INDEX(resultados!$A$2:$ZZ$2662, 682, MATCH($B$3, resultados!$A$1:$ZZ$1, 0))</f>
        <v/>
      </c>
    </row>
    <row r="689">
      <c r="A689">
        <f>INDEX(resultados!$A$2:$ZZ$2662, 683, MATCH($B$1, resultados!$A$1:$ZZ$1, 0))</f>
        <v/>
      </c>
      <c r="B689">
        <f>INDEX(resultados!$A$2:$ZZ$2662, 683, MATCH($B$2, resultados!$A$1:$ZZ$1, 0))</f>
        <v/>
      </c>
      <c r="C689">
        <f>INDEX(resultados!$A$2:$ZZ$2662, 683, MATCH($B$3, resultados!$A$1:$ZZ$1, 0))</f>
        <v/>
      </c>
    </row>
    <row r="690">
      <c r="A690">
        <f>INDEX(resultados!$A$2:$ZZ$2662, 684, MATCH($B$1, resultados!$A$1:$ZZ$1, 0))</f>
        <v/>
      </c>
      <c r="B690">
        <f>INDEX(resultados!$A$2:$ZZ$2662, 684, MATCH($B$2, resultados!$A$1:$ZZ$1, 0))</f>
        <v/>
      </c>
      <c r="C690">
        <f>INDEX(resultados!$A$2:$ZZ$2662, 684, MATCH($B$3, resultados!$A$1:$ZZ$1, 0))</f>
        <v/>
      </c>
    </row>
    <row r="691">
      <c r="A691">
        <f>INDEX(resultados!$A$2:$ZZ$2662, 685, MATCH($B$1, resultados!$A$1:$ZZ$1, 0))</f>
        <v/>
      </c>
      <c r="B691">
        <f>INDEX(resultados!$A$2:$ZZ$2662, 685, MATCH($B$2, resultados!$A$1:$ZZ$1, 0))</f>
        <v/>
      </c>
      <c r="C691">
        <f>INDEX(resultados!$A$2:$ZZ$2662, 685, MATCH($B$3, resultados!$A$1:$ZZ$1, 0))</f>
        <v/>
      </c>
    </row>
    <row r="692">
      <c r="A692">
        <f>INDEX(resultados!$A$2:$ZZ$2662, 686, MATCH($B$1, resultados!$A$1:$ZZ$1, 0))</f>
        <v/>
      </c>
      <c r="B692">
        <f>INDEX(resultados!$A$2:$ZZ$2662, 686, MATCH($B$2, resultados!$A$1:$ZZ$1, 0))</f>
        <v/>
      </c>
      <c r="C692">
        <f>INDEX(resultados!$A$2:$ZZ$2662, 686, MATCH($B$3, resultados!$A$1:$ZZ$1, 0))</f>
        <v/>
      </c>
    </row>
    <row r="693">
      <c r="A693">
        <f>INDEX(resultados!$A$2:$ZZ$2662, 687, MATCH($B$1, resultados!$A$1:$ZZ$1, 0))</f>
        <v/>
      </c>
      <c r="B693">
        <f>INDEX(resultados!$A$2:$ZZ$2662, 687, MATCH($B$2, resultados!$A$1:$ZZ$1, 0))</f>
        <v/>
      </c>
      <c r="C693">
        <f>INDEX(resultados!$A$2:$ZZ$2662, 687, MATCH($B$3, resultados!$A$1:$ZZ$1, 0))</f>
        <v/>
      </c>
    </row>
    <row r="694">
      <c r="A694">
        <f>INDEX(resultados!$A$2:$ZZ$2662, 688, MATCH($B$1, resultados!$A$1:$ZZ$1, 0))</f>
        <v/>
      </c>
      <c r="B694">
        <f>INDEX(resultados!$A$2:$ZZ$2662, 688, MATCH($B$2, resultados!$A$1:$ZZ$1, 0))</f>
        <v/>
      </c>
      <c r="C694">
        <f>INDEX(resultados!$A$2:$ZZ$2662, 688, MATCH($B$3, resultados!$A$1:$ZZ$1, 0))</f>
        <v/>
      </c>
    </row>
    <row r="695">
      <c r="A695">
        <f>INDEX(resultados!$A$2:$ZZ$2662, 689, MATCH($B$1, resultados!$A$1:$ZZ$1, 0))</f>
        <v/>
      </c>
      <c r="B695">
        <f>INDEX(resultados!$A$2:$ZZ$2662, 689, MATCH($B$2, resultados!$A$1:$ZZ$1, 0))</f>
        <v/>
      </c>
      <c r="C695">
        <f>INDEX(resultados!$A$2:$ZZ$2662, 689, MATCH($B$3, resultados!$A$1:$ZZ$1, 0))</f>
        <v/>
      </c>
    </row>
    <row r="696">
      <c r="A696">
        <f>INDEX(resultados!$A$2:$ZZ$2662, 690, MATCH($B$1, resultados!$A$1:$ZZ$1, 0))</f>
        <v/>
      </c>
      <c r="B696">
        <f>INDEX(resultados!$A$2:$ZZ$2662, 690, MATCH($B$2, resultados!$A$1:$ZZ$1, 0))</f>
        <v/>
      </c>
      <c r="C696">
        <f>INDEX(resultados!$A$2:$ZZ$2662, 690, MATCH($B$3, resultados!$A$1:$ZZ$1, 0))</f>
        <v/>
      </c>
    </row>
    <row r="697">
      <c r="A697">
        <f>INDEX(resultados!$A$2:$ZZ$2662, 691, MATCH($B$1, resultados!$A$1:$ZZ$1, 0))</f>
        <v/>
      </c>
      <c r="B697">
        <f>INDEX(resultados!$A$2:$ZZ$2662, 691, MATCH($B$2, resultados!$A$1:$ZZ$1, 0))</f>
        <v/>
      </c>
      <c r="C697">
        <f>INDEX(resultados!$A$2:$ZZ$2662, 691, MATCH($B$3, resultados!$A$1:$ZZ$1, 0))</f>
        <v/>
      </c>
    </row>
    <row r="698">
      <c r="A698">
        <f>INDEX(resultados!$A$2:$ZZ$2662, 692, MATCH($B$1, resultados!$A$1:$ZZ$1, 0))</f>
        <v/>
      </c>
      <c r="B698">
        <f>INDEX(resultados!$A$2:$ZZ$2662, 692, MATCH($B$2, resultados!$A$1:$ZZ$1, 0))</f>
        <v/>
      </c>
      <c r="C698">
        <f>INDEX(resultados!$A$2:$ZZ$2662, 692, MATCH($B$3, resultados!$A$1:$ZZ$1, 0))</f>
        <v/>
      </c>
    </row>
    <row r="699">
      <c r="A699">
        <f>INDEX(resultados!$A$2:$ZZ$2662, 693, MATCH($B$1, resultados!$A$1:$ZZ$1, 0))</f>
        <v/>
      </c>
      <c r="B699">
        <f>INDEX(resultados!$A$2:$ZZ$2662, 693, MATCH($B$2, resultados!$A$1:$ZZ$1, 0))</f>
        <v/>
      </c>
      <c r="C699">
        <f>INDEX(resultados!$A$2:$ZZ$2662, 693, MATCH($B$3, resultados!$A$1:$ZZ$1, 0))</f>
        <v/>
      </c>
    </row>
    <row r="700">
      <c r="A700">
        <f>INDEX(resultados!$A$2:$ZZ$2662, 694, MATCH($B$1, resultados!$A$1:$ZZ$1, 0))</f>
        <v/>
      </c>
      <c r="B700">
        <f>INDEX(resultados!$A$2:$ZZ$2662, 694, MATCH($B$2, resultados!$A$1:$ZZ$1, 0))</f>
        <v/>
      </c>
      <c r="C700">
        <f>INDEX(resultados!$A$2:$ZZ$2662, 694, MATCH($B$3, resultados!$A$1:$ZZ$1, 0))</f>
        <v/>
      </c>
    </row>
    <row r="701">
      <c r="A701">
        <f>INDEX(resultados!$A$2:$ZZ$2662, 695, MATCH($B$1, resultados!$A$1:$ZZ$1, 0))</f>
        <v/>
      </c>
      <c r="B701">
        <f>INDEX(resultados!$A$2:$ZZ$2662, 695, MATCH($B$2, resultados!$A$1:$ZZ$1, 0))</f>
        <v/>
      </c>
      <c r="C701">
        <f>INDEX(resultados!$A$2:$ZZ$2662, 695, MATCH($B$3, resultados!$A$1:$ZZ$1, 0))</f>
        <v/>
      </c>
    </row>
    <row r="702">
      <c r="A702">
        <f>INDEX(resultados!$A$2:$ZZ$2662, 696, MATCH($B$1, resultados!$A$1:$ZZ$1, 0))</f>
        <v/>
      </c>
      <c r="B702">
        <f>INDEX(resultados!$A$2:$ZZ$2662, 696, MATCH($B$2, resultados!$A$1:$ZZ$1, 0))</f>
        <v/>
      </c>
      <c r="C702">
        <f>INDEX(resultados!$A$2:$ZZ$2662, 696, MATCH($B$3, resultados!$A$1:$ZZ$1, 0))</f>
        <v/>
      </c>
    </row>
    <row r="703">
      <c r="A703">
        <f>INDEX(resultados!$A$2:$ZZ$2662, 697, MATCH($B$1, resultados!$A$1:$ZZ$1, 0))</f>
        <v/>
      </c>
      <c r="B703">
        <f>INDEX(resultados!$A$2:$ZZ$2662, 697, MATCH($B$2, resultados!$A$1:$ZZ$1, 0))</f>
        <v/>
      </c>
      <c r="C703">
        <f>INDEX(resultados!$A$2:$ZZ$2662, 697, MATCH($B$3, resultados!$A$1:$ZZ$1, 0))</f>
        <v/>
      </c>
    </row>
    <row r="704">
      <c r="A704">
        <f>INDEX(resultados!$A$2:$ZZ$2662, 698, MATCH($B$1, resultados!$A$1:$ZZ$1, 0))</f>
        <v/>
      </c>
      <c r="B704">
        <f>INDEX(resultados!$A$2:$ZZ$2662, 698, MATCH($B$2, resultados!$A$1:$ZZ$1, 0))</f>
        <v/>
      </c>
      <c r="C704">
        <f>INDEX(resultados!$A$2:$ZZ$2662, 698, MATCH($B$3, resultados!$A$1:$ZZ$1, 0))</f>
        <v/>
      </c>
    </row>
    <row r="705">
      <c r="A705">
        <f>INDEX(resultados!$A$2:$ZZ$2662, 699, MATCH($B$1, resultados!$A$1:$ZZ$1, 0))</f>
        <v/>
      </c>
      <c r="B705">
        <f>INDEX(resultados!$A$2:$ZZ$2662, 699, MATCH($B$2, resultados!$A$1:$ZZ$1, 0))</f>
        <v/>
      </c>
      <c r="C705">
        <f>INDEX(resultados!$A$2:$ZZ$2662, 699, MATCH($B$3, resultados!$A$1:$ZZ$1, 0))</f>
        <v/>
      </c>
    </row>
    <row r="706">
      <c r="A706">
        <f>INDEX(resultados!$A$2:$ZZ$2662, 700, MATCH($B$1, resultados!$A$1:$ZZ$1, 0))</f>
        <v/>
      </c>
      <c r="B706">
        <f>INDEX(resultados!$A$2:$ZZ$2662, 700, MATCH($B$2, resultados!$A$1:$ZZ$1, 0))</f>
        <v/>
      </c>
      <c r="C706">
        <f>INDEX(resultados!$A$2:$ZZ$2662, 700, MATCH($B$3, resultados!$A$1:$ZZ$1, 0))</f>
        <v/>
      </c>
    </row>
    <row r="707">
      <c r="A707">
        <f>INDEX(resultados!$A$2:$ZZ$2662, 701, MATCH($B$1, resultados!$A$1:$ZZ$1, 0))</f>
        <v/>
      </c>
      <c r="B707">
        <f>INDEX(resultados!$A$2:$ZZ$2662, 701, MATCH($B$2, resultados!$A$1:$ZZ$1, 0))</f>
        <v/>
      </c>
      <c r="C707">
        <f>INDEX(resultados!$A$2:$ZZ$2662, 701, MATCH($B$3, resultados!$A$1:$ZZ$1, 0))</f>
        <v/>
      </c>
    </row>
    <row r="708">
      <c r="A708">
        <f>INDEX(resultados!$A$2:$ZZ$2662, 702, MATCH($B$1, resultados!$A$1:$ZZ$1, 0))</f>
        <v/>
      </c>
      <c r="B708">
        <f>INDEX(resultados!$A$2:$ZZ$2662, 702, MATCH($B$2, resultados!$A$1:$ZZ$1, 0))</f>
        <v/>
      </c>
      <c r="C708">
        <f>INDEX(resultados!$A$2:$ZZ$2662, 702, MATCH($B$3, resultados!$A$1:$ZZ$1, 0))</f>
        <v/>
      </c>
    </row>
    <row r="709">
      <c r="A709">
        <f>INDEX(resultados!$A$2:$ZZ$2662, 703, MATCH($B$1, resultados!$A$1:$ZZ$1, 0))</f>
        <v/>
      </c>
      <c r="B709">
        <f>INDEX(resultados!$A$2:$ZZ$2662, 703, MATCH($B$2, resultados!$A$1:$ZZ$1, 0))</f>
        <v/>
      </c>
      <c r="C709">
        <f>INDEX(resultados!$A$2:$ZZ$2662, 703, MATCH($B$3, resultados!$A$1:$ZZ$1, 0))</f>
        <v/>
      </c>
    </row>
    <row r="710">
      <c r="A710">
        <f>INDEX(resultados!$A$2:$ZZ$2662, 704, MATCH($B$1, resultados!$A$1:$ZZ$1, 0))</f>
        <v/>
      </c>
      <c r="B710">
        <f>INDEX(resultados!$A$2:$ZZ$2662, 704, MATCH($B$2, resultados!$A$1:$ZZ$1, 0))</f>
        <v/>
      </c>
      <c r="C710">
        <f>INDEX(resultados!$A$2:$ZZ$2662, 704, MATCH($B$3, resultados!$A$1:$ZZ$1, 0))</f>
        <v/>
      </c>
    </row>
    <row r="711">
      <c r="A711">
        <f>INDEX(resultados!$A$2:$ZZ$2662, 705, MATCH($B$1, resultados!$A$1:$ZZ$1, 0))</f>
        <v/>
      </c>
      <c r="B711">
        <f>INDEX(resultados!$A$2:$ZZ$2662, 705, MATCH($B$2, resultados!$A$1:$ZZ$1, 0))</f>
        <v/>
      </c>
      <c r="C711">
        <f>INDEX(resultados!$A$2:$ZZ$2662, 705, MATCH($B$3, resultados!$A$1:$ZZ$1, 0))</f>
        <v/>
      </c>
    </row>
    <row r="712">
      <c r="A712">
        <f>INDEX(resultados!$A$2:$ZZ$2662, 706, MATCH($B$1, resultados!$A$1:$ZZ$1, 0))</f>
        <v/>
      </c>
      <c r="B712">
        <f>INDEX(resultados!$A$2:$ZZ$2662, 706, MATCH($B$2, resultados!$A$1:$ZZ$1, 0))</f>
        <v/>
      </c>
      <c r="C712">
        <f>INDEX(resultados!$A$2:$ZZ$2662, 706, MATCH($B$3, resultados!$A$1:$ZZ$1, 0))</f>
        <v/>
      </c>
    </row>
    <row r="713">
      <c r="A713">
        <f>INDEX(resultados!$A$2:$ZZ$2662, 707, MATCH($B$1, resultados!$A$1:$ZZ$1, 0))</f>
        <v/>
      </c>
      <c r="B713">
        <f>INDEX(resultados!$A$2:$ZZ$2662, 707, MATCH($B$2, resultados!$A$1:$ZZ$1, 0))</f>
        <v/>
      </c>
      <c r="C713">
        <f>INDEX(resultados!$A$2:$ZZ$2662, 707, MATCH($B$3, resultados!$A$1:$ZZ$1, 0))</f>
        <v/>
      </c>
    </row>
    <row r="714">
      <c r="A714">
        <f>INDEX(resultados!$A$2:$ZZ$2662, 708, MATCH($B$1, resultados!$A$1:$ZZ$1, 0))</f>
        <v/>
      </c>
      <c r="B714">
        <f>INDEX(resultados!$A$2:$ZZ$2662, 708, MATCH($B$2, resultados!$A$1:$ZZ$1, 0))</f>
        <v/>
      </c>
      <c r="C714">
        <f>INDEX(resultados!$A$2:$ZZ$2662, 708, MATCH($B$3, resultados!$A$1:$ZZ$1, 0))</f>
        <v/>
      </c>
    </row>
    <row r="715">
      <c r="A715">
        <f>INDEX(resultados!$A$2:$ZZ$2662, 709, MATCH($B$1, resultados!$A$1:$ZZ$1, 0))</f>
        <v/>
      </c>
      <c r="B715">
        <f>INDEX(resultados!$A$2:$ZZ$2662, 709, MATCH($B$2, resultados!$A$1:$ZZ$1, 0))</f>
        <v/>
      </c>
      <c r="C715">
        <f>INDEX(resultados!$A$2:$ZZ$2662, 709, MATCH($B$3, resultados!$A$1:$ZZ$1, 0))</f>
        <v/>
      </c>
    </row>
    <row r="716">
      <c r="A716">
        <f>INDEX(resultados!$A$2:$ZZ$2662, 710, MATCH($B$1, resultados!$A$1:$ZZ$1, 0))</f>
        <v/>
      </c>
      <c r="B716">
        <f>INDEX(resultados!$A$2:$ZZ$2662, 710, MATCH($B$2, resultados!$A$1:$ZZ$1, 0))</f>
        <v/>
      </c>
      <c r="C716">
        <f>INDEX(resultados!$A$2:$ZZ$2662, 710, MATCH($B$3, resultados!$A$1:$ZZ$1, 0))</f>
        <v/>
      </c>
    </row>
    <row r="717">
      <c r="A717">
        <f>INDEX(resultados!$A$2:$ZZ$2662, 711, MATCH($B$1, resultados!$A$1:$ZZ$1, 0))</f>
        <v/>
      </c>
      <c r="B717">
        <f>INDEX(resultados!$A$2:$ZZ$2662, 711, MATCH($B$2, resultados!$A$1:$ZZ$1, 0))</f>
        <v/>
      </c>
      <c r="C717">
        <f>INDEX(resultados!$A$2:$ZZ$2662, 711, MATCH($B$3, resultados!$A$1:$ZZ$1, 0))</f>
        <v/>
      </c>
    </row>
    <row r="718">
      <c r="A718">
        <f>INDEX(resultados!$A$2:$ZZ$2662, 712, MATCH($B$1, resultados!$A$1:$ZZ$1, 0))</f>
        <v/>
      </c>
      <c r="B718">
        <f>INDEX(resultados!$A$2:$ZZ$2662, 712, MATCH($B$2, resultados!$A$1:$ZZ$1, 0))</f>
        <v/>
      </c>
      <c r="C718">
        <f>INDEX(resultados!$A$2:$ZZ$2662, 712, MATCH($B$3, resultados!$A$1:$ZZ$1, 0))</f>
        <v/>
      </c>
    </row>
    <row r="719">
      <c r="A719">
        <f>INDEX(resultados!$A$2:$ZZ$2662, 713, MATCH($B$1, resultados!$A$1:$ZZ$1, 0))</f>
        <v/>
      </c>
      <c r="B719">
        <f>INDEX(resultados!$A$2:$ZZ$2662, 713, MATCH($B$2, resultados!$A$1:$ZZ$1, 0))</f>
        <v/>
      </c>
      <c r="C719">
        <f>INDEX(resultados!$A$2:$ZZ$2662, 713, MATCH($B$3, resultados!$A$1:$ZZ$1, 0))</f>
        <v/>
      </c>
    </row>
    <row r="720">
      <c r="A720">
        <f>INDEX(resultados!$A$2:$ZZ$2662, 714, MATCH($B$1, resultados!$A$1:$ZZ$1, 0))</f>
        <v/>
      </c>
      <c r="B720">
        <f>INDEX(resultados!$A$2:$ZZ$2662, 714, MATCH($B$2, resultados!$A$1:$ZZ$1, 0))</f>
        <v/>
      </c>
      <c r="C720">
        <f>INDEX(resultados!$A$2:$ZZ$2662, 714, MATCH($B$3, resultados!$A$1:$ZZ$1, 0))</f>
        <v/>
      </c>
    </row>
    <row r="721">
      <c r="A721">
        <f>INDEX(resultados!$A$2:$ZZ$2662, 715, MATCH($B$1, resultados!$A$1:$ZZ$1, 0))</f>
        <v/>
      </c>
      <c r="B721">
        <f>INDEX(resultados!$A$2:$ZZ$2662, 715, MATCH($B$2, resultados!$A$1:$ZZ$1, 0))</f>
        <v/>
      </c>
      <c r="C721">
        <f>INDEX(resultados!$A$2:$ZZ$2662, 715, MATCH($B$3, resultados!$A$1:$ZZ$1, 0))</f>
        <v/>
      </c>
    </row>
    <row r="722">
      <c r="A722">
        <f>INDEX(resultados!$A$2:$ZZ$2662, 716, MATCH($B$1, resultados!$A$1:$ZZ$1, 0))</f>
        <v/>
      </c>
      <c r="B722">
        <f>INDEX(resultados!$A$2:$ZZ$2662, 716, MATCH($B$2, resultados!$A$1:$ZZ$1, 0))</f>
        <v/>
      </c>
      <c r="C722">
        <f>INDEX(resultados!$A$2:$ZZ$2662, 716, MATCH($B$3, resultados!$A$1:$ZZ$1, 0))</f>
        <v/>
      </c>
    </row>
    <row r="723">
      <c r="A723">
        <f>INDEX(resultados!$A$2:$ZZ$2662, 717, MATCH($B$1, resultados!$A$1:$ZZ$1, 0))</f>
        <v/>
      </c>
      <c r="B723">
        <f>INDEX(resultados!$A$2:$ZZ$2662, 717, MATCH($B$2, resultados!$A$1:$ZZ$1, 0))</f>
        <v/>
      </c>
      <c r="C723">
        <f>INDEX(resultados!$A$2:$ZZ$2662, 717, MATCH($B$3, resultados!$A$1:$ZZ$1, 0))</f>
        <v/>
      </c>
    </row>
    <row r="724">
      <c r="A724">
        <f>INDEX(resultados!$A$2:$ZZ$2662, 718, MATCH($B$1, resultados!$A$1:$ZZ$1, 0))</f>
        <v/>
      </c>
      <c r="B724">
        <f>INDEX(resultados!$A$2:$ZZ$2662, 718, MATCH($B$2, resultados!$A$1:$ZZ$1, 0))</f>
        <v/>
      </c>
      <c r="C724">
        <f>INDEX(resultados!$A$2:$ZZ$2662, 718, MATCH($B$3, resultados!$A$1:$ZZ$1, 0))</f>
        <v/>
      </c>
    </row>
    <row r="725">
      <c r="A725">
        <f>INDEX(resultados!$A$2:$ZZ$2662, 719, MATCH($B$1, resultados!$A$1:$ZZ$1, 0))</f>
        <v/>
      </c>
      <c r="B725">
        <f>INDEX(resultados!$A$2:$ZZ$2662, 719, MATCH($B$2, resultados!$A$1:$ZZ$1, 0))</f>
        <v/>
      </c>
      <c r="C725">
        <f>INDEX(resultados!$A$2:$ZZ$2662, 719, MATCH($B$3, resultados!$A$1:$ZZ$1, 0))</f>
        <v/>
      </c>
    </row>
    <row r="726">
      <c r="A726">
        <f>INDEX(resultados!$A$2:$ZZ$2662, 720, MATCH($B$1, resultados!$A$1:$ZZ$1, 0))</f>
        <v/>
      </c>
      <c r="B726">
        <f>INDEX(resultados!$A$2:$ZZ$2662, 720, MATCH($B$2, resultados!$A$1:$ZZ$1, 0))</f>
        <v/>
      </c>
      <c r="C726">
        <f>INDEX(resultados!$A$2:$ZZ$2662, 720, MATCH($B$3, resultados!$A$1:$ZZ$1, 0))</f>
        <v/>
      </c>
    </row>
    <row r="727">
      <c r="A727">
        <f>INDEX(resultados!$A$2:$ZZ$2662, 721, MATCH($B$1, resultados!$A$1:$ZZ$1, 0))</f>
        <v/>
      </c>
      <c r="B727">
        <f>INDEX(resultados!$A$2:$ZZ$2662, 721, MATCH($B$2, resultados!$A$1:$ZZ$1, 0))</f>
        <v/>
      </c>
      <c r="C727">
        <f>INDEX(resultados!$A$2:$ZZ$2662, 721, MATCH($B$3, resultados!$A$1:$ZZ$1, 0))</f>
        <v/>
      </c>
    </row>
    <row r="728">
      <c r="A728">
        <f>INDEX(resultados!$A$2:$ZZ$2662, 722, MATCH($B$1, resultados!$A$1:$ZZ$1, 0))</f>
        <v/>
      </c>
      <c r="B728">
        <f>INDEX(resultados!$A$2:$ZZ$2662, 722, MATCH($B$2, resultados!$A$1:$ZZ$1, 0))</f>
        <v/>
      </c>
      <c r="C728">
        <f>INDEX(resultados!$A$2:$ZZ$2662, 722, MATCH($B$3, resultados!$A$1:$ZZ$1, 0))</f>
        <v/>
      </c>
    </row>
    <row r="729">
      <c r="A729">
        <f>INDEX(resultados!$A$2:$ZZ$2662, 723, MATCH($B$1, resultados!$A$1:$ZZ$1, 0))</f>
        <v/>
      </c>
      <c r="B729">
        <f>INDEX(resultados!$A$2:$ZZ$2662, 723, MATCH($B$2, resultados!$A$1:$ZZ$1, 0))</f>
        <v/>
      </c>
      <c r="C729">
        <f>INDEX(resultados!$A$2:$ZZ$2662, 723, MATCH($B$3, resultados!$A$1:$ZZ$1, 0))</f>
        <v/>
      </c>
    </row>
    <row r="730">
      <c r="A730">
        <f>INDEX(resultados!$A$2:$ZZ$2662, 724, MATCH($B$1, resultados!$A$1:$ZZ$1, 0))</f>
        <v/>
      </c>
      <c r="B730">
        <f>INDEX(resultados!$A$2:$ZZ$2662, 724, MATCH($B$2, resultados!$A$1:$ZZ$1, 0))</f>
        <v/>
      </c>
      <c r="C730">
        <f>INDEX(resultados!$A$2:$ZZ$2662, 724, MATCH($B$3, resultados!$A$1:$ZZ$1, 0))</f>
        <v/>
      </c>
    </row>
    <row r="731">
      <c r="A731">
        <f>INDEX(resultados!$A$2:$ZZ$2662, 725, MATCH($B$1, resultados!$A$1:$ZZ$1, 0))</f>
        <v/>
      </c>
      <c r="B731">
        <f>INDEX(resultados!$A$2:$ZZ$2662, 725, MATCH($B$2, resultados!$A$1:$ZZ$1, 0))</f>
        <v/>
      </c>
      <c r="C731">
        <f>INDEX(resultados!$A$2:$ZZ$2662, 725, MATCH($B$3, resultados!$A$1:$ZZ$1, 0))</f>
        <v/>
      </c>
    </row>
    <row r="732">
      <c r="A732">
        <f>INDEX(resultados!$A$2:$ZZ$2662, 726, MATCH($B$1, resultados!$A$1:$ZZ$1, 0))</f>
        <v/>
      </c>
      <c r="B732">
        <f>INDEX(resultados!$A$2:$ZZ$2662, 726, MATCH($B$2, resultados!$A$1:$ZZ$1, 0))</f>
        <v/>
      </c>
      <c r="C732">
        <f>INDEX(resultados!$A$2:$ZZ$2662, 726, MATCH($B$3, resultados!$A$1:$ZZ$1, 0))</f>
        <v/>
      </c>
    </row>
    <row r="733">
      <c r="A733">
        <f>INDEX(resultados!$A$2:$ZZ$2662, 727, MATCH($B$1, resultados!$A$1:$ZZ$1, 0))</f>
        <v/>
      </c>
      <c r="B733">
        <f>INDEX(resultados!$A$2:$ZZ$2662, 727, MATCH($B$2, resultados!$A$1:$ZZ$1, 0))</f>
        <v/>
      </c>
      <c r="C733">
        <f>INDEX(resultados!$A$2:$ZZ$2662, 727, MATCH($B$3, resultados!$A$1:$ZZ$1, 0))</f>
        <v/>
      </c>
    </row>
    <row r="734">
      <c r="A734">
        <f>INDEX(resultados!$A$2:$ZZ$2662, 728, MATCH($B$1, resultados!$A$1:$ZZ$1, 0))</f>
        <v/>
      </c>
      <c r="B734">
        <f>INDEX(resultados!$A$2:$ZZ$2662, 728, MATCH($B$2, resultados!$A$1:$ZZ$1, 0))</f>
        <v/>
      </c>
      <c r="C734">
        <f>INDEX(resultados!$A$2:$ZZ$2662, 728, MATCH($B$3, resultados!$A$1:$ZZ$1, 0))</f>
        <v/>
      </c>
    </row>
    <row r="735">
      <c r="A735">
        <f>INDEX(resultados!$A$2:$ZZ$2662, 729, MATCH($B$1, resultados!$A$1:$ZZ$1, 0))</f>
        <v/>
      </c>
      <c r="B735">
        <f>INDEX(resultados!$A$2:$ZZ$2662, 729, MATCH($B$2, resultados!$A$1:$ZZ$1, 0))</f>
        <v/>
      </c>
      <c r="C735">
        <f>INDEX(resultados!$A$2:$ZZ$2662, 729, MATCH($B$3, resultados!$A$1:$ZZ$1, 0))</f>
        <v/>
      </c>
    </row>
    <row r="736">
      <c r="A736">
        <f>INDEX(resultados!$A$2:$ZZ$2662, 730, MATCH($B$1, resultados!$A$1:$ZZ$1, 0))</f>
        <v/>
      </c>
      <c r="B736">
        <f>INDEX(resultados!$A$2:$ZZ$2662, 730, MATCH($B$2, resultados!$A$1:$ZZ$1, 0))</f>
        <v/>
      </c>
      <c r="C736">
        <f>INDEX(resultados!$A$2:$ZZ$2662, 730, MATCH($B$3, resultados!$A$1:$ZZ$1, 0))</f>
        <v/>
      </c>
    </row>
    <row r="737">
      <c r="A737">
        <f>INDEX(resultados!$A$2:$ZZ$2662, 731, MATCH($B$1, resultados!$A$1:$ZZ$1, 0))</f>
        <v/>
      </c>
      <c r="B737">
        <f>INDEX(resultados!$A$2:$ZZ$2662, 731, MATCH($B$2, resultados!$A$1:$ZZ$1, 0))</f>
        <v/>
      </c>
      <c r="C737">
        <f>INDEX(resultados!$A$2:$ZZ$2662, 731, MATCH($B$3, resultados!$A$1:$ZZ$1, 0))</f>
        <v/>
      </c>
    </row>
    <row r="738">
      <c r="A738">
        <f>INDEX(resultados!$A$2:$ZZ$2662, 732, MATCH($B$1, resultados!$A$1:$ZZ$1, 0))</f>
        <v/>
      </c>
      <c r="B738">
        <f>INDEX(resultados!$A$2:$ZZ$2662, 732, MATCH($B$2, resultados!$A$1:$ZZ$1, 0))</f>
        <v/>
      </c>
      <c r="C738">
        <f>INDEX(resultados!$A$2:$ZZ$2662, 732, MATCH($B$3, resultados!$A$1:$ZZ$1, 0))</f>
        <v/>
      </c>
    </row>
    <row r="739">
      <c r="A739">
        <f>INDEX(resultados!$A$2:$ZZ$2662, 733, MATCH($B$1, resultados!$A$1:$ZZ$1, 0))</f>
        <v/>
      </c>
      <c r="B739">
        <f>INDEX(resultados!$A$2:$ZZ$2662, 733, MATCH($B$2, resultados!$A$1:$ZZ$1, 0))</f>
        <v/>
      </c>
      <c r="C739">
        <f>INDEX(resultados!$A$2:$ZZ$2662, 733, MATCH($B$3, resultados!$A$1:$ZZ$1, 0))</f>
        <v/>
      </c>
    </row>
    <row r="740">
      <c r="A740">
        <f>INDEX(resultados!$A$2:$ZZ$2662, 734, MATCH($B$1, resultados!$A$1:$ZZ$1, 0))</f>
        <v/>
      </c>
      <c r="B740">
        <f>INDEX(resultados!$A$2:$ZZ$2662, 734, MATCH($B$2, resultados!$A$1:$ZZ$1, 0))</f>
        <v/>
      </c>
      <c r="C740">
        <f>INDEX(resultados!$A$2:$ZZ$2662, 734, MATCH($B$3, resultados!$A$1:$ZZ$1, 0))</f>
        <v/>
      </c>
    </row>
    <row r="741">
      <c r="A741">
        <f>INDEX(resultados!$A$2:$ZZ$2662, 735, MATCH($B$1, resultados!$A$1:$ZZ$1, 0))</f>
        <v/>
      </c>
      <c r="B741">
        <f>INDEX(resultados!$A$2:$ZZ$2662, 735, MATCH($B$2, resultados!$A$1:$ZZ$1, 0))</f>
        <v/>
      </c>
      <c r="C741">
        <f>INDEX(resultados!$A$2:$ZZ$2662, 735, MATCH($B$3, resultados!$A$1:$ZZ$1, 0))</f>
        <v/>
      </c>
    </row>
    <row r="742">
      <c r="A742">
        <f>INDEX(resultados!$A$2:$ZZ$2662, 736, MATCH($B$1, resultados!$A$1:$ZZ$1, 0))</f>
        <v/>
      </c>
      <c r="B742">
        <f>INDEX(resultados!$A$2:$ZZ$2662, 736, MATCH($B$2, resultados!$A$1:$ZZ$1, 0))</f>
        <v/>
      </c>
      <c r="C742">
        <f>INDEX(resultados!$A$2:$ZZ$2662, 736, MATCH($B$3, resultados!$A$1:$ZZ$1, 0))</f>
        <v/>
      </c>
    </row>
    <row r="743">
      <c r="A743">
        <f>INDEX(resultados!$A$2:$ZZ$2662, 737, MATCH($B$1, resultados!$A$1:$ZZ$1, 0))</f>
        <v/>
      </c>
      <c r="B743">
        <f>INDEX(resultados!$A$2:$ZZ$2662, 737, MATCH($B$2, resultados!$A$1:$ZZ$1, 0))</f>
        <v/>
      </c>
      <c r="C743">
        <f>INDEX(resultados!$A$2:$ZZ$2662, 737, MATCH($B$3, resultados!$A$1:$ZZ$1, 0))</f>
        <v/>
      </c>
    </row>
    <row r="744">
      <c r="A744">
        <f>INDEX(resultados!$A$2:$ZZ$2662, 738, MATCH($B$1, resultados!$A$1:$ZZ$1, 0))</f>
        <v/>
      </c>
      <c r="B744">
        <f>INDEX(resultados!$A$2:$ZZ$2662, 738, MATCH($B$2, resultados!$A$1:$ZZ$1, 0))</f>
        <v/>
      </c>
      <c r="C744">
        <f>INDEX(resultados!$A$2:$ZZ$2662, 738, MATCH($B$3, resultados!$A$1:$ZZ$1, 0))</f>
        <v/>
      </c>
    </row>
    <row r="745">
      <c r="A745">
        <f>INDEX(resultados!$A$2:$ZZ$2662, 739, MATCH($B$1, resultados!$A$1:$ZZ$1, 0))</f>
        <v/>
      </c>
      <c r="B745">
        <f>INDEX(resultados!$A$2:$ZZ$2662, 739, MATCH($B$2, resultados!$A$1:$ZZ$1, 0))</f>
        <v/>
      </c>
      <c r="C745">
        <f>INDEX(resultados!$A$2:$ZZ$2662, 739, MATCH($B$3, resultados!$A$1:$ZZ$1, 0))</f>
        <v/>
      </c>
    </row>
    <row r="746">
      <c r="A746">
        <f>INDEX(resultados!$A$2:$ZZ$2662, 740, MATCH($B$1, resultados!$A$1:$ZZ$1, 0))</f>
        <v/>
      </c>
      <c r="B746">
        <f>INDEX(resultados!$A$2:$ZZ$2662, 740, MATCH($B$2, resultados!$A$1:$ZZ$1, 0))</f>
        <v/>
      </c>
      <c r="C746">
        <f>INDEX(resultados!$A$2:$ZZ$2662, 740, MATCH($B$3, resultados!$A$1:$ZZ$1, 0))</f>
        <v/>
      </c>
    </row>
    <row r="747">
      <c r="A747">
        <f>INDEX(resultados!$A$2:$ZZ$2662, 741, MATCH($B$1, resultados!$A$1:$ZZ$1, 0))</f>
        <v/>
      </c>
      <c r="B747">
        <f>INDEX(resultados!$A$2:$ZZ$2662, 741, MATCH($B$2, resultados!$A$1:$ZZ$1, 0))</f>
        <v/>
      </c>
      <c r="C747">
        <f>INDEX(resultados!$A$2:$ZZ$2662, 741, MATCH($B$3, resultados!$A$1:$ZZ$1, 0))</f>
        <v/>
      </c>
    </row>
    <row r="748">
      <c r="A748">
        <f>INDEX(resultados!$A$2:$ZZ$2662, 742, MATCH($B$1, resultados!$A$1:$ZZ$1, 0))</f>
        <v/>
      </c>
      <c r="B748">
        <f>INDEX(resultados!$A$2:$ZZ$2662, 742, MATCH($B$2, resultados!$A$1:$ZZ$1, 0))</f>
        <v/>
      </c>
      <c r="C748">
        <f>INDEX(resultados!$A$2:$ZZ$2662, 742, MATCH($B$3, resultados!$A$1:$ZZ$1, 0))</f>
        <v/>
      </c>
    </row>
    <row r="749">
      <c r="A749">
        <f>INDEX(resultados!$A$2:$ZZ$2662, 743, MATCH($B$1, resultados!$A$1:$ZZ$1, 0))</f>
        <v/>
      </c>
      <c r="B749">
        <f>INDEX(resultados!$A$2:$ZZ$2662, 743, MATCH($B$2, resultados!$A$1:$ZZ$1, 0))</f>
        <v/>
      </c>
      <c r="C749">
        <f>INDEX(resultados!$A$2:$ZZ$2662, 743, MATCH($B$3, resultados!$A$1:$ZZ$1, 0))</f>
        <v/>
      </c>
    </row>
    <row r="750">
      <c r="A750">
        <f>INDEX(resultados!$A$2:$ZZ$2662, 744, MATCH($B$1, resultados!$A$1:$ZZ$1, 0))</f>
        <v/>
      </c>
      <c r="B750">
        <f>INDEX(resultados!$A$2:$ZZ$2662, 744, MATCH($B$2, resultados!$A$1:$ZZ$1, 0))</f>
        <v/>
      </c>
      <c r="C750">
        <f>INDEX(resultados!$A$2:$ZZ$2662, 744, MATCH($B$3, resultados!$A$1:$ZZ$1, 0))</f>
        <v/>
      </c>
    </row>
    <row r="751">
      <c r="A751">
        <f>INDEX(resultados!$A$2:$ZZ$2662, 745, MATCH($B$1, resultados!$A$1:$ZZ$1, 0))</f>
        <v/>
      </c>
      <c r="B751">
        <f>INDEX(resultados!$A$2:$ZZ$2662, 745, MATCH($B$2, resultados!$A$1:$ZZ$1, 0))</f>
        <v/>
      </c>
      <c r="C751">
        <f>INDEX(resultados!$A$2:$ZZ$2662, 745, MATCH($B$3, resultados!$A$1:$ZZ$1, 0))</f>
        <v/>
      </c>
    </row>
    <row r="752">
      <c r="A752">
        <f>INDEX(resultados!$A$2:$ZZ$2662, 746, MATCH($B$1, resultados!$A$1:$ZZ$1, 0))</f>
        <v/>
      </c>
      <c r="B752">
        <f>INDEX(resultados!$A$2:$ZZ$2662, 746, MATCH($B$2, resultados!$A$1:$ZZ$1, 0))</f>
        <v/>
      </c>
      <c r="C752">
        <f>INDEX(resultados!$A$2:$ZZ$2662, 746, MATCH($B$3, resultados!$A$1:$ZZ$1, 0))</f>
        <v/>
      </c>
    </row>
    <row r="753">
      <c r="A753">
        <f>INDEX(resultados!$A$2:$ZZ$2662, 747, MATCH($B$1, resultados!$A$1:$ZZ$1, 0))</f>
        <v/>
      </c>
      <c r="B753">
        <f>INDEX(resultados!$A$2:$ZZ$2662, 747, MATCH($B$2, resultados!$A$1:$ZZ$1, 0))</f>
        <v/>
      </c>
      <c r="C753">
        <f>INDEX(resultados!$A$2:$ZZ$2662, 747, MATCH($B$3, resultados!$A$1:$ZZ$1, 0))</f>
        <v/>
      </c>
    </row>
    <row r="754">
      <c r="A754">
        <f>INDEX(resultados!$A$2:$ZZ$2662, 748, MATCH($B$1, resultados!$A$1:$ZZ$1, 0))</f>
        <v/>
      </c>
      <c r="B754">
        <f>INDEX(resultados!$A$2:$ZZ$2662, 748, MATCH($B$2, resultados!$A$1:$ZZ$1, 0))</f>
        <v/>
      </c>
      <c r="C754">
        <f>INDEX(resultados!$A$2:$ZZ$2662, 748, MATCH($B$3, resultados!$A$1:$ZZ$1, 0))</f>
        <v/>
      </c>
    </row>
    <row r="755">
      <c r="A755">
        <f>INDEX(resultados!$A$2:$ZZ$2662, 749, MATCH($B$1, resultados!$A$1:$ZZ$1, 0))</f>
        <v/>
      </c>
      <c r="B755">
        <f>INDEX(resultados!$A$2:$ZZ$2662, 749, MATCH($B$2, resultados!$A$1:$ZZ$1, 0))</f>
        <v/>
      </c>
      <c r="C755">
        <f>INDEX(resultados!$A$2:$ZZ$2662, 749, MATCH($B$3, resultados!$A$1:$ZZ$1, 0))</f>
        <v/>
      </c>
    </row>
    <row r="756">
      <c r="A756">
        <f>INDEX(resultados!$A$2:$ZZ$2662, 750, MATCH($B$1, resultados!$A$1:$ZZ$1, 0))</f>
        <v/>
      </c>
      <c r="B756">
        <f>INDEX(resultados!$A$2:$ZZ$2662, 750, MATCH($B$2, resultados!$A$1:$ZZ$1, 0))</f>
        <v/>
      </c>
      <c r="C756">
        <f>INDEX(resultados!$A$2:$ZZ$2662, 750, MATCH($B$3, resultados!$A$1:$ZZ$1, 0))</f>
        <v/>
      </c>
    </row>
    <row r="757">
      <c r="A757">
        <f>INDEX(resultados!$A$2:$ZZ$2662, 751, MATCH($B$1, resultados!$A$1:$ZZ$1, 0))</f>
        <v/>
      </c>
      <c r="B757">
        <f>INDEX(resultados!$A$2:$ZZ$2662, 751, MATCH($B$2, resultados!$A$1:$ZZ$1, 0))</f>
        <v/>
      </c>
      <c r="C757">
        <f>INDEX(resultados!$A$2:$ZZ$2662, 751, MATCH($B$3, resultados!$A$1:$ZZ$1, 0))</f>
        <v/>
      </c>
    </row>
    <row r="758">
      <c r="A758">
        <f>INDEX(resultados!$A$2:$ZZ$2662, 752, MATCH($B$1, resultados!$A$1:$ZZ$1, 0))</f>
        <v/>
      </c>
      <c r="B758">
        <f>INDEX(resultados!$A$2:$ZZ$2662, 752, MATCH($B$2, resultados!$A$1:$ZZ$1, 0))</f>
        <v/>
      </c>
      <c r="C758">
        <f>INDEX(resultados!$A$2:$ZZ$2662, 752, MATCH($B$3, resultados!$A$1:$ZZ$1, 0))</f>
        <v/>
      </c>
    </row>
    <row r="759">
      <c r="A759">
        <f>INDEX(resultados!$A$2:$ZZ$2662, 753, MATCH($B$1, resultados!$A$1:$ZZ$1, 0))</f>
        <v/>
      </c>
      <c r="B759">
        <f>INDEX(resultados!$A$2:$ZZ$2662, 753, MATCH($B$2, resultados!$A$1:$ZZ$1, 0))</f>
        <v/>
      </c>
      <c r="C759">
        <f>INDEX(resultados!$A$2:$ZZ$2662, 753, MATCH($B$3, resultados!$A$1:$ZZ$1, 0))</f>
        <v/>
      </c>
    </row>
    <row r="760">
      <c r="A760">
        <f>INDEX(resultados!$A$2:$ZZ$2662, 754, MATCH($B$1, resultados!$A$1:$ZZ$1, 0))</f>
        <v/>
      </c>
      <c r="B760">
        <f>INDEX(resultados!$A$2:$ZZ$2662, 754, MATCH($B$2, resultados!$A$1:$ZZ$1, 0))</f>
        <v/>
      </c>
      <c r="C760">
        <f>INDEX(resultados!$A$2:$ZZ$2662, 754, MATCH($B$3, resultados!$A$1:$ZZ$1, 0))</f>
        <v/>
      </c>
    </row>
    <row r="761">
      <c r="A761">
        <f>INDEX(resultados!$A$2:$ZZ$2662, 755, MATCH($B$1, resultados!$A$1:$ZZ$1, 0))</f>
        <v/>
      </c>
      <c r="B761">
        <f>INDEX(resultados!$A$2:$ZZ$2662, 755, MATCH($B$2, resultados!$A$1:$ZZ$1, 0))</f>
        <v/>
      </c>
      <c r="C761">
        <f>INDEX(resultados!$A$2:$ZZ$2662, 755, MATCH($B$3, resultados!$A$1:$ZZ$1, 0))</f>
        <v/>
      </c>
    </row>
    <row r="762">
      <c r="A762">
        <f>INDEX(resultados!$A$2:$ZZ$2662, 756, MATCH($B$1, resultados!$A$1:$ZZ$1, 0))</f>
        <v/>
      </c>
      <c r="B762">
        <f>INDEX(resultados!$A$2:$ZZ$2662, 756, MATCH($B$2, resultados!$A$1:$ZZ$1, 0))</f>
        <v/>
      </c>
      <c r="C762">
        <f>INDEX(resultados!$A$2:$ZZ$2662, 756, MATCH($B$3, resultados!$A$1:$ZZ$1, 0))</f>
        <v/>
      </c>
    </row>
    <row r="763">
      <c r="A763">
        <f>INDEX(resultados!$A$2:$ZZ$2662, 757, MATCH($B$1, resultados!$A$1:$ZZ$1, 0))</f>
        <v/>
      </c>
      <c r="B763">
        <f>INDEX(resultados!$A$2:$ZZ$2662, 757, MATCH($B$2, resultados!$A$1:$ZZ$1, 0))</f>
        <v/>
      </c>
      <c r="C763">
        <f>INDEX(resultados!$A$2:$ZZ$2662, 757, MATCH($B$3, resultados!$A$1:$ZZ$1, 0))</f>
        <v/>
      </c>
    </row>
    <row r="764">
      <c r="A764">
        <f>INDEX(resultados!$A$2:$ZZ$2662, 758, MATCH($B$1, resultados!$A$1:$ZZ$1, 0))</f>
        <v/>
      </c>
      <c r="B764">
        <f>INDEX(resultados!$A$2:$ZZ$2662, 758, MATCH($B$2, resultados!$A$1:$ZZ$1, 0))</f>
        <v/>
      </c>
      <c r="C764">
        <f>INDEX(resultados!$A$2:$ZZ$2662, 758, MATCH($B$3, resultados!$A$1:$ZZ$1, 0))</f>
        <v/>
      </c>
    </row>
    <row r="765">
      <c r="A765">
        <f>INDEX(resultados!$A$2:$ZZ$2662, 759, MATCH($B$1, resultados!$A$1:$ZZ$1, 0))</f>
        <v/>
      </c>
      <c r="B765">
        <f>INDEX(resultados!$A$2:$ZZ$2662, 759, MATCH($B$2, resultados!$A$1:$ZZ$1, 0))</f>
        <v/>
      </c>
      <c r="C765">
        <f>INDEX(resultados!$A$2:$ZZ$2662, 759, MATCH($B$3, resultados!$A$1:$ZZ$1, 0))</f>
        <v/>
      </c>
    </row>
    <row r="766">
      <c r="A766">
        <f>INDEX(resultados!$A$2:$ZZ$2662, 760, MATCH($B$1, resultados!$A$1:$ZZ$1, 0))</f>
        <v/>
      </c>
      <c r="B766">
        <f>INDEX(resultados!$A$2:$ZZ$2662, 760, MATCH($B$2, resultados!$A$1:$ZZ$1, 0))</f>
        <v/>
      </c>
      <c r="C766">
        <f>INDEX(resultados!$A$2:$ZZ$2662, 760, MATCH($B$3, resultados!$A$1:$ZZ$1, 0))</f>
        <v/>
      </c>
    </row>
    <row r="767">
      <c r="A767">
        <f>INDEX(resultados!$A$2:$ZZ$2662, 761, MATCH($B$1, resultados!$A$1:$ZZ$1, 0))</f>
        <v/>
      </c>
      <c r="B767">
        <f>INDEX(resultados!$A$2:$ZZ$2662, 761, MATCH($B$2, resultados!$A$1:$ZZ$1, 0))</f>
        <v/>
      </c>
      <c r="C767">
        <f>INDEX(resultados!$A$2:$ZZ$2662, 761, MATCH($B$3, resultados!$A$1:$ZZ$1, 0))</f>
        <v/>
      </c>
    </row>
    <row r="768">
      <c r="A768">
        <f>INDEX(resultados!$A$2:$ZZ$2662, 762, MATCH($B$1, resultados!$A$1:$ZZ$1, 0))</f>
        <v/>
      </c>
      <c r="B768">
        <f>INDEX(resultados!$A$2:$ZZ$2662, 762, MATCH($B$2, resultados!$A$1:$ZZ$1, 0))</f>
        <v/>
      </c>
      <c r="C768">
        <f>INDEX(resultados!$A$2:$ZZ$2662, 762, MATCH($B$3, resultados!$A$1:$ZZ$1, 0))</f>
        <v/>
      </c>
    </row>
    <row r="769">
      <c r="A769">
        <f>INDEX(resultados!$A$2:$ZZ$2662, 763, MATCH($B$1, resultados!$A$1:$ZZ$1, 0))</f>
        <v/>
      </c>
      <c r="B769">
        <f>INDEX(resultados!$A$2:$ZZ$2662, 763, MATCH($B$2, resultados!$A$1:$ZZ$1, 0))</f>
        <v/>
      </c>
      <c r="C769">
        <f>INDEX(resultados!$A$2:$ZZ$2662, 763, MATCH($B$3, resultados!$A$1:$ZZ$1, 0))</f>
        <v/>
      </c>
    </row>
    <row r="770">
      <c r="A770">
        <f>INDEX(resultados!$A$2:$ZZ$2662, 764, MATCH($B$1, resultados!$A$1:$ZZ$1, 0))</f>
        <v/>
      </c>
      <c r="B770">
        <f>INDEX(resultados!$A$2:$ZZ$2662, 764, MATCH($B$2, resultados!$A$1:$ZZ$1, 0))</f>
        <v/>
      </c>
      <c r="C770">
        <f>INDEX(resultados!$A$2:$ZZ$2662, 764, MATCH($B$3, resultados!$A$1:$ZZ$1, 0))</f>
        <v/>
      </c>
    </row>
    <row r="771">
      <c r="A771">
        <f>INDEX(resultados!$A$2:$ZZ$2662, 765, MATCH($B$1, resultados!$A$1:$ZZ$1, 0))</f>
        <v/>
      </c>
      <c r="B771">
        <f>INDEX(resultados!$A$2:$ZZ$2662, 765, MATCH($B$2, resultados!$A$1:$ZZ$1, 0))</f>
        <v/>
      </c>
      <c r="C771">
        <f>INDEX(resultados!$A$2:$ZZ$2662, 765, MATCH($B$3, resultados!$A$1:$ZZ$1, 0))</f>
        <v/>
      </c>
    </row>
    <row r="772">
      <c r="A772">
        <f>INDEX(resultados!$A$2:$ZZ$2662, 766, MATCH($B$1, resultados!$A$1:$ZZ$1, 0))</f>
        <v/>
      </c>
      <c r="B772">
        <f>INDEX(resultados!$A$2:$ZZ$2662, 766, MATCH($B$2, resultados!$A$1:$ZZ$1, 0))</f>
        <v/>
      </c>
      <c r="C772">
        <f>INDEX(resultados!$A$2:$ZZ$2662, 766, MATCH($B$3, resultados!$A$1:$ZZ$1, 0))</f>
        <v/>
      </c>
    </row>
    <row r="773">
      <c r="A773">
        <f>INDEX(resultados!$A$2:$ZZ$2662, 767, MATCH($B$1, resultados!$A$1:$ZZ$1, 0))</f>
        <v/>
      </c>
      <c r="B773">
        <f>INDEX(resultados!$A$2:$ZZ$2662, 767, MATCH($B$2, resultados!$A$1:$ZZ$1, 0))</f>
        <v/>
      </c>
      <c r="C773">
        <f>INDEX(resultados!$A$2:$ZZ$2662, 767, MATCH($B$3, resultados!$A$1:$ZZ$1, 0))</f>
        <v/>
      </c>
    </row>
    <row r="774">
      <c r="A774">
        <f>INDEX(resultados!$A$2:$ZZ$2662, 768, MATCH($B$1, resultados!$A$1:$ZZ$1, 0))</f>
        <v/>
      </c>
      <c r="B774">
        <f>INDEX(resultados!$A$2:$ZZ$2662, 768, MATCH($B$2, resultados!$A$1:$ZZ$1, 0))</f>
        <v/>
      </c>
      <c r="C774">
        <f>INDEX(resultados!$A$2:$ZZ$2662, 768, MATCH($B$3, resultados!$A$1:$ZZ$1, 0))</f>
        <v/>
      </c>
    </row>
    <row r="775">
      <c r="A775">
        <f>INDEX(resultados!$A$2:$ZZ$2662, 769, MATCH($B$1, resultados!$A$1:$ZZ$1, 0))</f>
        <v/>
      </c>
      <c r="B775">
        <f>INDEX(resultados!$A$2:$ZZ$2662, 769, MATCH($B$2, resultados!$A$1:$ZZ$1, 0))</f>
        <v/>
      </c>
      <c r="C775">
        <f>INDEX(resultados!$A$2:$ZZ$2662, 769, MATCH($B$3, resultados!$A$1:$ZZ$1, 0))</f>
        <v/>
      </c>
    </row>
    <row r="776">
      <c r="A776">
        <f>INDEX(resultados!$A$2:$ZZ$2662, 770, MATCH($B$1, resultados!$A$1:$ZZ$1, 0))</f>
        <v/>
      </c>
      <c r="B776">
        <f>INDEX(resultados!$A$2:$ZZ$2662, 770, MATCH($B$2, resultados!$A$1:$ZZ$1, 0))</f>
        <v/>
      </c>
      <c r="C776">
        <f>INDEX(resultados!$A$2:$ZZ$2662, 770, MATCH($B$3, resultados!$A$1:$ZZ$1, 0))</f>
        <v/>
      </c>
    </row>
    <row r="777">
      <c r="A777">
        <f>INDEX(resultados!$A$2:$ZZ$2662, 771, MATCH($B$1, resultados!$A$1:$ZZ$1, 0))</f>
        <v/>
      </c>
      <c r="B777">
        <f>INDEX(resultados!$A$2:$ZZ$2662, 771, MATCH($B$2, resultados!$A$1:$ZZ$1, 0))</f>
        <v/>
      </c>
      <c r="C777">
        <f>INDEX(resultados!$A$2:$ZZ$2662, 771, MATCH($B$3, resultados!$A$1:$ZZ$1, 0))</f>
        <v/>
      </c>
    </row>
    <row r="778">
      <c r="A778">
        <f>INDEX(resultados!$A$2:$ZZ$2662, 772, MATCH($B$1, resultados!$A$1:$ZZ$1, 0))</f>
        <v/>
      </c>
      <c r="B778">
        <f>INDEX(resultados!$A$2:$ZZ$2662, 772, MATCH($B$2, resultados!$A$1:$ZZ$1, 0))</f>
        <v/>
      </c>
      <c r="C778">
        <f>INDEX(resultados!$A$2:$ZZ$2662, 772, MATCH($B$3, resultados!$A$1:$ZZ$1, 0))</f>
        <v/>
      </c>
    </row>
    <row r="779">
      <c r="A779">
        <f>INDEX(resultados!$A$2:$ZZ$2662, 773, MATCH($B$1, resultados!$A$1:$ZZ$1, 0))</f>
        <v/>
      </c>
      <c r="B779">
        <f>INDEX(resultados!$A$2:$ZZ$2662, 773, MATCH($B$2, resultados!$A$1:$ZZ$1, 0))</f>
        <v/>
      </c>
      <c r="C779">
        <f>INDEX(resultados!$A$2:$ZZ$2662, 773, MATCH($B$3, resultados!$A$1:$ZZ$1, 0))</f>
        <v/>
      </c>
    </row>
    <row r="780">
      <c r="A780">
        <f>INDEX(resultados!$A$2:$ZZ$2662, 774, MATCH($B$1, resultados!$A$1:$ZZ$1, 0))</f>
        <v/>
      </c>
      <c r="B780">
        <f>INDEX(resultados!$A$2:$ZZ$2662, 774, MATCH($B$2, resultados!$A$1:$ZZ$1, 0))</f>
        <v/>
      </c>
      <c r="C780">
        <f>INDEX(resultados!$A$2:$ZZ$2662, 774, MATCH($B$3, resultados!$A$1:$ZZ$1, 0))</f>
        <v/>
      </c>
    </row>
    <row r="781">
      <c r="A781">
        <f>INDEX(resultados!$A$2:$ZZ$2662, 775, MATCH($B$1, resultados!$A$1:$ZZ$1, 0))</f>
        <v/>
      </c>
      <c r="B781">
        <f>INDEX(resultados!$A$2:$ZZ$2662, 775, MATCH($B$2, resultados!$A$1:$ZZ$1, 0))</f>
        <v/>
      </c>
      <c r="C781">
        <f>INDEX(resultados!$A$2:$ZZ$2662, 775, MATCH($B$3, resultados!$A$1:$ZZ$1, 0))</f>
        <v/>
      </c>
    </row>
    <row r="782">
      <c r="A782">
        <f>INDEX(resultados!$A$2:$ZZ$2662, 776, MATCH($B$1, resultados!$A$1:$ZZ$1, 0))</f>
        <v/>
      </c>
      <c r="B782">
        <f>INDEX(resultados!$A$2:$ZZ$2662, 776, MATCH($B$2, resultados!$A$1:$ZZ$1, 0))</f>
        <v/>
      </c>
      <c r="C782">
        <f>INDEX(resultados!$A$2:$ZZ$2662, 776, MATCH($B$3, resultados!$A$1:$ZZ$1, 0))</f>
        <v/>
      </c>
    </row>
    <row r="783">
      <c r="A783">
        <f>INDEX(resultados!$A$2:$ZZ$2662, 777, MATCH($B$1, resultados!$A$1:$ZZ$1, 0))</f>
        <v/>
      </c>
      <c r="B783">
        <f>INDEX(resultados!$A$2:$ZZ$2662, 777, MATCH($B$2, resultados!$A$1:$ZZ$1, 0))</f>
        <v/>
      </c>
      <c r="C783">
        <f>INDEX(resultados!$A$2:$ZZ$2662, 777, MATCH($B$3, resultados!$A$1:$ZZ$1, 0))</f>
        <v/>
      </c>
    </row>
    <row r="784">
      <c r="A784">
        <f>INDEX(resultados!$A$2:$ZZ$2662, 778, MATCH($B$1, resultados!$A$1:$ZZ$1, 0))</f>
        <v/>
      </c>
      <c r="B784">
        <f>INDEX(resultados!$A$2:$ZZ$2662, 778, MATCH($B$2, resultados!$A$1:$ZZ$1, 0))</f>
        <v/>
      </c>
      <c r="C784">
        <f>INDEX(resultados!$A$2:$ZZ$2662, 778, MATCH($B$3, resultados!$A$1:$ZZ$1, 0))</f>
        <v/>
      </c>
    </row>
    <row r="785">
      <c r="A785">
        <f>INDEX(resultados!$A$2:$ZZ$2662, 779, MATCH($B$1, resultados!$A$1:$ZZ$1, 0))</f>
        <v/>
      </c>
      <c r="B785">
        <f>INDEX(resultados!$A$2:$ZZ$2662, 779, MATCH($B$2, resultados!$A$1:$ZZ$1, 0))</f>
        <v/>
      </c>
      <c r="C785">
        <f>INDEX(resultados!$A$2:$ZZ$2662, 779, MATCH($B$3, resultados!$A$1:$ZZ$1, 0))</f>
        <v/>
      </c>
    </row>
    <row r="786">
      <c r="A786">
        <f>INDEX(resultados!$A$2:$ZZ$2662, 780, MATCH($B$1, resultados!$A$1:$ZZ$1, 0))</f>
        <v/>
      </c>
      <c r="B786">
        <f>INDEX(resultados!$A$2:$ZZ$2662, 780, MATCH($B$2, resultados!$A$1:$ZZ$1, 0))</f>
        <v/>
      </c>
      <c r="C786">
        <f>INDEX(resultados!$A$2:$ZZ$2662, 780, MATCH($B$3, resultados!$A$1:$ZZ$1, 0))</f>
        <v/>
      </c>
    </row>
    <row r="787">
      <c r="A787">
        <f>INDEX(resultados!$A$2:$ZZ$2662, 781, MATCH($B$1, resultados!$A$1:$ZZ$1, 0))</f>
        <v/>
      </c>
      <c r="B787">
        <f>INDEX(resultados!$A$2:$ZZ$2662, 781, MATCH($B$2, resultados!$A$1:$ZZ$1, 0))</f>
        <v/>
      </c>
      <c r="C787">
        <f>INDEX(resultados!$A$2:$ZZ$2662, 781, MATCH($B$3, resultados!$A$1:$ZZ$1, 0))</f>
        <v/>
      </c>
    </row>
    <row r="788">
      <c r="A788">
        <f>INDEX(resultados!$A$2:$ZZ$2662, 782, MATCH($B$1, resultados!$A$1:$ZZ$1, 0))</f>
        <v/>
      </c>
      <c r="B788">
        <f>INDEX(resultados!$A$2:$ZZ$2662, 782, MATCH($B$2, resultados!$A$1:$ZZ$1, 0))</f>
        <v/>
      </c>
      <c r="C788">
        <f>INDEX(resultados!$A$2:$ZZ$2662, 782, MATCH($B$3, resultados!$A$1:$ZZ$1, 0))</f>
        <v/>
      </c>
    </row>
    <row r="789">
      <c r="A789">
        <f>INDEX(resultados!$A$2:$ZZ$2662, 783, MATCH($B$1, resultados!$A$1:$ZZ$1, 0))</f>
        <v/>
      </c>
      <c r="B789">
        <f>INDEX(resultados!$A$2:$ZZ$2662, 783, MATCH($B$2, resultados!$A$1:$ZZ$1, 0))</f>
        <v/>
      </c>
      <c r="C789">
        <f>INDEX(resultados!$A$2:$ZZ$2662, 783, MATCH($B$3, resultados!$A$1:$ZZ$1, 0))</f>
        <v/>
      </c>
    </row>
    <row r="790">
      <c r="A790">
        <f>INDEX(resultados!$A$2:$ZZ$2662, 784, MATCH($B$1, resultados!$A$1:$ZZ$1, 0))</f>
        <v/>
      </c>
      <c r="B790">
        <f>INDEX(resultados!$A$2:$ZZ$2662, 784, MATCH($B$2, resultados!$A$1:$ZZ$1, 0))</f>
        <v/>
      </c>
      <c r="C790">
        <f>INDEX(resultados!$A$2:$ZZ$2662, 784, MATCH($B$3, resultados!$A$1:$ZZ$1, 0))</f>
        <v/>
      </c>
    </row>
    <row r="791">
      <c r="A791">
        <f>INDEX(resultados!$A$2:$ZZ$2662, 785, MATCH($B$1, resultados!$A$1:$ZZ$1, 0))</f>
        <v/>
      </c>
      <c r="B791">
        <f>INDEX(resultados!$A$2:$ZZ$2662, 785, MATCH($B$2, resultados!$A$1:$ZZ$1, 0))</f>
        <v/>
      </c>
      <c r="C791">
        <f>INDEX(resultados!$A$2:$ZZ$2662, 785, MATCH($B$3, resultados!$A$1:$ZZ$1, 0))</f>
        <v/>
      </c>
    </row>
    <row r="792">
      <c r="A792">
        <f>INDEX(resultados!$A$2:$ZZ$2662, 786, MATCH($B$1, resultados!$A$1:$ZZ$1, 0))</f>
        <v/>
      </c>
      <c r="B792">
        <f>INDEX(resultados!$A$2:$ZZ$2662, 786, MATCH($B$2, resultados!$A$1:$ZZ$1, 0))</f>
        <v/>
      </c>
      <c r="C792">
        <f>INDEX(resultados!$A$2:$ZZ$2662, 786, MATCH($B$3, resultados!$A$1:$ZZ$1, 0))</f>
        <v/>
      </c>
    </row>
    <row r="793">
      <c r="A793">
        <f>INDEX(resultados!$A$2:$ZZ$2662, 787, MATCH($B$1, resultados!$A$1:$ZZ$1, 0))</f>
        <v/>
      </c>
      <c r="B793">
        <f>INDEX(resultados!$A$2:$ZZ$2662, 787, MATCH($B$2, resultados!$A$1:$ZZ$1, 0))</f>
        <v/>
      </c>
      <c r="C793">
        <f>INDEX(resultados!$A$2:$ZZ$2662, 787, MATCH($B$3, resultados!$A$1:$ZZ$1, 0))</f>
        <v/>
      </c>
    </row>
    <row r="794">
      <c r="A794">
        <f>INDEX(resultados!$A$2:$ZZ$2662, 788, MATCH($B$1, resultados!$A$1:$ZZ$1, 0))</f>
        <v/>
      </c>
      <c r="B794">
        <f>INDEX(resultados!$A$2:$ZZ$2662, 788, MATCH($B$2, resultados!$A$1:$ZZ$1, 0))</f>
        <v/>
      </c>
      <c r="C794">
        <f>INDEX(resultados!$A$2:$ZZ$2662, 788, MATCH($B$3, resultados!$A$1:$ZZ$1, 0))</f>
        <v/>
      </c>
    </row>
    <row r="795">
      <c r="A795">
        <f>INDEX(resultados!$A$2:$ZZ$2662, 789, MATCH($B$1, resultados!$A$1:$ZZ$1, 0))</f>
        <v/>
      </c>
      <c r="B795">
        <f>INDEX(resultados!$A$2:$ZZ$2662, 789, MATCH($B$2, resultados!$A$1:$ZZ$1, 0))</f>
        <v/>
      </c>
      <c r="C795">
        <f>INDEX(resultados!$A$2:$ZZ$2662, 789, MATCH($B$3, resultados!$A$1:$ZZ$1, 0))</f>
        <v/>
      </c>
    </row>
    <row r="796">
      <c r="A796">
        <f>INDEX(resultados!$A$2:$ZZ$2662, 790, MATCH($B$1, resultados!$A$1:$ZZ$1, 0))</f>
        <v/>
      </c>
      <c r="B796">
        <f>INDEX(resultados!$A$2:$ZZ$2662, 790, MATCH($B$2, resultados!$A$1:$ZZ$1, 0))</f>
        <v/>
      </c>
      <c r="C796">
        <f>INDEX(resultados!$A$2:$ZZ$2662, 790, MATCH($B$3, resultados!$A$1:$ZZ$1, 0))</f>
        <v/>
      </c>
    </row>
    <row r="797">
      <c r="A797">
        <f>INDEX(resultados!$A$2:$ZZ$2662, 791, MATCH($B$1, resultados!$A$1:$ZZ$1, 0))</f>
        <v/>
      </c>
      <c r="B797">
        <f>INDEX(resultados!$A$2:$ZZ$2662, 791, MATCH($B$2, resultados!$A$1:$ZZ$1, 0))</f>
        <v/>
      </c>
      <c r="C797">
        <f>INDEX(resultados!$A$2:$ZZ$2662, 791, MATCH($B$3, resultados!$A$1:$ZZ$1, 0))</f>
        <v/>
      </c>
    </row>
    <row r="798">
      <c r="A798">
        <f>INDEX(resultados!$A$2:$ZZ$2662, 792, MATCH($B$1, resultados!$A$1:$ZZ$1, 0))</f>
        <v/>
      </c>
      <c r="B798">
        <f>INDEX(resultados!$A$2:$ZZ$2662, 792, MATCH($B$2, resultados!$A$1:$ZZ$1, 0))</f>
        <v/>
      </c>
      <c r="C798">
        <f>INDEX(resultados!$A$2:$ZZ$2662, 792, MATCH($B$3, resultados!$A$1:$ZZ$1, 0))</f>
        <v/>
      </c>
    </row>
    <row r="799">
      <c r="A799">
        <f>INDEX(resultados!$A$2:$ZZ$2662, 793, MATCH($B$1, resultados!$A$1:$ZZ$1, 0))</f>
        <v/>
      </c>
      <c r="B799">
        <f>INDEX(resultados!$A$2:$ZZ$2662, 793, MATCH($B$2, resultados!$A$1:$ZZ$1, 0))</f>
        <v/>
      </c>
      <c r="C799">
        <f>INDEX(resultados!$A$2:$ZZ$2662, 793, MATCH($B$3, resultados!$A$1:$ZZ$1, 0))</f>
        <v/>
      </c>
    </row>
    <row r="800">
      <c r="A800">
        <f>INDEX(resultados!$A$2:$ZZ$2662, 794, MATCH($B$1, resultados!$A$1:$ZZ$1, 0))</f>
        <v/>
      </c>
      <c r="B800">
        <f>INDEX(resultados!$A$2:$ZZ$2662, 794, MATCH($B$2, resultados!$A$1:$ZZ$1, 0))</f>
        <v/>
      </c>
      <c r="C800">
        <f>INDEX(resultados!$A$2:$ZZ$2662, 794, MATCH($B$3, resultados!$A$1:$ZZ$1, 0))</f>
        <v/>
      </c>
    </row>
    <row r="801">
      <c r="A801">
        <f>INDEX(resultados!$A$2:$ZZ$2662, 795, MATCH($B$1, resultados!$A$1:$ZZ$1, 0))</f>
        <v/>
      </c>
      <c r="B801">
        <f>INDEX(resultados!$A$2:$ZZ$2662, 795, MATCH($B$2, resultados!$A$1:$ZZ$1, 0))</f>
        <v/>
      </c>
      <c r="C801">
        <f>INDEX(resultados!$A$2:$ZZ$2662, 795, MATCH($B$3, resultados!$A$1:$ZZ$1, 0))</f>
        <v/>
      </c>
    </row>
    <row r="802">
      <c r="A802">
        <f>INDEX(resultados!$A$2:$ZZ$2662, 796, MATCH($B$1, resultados!$A$1:$ZZ$1, 0))</f>
        <v/>
      </c>
      <c r="B802">
        <f>INDEX(resultados!$A$2:$ZZ$2662, 796, MATCH($B$2, resultados!$A$1:$ZZ$1, 0))</f>
        <v/>
      </c>
      <c r="C802">
        <f>INDEX(resultados!$A$2:$ZZ$2662, 796, MATCH($B$3, resultados!$A$1:$ZZ$1, 0))</f>
        <v/>
      </c>
    </row>
    <row r="803">
      <c r="A803">
        <f>INDEX(resultados!$A$2:$ZZ$2662, 797, MATCH($B$1, resultados!$A$1:$ZZ$1, 0))</f>
        <v/>
      </c>
      <c r="B803">
        <f>INDEX(resultados!$A$2:$ZZ$2662, 797, MATCH($B$2, resultados!$A$1:$ZZ$1, 0))</f>
        <v/>
      </c>
      <c r="C803">
        <f>INDEX(resultados!$A$2:$ZZ$2662, 797, MATCH($B$3, resultados!$A$1:$ZZ$1, 0))</f>
        <v/>
      </c>
    </row>
    <row r="804">
      <c r="A804">
        <f>INDEX(resultados!$A$2:$ZZ$2662, 798, MATCH($B$1, resultados!$A$1:$ZZ$1, 0))</f>
        <v/>
      </c>
      <c r="B804">
        <f>INDEX(resultados!$A$2:$ZZ$2662, 798, MATCH($B$2, resultados!$A$1:$ZZ$1, 0))</f>
        <v/>
      </c>
      <c r="C804">
        <f>INDEX(resultados!$A$2:$ZZ$2662, 798, MATCH($B$3, resultados!$A$1:$ZZ$1, 0))</f>
        <v/>
      </c>
    </row>
    <row r="805">
      <c r="A805">
        <f>INDEX(resultados!$A$2:$ZZ$2662, 799, MATCH($B$1, resultados!$A$1:$ZZ$1, 0))</f>
        <v/>
      </c>
      <c r="B805">
        <f>INDEX(resultados!$A$2:$ZZ$2662, 799, MATCH($B$2, resultados!$A$1:$ZZ$1, 0))</f>
        <v/>
      </c>
      <c r="C805">
        <f>INDEX(resultados!$A$2:$ZZ$2662, 799, MATCH($B$3, resultados!$A$1:$ZZ$1, 0))</f>
        <v/>
      </c>
    </row>
    <row r="806">
      <c r="A806">
        <f>INDEX(resultados!$A$2:$ZZ$2662, 800, MATCH($B$1, resultados!$A$1:$ZZ$1, 0))</f>
        <v/>
      </c>
      <c r="B806">
        <f>INDEX(resultados!$A$2:$ZZ$2662, 800, MATCH($B$2, resultados!$A$1:$ZZ$1, 0))</f>
        <v/>
      </c>
      <c r="C806">
        <f>INDEX(resultados!$A$2:$ZZ$2662, 800, MATCH($B$3, resultados!$A$1:$ZZ$1, 0))</f>
        <v/>
      </c>
    </row>
    <row r="807">
      <c r="A807">
        <f>INDEX(resultados!$A$2:$ZZ$2662, 801, MATCH($B$1, resultados!$A$1:$ZZ$1, 0))</f>
        <v/>
      </c>
      <c r="B807">
        <f>INDEX(resultados!$A$2:$ZZ$2662, 801, MATCH($B$2, resultados!$A$1:$ZZ$1, 0))</f>
        <v/>
      </c>
      <c r="C807">
        <f>INDEX(resultados!$A$2:$ZZ$2662, 801, MATCH($B$3, resultados!$A$1:$ZZ$1, 0))</f>
        <v/>
      </c>
    </row>
    <row r="808">
      <c r="A808">
        <f>INDEX(resultados!$A$2:$ZZ$2662, 802, MATCH($B$1, resultados!$A$1:$ZZ$1, 0))</f>
        <v/>
      </c>
      <c r="B808">
        <f>INDEX(resultados!$A$2:$ZZ$2662, 802, MATCH($B$2, resultados!$A$1:$ZZ$1, 0))</f>
        <v/>
      </c>
      <c r="C808">
        <f>INDEX(resultados!$A$2:$ZZ$2662, 802, MATCH($B$3, resultados!$A$1:$ZZ$1, 0))</f>
        <v/>
      </c>
    </row>
    <row r="809">
      <c r="A809">
        <f>INDEX(resultados!$A$2:$ZZ$2662, 803, MATCH($B$1, resultados!$A$1:$ZZ$1, 0))</f>
        <v/>
      </c>
      <c r="B809">
        <f>INDEX(resultados!$A$2:$ZZ$2662, 803, MATCH($B$2, resultados!$A$1:$ZZ$1, 0))</f>
        <v/>
      </c>
      <c r="C809">
        <f>INDEX(resultados!$A$2:$ZZ$2662, 803, MATCH($B$3, resultados!$A$1:$ZZ$1, 0))</f>
        <v/>
      </c>
    </row>
    <row r="810">
      <c r="A810">
        <f>INDEX(resultados!$A$2:$ZZ$2662, 804, MATCH($B$1, resultados!$A$1:$ZZ$1, 0))</f>
        <v/>
      </c>
      <c r="B810">
        <f>INDEX(resultados!$A$2:$ZZ$2662, 804, MATCH($B$2, resultados!$A$1:$ZZ$1, 0))</f>
        <v/>
      </c>
      <c r="C810">
        <f>INDEX(resultados!$A$2:$ZZ$2662, 804, MATCH($B$3, resultados!$A$1:$ZZ$1, 0))</f>
        <v/>
      </c>
    </row>
    <row r="811">
      <c r="A811">
        <f>INDEX(resultados!$A$2:$ZZ$2662, 805, MATCH($B$1, resultados!$A$1:$ZZ$1, 0))</f>
        <v/>
      </c>
      <c r="B811">
        <f>INDEX(resultados!$A$2:$ZZ$2662, 805, MATCH($B$2, resultados!$A$1:$ZZ$1, 0))</f>
        <v/>
      </c>
      <c r="C811">
        <f>INDEX(resultados!$A$2:$ZZ$2662, 805, MATCH($B$3, resultados!$A$1:$ZZ$1, 0))</f>
        <v/>
      </c>
    </row>
    <row r="812">
      <c r="A812">
        <f>INDEX(resultados!$A$2:$ZZ$2662, 806, MATCH($B$1, resultados!$A$1:$ZZ$1, 0))</f>
        <v/>
      </c>
      <c r="B812">
        <f>INDEX(resultados!$A$2:$ZZ$2662, 806, MATCH($B$2, resultados!$A$1:$ZZ$1, 0))</f>
        <v/>
      </c>
      <c r="C812">
        <f>INDEX(resultados!$A$2:$ZZ$2662, 806, MATCH($B$3, resultados!$A$1:$ZZ$1, 0))</f>
        <v/>
      </c>
    </row>
    <row r="813">
      <c r="A813">
        <f>INDEX(resultados!$A$2:$ZZ$2662, 807, MATCH($B$1, resultados!$A$1:$ZZ$1, 0))</f>
        <v/>
      </c>
      <c r="B813">
        <f>INDEX(resultados!$A$2:$ZZ$2662, 807, MATCH($B$2, resultados!$A$1:$ZZ$1, 0))</f>
        <v/>
      </c>
      <c r="C813">
        <f>INDEX(resultados!$A$2:$ZZ$2662, 807, MATCH($B$3, resultados!$A$1:$ZZ$1, 0))</f>
        <v/>
      </c>
    </row>
    <row r="814">
      <c r="A814">
        <f>INDEX(resultados!$A$2:$ZZ$2662, 808, MATCH($B$1, resultados!$A$1:$ZZ$1, 0))</f>
        <v/>
      </c>
      <c r="B814">
        <f>INDEX(resultados!$A$2:$ZZ$2662, 808, MATCH($B$2, resultados!$A$1:$ZZ$1, 0))</f>
        <v/>
      </c>
      <c r="C814">
        <f>INDEX(resultados!$A$2:$ZZ$2662, 808, MATCH($B$3, resultados!$A$1:$ZZ$1, 0))</f>
        <v/>
      </c>
    </row>
    <row r="815">
      <c r="A815">
        <f>INDEX(resultados!$A$2:$ZZ$2662, 809, MATCH($B$1, resultados!$A$1:$ZZ$1, 0))</f>
        <v/>
      </c>
      <c r="B815">
        <f>INDEX(resultados!$A$2:$ZZ$2662, 809, MATCH($B$2, resultados!$A$1:$ZZ$1, 0))</f>
        <v/>
      </c>
      <c r="C815">
        <f>INDEX(resultados!$A$2:$ZZ$2662, 809, MATCH($B$3, resultados!$A$1:$ZZ$1, 0))</f>
        <v/>
      </c>
    </row>
    <row r="816">
      <c r="A816">
        <f>INDEX(resultados!$A$2:$ZZ$2662, 810, MATCH($B$1, resultados!$A$1:$ZZ$1, 0))</f>
        <v/>
      </c>
      <c r="B816">
        <f>INDEX(resultados!$A$2:$ZZ$2662, 810, MATCH($B$2, resultados!$A$1:$ZZ$1, 0))</f>
        <v/>
      </c>
      <c r="C816">
        <f>INDEX(resultados!$A$2:$ZZ$2662, 810, MATCH($B$3, resultados!$A$1:$ZZ$1, 0))</f>
        <v/>
      </c>
    </row>
    <row r="817">
      <c r="A817">
        <f>INDEX(resultados!$A$2:$ZZ$2662, 811, MATCH($B$1, resultados!$A$1:$ZZ$1, 0))</f>
        <v/>
      </c>
      <c r="B817">
        <f>INDEX(resultados!$A$2:$ZZ$2662, 811, MATCH($B$2, resultados!$A$1:$ZZ$1, 0))</f>
        <v/>
      </c>
      <c r="C817">
        <f>INDEX(resultados!$A$2:$ZZ$2662, 811, MATCH($B$3, resultados!$A$1:$ZZ$1, 0))</f>
        <v/>
      </c>
    </row>
    <row r="818">
      <c r="A818">
        <f>INDEX(resultados!$A$2:$ZZ$2662, 812, MATCH($B$1, resultados!$A$1:$ZZ$1, 0))</f>
        <v/>
      </c>
      <c r="B818">
        <f>INDEX(resultados!$A$2:$ZZ$2662, 812, MATCH($B$2, resultados!$A$1:$ZZ$1, 0))</f>
        <v/>
      </c>
      <c r="C818">
        <f>INDEX(resultados!$A$2:$ZZ$2662, 812, MATCH($B$3, resultados!$A$1:$ZZ$1, 0))</f>
        <v/>
      </c>
    </row>
    <row r="819">
      <c r="A819">
        <f>INDEX(resultados!$A$2:$ZZ$2662, 813, MATCH($B$1, resultados!$A$1:$ZZ$1, 0))</f>
        <v/>
      </c>
      <c r="B819">
        <f>INDEX(resultados!$A$2:$ZZ$2662, 813, MATCH($B$2, resultados!$A$1:$ZZ$1, 0))</f>
        <v/>
      </c>
      <c r="C819">
        <f>INDEX(resultados!$A$2:$ZZ$2662, 813, MATCH($B$3, resultados!$A$1:$ZZ$1, 0))</f>
        <v/>
      </c>
    </row>
    <row r="820">
      <c r="A820">
        <f>INDEX(resultados!$A$2:$ZZ$2662, 814, MATCH($B$1, resultados!$A$1:$ZZ$1, 0))</f>
        <v/>
      </c>
      <c r="B820">
        <f>INDEX(resultados!$A$2:$ZZ$2662, 814, MATCH($B$2, resultados!$A$1:$ZZ$1, 0))</f>
        <v/>
      </c>
      <c r="C820">
        <f>INDEX(resultados!$A$2:$ZZ$2662, 814, MATCH($B$3, resultados!$A$1:$ZZ$1, 0))</f>
        <v/>
      </c>
    </row>
    <row r="821">
      <c r="A821">
        <f>INDEX(resultados!$A$2:$ZZ$2662, 815, MATCH($B$1, resultados!$A$1:$ZZ$1, 0))</f>
        <v/>
      </c>
      <c r="B821">
        <f>INDEX(resultados!$A$2:$ZZ$2662, 815, MATCH($B$2, resultados!$A$1:$ZZ$1, 0))</f>
        <v/>
      </c>
      <c r="C821">
        <f>INDEX(resultados!$A$2:$ZZ$2662, 815, MATCH($B$3, resultados!$A$1:$ZZ$1, 0))</f>
        <v/>
      </c>
    </row>
    <row r="822">
      <c r="A822">
        <f>INDEX(resultados!$A$2:$ZZ$2662, 816, MATCH($B$1, resultados!$A$1:$ZZ$1, 0))</f>
        <v/>
      </c>
      <c r="B822">
        <f>INDEX(resultados!$A$2:$ZZ$2662, 816, MATCH($B$2, resultados!$A$1:$ZZ$1, 0))</f>
        <v/>
      </c>
      <c r="C822">
        <f>INDEX(resultados!$A$2:$ZZ$2662, 816, MATCH($B$3, resultados!$A$1:$ZZ$1, 0))</f>
        <v/>
      </c>
    </row>
    <row r="823">
      <c r="A823">
        <f>INDEX(resultados!$A$2:$ZZ$2662, 817, MATCH($B$1, resultados!$A$1:$ZZ$1, 0))</f>
        <v/>
      </c>
      <c r="B823">
        <f>INDEX(resultados!$A$2:$ZZ$2662, 817, MATCH($B$2, resultados!$A$1:$ZZ$1, 0))</f>
        <v/>
      </c>
      <c r="C823">
        <f>INDEX(resultados!$A$2:$ZZ$2662, 817, MATCH($B$3, resultados!$A$1:$ZZ$1, 0))</f>
        <v/>
      </c>
    </row>
    <row r="824">
      <c r="A824">
        <f>INDEX(resultados!$A$2:$ZZ$2662, 818, MATCH($B$1, resultados!$A$1:$ZZ$1, 0))</f>
        <v/>
      </c>
      <c r="B824">
        <f>INDEX(resultados!$A$2:$ZZ$2662, 818, MATCH($B$2, resultados!$A$1:$ZZ$1, 0))</f>
        <v/>
      </c>
      <c r="C824">
        <f>INDEX(resultados!$A$2:$ZZ$2662, 818, MATCH($B$3, resultados!$A$1:$ZZ$1, 0))</f>
        <v/>
      </c>
    </row>
    <row r="825">
      <c r="A825">
        <f>INDEX(resultados!$A$2:$ZZ$2662, 819, MATCH($B$1, resultados!$A$1:$ZZ$1, 0))</f>
        <v/>
      </c>
      <c r="B825">
        <f>INDEX(resultados!$A$2:$ZZ$2662, 819, MATCH($B$2, resultados!$A$1:$ZZ$1, 0))</f>
        <v/>
      </c>
      <c r="C825">
        <f>INDEX(resultados!$A$2:$ZZ$2662, 819, MATCH($B$3, resultados!$A$1:$ZZ$1, 0))</f>
        <v/>
      </c>
    </row>
    <row r="826">
      <c r="A826">
        <f>INDEX(resultados!$A$2:$ZZ$2662, 820, MATCH($B$1, resultados!$A$1:$ZZ$1, 0))</f>
        <v/>
      </c>
      <c r="B826">
        <f>INDEX(resultados!$A$2:$ZZ$2662, 820, MATCH($B$2, resultados!$A$1:$ZZ$1, 0))</f>
        <v/>
      </c>
      <c r="C826">
        <f>INDEX(resultados!$A$2:$ZZ$2662, 820, MATCH($B$3, resultados!$A$1:$ZZ$1, 0))</f>
        <v/>
      </c>
    </row>
    <row r="827">
      <c r="A827">
        <f>INDEX(resultados!$A$2:$ZZ$2662, 821, MATCH($B$1, resultados!$A$1:$ZZ$1, 0))</f>
        <v/>
      </c>
      <c r="B827">
        <f>INDEX(resultados!$A$2:$ZZ$2662, 821, MATCH($B$2, resultados!$A$1:$ZZ$1, 0))</f>
        <v/>
      </c>
      <c r="C827">
        <f>INDEX(resultados!$A$2:$ZZ$2662, 821, MATCH($B$3, resultados!$A$1:$ZZ$1, 0))</f>
        <v/>
      </c>
    </row>
    <row r="828">
      <c r="A828">
        <f>INDEX(resultados!$A$2:$ZZ$2662, 822, MATCH($B$1, resultados!$A$1:$ZZ$1, 0))</f>
        <v/>
      </c>
      <c r="B828">
        <f>INDEX(resultados!$A$2:$ZZ$2662, 822, MATCH($B$2, resultados!$A$1:$ZZ$1, 0))</f>
        <v/>
      </c>
      <c r="C828">
        <f>INDEX(resultados!$A$2:$ZZ$2662, 822, MATCH($B$3, resultados!$A$1:$ZZ$1, 0))</f>
        <v/>
      </c>
    </row>
    <row r="829">
      <c r="A829">
        <f>INDEX(resultados!$A$2:$ZZ$2662, 823, MATCH($B$1, resultados!$A$1:$ZZ$1, 0))</f>
        <v/>
      </c>
      <c r="B829">
        <f>INDEX(resultados!$A$2:$ZZ$2662, 823, MATCH($B$2, resultados!$A$1:$ZZ$1, 0))</f>
        <v/>
      </c>
      <c r="C829">
        <f>INDEX(resultados!$A$2:$ZZ$2662, 823, MATCH($B$3, resultados!$A$1:$ZZ$1, 0))</f>
        <v/>
      </c>
    </row>
    <row r="830">
      <c r="A830">
        <f>INDEX(resultados!$A$2:$ZZ$2662, 824, MATCH($B$1, resultados!$A$1:$ZZ$1, 0))</f>
        <v/>
      </c>
      <c r="B830">
        <f>INDEX(resultados!$A$2:$ZZ$2662, 824, MATCH($B$2, resultados!$A$1:$ZZ$1, 0))</f>
        <v/>
      </c>
      <c r="C830">
        <f>INDEX(resultados!$A$2:$ZZ$2662, 824, MATCH($B$3, resultados!$A$1:$ZZ$1, 0))</f>
        <v/>
      </c>
    </row>
    <row r="831">
      <c r="A831">
        <f>INDEX(resultados!$A$2:$ZZ$2662, 825, MATCH($B$1, resultados!$A$1:$ZZ$1, 0))</f>
        <v/>
      </c>
      <c r="B831">
        <f>INDEX(resultados!$A$2:$ZZ$2662, 825, MATCH($B$2, resultados!$A$1:$ZZ$1, 0))</f>
        <v/>
      </c>
      <c r="C831">
        <f>INDEX(resultados!$A$2:$ZZ$2662, 825, MATCH($B$3, resultados!$A$1:$ZZ$1, 0))</f>
        <v/>
      </c>
    </row>
    <row r="832">
      <c r="A832">
        <f>INDEX(resultados!$A$2:$ZZ$2662, 826, MATCH($B$1, resultados!$A$1:$ZZ$1, 0))</f>
        <v/>
      </c>
      <c r="B832">
        <f>INDEX(resultados!$A$2:$ZZ$2662, 826, MATCH($B$2, resultados!$A$1:$ZZ$1, 0))</f>
        <v/>
      </c>
      <c r="C832">
        <f>INDEX(resultados!$A$2:$ZZ$2662, 826, MATCH($B$3, resultados!$A$1:$ZZ$1, 0))</f>
        <v/>
      </c>
    </row>
    <row r="833">
      <c r="A833">
        <f>INDEX(resultados!$A$2:$ZZ$2662, 827, MATCH($B$1, resultados!$A$1:$ZZ$1, 0))</f>
        <v/>
      </c>
      <c r="B833">
        <f>INDEX(resultados!$A$2:$ZZ$2662, 827, MATCH($B$2, resultados!$A$1:$ZZ$1, 0))</f>
        <v/>
      </c>
      <c r="C833">
        <f>INDEX(resultados!$A$2:$ZZ$2662, 827, MATCH($B$3, resultados!$A$1:$ZZ$1, 0))</f>
        <v/>
      </c>
    </row>
    <row r="834">
      <c r="A834">
        <f>INDEX(resultados!$A$2:$ZZ$2662, 828, MATCH($B$1, resultados!$A$1:$ZZ$1, 0))</f>
        <v/>
      </c>
      <c r="B834">
        <f>INDEX(resultados!$A$2:$ZZ$2662, 828, MATCH($B$2, resultados!$A$1:$ZZ$1, 0))</f>
        <v/>
      </c>
      <c r="C834">
        <f>INDEX(resultados!$A$2:$ZZ$2662, 828, MATCH($B$3, resultados!$A$1:$ZZ$1, 0))</f>
        <v/>
      </c>
    </row>
    <row r="835">
      <c r="A835">
        <f>INDEX(resultados!$A$2:$ZZ$2662, 829, MATCH($B$1, resultados!$A$1:$ZZ$1, 0))</f>
        <v/>
      </c>
      <c r="B835">
        <f>INDEX(resultados!$A$2:$ZZ$2662, 829, MATCH($B$2, resultados!$A$1:$ZZ$1, 0))</f>
        <v/>
      </c>
      <c r="C835">
        <f>INDEX(resultados!$A$2:$ZZ$2662, 829, MATCH($B$3, resultados!$A$1:$ZZ$1, 0))</f>
        <v/>
      </c>
    </row>
    <row r="836">
      <c r="A836">
        <f>INDEX(resultados!$A$2:$ZZ$2662, 830, MATCH($B$1, resultados!$A$1:$ZZ$1, 0))</f>
        <v/>
      </c>
      <c r="B836">
        <f>INDEX(resultados!$A$2:$ZZ$2662, 830, MATCH($B$2, resultados!$A$1:$ZZ$1, 0))</f>
        <v/>
      </c>
      <c r="C836">
        <f>INDEX(resultados!$A$2:$ZZ$2662, 830, MATCH($B$3, resultados!$A$1:$ZZ$1, 0))</f>
        <v/>
      </c>
    </row>
    <row r="837">
      <c r="A837">
        <f>INDEX(resultados!$A$2:$ZZ$2662, 831, MATCH($B$1, resultados!$A$1:$ZZ$1, 0))</f>
        <v/>
      </c>
      <c r="B837">
        <f>INDEX(resultados!$A$2:$ZZ$2662, 831, MATCH($B$2, resultados!$A$1:$ZZ$1, 0))</f>
        <v/>
      </c>
      <c r="C837">
        <f>INDEX(resultados!$A$2:$ZZ$2662, 831, MATCH($B$3, resultados!$A$1:$ZZ$1, 0))</f>
        <v/>
      </c>
    </row>
    <row r="838">
      <c r="A838">
        <f>INDEX(resultados!$A$2:$ZZ$2662, 832, MATCH($B$1, resultados!$A$1:$ZZ$1, 0))</f>
        <v/>
      </c>
      <c r="B838">
        <f>INDEX(resultados!$A$2:$ZZ$2662, 832, MATCH($B$2, resultados!$A$1:$ZZ$1, 0))</f>
        <v/>
      </c>
      <c r="C838">
        <f>INDEX(resultados!$A$2:$ZZ$2662, 832, MATCH($B$3, resultados!$A$1:$ZZ$1, 0))</f>
        <v/>
      </c>
    </row>
    <row r="839">
      <c r="A839">
        <f>INDEX(resultados!$A$2:$ZZ$2662, 833, MATCH($B$1, resultados!$A$1:$ZZ$1, 0))</f>
        <v/>
      </c>
      <c r="B839">
        <f>INDEX(resultados!$A$2:$ZZ$2662, 833, MATCH($B$2, resultados!$A$1:$ZZ$1, 0))</f>
        <v/>
      </c>
      <c r="C839">
        <f>INDEX(resultados!$A$2:$ZZ$2662, 833, MATCH($B$3, resultados!$A$1:$ZZ$1, 0))</f>
        <v/>
      </c>
    </row>
    <row r="840">
      <c r="A840">
        <f>INDEX(resultados!$A$2:$ZZ$2662, 834, MATCH($B$1, resultados!$A$1:$ZZ$1, 0))</f>
        <v/>
      </c>
      <c r="B840">
        <f>INDEX(resultados!$A$2:$ZZ$2662, 834, MATCH($B$2, resultados!$A$1:$ZZ$1, 0))</f>
        <v/>
      </c>
      <c r="C840">
        <f>INDEX(resultados!$A$2:$ZZ$2662, 834, MATCH($B$3, resultados!$A$1:$ZZ$1, 0))</f>
        <v/>
      </c>
    </row>
    <row r="841">
      <c r="A841">
        <f>INDEX(resultados!$A$2:$ZZ$2662, 835, MATCH($B$1, resultados!$A$1:$ZZ$1, 0))</f>
        <v/>
      </c>
      <c r="B841">
        <f>INDEX(resultados!$A$2:$ZZ$2662, 835, MATCH($B$2, resultados!$A$1:$ZZ$1, 0))</f>
        <v/>
      </c>
      <c r="C841">
        <f>INDEX(resultados!$A$2:$ZZ$2662, 835, MATCH($B$3, resultados!$A$1:$ZZ$1, 0))</f>
        <v/>
      </c>
    </row>
    <row r="842">
      <c r="A842">
        <f>INDEX(resultados!$A$2:$ZZ$2662, 836, MATCH($B$1, resultados!$A$1:$ZZ$1, 0))</f>
        <v/>
      </c>
      <c r="B842">
        <f>INDEX(resultados!$A$2:$ZZ$2662, 836, MATCH($B$2, resultados!$A$1:$ZZ$1, 0))</f>
        <v/>
      </c>
      <c r="C842">
        <f>INDEX(resultados!$A$2:$ZZ$2662, 836, MATCH($B$3, resultados!$A$1:$ZZ$1, 0))</f>
        <v/>
      </c>
    </row>
    <row r="843">
      <c r="A843">
        <f>INDEX(resultados!$A$2:$ZZ$2662, 837, MATCH($B$1, resultados!$A$1:$ZZ$1, 0))</f>
        <v/>
      </c>
      <c r="B843">
        <f>INDEX(resultados!$A$2:$ZZ$2662, 837, MATCH($B$2, resultados!$A$1:$ZZ$1, 0))</f>
        <v/>
      </c>
      <c r="C843">
        <f>INDEX(resultados!$A$2:$ZZ$2662, 837, MATCH($B$3, resultados!$A$1:$ZZ$1, 0))</f>
        <v/>
      </c>
    </row>
    <row r="844">
      <c r="A844">
        <f>INDEX(resultados!$A$2:$ZZ$2662, 838, MATCH($B$1, resultados!$A$1:$ZZ$1, 0))</f>
        <v/>
      </c>
      <c r="B844">
        <f>INDEX(resultados!$A$2:$ZZ$2662, 838, MATCH($B$2, resultados!$A$1:$ZZ$1, 0))</f>
        <v/>
      </c>
      <c r="C844">
        <f>INDEX(resultados!$A$2:$ZZ$2662, 838, MATCH($B$3, resultados!$A$1:$ZZ$1, 0))</f>
        <v/>
      </c>
    </row>
    <row r="845">
      <c r="A845">
        <f>INDEX(resultados!$A$2:$ZZ$2662, 839, MATCH($B$1, resultados!$A$1:$ZZ$1, 0))</f>
        <v/>
      </c>
      <c r="B845">
        <f>INDEX(resultados!$A$2:$ZZ$2662, 839, MATCH($B$2, resultados!$A$1:$ZZ$1, 0))</f>
        <v/>
      </c>
      <c r="C845">
        <f>INDEX(resultados!$A$2:$ZZ$2662, 839, MATCH($B$3, resultados!$A$1:$ZZ$1, 0))</f>
        <v/>
      </c>
    </row>
    <row r="846">
      <c r="A846">
        <f>INDEX(resultados!$A$2:$ZZ$2662, 840, MATCH($B$1, resultados!$A$1:$ZZ$1, 0))</f>
        <v/>
      </c>
      <c r="B846">
        <f>INDEX(resultados!$A$2:$ZZ$2662, 840, MATCH($B$2, resultados!$A$1:$ZZ$1, 0))</f>
        <v/>
      </c>
      <c r="C846">
        <f>INDEX(resultados!$A$2:$ZZ$2662, 840, MATCH($B$3, resultados!$A$1:$ZZ$1, 0))</f>
        <v/>
      </c>
    </row>
    <row r="847">
      <c r="A847">
        <f>INDEX(resultados!$A$2:$ZZ$2662, 841, MATCH($B$1, resultados!$A$1:$ZZ$1, 0))</f>
        <v/>
      </c>
      <c r="B847">
        <f>INDEX(resultados!$A$2:$ZZ$2662, 841, MATCH($B$2, resultados!$A$1:$ZZ$1, 0))</f>
        <v/>
      </c>
      <c r="C847">
        <f>INDEX(resultados!$A$2:$ZZ$2662, 841, MATCH($B$3, resultados!$A$1:$ZZ$1, 0))</f>
        <v/>
      </c>
    </row>
    <row r="848">
      <c r="A848">
        <f>INDEX(resultados!$A$2:$ZZ$2662, 842, MATCH($B$1, resultados!$A$1:$ZZ$1, 0))</f>
        <v/>
      </c>
      <c r="B848">
        <f>INDEX(resultados!$A$2:$ZZ$2662, 842, MATCH($B$2, resultados!$A$1:$ZZ$1, 0))</f>
        <v/>
      </c>
      <c r="C848">
        <f>INDEX(resultados!$A$2:$ZZ$2662, 842, MATCH($B$3, resultados!$A$1:$ZZ$1, 0))</f>
        <v/>
      </c>
    </row>
    <row r="849">
      <c r="A849">
        <f>INDEX(resultados!$A$2:$ZZ$2662, 843, MATCH($B$1, resultados!$A$1:$ZZ$1, 0))</f>
        <v/>
      </c>
      <c r="B849">
        <f>INDEX(resultados!$A$2:$ZZ$2662, 843, MATCH($B$2, resultados!$A$1:$ZZ$1, 0))</f>
        <v/>
      </c>
      <c r="C849">
        <f>INDEX(resultados!$A$2:$ZZ$2662, 843, MATCH($B$3, resultados!$A$1:$ZZ$1, 0))</f>
        <v/>
      </c>
    </row>
    <row r="850">
      <c r="A850">
        <f>INDEX(resultados!$A$2:$ZZ$2662, 844, MATCH($B$1, resultados!$A$1:$ZZ$1, 0))</f>
        <v/>
      </c>
      <c r="B850">
        <f>INDEX(resultados!$A$2:$ZZ$2662, 844, MATCH($B$2, resultados!$A$1:$ZZ$1, 0))</f>
        <v/>
      </c>
      <c r="C850">
        <f>INDEX(resultados!$A$2:$ZZ$2662, 844, MATCH($B$3, resultados!$A$1:$ZZ$1, 0))</f>
        <v/>
      </c>
    </row>
    <row r="851">
      <c r="A851">
        <f>INDEX(resultados!$A$2:$ZZ$2662, 845, MATCH($B$1, resultados!$A$1:$ZZ$1, 0))</f>
        <v/>
      </c>
      <c r="B851">
        <f>INDEX(resultados!$A$2:$ZZ$2662, 845, MATCH($B$2, resultados!$A$1:$ZZ$1, 0))</f>
        <v/>
      </c>
      <c r="C851">
        <f>INDEX(resultados!$A$2:$ZZ$2662, 845, MATCH($B$3, resultados!$A$1:$ZZ$1, 0))</f>
        <v/>
      </c>
    </row>
    <row r="852">
      <c r="A852">
        <f>INDEX(resultados!$A$2:$ZZ$2662, 846, MATCH($B$1, resultados!$A$1:$ZZ$1, 0))</f>
        <v/>
      </c>
      <c r="B852">
        <f>INDEX(resultados!$A$2:$ZZ$2662, 846, MATCH($B$2, resultados!$A$1:$ZZ$1, 0))</f>
        <v/>
      </c>
      <c r="C852">
        <f>INDEX(resultados!$A$2:$ZZ$2662, 846, MATCH($B$3, resultados!$A$1:$ZZ$1, 0))</f>
        <v/>
      </c>
    </row>
    <row r="853">
      <c r="A853">
        <f>INDEX(resultados!$A$2:$ZZ$2662, 847, MATCH($B$1, resultados!$A$1:$ZZ$1, 0))</f>
        <v/>
      </c>
      <c r="B853">
        <f>INDEX(resultados!$A$2:$ZZ$2662, 847, MATCH($B$2, resultados!$A$1:$ZZ$1, 0))</f>
        <v/>
      </c>
      <c r="C853">
        <f>INDEX(resultados!$A$2:$ZZ$2662, 847, MATCH($B$3, resultados!$A$1:$ZZ$1, 0))</f>
        <v/>
      </c>
    </row>
    <row r="854">
      <c r="A854">
        <f>INDEX(resultados!$A$2:$ZZ$2662, 848, MATCH($B$1, resultados!$A$1:$ZZ$1, 0))</f>
        <v/>
      </c>
      <c r="B854">
        <f>INDEX(resultados!$A$2:$ZZ$2662, 848, MATCH($B$2, resultados!$A$1:$ZZ$1, 0))</f>
        <v/>
      </c>
      <c r="C854">
        <f>INDEX(resultados!$A$2:$ZZ$2662, 848, MATCH($B$3, resultados!$A$1:$ZZ$1, 0))</f>
        <v/>
      </c>
    </row>
    <row r="855">
      <c r="A855">
        <f>INDEX(resultados!$A$2:$ZZ$2662, 849, MATCH($B$1, resultados!$A$1:$ZZ$1, 0))</f>
        <v/>
      </c>
      <c r="B855">
        <f>INDEX(resultados!$A$2:$ZZ$2662, 849, MATCH($B$2, resultados!$A$1:$ZZ$1, 0))</f>
        <v/>
      </c>
      <c r="C855">
        <f>INDEX(resultados!$A$2:$ZZ$2662, 849, MATCH($B$3, resultados!$A$1:$ZZ$1, 0))</f>
        <v/>
      </c>
    </row>
    <row r="856">
      <c r="A856">
        <f>INDEX(resultados!$A$2:$ZZ$2662, 850, MATCH($B$1, resultados!$A$1:$ZZ$1, 0))</f>
        <v/>
      </c>
      <c r="B856">
        <f>INDEX(resultados!$A$2:$ZZ$2662, 850, MATCH($B$2, resultados!$A$1:$ZZ$1, 0))</f>
        <v/>
      </c>
      <c r="C856">
        <f>INDEX(resultados!$A$2:$ZZ$2662, 850, MATCH($B$3, resultados!$A$1:$ZZ$1, 0))</f>
        <v/>
      </c>
    </row>
    <row r="857">
      <c r="A857">
        <f>INDEX(resultados!$A$2:$ZZ$2662, 851, MATCH($B$1, resultados!$A$1:$ZZ$1, 0))</f>
        <v/>
      </c>
      <c r="B857">
        <f>INDEX(resultados!$A$2:$ZZ$2662, 851, MATCH($B$2, resultados!$A$1:$ZZ$1, 0))</f>
        <v/>
      </c>
      <c r="C857">
        <f>INDEX(resultados!$A$2:$ZZ$2662, 851, MATCH($B$3, resultados!$A$1:$ZZ$1, 0))</f>
        <v/>
      </c>
    </row>
    <row r="858">
      <c r="A858">
        <f>INDEX(resultados!$A$2:$ZZ$2662, 852, MATCH($B$1, resultados!$A$1:$ZZ$1, 0))</f>
        <v/>
      </c>
      <c r="B858">
        <f>INDEX(resultados!$A$2:$ZZ$2662, 852, MATCH($B$2, resultados!$A$1:$ZZ$1, 0))</f>
        <v/>
      </c>
      <c r="C858">
        <f>INDEX(resultados!$A$2:$ZZ$2662, 852, MATCH($B$3, resultados!$A$1:$ZZ$1, 0))</f>
        <v/>
      </c>
    </row>
    <row r="859">
      <c r="A859">
        <f>INDEX(resultados!$A$2:$ZZ$2662, 853, MATCH($B$1, resultados!$A$1:$ZZ$1, 0))</f>
        <v/>
      </c>
      <c r="B859">
        <f>INDEX(resultados!$A$2:$ZZ$2662, 853, MATCH($B$2, resultados!$A$1:$ZZ$1, 0))</f>
        <v/>
      </c>
      <c r="C859">
        <f>INDEX(resultados!$A$2:$ZZ$2662, 853, MATCH($B$3, resultados!$A$1:$ZZ$1, 0))</f>
        <v/>
      </c>
    </row>
    <row r="860">
      <c r="A860">
        <f>INDEX(resultados!$A$2:$ZZ$2662, 854, MATCH($B$1, resultados!$A$1:$ZZ$1, 0))</f>
        <v/>
      </c>
      <c r="B860">
        <f>INDEX(resultados!$A$2:$ZZ$2662, 854, MATCH($B$2, resultados!$A$1:$ZZ$1, 0))</f>
        <v/>
      </c>
      <c r="C860">
        <f>INDEX(resultados!$A$2:$ZZ$2662, 854, MATCH($B$3, resultados!$A$1:$ZZ$1, 0))</f>
        <v/>
      </c>
    </row>
    <row r="861">
      <c r="A861">
        <f>INDEX(resultados!$A$2:$ZZ$2662, 855, MATCH($B$1, resultados!$A$1:$ZZ$1, 0))</f>
        <v/>
      </c>
      <c r="B861">
        <f>INDEX(resultados!$A$2:$ZZ$2662, 855, MATCH($B$2, resultados!$A$1:$ZZ$1, 0))</f>
        <v/>
      </c>
      <c r="C861">
        <f>INDEX(resultados!$A$2:$ZZ$2662, 855, MATCH($B$3, resultados!$A$1:$ZZ$1, 0))</f>
        <v/>
      </c>
    </row>
    <row r="862">
      <c r="A862">
        <f>INDEX(resultados!$A$2:$ZZ$2662, 856, MATCH($B$1, resultados!$A$1:$ZZ$1, 0))</f>
        <v/>
      </c>
      <c r="B862">
        <f>INDEX(resultados!$A$2:$ZZ$2662, 856, MATCH($B$2, resultados!$A$1:$ZZ$1, 0))</f>
        <v/>
      </c>
      <c r="C862">
        <f>INDEX(resultados!$A$2:$ZZ$2662, 856, MATCH($B$3, resultados!$A$1:$ZZ$1, 0))</f>
        <v/>
      </c>
    </row>
    <row r="863">
      <c r="A863">
        <f>INDEX(resultados!$A$2:$ZZ$2662, 857, MATCH($B$1, resultados!$A$1:$ZZ$1, 0))</f>
        <v/>
      </c>
      <c r="B863">
        <f>INDEX(resultados!$A$2:$ZZ$2662, 857, MATCH($B$2, resultados!$A$1:$ZZ$1, 0))</f>
        <v/>
      </c>
      <c r="C863">
        <f>INDEX(resultados!$A$2:$ZZ$2662, 857, MATCH($B$3, resultados!$A$1:$ZZ$1, 0))</f>
        <v/>
      </c>
    </row>
    <row r="864">
      <c r="A864">
        <f>INDEX(resultados!$A$2:$ZZ$2662, 858, MATCH($B$1, resultados!$A$1:$ZZ$1, 0))</f>
        <v/>
      </c>
      <c r="B864">
        <f>INDEX(resultados!$A$2:$ZZ$2662, 858, MATCH($B$2, resultados!$A$1:$ZZ$1, 0))</f>
        <v/>
      </c>
      <c r="C864">
        <f>INDEX(resultados!$A$2:$ZZ$2662, 858, MATCH($B$3, resultados!$A$1:$ZZ$1, 0))</f>
        <v/>
      </c>
    </row>
    <row r="865">
      <c r="A865">
        <f>INDEX(resultados!$A$2:$ZZ$2662, 859, MATCH($B$1, resultados!$A$1:$ZZ$1, 0))</f>
        <v/>
      </c>
      <c r="B865">
        <f>INDEX(resultados!$A$2:$ZZ$2662, 859, MATCH($B$2, resultados!$A$1:$ZZ$1, 0))</f>
        <v/>
      </c>
      <c r="C865">
        <f>INDEX(resultados!$A$2:$ZZ$2662, 859, MATCH($B$3, resultados!$A$1:$ZZ$1, 0))</f>
        <v/>
      </c>
    </row>
    <row r="866">
      <c r="A866">
        <f>INDEX(resultados!$A$2:$ZZ$2662, 860, MATCH($B$1, resultados!$A$1:$ZZ$1, 0))</f>
        <v/>
      </c>
      <c r="B866">
        <f>INDEX(resultados!$A$2:$ZZ$2662, 860, MATCH($B$2, resultados!$A$1:$ZZ$1, 0))</f>
        <v/>
      </c>
      <c r="C866">
        <f>INDEX(resultados!$A$2:$ZZ$2662, 860, MATCH($B$3, resultados!$A$1:$ZZ$1, 0))</f>
        <v/>
      </c>
    </row>
    <row r="867">
      <c r="A867">
        <f>INDEX(resultados!$A$2:$ZZ$2662, 861, MATCH($B$1, resultados!$A$1:$ZZ$1, 0))</f>
        <v/>
      </c>
      <c r="B867">
        <f>INDEX(resultados!$A$2:$ZZ$2662, 861, MATCH($B$2, resultados!$A$1:$ZZ$1, 0))</f>
        <v/>
      </c>
      <c r="C867">
        <f>INDEX(resultados!$A$2:$ZZ$2662, 861, MATCH($B$3, resultados!$A$1:$ZZ$1, 0))</f>
        <v/>
      </c>
    </row>
    <row r="868">
      <c r="A868">
        <f>INDEX(resultados!$A$2:$ZZ$2662, 862, MATCH($B$1, resultados!$A$1:$ZZ$1, 0))</f>
        <v/>
      </c>
      <c r="B868">
        <f>INDEX(resultados!$A$2:$ZZ$2662, 862, MATCH($B$2, resultados!$A$1:$ZZ$1, 0))</f>
        <v/>
      </c>
      <c r="C868">
        <f>INDEX(resultados!$A$2:$ZZ$2662, 862, MATCH($B$3, resultados!$A$1:$ZZ$1, 0))</f>
        <v/>
      </c>
    </row>
    <row r="869">
      <c r="A869">
        <f>INDEX(resultados!$A$2:$ZZ$2662, 863, MATCH($B$1, resultados!$A$1:$ZZ$1, 0))</f>
        <v/>
      </c>
      <c r="B869">
        <f>INDEX(resultados!$A$2:$ZZ$2662, 863, MATCH($B$2, resultados!$A$1:$ZZ$1, 0))</f>
        <v/>
      </c>
      <c r="C869">
        <f>INDEX(resultados!$A$2:$ZZ$2662, 863, MATCH($B$3, resultados!$A$1:$ZZ$1, 0))</f>
        <v/>
      </c>
    </row>
    <row r="870">
      <c r="A870">
        <f>INDEX(resultados!$A$2:$ZZ$2662, 864, MATCH($B$1, resultados!$A$1:$ZZ$1, 0))</f>
        <v/>
      </c>
      <c r="B870">
        <f>INDEX(resultados!$A$2:$ZZ$2662, 864, MATCH($B$2, resultados!$A$1:$ZZ$1, 0))</f>
        <v/>
      </c>
      <c r="C870">
        <f>INDEX(resultados!$A$2:$ZZ$2662, 864, MATCH($B$3, resultados!$A$1:$ZZ$1, 0))</f>
        <v/>
      </c>
    </row>
    <row r="871">
      <c r="A871">
        <f>INDEX(resultados!$A$2:$ZZ$2662, 865, MATCH($B$1, resultados!$A$1:$ZZ$1, 0))</f>
        <v/>
      </c>
      <c r="B871">
        <f>INDEX(resultados!$A$2:$ZZ$2662, 865, MATCH($B$2, resultados!$A$1:$ZZ$1, 0))</f>
        <v/>
      </c>
      <c r="C871">
        <f>INDEX(resultados!$A$2:$ZZ$2662, 865, MATCH($B$3, resultados!$A$1:$ZZ$1, 0))</f>
        <v/>
      </c>
    </row>
    <row r="872">
      <c r="A872">
        <f>INDEX(resultados!$A$2:$ZZ$2662, 866, MATCH($B$1, resultados!$A$1:$ZZ$1, 0))</f>
        <v/>
      </c>
      <c r="B872">
        <f>INDEX(resultados!$A$2:$ZZ$2662, 866, MATCH($B$2, resultados!$A$1:$ZZ$1, 0))</f>
        <v/>
      </c>
      <c r="C872">
        <f>INDEX(resultados!$A$2:$ZZ$2662, 866, MATCH($B$3, resultados!$A$1:$ZZ$1, 0))</f>
        <v/>
      </c>
    </row>
    <row r="873">
      <c r="A873">
        <f>INDEX(resultados!$A$2:$ZZ$2662, 867, MATCH($B$1, resultados!$A$1:$ZZ$1, 0))</f>
        <v/>
      </c>
      <c r="B873">
        <f>INDEX(resultados!$A$2:$ZZ$2662, 867, MATCH($B$2, resultados!$A$1:$ZZ$1, 0))</f>
        <v/>
      </c>
      <c r="C873">
        <f>INDEX(resultados!$A$2:$ZZ$2662, 867, MATCH($B$3, resultados!$A$1:$ZZ$1, 0))</f>
        <v/>
      </c>
    </row>
    <row r="874">
      <c r="A874">
        <f>INDEX(resultados!$A$2:$ZZ$2662, 868, MATCH($B$1, resultados!$A$1:$ZZ$1, 0))</f>
        <v/>
      </c>
      <c r="B874">
        <f>INDEX(resultados!$A$2:$ZZ$2662, 868, MATCH($B$2, resultados!$A$1:$ZZ$1, 0))</f>
        <v/>
      </c>
      <c r="C874">
        <f>INDEX(resultados!$A$2:$ZZ$2662, 868, MATCH($B$3, resultados!$A$1:$ZZ$1, 0))</f>
        <v/>
      </c>
    </row>
    <row r="875">
      <c r="A875">
        <f>INDEX(resultados!$A$2:$ZZ$2662, 869, MATCH($B$1, resultados!$A$1:$ZZ$1, 0))</f>
        <v/>
      </c>
      <c r="B875">
        <f>INDEX(resultados!$A$2:$ZZ$2662, 869, MATCH($B$2, resultados!$A$1:$ZZ$1, 0))</f>
        <v/>
      </c>
      <c r="C875">
        <f>INDEX(resultados!$A$2:$ZZ$2662, 869, MATCH($B$3, resultados!$A$1:$ZZ$1, 0))</f>
        <v/>
      </c>
    </row>
    <row r="876">
      <c r="A876">
        <f>INDEX(resultados!$A$2:$ZZ$2662, 870, MATCH($B$1, resultados!$A$1:$ZZ$1, 0))</f>
        <v/>
      </c>
      <c r="B876">
        <f>INDEX(resultados!$A$2:$ZZ$2662, 870, MATCH($B$2, resultados!$A$1:$ZZ$1, 0))</f>
        <v/>
      </c>
      <c r="C876">
        <f>INDEX(resultados!$A$2:$ZZ$2662, 870, MATCH($B$3, resultados!$A$1:$ZZ$1, 0))</f>
        <v/>
      </c>
    </row>
    <row r="877">
      <c r="A877">
        <f>INDEX(resultados!$A$2:$ZZ$2662, 871, MATCH($B$1, resultados!$A$1:$ZZ$1, 0))</f>
        <v/>
      </c>
      <c r="B877">
        <f>INDEX(resultados!$A$2:$ZZ$2662, 871, MATCH($B$2, resultados!$A$1:$ZZ$1, 0))</f>
        <v/>
      </c>
      <c r="C877">
        <f>INDEX(resultados!$A$2:$ZZ$2662, 871, MATCH($B$3, resultados!$A$1:$ZZ$1, 0))</f>
        <v/>
      </c>
    </row>
    <row r="878">
      <c r="A878">
        <f>INDEX(resultados!$A$2:$ZZ$2662, 872, MATCH($B$1, resultados!$A$1:$ZZ$1, 0))</f>
        <v/>
      </c>
      <c r="B878">
        <f>INDEX(resultados!$A$2:$ZZ$2662, 872, MATCH($B$2, resultados!$A$1:$ZZ$1, 0))</f>
        <v/>
      </c>
      <c r="C878">
        <f>INDEX(resultados!$A$2:$ZZ$2662, 872, MATCH($B$3, resultados!$A$1:$ZZ$1, 0))</f>
        <v/>
      </c>
    </row>
    <row r="879">
      <c r="A879">
        <f>INDEX(resultados!$A$2:$ZZ$2662, 873, MATCH($B$1, resultados!$A$1:$ZZ$1, 0))</f>
        <v/>
      </c>
      <c r="B879">
        <f>INDEX(resultados!$A$2:$ZZ$2662, 873, MATCH($B$2, resultados!$A$1:$ZZ$1, 0))</f>
        <v/>
      </c>
      <c r="C879">
        <f>INDEX(resultados!$A$2:$ZZ$2662, 873, MATCH($B$3, resultados!$A$1:$ZZ$1, 0))</f>
        <v/>
      </c>
    </row>
    <row r="880">
      <c r="A880">
        <f>INDEX(resultados!$A$2:$ZZ$2662, 874, MATCH($B$1, resultados!$A$1:$ZZ$1, 0))</f>
        <v/>
      </c>
      <c r="B880">
        <f>INDEX(resultados!$A$2:$ZZ$2662, 874, MATCH($B$2, resultados!$A$1:$ZZ$1, 0))</f>
        <v/>
      </c>
      <c r="C880">
        <f>INDEX(resultados!$A$2:$ZZ$2662, 874, MATCH($B$3, resultados!$A$1:$ZZ$1, 0))</f>
        <v/>
      </c>
    </row>
    <row r="881">
      <c r="A881">
        <f>INDEX(resultados!$A$2:$ZZ$2662, 875, MATCH($B$1, resultados!$A$1:$ZZ$1, 0))</f>
        <v/>
      </c>
      <c r="B881">
        <f>INDEX(resultados!$A$2:$ZZ$2662, 875, MATCH($B$2, resultados!$A$1:$ZZ$1, 0))</f>
        <v/>
      </c>
      <c r="C881">
        <f>INDEX(resultados!$A$2:$ZZ$2662, 875, MATCH($B$3, resultados!$A$1:$ZZ$1, 0))</f>
        <v/>
      </c>
    </row>
    <row r="882">
      <c r="A882">
        <f>INDEX(resultados!$A$2:$ZZ$2662, 876, MATCH($B$1, resultados!$A$1:$ZZ$1, 0))</f>
        <v/>
      </c>
      <c r="B882">
        <f>INDEX(resultados!$A$2:$ZZ$2662, 876, MATCH($B$2, resultados!$A$1:$ZZ$1, 0))</f>
        <v/>
      </c>
      <c r="C882">
        <f>INDEX(resultados!$A$2:$ZZ$2662, 876, MATCH($B$3, resultados!$A$1:$ZZ$1, 0))</f>
        <v/>
      </c>
    </row>
    <row r="883">
      <c r="A883">
        <f>INDEX(resultados!$A$2:$ZZ$2662, 877, MATCH($B$1, resultados!$A$1:$ZZ$1, 0))</f>
        <v/>
      </c>
      <c r="B883">
        <f>INDEX(resultados!$A$2:$ZZ$2662, 877, MATCH($B$2, resultados!$A$1:$ZZ$1, 0))</f>
        <v/>
      </c>
      <c r="C883">
        <f>INDEX(resultados!$A$2:$ZZ$2662, 877, MATCH($B$3, resultados!$A$1:$ZZ$1, 0))</f>
        <v/>
      </c>
    </row>
    <row r="884">
      <c r="A884">
        <f>INDEX(resultados!$A$2:$ZZ$2662, 878, MATCH($B$1, resultados!$A$1:$ZZ$1, 0))</f>
        <v/>
      </c>
      <c r="B884">
        <f>INDEX(resultados!$A$2:$ZZ$2662, 878, MATCH($B$2, resultados!$A$1:$ZZ$1, 0))</f>
        <v/>
      </c>
      <c r="C884">
        <f>INDEX(resultados!$A$2:$ZZ$2662, 878, MATCH($B$3, resultados!$A$1:$ZZ$1, 0))</f>
        <v/>
      </c>
    </row>
    <row r="885">
      <c r="A885">
        <f>INDEX(resultados!$A$2:$ZZ$2662, 879, MATCH($B$1, resultados!$A$1:$ZZ$1, 0))</f>
        <v/>
      </c>
      <c r="B885">
        <f>INDEX(resultados!$A$2:$ZZ$2662, 879, MATCH($B$2, resultados!$A$1:$ZZ$1, 0))</f>
        <v/>
      </c>
      <c r="C885">
        <f>INDEX(resultados!$A$2:$ZZ$2662, 879, MATCH($B$3, resultados!$A$1:$ZZ$1, 0))</f>
        <v/>
      </c>
    </row>
    <row r="886">
      <c r="A886">
        <f>INDEX(resultados!$A$2:$ZZ$2662, 880, MATCH($B$1, resultados!$A$1:$ZZ$1, 0))</f>
        <v/>
      </c>
      <c r="B886">
        <f>INDEX(resultados!$A$2:$ZZ$2662, 880, MATCH($B$2, resultados!$A$1:$ZZ$1, 0))</f>
        <v/>
      </c>
      <c r="C886">
        <f>INDEX(resultados!$A$2:$ZZ$2662, 880, MATCH($B$3, resultados!$A$1:$ZZ$1, 0))</f>
        <v/>
      </c>
    </row>
    <row r="887">
      <c r="A887">
        <f>INDEX(resultados!$A$2:$ZZ$2662, 881, MATCH($B$1, resultados!$A$1:$ZZ$1, 0))</f>
        <v/>
      </c>
      <c r="B887">
        <f>INDEX(resultados!$A$2:$ZZ$2662, 881, MATCH($B$2, resultados!$A$1:$ZZ$1, 0))</f>
        <v/>
      </c>
      <c r="C887">
        <f>INDEX(resultados!$A$2:$ZZ$2662, 881, MATCH($B$3, resultados!$A$1:$ZZ$1, 0))</f>
        <v/>
      </c>
    </row>
    <row r="888">
      <c r="A888">
        <f>INDEX(resultados!$A$2:$ZZ$2662, 882, MATCH($B$1, resultados!$A$1:$ZZ$1, 0))</f>
        <v/>
      </c>
      <c r="B888">
        <f>INDEX(resultados!$A$2:$ZZ$2662, 882, MATCH($B$2, resultados!$A$1:$ZZ$1, 0))</f>
        <v/>
      </c>
      <c r="C888">
        <f>INDEX(resultados!$A$2:$ZZ$2662, 882, MATCH($B$3, resultados!$A$1:$ZZ$1, 0))</f>
        <v/>
      </c>
    </row>
    <row r="889">
      <c r="A889">
        <f>INDEX(resultados!$A$2:$ZZ$2662, 883, MATCH($B$1, resultados!$A$1:$ZZ$1, 0))</f>
        <v/>
      </c>
      <c r="B889">
        <f>INDEX(resultados!$A$2:$ZZ$2662, 883, MATCH($B$2, resultados!$A$1:$ZZ$1, 0))</f>
        <v/>
      </c>
      <c r="C889">
        <f>INDEX(resultados!$A$2:$ZZ$2662, 883, MATCH($B$3, resultados!$A$1:$ZZ$1, 0))</f>
        <v/>
      </c>
    </row>
    <row r="890">
      <c r="A890">
        <f>INDEX(resultados!$A$2:$ZZ$2662, 884, MATCH($B$1, resultados!$A$1:$ZZ$1, 0))</f>
        <v/>
      </c>
      <c r="B890">
        <f>INDEX(resultados!$A$2:$ZZ$2662, 884, MATCH($B$2, resultados!$A$1:$ZZ$1, 0))</f>
        <v/>
      </c>
      <c r="C890">
        <f>INDEX(resultados!$A$2:$ZZ$2662, 884, MATCH($B$3, resultados!$A$1:$ZZ$1, 0))</f>
        <v/>
      </c>
    </row>
    <row r="891">
      <c r="A891">
        <f>INDEX(resultados!$A$2:$ZZ$2662, 885, MATCH($B$1, resultados!$A$1:$ZZ$1, 0))</f>
        <v/>
      </c>
      <c r="B891">
        <f>INDEX(resultados!$A$2:$ZZ$2662, 885, MATCH($B$2, resultados!$A$1:$ZZ$1, 0))</f>
        <v/>
      </c>
      <c r="C891">
        <f>INDEX(resultados!$A$2:$ZZ$2662, 885, MATCH($B$3, resultados!$A$1:$ZZ$1, 0))</f>
        <v/>
      </c>
    </row>
    <row r="892">
      <c r="A892">
        <f>INDEX(resultados!$A$2:$ZZ$2662, 886, MATCH($B$1, resultados!$A$1:$ZZ$1, 0))</f>
        <v/>
      </c>
      <c r="B892">
        <f>INDEX(resultados!$A$2:$ZZ$2662, 886, MATCH($B$2, resultados!$A$1:$ZZ$1, 0))</f>
        <v/>
      </c>
      <c r="C892">
        <f>INDEX(resultados!$A$2:$ZZ$2662, 886, MATCH($B$3, resultados!$A$1:$ZZ$1, 0))</f>
        <v/>
      </c>
    </row>
    <row r="893">
      <c r="A893">
        <f>INDEX(resultados!$A$2:$ZZ$2662, 887, MATCH($B$1, resultados!$A$1:$ZZ$1, 0))</f>
        <v/>
      </c>
      <c r="B893">
        <f>INDEX(resultados!$A$2:$ZZ$2662, 887, MATCH($B$2, resultados!$A$1:$ZZ$1, 0))</f>
        <v/>
      </c>
      <c r="C893">
        <f>INDEX(resultados!$A$2:$ZZ$2662, 887, MATCH($B$3, resultados!$A$1:$ZZ$1, 0))</f>
        <v/>
      </c>
    </row>
    <row r="894">
      <c r="A894">
        <f>INDEX(resultados!$A$2:$ZZ$2662, 888, MATCH($B$1, resultados!$A$1:$ZZ$1, 0))</f>
        <v/>
      </c>
      <c r="B894">
        <f>INDEX(resultados!$A$2:$ZZ$2662, 888, MATCH($B$2, resultados!$A$1:$ZZ$1, 0))</f>
        <v/>
      </c>
      <c r="C894">
        <f>INDEX(resultados!$A$2:$ZZ$2662, 888, MATCH($B$3, resultados!$A$1:$ZZ$1, 0))</f>
        <v/>
      </c>
    </row>
    <row r="895">
      <c r="A895">
        <f>INDEX(resultados!$A$2:$ZZ$2662, 889, MATCH($B$1, resultados!$A$1:$ZZ$1, 0))</f>
        <v/>
      </c>
      <c r="B895">
        <f>INDEX(resultados!$A$2:$ZZ$2662, 889, MATCH($B$2, resultados!$A$1:$ZZ$1, 0))</f>
        <v/>
      </c>
      <c r="C895">
        <f>INDEX(resultados!$A$2:$ZZ$2662, 889, MATCH($B$3, resultados!$A$1:$ZZ$1, 0))</f>
        <v/>
      </c>
    </row>
    <row r="896">
      <c r="A896">
        <f>INDEX(resultados!$A$2:$ZZ$2662, 890, MATCH($B$1, resultados!$A$1:$ZZ$1, 0))</f>
        <v/>
      </c>
      <c r="B896">
        <f>INDEX(resultados!$A$2:$ZZ$2662, 890, MATCH($B$2, resultados!$A$1:$ZZ$1, 0))</f>
        <v/>
      </c>
      <c r="C896">
        <f>INDEX(resultados!$A$2:$ZZ$2662, 890, MATCH($B$3, resultados!$A$1:$ZZ$1, 0))</f>
        <v/>
      </c>
    </row>
    <row r="897">
      <c r="A897">
        <f>INDEX(resultados!$A$2:$ZZ$2662, 891, MATCH($B$1, resultados!$A$1:$ZZ$1, 0))</f>
        <v/>
      </c>
      <c r="B897">
        <f>INDEX(resultados!$A$2:$ZZ$2662, 891, MATCH($B$2, resultados!$A$1:$ZZ$1, 0))</f>
        <v/>
      </c>
      <c r="C897">
        <f>INDEX(resultados!$A$2:$ZZ$2662, 891, MATCH($B$3, resultados!$A$1:$ZZ$1, 0))</f>
        <v/>
      </c>
    </row>
    <row r="898">
      <c r="A898">
        <f>INDEX(resultados!$A$2:$ZZ$2662, 892, MATCH($B$1, resultados!$A$1:$ZZ$1, 0))</f>
        <v/>
      </c>
      <c r="B898">
        <f>INDEX(resultados!$A$2:$ZZ$2662, 892, MATCH($B$2, resultados!$A$1:$ZZ$1, 0))</f>
        <v/>
      </c>
      <c r="C898">
        <f>INDEX(resultados!$A$2:$ZZ$2662, 892, MATCH($B$3, resultados!$A$1:$ZZ$1, 0))</f>
        <v/>
      </c>
    </row>
    <row r="899">
      <c r="A899">
        <f>INDEX(resultados!$A$2:$ZZ$2662, 893, MATCH($B$1, resultados!$A$1:$ZZ$1, 0))</f>
        <v/>
      </c>
      <c r="B899">
        <f>INDEX(resultados!$A$2:$ZZ$2662, 893, MATCH($B$2, resultados!$A$1:$ZZ$1, 0))</f>
        <v/>
      </c>
      <c r="C899">
        <f>INDEX(resultados!$A$2:$ZZ$2662, 893, MATCH($B$3, resultados!$A$1:$ZZ$1, 0))</f>
        <v/>
      </c>
    </row>
    <row r="900">
      <c r="A900">
        <f>INDEX(resultados!$A$2:$ZZ$2662, 894, MATCH($B$1, resultados!$A$1:$ZZ$1, 0))</f>
        <v/>
      </c>
      <c r="B900">
        <f>INDEX(resultados!$A$2:$ZZ$2662, 894, MATCH($B$2, resultados!$A$1:$ZZ$1, 0))</f>
        <v/>
      </c>
      <c r="C900">
        <f>INDEX(resultados!$A$2:$ZZ$2662, 894, MATCH($B$3, resultados!$A$1:$ZZ$1, 0))</f>
        <v/>
      </c>
    </row>
    <row r="901">
      <c r="A901">
        <f>INDEX(resultados!$A$2:$ZZ$2662, 895, MATCH($B$1, resultados!$A$1:$ZZ$1, 0))</f>
        <v/>
      </c>
      <c r="B901">
        <f>INDEX(resultados!$A$2:$ZZ$2662, 895, MATCH($B$2, resultados!$A$1:$ZZ$1, 0))</f>
        <v/>
      </c>
      <c r="C901">
        <f>INDEX(resultados!$A$2:$ZZ$2662, 895, MATCH($B$3, resultados!$A$1:$ZZ$1, 0))</f>
        <v/>
      </c>
    </row>
    <row r="902">
      <c r="A902">
        <f>INDEX(resultados!$A$2:$ZZ$2662, 896, MATCH($B$1, resultados!$A$1:$ZZ$1, 0))</f>
        <v/>
      </c>
      <c r="B902">
        <f>INDEX(resultados!$A$2:$ZZ$2662, 896, MATCH($B$2, resultados!$A$1:$ZZ$1, 0))</f>
        <v/>
      </c>
      <c r="C902">
        <f>INDEX(resultados!$A$2:$ZZ$2662, 896, MATCH($B$3, resultados!$A$1:$ZZ$1, 0))</f>
        <v/>
      </c>
    </row>
    <row r="903">
      <c r="A903">
        <f>INDEX(resultados!$A$2:$ZZ$2662, 897, MATCH($B$1, resultados!$A$1:$ZZ$1, 0))</f>
        <v/>
      </c>
      <c r="B903">
        <f>INDEX(resultados!$A$2:$ZZ$2662, 897, MATCH($B$2, resultados!$A$1:$ZZ$1, 0))</f>
        <v/>
      </c>
      <c r="C903">
        <f>INDEX(resultados!$A$2:$ZZ$2662, 897, MATCH($B$3, resultados!$A$1:$ZZ$1, 0))</f>
        <v/>
      </c>
    </row>
    <row r="904">
      <c r="A904">
        <f>INDEX(resultados!$A$2:$ZZ$2662, 898, MATCH($B$1, resultados!$A$1:$ZZ$1, 0))</f>
        <v/>
      </c>
      <c r="B904">
        <f>INDEX(resultados!$A$2:$ZZ$2662, 898, MATCH($B$2, resultados!$A$1:$ZZ$1, 0))</f>
        <v/>
      </c>
      <c r="C904">
        <f>INDEX(resultados!$A$2:$ZZ$2662, 898, MATCH($B$3, resultados!$A$1:$ZZ$1, 0))</f>
        <v/>
      </c>
    </row>
    <row r="905">
      <c r="A905">
        <f>INDEX(resultados!$A$2:$ZZ$2662, 899, MATCH($B$1, resultados!$A$1:$ZZ$1, 0))</f>
        <v/>
      </c>
      <c r="B905">
        <f>INDEX(resultados!$A$2:$ZZ$2662, 899, MATCH($B$2, resultados!$A$1:$ZZ$1, 0))</f>
        <v/>
      </c>
      <c r="C905">
        <f>INDEX(resultados!$A$2:$ZZ$2662, 899, MATCH($B$3, resultados!$A$1:$ZZ$1, 0))</f>
        <v/>
      </c>
    </row>
    <row r="906">
      <c r="A906">
        <f>INDEX(resultados!$A$2:$ZZ$2662, 900, MATCH($B$1, resultados!$A$1:$ZZ$1, 0))</f>
        <v/>
      </c>
      <c r="B906">
        <f>INDEX(resultados!$A$2:$ZZ$2662, 900, MATCH($B$2, resultados!$A$1:$ZZ$1, 0))</f>
        <v/>
      </c>
      <c r="C906">
        <f>INDEX(resultados!$A$2:$ZZ$2662, 900, MATCH($B$3, resultados!$A$1:$ZZ$1, 0))</f>
        <v/>
      </c>
    </row>
    <row r="907">
      <c r="A907">
        <f>INDEX(resultados!$A$2:$ZZ$2662, 901, MATCH($B$1, resultados!$A$1:$ZZ$1, 0))</f>
        <v/>
      </c>
      <c r="B907">
        <f>INDEX(resultados!$A$2:$ZZ$2662, 901, MATCH($B$2, resultados!$A$1:$ZZ$1, 0))</f>
        <v/>
      </c>
      <c r="C907">
        <f>INDEX(resultados!$A$2:$ZZ$2662, 901, MATCH($B$3, resultados!$A$1:$ZZ$1, 0))</f>
        <v/>
      </c>
    </row>
    <row r="908">
      <c r="A908">
        <f>INDEX(resultados!$A$2:$ZZ$2662, 902, MATCH($B$1, resultados!$A$1:$ZZ$1, 0))</f>
        <v/>
      </c>
      <c r="B908">
        <f>INDEX(resultados!$A$2:$ZZ$2662, 902, MATCH($B$2, resultados!$A$1:$ZZ$1, 0))</f>
        <v/>
      </c>
      <c r="C908">
        <f>INDEX(resultados!$A$2:$ZZ$2662, 902, MATCH($B$3, resultados!$A$1:$ZZ$1, 0))</f>
        <v/>
      </c>
    </row>
    <row r="909">
      <c r="A909">
        <f>INDEX(resultados!$A$2:$ZZ$2662, 903, MATCH($B$1, resultados!$A$1:$ZZ$1, 0))</f>
        <v/>
      </c>
      <c r="B909">
        <f>INDEX(resultados!$A$2:$ZZ$2662, 903, MATCH($B$2, resultados!$A$1:$ZZ$1, 0))</f>
        <v/>
      </c>
      <c r="C909">
        <f>INDEX(resultados!$A$2:$ZZ$2662, 903, MATCH($B$3, resultados!$A$1:$ZZ$1, 0))</f>
        <v/>
      </c>
    </row>
    <row r="910">
      <c r="A910">
        <f>INDEX(resultados!$A$2:$ZZ$2662, 904, MATCH($B$1, resultados!$A$1:$ZZ$1, 0))</f>
        <v/>
      </c>
      <c r="B910">
        <f>INDEX(resultados!$A$2:$ZZ$2662, 904, MATCH($B$2, resultados!$A$1:$ZZ$1, 0))</f>
        <v/>
      </c>
      <c r="C910">
        <f>INDEX(resultados!$A$2:$ZZ$2662, 904, MATCH($B$3, resultados!$A$1:$ZZ$1, 0))</f>
        <v/>
      </c>
    </row>
    <row r="911">
      <c r="A911">
        <f>INDEX(resultados!$A$2:$ZZ$2662, 905, MATCH($B$1, resultados!$A$1:$ZZ$1, 0))</f>
        <v/>
      </c>
      <c r="B911">
        <f>INDEX(resultados!$A$2:$ZZ$2662, 905, MATCH($B$2, resultados!$A$1:$ZZ$1, 0))</f>
        <v/>
      </c>
      <c r="C911">
        <f>INDEX(resultados!$A$2:$ZZ$2662, 905, MATCH($B$3, resultados!$A$1:$ZZ$1, 0))</f>
        <v/>
      </c>
    </row>
    <row r="912">
      <c r="A912">
        <f>INDEX(resultados!$A$2:$ZZ$2662, 906, MATCH($B$1, resultados!$A$1:$ZZ$1, 0))</f>
        <v/>
      </c>
      <c r="B912">
        <f>INDEX(resultados!$A$2:$ZZ$2662, 906, MATCH($B$2, resultados!$A$1:$ZZ$1, 0))</f>
        <v/>
      </c>
      <c r="C912">
        <f>INDEX(resultados!$A$2:$ZZ$2662, 906, MATCH($B$3, resultados!$A$1:$ZZ$1, 0))</f>
        <v/>
      </c>
    </row>
    <row r="913">
      <c r="A913">
        <f>INDEX(resultados!$A$2:$ZZ$2662, 907, MATCH($B$1, resultados!$A$1:$ZZ$1, 0))</f>
        <v/>
      </c>
      <c r="B913">
        <f>INDEX(resultados!$A$2:$ZZ$2662, 907, MATCH($B$2, resultados!$A$1:$ZZ$1, 0))</f>
        <v/>
      </c>
      <c r="C913">
        <f>INDEX(resultados!$A$2:$ZZ$2662, 907, MATCH($B$3, resultados!$A$1:$ZZ$1, 0))</f>
        <v/>
      </c>
    </row>
    <row r="914">
      <c r="A914">
        <f>INDEX(resultados!$A$2:$ZZ$2662, 908, MATCH($B$1, resultados!$A$1:$ZZ$1, 0))</f>
        <v/>
      </c>
      <c r="B914">
        <f>INDEX(resultados!$A$2:$ZZ$2662, 908, MATCH($B$2, resultados!$A$1:$ZZ$1, 0))</f>
        <v/>
      </c>
      <c r="C914">
        <f>INDEX(resultados!$A$2:$ZZ$2662, 908, MATCH($B$3, resultados!$A$1:$ZZ$1, 0))</f>
        <v/>
      </c>
    </row>
    <row r="915">
      <c r="A915">
        <f>INDEX(resultados!$A$2:$ZZ$2662, 909, MATCH($B$1, resultados!$A$1:$ZZ$1, 0))</f>
        <v/>
      </c>
      <c r="B915">
        <f>INDEX(resultados!$A$2:$ZZ$2662, 909, MATCH($B$2, resultados!$A$1:$ZZ$1, 0))</f>
        <v/>
      </c>
      <c r="C915">
        <f>INDEX(resultados!$A$2:$ZZ$2662, 909, MATCH($B$3, resultados!$A$1:$ZZ$1, 0))</f>
        <v/>
      </c>
    </row>
    <row r="916">
      <c r="A916">
        <f>INDEX(resultados!$A$2:$ZZ$2662, 910, MATCH($B$1, resultados!$A$1:$ZZ$1, 0))</f>
        <v/>
      </c>
      <c r="B916">
        <f>INDEX(resultados!$A$2:$ZZ$2662, 910, MATCH($B$2, resultados!$A$1:$ZZ$1, 0))</f>
        <v/>
      </c>
      <c r="C916">
        <f>INDEX(resultados!$A$2:$ZZ$2662, 910, MATCH($B$3, resultados!$A$1:$ZZ$1, 0))</f>
        <v/>
      </c>
    </row>
    <row r="917">
      <c r="A917">
        <f>INDEX(resultados!$A$2:$ZZ$2662, 911, MATCH($B$1, resultados!$A$1:$ZZ$1, 0))</f>
        <v/>
      </c>
      <c r="B917">
        <f>INDEX(resultados!$A$2:$ZZ$2662, 911, MATCH($B$2, resultados!$A$1:$ZZ$1, 0))</f>
        <v/>
      </c>
      <c r="C917">
        <f>INDEX(resultados!$A$2:$ZZ$2662, 911, MATCH($B$3, resultados!$A$1:$ZZ$1, 0))</f>
        <v/>
      </c>
    </row>
    <row r="918">
      <c r="A918">
        <f>INDEX(resultados!$A$2:$ZZ$2662, 912, MATCH($B$1, resultados!$A$1:$ZZ$1, 0))</f>
        <v/>
      </c>
      <c r="B918">
        <f>INDEX(resultados!$A$2:$ZZ$2662, 912, MATCH($B$2, resultados!$A$1:$ZZ$1, 0))</f>
        <v/>
      </c>
      <c r="C918">
        <f>INDEX(resultados!$A$2:$ZZ$2662, 912, MATCH($B$3, resultados!$A$1:$ZZ$1, 0))</f>
        <v/>
      </c>
    </row>
    <row r="919">
      <c r="A919">
        <f>INDEX(resultados!$A$2:$ZZ$2662, 913, MATCH($B$1, resultados!$A$1:$ZZ$1, 0))</f>
        <v/>
      </c>
      <c r="B919">
        <f>INDEX(resultados!$A$2:$ZZ$2662, 913, MATCH($B$2, resultados!$A$1:$ZZ$1, 0))</f>
        <v/>
      </c>
      <c r="C919">
        <f>INDEX(resultados!$A$2:$ZZ$2662, 913, MATCH($B$3, resultados!$A$1:$ZZ$1, 0))</f>
        <v/>
      </c>
    </row>
    <row r="920">
      <c r="A920">
        <f>INDEX(resultados!$A$2:$ZZ$2662, 914, MATCH($B$1, resultados!$A$1:$ZZ$1, 0))</f>
        <v/>
      </c>
      <c r="B920">
        <f>INDEX(resultados!$A$2:$ZZ$2662, 914, MATCH($B$2, resultados!$A$1:$ZZ$1, 0))</f>
        <v/>
      </c>
      <c r="C920">
        <f>INDEX(resultados!$A$2:$ZZ$2662, 914, MATCH($B$3, resultados!$A$1:$ZZ$1, 0))</f>
        <v/>
      </c>
    </row>
    <row r="921">
      <c r="A921">
        <f>INDEX(resultados!$A$2:$ZZ$2662, 915, MATCH($B$1, resultados!$A$1:$ZZ$1, 0))</f>
        <v/>
      </c>
      <c r="B921">
        <f>INDEX(resultados!$A$2:$ZZ$2662, 915, MATCH($B$2, resultados!$A$1:$ZZ$1, 0))</f>
        <v/>
      </c>
      <c r="C921">
        <f>INDEX(resultados!$A$2:$ZZ$2662, 915, MATCH($B$3, resultados!$A$1:$ZZ$1, 0))</f>
        <v/>
      </c>
    </row>
    <row r="922">
      <c r="A922">
        <f>INDEX(resultados!$A$2:$ZZ$2662, 916, MATCH($B$1, resultados!$A$1:$ZZ$1, 0))</f>
        <v/>
      </c>
      <c r="B922">
        <f>INDEX(resultados!$A$2:$ZZ$2662, 916, MATCH($B$2, resultados!$A$1:$ZZ$1, 0))</f>
        <v/>
      </c>
      <c r="C922">
        <f>INDEX(resultados!$A$2:$ZZ$2662, 916, MATCH($B$3, resultados!$A$1:$ZZ$1, 0))</f>
        <v/>
      </c>
    </row>
    <row r="923">
      <c r="A923">
        <f>INDEX(resultados!$A$2:$ZZ$2662, 917, MATCH($B$1, resultados!$A$1:$ZZ$1, 0))</f>
        <v/>
      </c>
      <c r="B923">
        <f>INDEX(resultados!$A$2:$ZZ$2662, 917, MATCH($B$2, resultados!$A$1:$ZZ$1, 0))</f>
        <v/>
      </c>
      <c r="C923">
        <f>INDEX(resultados!$A$2:$ZZ$2662, 917, MATCH($B$3, resultados!$A$1:$ZZ$1, 0))</f>
        <v/>
      </c>
    </row>
    <row r="924">
      <c r="A924">
        <f>INDEX(resultados!$A$2:$ZZ$2662, 918, MATCH($B$1, resultados!$A$1:$ZZ$1, 0))</f>
        <v/>
      </c>
      <c r="B924">
        <f>INDEX(resultados!$A$2:$ZZ$2662, 918, MATCH($B$2, resultados!$A$1:$ZZ$1, 0))</f>
        <v/>
      </c>
      <c r="C924">
        <f>INDEX(resultados!$A$2:$ZZ$2662, 918, MATCH($B$3, resultados!$A$1:$ZZ$1, 0))</f>
        <v/>
      </c>
    </row>
    <row r="925">
      <c r="A925">
        <f>INDEX(resultados!$A$2:$ZZ$2662, 919, MATCH($B$1, resultados!$A$1:$ZZ$1, 0))</f>
        <v/>
      </c>
      <c r="B925">
        <f>INDEX(resultados!$A$2:$ZZ$2662, 919, MATCH($B$2, resultados!$A$1:$ZZ$1, 0))</f>
        <v/>
      </c>
      <c r="C925">
        <f>INDEX(resultados!$A$2:$ZZ$2662, 919, MATCH($B$3, resultados!$A$1:$ZZ$1, 0))</f>
        <v/>
      </c>
    </row>
    <row r="926">
      <c r="A926">
        <f>INDEX(resultados!$A$2:$ZZ$2662, 920, MATCH($B$1, resultados!$A$1:$ZZ$1, 0))</f>
        <v/>
      </c>
      <c r="B926">
        <f>INDEX(resultados!$A$2:$ZZ$2662, 920, MATCH($B$2, resultados!$A$1:$ZZ$1, 0))</f>
        <v/>
      </c>
      <c r="C926">
        <f>INDEX(resultados!$A$2:$ZZ$2662, 920, MATCH($B$3, resultados!$A$1:$ZZ$1, 0))</f>
        <v/>
      </c>
    </row>
    <row r="927">
      <c r="A927">
        <f>INDEX(resultados!$A$2:$ZZ$2662, 921, MATCH($B$1, resultados!$A$1:$ZZ$1, 0))</f>
        <v/>
      </c>
      <c r="B927">
        <f>INDEX(resultados!$A$2:$ZZ$2662, 921, MATCH($B$2, resultados!$A$1:$ZZ$1, 0))</f>
        <v/>
      </c>
      <c r="C927">
        <f>INDEX(resultados!$A$2:$ZZ$2662, 921, MATCH($B$3, resultados!$A$1:$ZZ$1, 0))</f>
        <v/>
      </c>
    </row>
    <row r="928">
      <c r="A928">
        <f>INDEX(resultados!$A$2:$ZZ$2662, 922, MATCH($B$1, resultados!$A$1:$ZZ$1, 0))</f>
        <v/>
      </c>
      <c r="B928">
        <f>INDEX(resultados!$A$2:$ZZ$2662, 922, MATCH($B$2, resultados!$A$1:$ZZ$1, 0))</f>
        <v/>
      </c>
      <c r="C928">
        <f>INDEX(resultados!$A$2:$ZZ$2662, 922, MATCH($B$3, resultados!$A$1:$ZZ$1, 0))</f>
        <v/>
      </c>
    </row>
    <row r="929">
      <c r="A929">
        <f>INDEX(resultados!$A$2:$ZZ$2662, 923, MATCH($B$1, resultados!$A$1:$ZZ$1, 0))</f>
        <v/>
      </c>
      <c r="B929">
        <f>INDEX(resultados!$A$2:$ZZ$2662, 923, MATCH($B$2, resultados!$A$1:$ZZ$1, 0))</f>
        <v/>
      </c>
      <c r="C929">
        <f>INDEX(resultados!$A$2:$ZZ$2662, 923, MATCH($B$3, resultados!$A$1:$ZZ$1, 0))</f>
        <v/>
      </c>
    </row>
    <row r="930">
      <c r="A930">
        <f>INDEX(resultados!$A$2:$ZZ$2662, 924, MATCH($B$1, resultados!$A$1:$ZZ$1, 0))</f>
        <v/>
      </c>
      <c r="B930">
        <f>INDEX(resultados!$A$2:$ZZ$2662, 924, MATCH($B$2, resultados!$A$1:$ZZ$1, 0))</f>
        <v/>
      </c>
      <c r="C930">
        <f>INDEX(resultados!$A$2:$ZZ$2662, 924, MATCH($B$3, resultados!$A$1:$ZZ$1, 0))</f>
        <v/>
      </c>
    </row>
    <row r="931">
      <c r="A931">
        <f>INDEX(resultados!$A$2:$ZZ$2662, 925, MATCH($B$1, resultados!$A$1:$ZZ$1, 0))</f>
        <v/>
      </c>
      <c r="B931">
        <f>INDEX(resultados!$A$2:$ZZ$2662, 925, MATCH($B$2, resultados!$A$1:$ZZ$1, 0))</f>
        <v/>
      </c>
      <c r="C931">
        <f>INDEX(resultados!$A$2:$ZZ$2662, 925, MATCH($B$3, resultados!$A$1:$ZZ$1, 0))</f>
        <v/>
      </c>
    </row>
    <row r="932">
      <c r="A932">
        <f>INDEX(resultados!$A$2:$ZZ$2662, 926, MATCH($B$1, resultados!$A$1:$ZZ$1, 0))</f>
        <v/>
      </c>
      <c r="B932">
        <f>INDEX(resultados!$A$2:$ZZ$2662, 926, MATCH($B$2, resultados!$A$1:$ZZ$1, 0))</f>
        <v/>
      </c>
      <c r="C932">
        <f>INDEX(resultados!$A$2:$ZZ$2662, 926, MATCH($B$3, resultados!$A$1:$ZZ$1, 0))</f>
        <v/>
      </c>
    </row>
    <row r="933">
      <c r="A933">
        <f>INDEX(resultados!$A$2:$ZZ$2662, 927, MATCH($B$1, resultados!$A$1:$ZZ$1, 0))</f>
        <v/>
      </c>
      <c r="B933">
        <f>INDEX(resultados!$A$2:$ZZ$2662, 927, MATCH($B$2, resultados!$A$1:$ZZ$1, 0))</f>
        <v/>
      </c>
      <c r="C933">
        <f>INDEX(resultados!$A$2:$ZZ$2662, 927, MATCH($B$3, resultados!$A$1:$ZZ$1, 0))</f>
        <v/>
      </c>
    </row>
    <row r="934">
      <c r="A934">
        <f>INDEX(resultados!$A$2:$ZZ$2662, 928, MATCH($B$1, resultados!$A$1:$ZZ$1, 0))</f>
        <v/>
      </c>
      <c r="B934">
        <f>INDEX(resultados!$A$2:$ZZ$2662, 928, MATCH($B$2, resultados!$A$1:$ZZ$1, 0))</f>
        <v/>
      </c>
      <c r="C934">
        <f>INDEX(resultados!$A$2:$ZZ$2662, 928, MATCH($B$3, resultados!$A$1:$ZZ$1, 0))</f>
        <v/>
      </c>
    </row>
    <row r="935">
      <c r="A935">
        <f>INDEX(resultados!$A$2:$ZZ$2662, 929, MATCH($B$1, resultados!$A$1:$ZZ$1, 0))</f>
        <v/>
      </c>
      <c r="B935">
        <f>INDEX(resultados!$A$2:$ZZ$2662, 929, MATCH($B$2, resultados!$A$1:$ZZ$1, 0))</f>
        <v/>
      </c>
      <c r="C935">
        <f>INDEX(resultados!$A$2:$ZZ$2662, 929, MATCH($B$3, resultados!$A$1:$ZZ$1, 0))</f>
        <v/>
      </c>
    </row>
    <row r="936">
      <c r="A936">
        <f>INDEX(resultados!$A$2:$ZZ$2662, 930, MATCH($B$1, resultados!$A$1:$ZZ$1, 0))</f>
        <v/>
      </c>
      <c r="B936">
        <f>INDEX(resultados!$A$2:$ZZ$2662, 930, MATCH($B$2, resultados!$A$1:$ZZ$1, 0))</f>
        <v/>
      </c>
      <c r="C936">
        <f>INDEX(resultados!$A$2:$ZZ$2662, 930, MATCH($B$3, resultados!$A$1:$ZZ$1, 0))</f>
        <v/>
      </c>
    </row>
    <row r="937">
      <c r="A937">
        <f>INDEX(resultados!$A$2:$ZZ$2662, 931, MATCH($B$1, resultados!$A$1:$ZZ$1, 0))</f>
        <v/>
      </c>
      <c r="B937">
        <f>INDEX(resultados!$A$2:$ZZ$2662, 931, MATCH($B$2, resultados!$A$1:$ZZ$1, 0))</f>
        <v/>
      </c>
      <c r="C937">
        <f>INDEX(resultados!$A$2:$ZZ$2662, 931, MATCH($B$3, resultados!$A$1:$ZZ$1, 0))</f>
        <v/>
      </c>
    </row>
    <row r="938">
      <c r="A938">
        <f>INDEX(resultados!$A$2:$ZZ$2662, 932, MATCH($B$1, resultados!$A$1:$ZZ$1, 0))</f>
        <v/>
      </c>
      <c r="B938">
        <f>INDEX(resultados!$A$2:$ZZ$2662, 932, MATCH($B$2, resultados!$A$1:$ZZ$1, 0))</f>
        <v/>
      </c>
      <c r="C938">
        <f>INDEX(resultados!$A$2:$ZZ$2662, 932, MATCH($B$3, resultados!$A$1:$ZZ$1, 0))</f>
        <v/>
      </c>
    </row>
    <row r="939">
      <c r="A939">
        <f>INDEX(resultados!$A$2:$ZZ$2662, 933, MATCH($B$1, resultados!$A$1:$ZZ$1, 0))</f>
        <v/>
      </c>
      <c r="B939">
        <f>INDEX(resultados!$A$2:$ZZ$2662, 933, MATCH($B$2, resultados!$A$1:$ZZ$1, 0))</f>
        <v/>
      </c>
      <c r="C939">
        <f>INDEX(resultados!$A$2:$ZZ$2662, 933, MATCH($B$3, resultados!$A$1:$ZZ$1, 0))</f>
        <v/>
      </c>
    </row>
    <row r="940">
      <c r="A940">
        <f>INDEX(resultados!$A$2:$ZZ$2662, 934, MATCH($B$1, resultados!$A$1:$ZZ$1, 0))</f>
        <v/>
      </c>
      <c r="B940">
        <f>INDEX(resultados!$A$2:$ZZ$2662, 934, MATCH($B$2, resultados!$A$1:$ZZ$1, 0))</f>
        <v/>
      </c>
      <c r="C940">
        <f>INDEX(resultados!$A$2:$ZZ$2662, 934, MATCH($B$3, resultados!$A$1:$ZZ$1, 0))</f>
        <v/>
      </c>
    </row>
    <row r="941">
      <c r="A941">
        <f>INDEX(resultados!$A$2:$ZZ$2662, 935, MATCH($B$1, resultados!$A$1:$ZZ$1, 0))</f>
        <v/>
      </c>
      <c r="B941">
        <f>INDEX(resultados!$A$2:$ZZ$2662, 935, MATCH($B$2, resultados!$A$1:$ZZ$1, 0))</f>
        <v/>
      </c>
      <c r="C941">
        <f>INDEX(resultados!$A$2:$ZZ$2662, 935, MATCH($B$3, resultados!$A$1:$ZZ$1, 0))</f>
        <v/>
      </c>
    </row>
    <row r="942">
      <c r="A942">
        <f>INDEX(resultados!$A$2:$ZZ$2662, 936, MATCH($B$1, resultados!$A$1:$ZZ$1, 0))</f>
        <v/>
      </c>
      <c r="B942">
        <f>INDEX(resultados!$A$2:$ZZ$2662, 936, MATCH($B$2, resultados!$A$1:$ZZ$1, 0))</f>
        <v/>
      </c>
      <c r="C942">
        <f>INDEX(resultados!$A$2:$ZZ$2662, 936, MATCH($B$3, resultados!$A$1:$ZZ$1, 0))</f>
        <v/>
      </c>
    </row>
    <row r="943">
      <c r="A943">
        <f>INDEX(resultados!$A$2:$ZZ$2662, 937, MATCH($B$1, resultados!$A$1:$ZZ$1, 0))</f>
        <v/>
      </c>
      <c r="B943">
        <f>INDEX(resultados!$A$2:$ZZ$2662, 937, MATCH($B$2, resultados!$A$1:$ZZ$1, 0))</f>
        <v/>
      </c>
      <c r="C943">
        <f>INDEX(resultados!$A$2:$ZZ$2662, 937, MATCH($B$3, resultados!$A$1:$ZZ$1, 0))</f>
        <v/>
      </c>
    </row>
    <row r="944">
      <c r="A944">
        <f>INDEX(resultados!$A$2:$ZZ$2662, 938, MATCH($B$1, resultados!$A$1:$ZZ$1, 0))</f>
        <v/>
      </c>
      <c r="B944">
        <f>INDEX(resultados!$A$2:$ZZ$2662, 938, MATCH($B$2, resultados!$A$1:$ZZ$1, 0))</f>
        <v/>
      </c>
      <c r="C944">
        <f>INDEX(resultados!$A$2:$ZZ$2662, 938, MATCH($B$3, resultados!$A$1:$ZZ$1, 0))</f>
        <v/>
      </c>
    </row>
    <row r="945">
      <c r="A945">
        <f>INDEX(resultados!$A$2:$ZZ$2662, 939, MATCH($B$1, resultados!$A$1:$ZZ$1, 0))</f>
        <v/>
      </c>
      <c r="B945">
        <f>INDEX(resultados!$A$2:$ZZ$2662, 939, MATCH($B$2, resultados!$A$1:$ZZ$1, 0))</f>
        <v/>
      </c>
      <c r="C945">
        <f>INDEX(resultados!$A$2:$ZZ$2662, 939, MATCH($B$3, resultados!$A$1:$ZZ$1, 0))</f>
        <v/>
      </c>
    </row>
    <row r="946">
      <c r="A946">
        <f>INDEX(resultados!$A$2:$ZZ$2662, 940, MATCH($B$1, resultados!$A$1:$ZZ$1, 0))</f>
        <v/>
      </c>
      <c r="B946">
        <f>INDEX(resultados!$A$2:$ZZ$2662, 940, MATCH($B$2, resultados!$A$1:$ZZ$1, 0))</f>
        <v/>
      </c>
      <c r="C946">
        <f>INDEX(resultados!$A$2:$ZZ$2662, 940, MATCH($B$3, resultados!$A$1:$ZZ$1, 0))</f>
        <v/>
      </c>
    </row>
    <row r="947">
      <c r="A947">
        <f>INDEX(resultados!$A$2:$ZZ$2662, 941, MATCH($B$1, resultados!$A$1:$ZZ$1, 0))</f>
        <v/>
      </c>
      <c r="B947">
        <f>INDEX(resultados!$A$2:$ZZ$2662, 941, MATCH($B$2, resultados!$A$1:$ZZ$1, 0))</f>
        <v/>
      </c>
      <c r="C947">
        <f>INDEX(resultados!$A$2:$ZZ$2662, 941, MATCH($B$3, resultados!$A$1:$ZZ$1, 0))</f>
        <v/>
      </c>
    </row>
    <row r="948">
      <c r="A948">
        <f>INDEX(resultados!$A$2:$ZZ$2662, 942, MATCH($B$1, resultados!$A$1:$ZZ$1, 0))</f>
        <v/>
      </c>
      <c r="B948">
        <f>INDEX(resultados!$A$2:$ZZ$2662, 942, MATCH($B$2, resultados!$A$1:$ZZ$1, 0))</f>
        <v/>
      </c>
      <c r="C948">
        <f>INDEX(resultados!$A$2:$ZZ$2662, 942, MATCH($B$3, resultados!$A$1:$ZZ$1, 0))</f>
        <v/>
      </c>
    </row>
    <row r="949">
      <c r="A949">
        <f>INDEX(resultados!$A$2:$ZZ$2662, 943, MATCH($B$1, resultados!$A$1:$ZZ$1, 0))</f>
        <v/>
      </c>
      <c r="B949">
        <f>INDEX(resultados!$A$2:$ZZ$2662, 943, MATCH($B$2, resultados!$A$1:$ZZ$1, 0))</f>
        <v/>
      </c>
      <c r="C949">
        <f>INDEX(resultados!$A$2:$ZZ$2662, 943, MATCH($B$3, resultados!$A$1:$ZZ$1, 0))</f>
        <v/>
      </c>
    </row>
    <row r="950">
      <c r="A950">
        <f>INDEX(resultados!$A$2:$ZZ$2662, 944, MATCH($B$1, resultados!$A$1:$ZZ$1, 0))</f>
        <v/>
      </c>
      <c r="B950">
        <f>INDEX(resultados!$A$2:$ZZ$2662, 944, MATCH($B$2, resultados!$A$1:$ZZ$1, 0))</f>
        <v/>
      </c>
      <c r="C950">
        <f>INDEX(resultados!$A$2:$ZZ$2662, 944, MATCH($B$3, resultados!$A$1:$ZZ$1, 0))</f>
        <v/>
      </c>
    </row>
    <row r="951">
      <c r="A951">
        <f>INDEX(resultados!$A$2:$ZZ$2662, 945, MATCH($B$1, resultados!$A$1:$ZZ$1, 0))</f>
        <v/>
      </c>
      <c r="B951">
        <f>INDEX(resultados!$A$2:$ZZ$2662, 945, MATCH($B$2, resultados!$A$1:$ZZ$1, 0))</f>
        <v/>
      </c>
      <c r="C951">
        <f>INDEX(resultados!$A$2:$ZZ$2662, 945, MATCH($B$3, resultados!$A$1:$ZZ$1, 0))</f>
        <v/>
      </c>
    </row>
    <row r="952">
      <c r="A952">
        <f>INDEX(resultados!$A$2:$ZZ$2662, 946, MATCH($B$1, resultados!$A$1:$ZZ$1, 0))</f>
        <v/>
      </c>
      <c r="B952">
        <f>INDEX(resultados!$A$2:$ZZ$2662, 946, MATCH($B$2, resultados!$A$1:$ZZ$1, 0))</f>
        <v/>
      </c>
      <c r="C952">
        <f>INDEX(resultados!$A$2:$ZZ$2662, 946, MATCH($B$3, resultados!$A$1:$ZZ$1, 0))</f>
        <v/>
      </c>
    </row>
    <row r="953">
      <c r="A953">
        <f>INDEX(resultados!$A$2:$ZZ$2662, 947, MATCH($B$1, resultados!$A$1:$ZZ$1, 0))</f>
        <v/>
      </c>
      <c r="B953">
        <f>INDEX(resultados!$A$2:$ZZ$2662, 947, MATCH($B$2, resultados!$A$1:$ZZ$1, 0))</f>
        <v/>
      </c>
      <c r="C953">
        <f>INDEX(resultados!$A$2:$ZZ$2662, 947, MATCH($B$3, resultados!$A$1:$ZZ$1, 0))</f>
        <v/>
      </c>
    </row>
    <row r="954">
      <c r="A954">
        <f>INDEX(resultados!$A$2:$ZZ$2662, 948, MATCH($B$1, resultados!$A$1:$ZZ$1, 0))</f>
        <v/>
      </c>
      <c r="B954">
        <f>INDEX(resultados!$A$2:$ZZ$2662, 948, MATCH($B$2, resultados!$A$1:$ZZ$1, 0))</f>
        <v/>
      </c>
      <c r="C954">
        <f>INDEX(resultados!$A$2:$ZZ$2662, 948, MATCH($B$3, resultados!$A$1:$ZZ$1, 0))</f>
        <v/>
      </c>
    </row>
    <row r="955">
      <c r="A955">
        <f>INDEX(resultados!$A$2:$ZZ$2662, 949, MATCH($B$1, resultados!$A$1:$ZZ$1, 0))</f>
        <v/>
      </c>
      <c r="B955">
        <f>INDEX(resultados!$A$2:$ZZ$2662, 949, MATCH($B$2, resultados!$A$1:$ZZ$1, 0))</f>
        <v/>
      </c>
      <c r="C955">
        <f>INDEX(resultados!$A$2:$ZZ$2662, 949, MATCH($B$3, resultados!$A$1:$ZZ$1, 0))</f>
        <v/>
      </c>
    </row>
    <row r="956">
      <c r="A956">
        <f>INDEX(resultados!$A$2:$ZZ$2662, 950, MATCH($B$1, resultados!$A$1:$ZZ$1, 0))</f>
        <v/>
      </c>
      <c r="B956">
        <f>INDEX(resultados!$A$2:$ZZ$2662, 950, MATCH($B$2, resultados!$A$1:$ZZ$1, 0))</f>
        <v/>
      </c>
      <c r="C956">
        <f>INDEX(resultados!$A$2:$ZZ$2662, 950, MATCH($B$3, resultados!$A$1:$ZZ$1, 0))</f>
        <v/>
      </c>
    </row>
    <row r="957">
      <c r="A957">
        <f>INDEX(resultados!$A$2:$ZZ$2662, 951, MATCH($B$1, resultados!$A$1:$ZZ$1, 0))</f>
        <v/>
      </c>
      <c r="B957">
        <f>INDEX(resultados!$A$2:$ZZ$2662, 951, MATCH($B$2, resultados!$A$1:$ZZ$1, 0))</f>
        <v/>
      </c>
      <c r="C957">
        <f>INDEX(resultados!$A$2:$ZZ$2662, 951, MATCH($B$3, resultados!$A$1:$ZZ$1, 0))</f>
        <v/>
      </c>
    </row>
    <row r="958">
      <c r="A958">
        <f>INDEX(resultados!$A$2:$ZZ$2662, 952, MATCH($B$1, resultados!$A$1:$ZZ$1, 0))</f>
        <v/>
      </c>
      <c r="B958">
        <f>INDEX(resultados!$A$2:$ZZ$2662, 952, MATCH($B$2, resultados!$A$1:$ZZ$1, 0))</f>
        <v/>
      </c>
      <c r="C958">
        <f>INDEX(resultados!$A$2:$ZZ$2662, 952, MATCH($B$3, resultados!$A$1:$ZZ$1, 0))</f>
        <v/>
      </c>
    </row>
    <row r="959">
      <c r="A959">
        <f>INDEX(resultados!$A$2:$ZZ$2662, 953, MATCH($B$1, resultados!$A$1:$ZZ$1, 0))</f>
        <v/>
      </c>
      <c r="B959">
        <f>INDEX(resultados!$A$2:$ZZ$2662, 953, MATCH($B$2, resultados!$A$1:$ZZ$1, 0))</f>
        <v/>
      </c>
      <c r="C959">
        <f>INDEX(resultados!$A$2:$ZZ$2662, 953, MATCH($B$3, resultados!$A$1:$ZZ$1, 0))</f>
        <v/>
      </c>
    </row>
    <row r="960">
      <c r="A960">
        <f>INDEX(resultados!$A$2:$ZZ$2662, 954, MATCH($B$1, resultados!$A$1:$ZZ$1, 0))</f>
        <v/>
      </c>
      <c r="B960">
        <f>INDEX(resultados!$A$2:$ZZ$2662, 954, MATCH($B$2, resultados!$A$1:$ZZ$1, 0))</f>
        <v/>
      </c>
      <c r="C960">
        <f>INDEX(resultados!$A$2:$ZZ$2662, 954, MATCH($B$3, resultados!$A$1:$ZZ$1, 0))</f>
        <v/>
      </c>
    </row>
    <row r="961">
      <c r="A961">
        <f>INDEX(resultados!$A$2:$ZZ$2662, 955, MATCH($B$1, resultados!$A$1:$ZZ$1, 0))</f>
        <v/>
      </c>
      <c r="B961">
        <f>INDEX(resultados!$A$2:$ZZ$2662, 955, MATCH($B$2, resultados!$A$1:$ZZ$1, 0))</f>
        <v/>
      </c>
      <c r="C961">
        <f>INDEX(resultados!$A$2:$ZZ$2662, 955, MATCH($B$3, resultados!$A$1:$ZZ$1, 0))</f>
        <v/>
      </c>
    </row>
    <row r="962">
      <c r="A962">
        <f>INDEX(resultados!$A$2:$ZZ$2662, 956, MATCH($B$1, resultados!$A$1:$ZZ$1, 0))</f>
        <v/>
      </c>
      <c r="B962">
        <f>INDEX(resultados!$A$2:$ZZ$2662, 956, MATCH($B$2, resultados!$A$1:$ZZ$1, 0))</f>
        <v/>
      </c>
      <c r="C962">
        <f>INDEX(resultados!$A$2:$ZZ$2662, 956, MATCH($B$3, resultados!$A$1:$ZZ$1, 0))</f>
        <v/>
      </c>
    </row>
    <row r="963">
      <c r="A963">
        <f>INDEX(resultados!$A$2:$ZZ$2662, 957, MATCH($B$1, resultados!$A$1:$ZZ$1, 0))</f>
        <v/>
      </c>
      <c r="B963">
        <f>INDEX(resultados!$A$2:$ZZ$2662, 957, MATCH($B$2, resultados!$A$1:$ZZ$1, 0))</f>
        <v/>
      </c>
      <c r="C963">
        <f>INDEX(resultados!$A$2:$ZZ$2662, 957, MATCH($B$3, resultados!$A$1:$ZZ$1, 0))</f>
        <v/>
      </c>
    </row>
    <row r="964">
      <c r="A964">
        <f>INDEX(resultados!$A$2:$ZZ$2662, 958, MATCH($B$1, resultados!$A$1:$ZZ$1, 0))</f>
        <v/>
      </c>
      <c r="B964">
        <f>INDEX(resultados!$A$2:$ZZ$2662, 958, MATCH($B$2, resultados!$A$1:$ZZ$1, 0))</f>
        <v/>
      </c>
      <c r="C964">
        <f>INDEX(resultados!$A$2:$ZZ$2662, 958, MATCH($B$3, resultados!$A$1:$ZZ$1, 0))</f>
        <v/>
      </c>
    </row>
    <row r="965">
      <c r="A965">
        <f>INDEX(resultados!$A$2:$ZZ$2662, 959, MATCH($B$1, resultados!$A$1:$ZZ$1, 0))</f>
        <v/>
      </c>
      <c r="B965">
        <f>INDEX(resultados!$A$2:$ZZ$2662, 959, MATCH($B$2, resultados!$A$1:$ZZ$1, 0))</f>
        <v/>
      </c>
      <c r="C965">
        <f>INDEX(resultados!$A$2:$ZZ$2662, 959, MATCH($B$3, resultados!$A$1:$ZZ$1, 0))</f>
        <v/>
      </c>
    </row>
    <row r="966">
      <c r="A966">
        <f>INDEX(resultados!$A$2:$ZZ$2662, 960, MATCH($B$1, resultados!$A$1:$ZZ$1, 0))</f>
        <v/>
      </c>
      <c r="B966">
        <f>INDEX(resultados!$A$2:$ZZ$2662, 960, MATCH($B$2, resultados!$A$1:$ZZ$1, 0))</f>
        <v/>
      </c>
      <c r="C966">
        <f>INDEX(resultados!$A$2:$ZZ$2662, 960, MATCH($B$3, resultados!$A$1:$ZZ$1, 0))</f>
        <v/>
      </c>
    </row>
    <row r="967">
      <c r="A967">
        <f>INDEX(resultados!$A$2:$ZZ$2662, 961, MATCH($B$1, resultados!$A$1:$ZZ$1, 0))</f>
        <v/>
      </c>
      <c r="B967">
        <f>INDEX(resultados!$A$2:$ZZ$2662, 961, MATCH($B$2, resultados!$A$1:$ZZ$1, 0))</f>
        <v/>
      </c>
      <c r="C967">
        <f>INDEX(resultados!$A$2:$ZZ$2662, 961, MATCH($B$3, resultados!$A$1:$ZZ$1, 0))</f>
        <v/>
      </c>
    </row>
    <row r="968">
      <c r="A968">
        <f>INDEX(resultados!$A$2:$ZZ$2662, 962, MATCH($B$1, resultados!$A$1:$ZZ$1, 0))</f>
        <v/>
      </c>
      <c r="B968">
        <f>INDEX(resultados!$A$2:$ZZ$2662, 962, MATCH($B$2, resultados!$A$1:$ZZ$1, 0))</f>
        <v/>
      </c>
      <c r="C968">
        <f>INDEX(resultados!$A$2:$ZZ$2662, 962, MATCH($B$3, resultados!$A$1:$ZZ$1, 0))</f>
        <v/>
      </c>
    </row>
    <row r="969">
      <c r="A969">
        <f>INDEX(resultados!$A$2:$ZZ$2662, 963, MATCH($B$1, resultados!$A$1:$ZZ$1, 0))</f>
        <v/>
      </c>
      <c r="B969">
        <f>INDEX(resultados!$A$2:$ZZ$2662, 963, MATCH($B$2, resultados!$A$1:$ZZ$1, 0))</f>
        <v/>
      </c>
      <c r="C969">
        <f>INDEX(resultados!$A$2:$ZZ$2662, 963, MATCH($B$3, resultados!$A$1:$ZZ$1, 0))</f>
        <v/>
      </c>
    </row>
    <row r="970">
      <c r="A970">
        <f>INDEX(resultados!$A$2:$ZZ$2662, 964, MATCH($B$1, resultados!$A$1:$ZZ$1, 0))</f>
        <v/>
      </c>
      <c r="B970">
        <f>INDEX(resultados!$A$2:$ZZ$2662, 964, MATCH($B$2, resultados!$A$1:$ZZ$1, 0))</f>
        <v/>
      </c>
      <c r="C970">
        <f>INDEX(resultados!$A$2:$ZZ$2662, 964, MATCH($B$3, resultados!$A$1:$ZZ$1, 0))</f>
        <v/>
      </c>
    </row>
    <row r="971">
      <c r="A971">
        <f>INDEX(resultados!$A$2:$ZZ$2662, 965, MATCH($B$1, resultados!$A$1:$ZZ$1, 0))</f>
        <v/>
      </c>
      <c r="B971">
        <f>INDEX(resultados!$A$2:$ZZ$2662, 965, MATCH($B$2, resultados!$A$1:$ZZ$1, 0))</f>
        <v/>
      </c>
      <c r="C971">
        <f>INDEX(resultados!$A$2:$ZZ$2662, 965, MATCH($B$3, resultados!$A$1:$ZZ$1, 0))</f>
        <v/>
      </c>
    </row>
    <row r="972">
      <c r="A972">
        <f>INDEX(resultados!$A$2:$ZZ$2662, 966, MATCH($B$1, resultados!$A$1:$ZZ$1, 0))</f>
        <v/>
      </c>
      <c r="B972">
        <f>INDEX(resultados!$A$2:$ZZ$2662, 966, MATCH($B$2, resultados!$A$1:$ZZ$1, 0))</f>
        <v/>
      </c>
      <c r="C972">
        <f>INDEX(resultados!$A$2:$ZZ$2662, 966, MATCH($B$3, resultados!$A$1:$ZZ$1, 0))</f>
        <v/>
      </c>
    </row>
    <row r="973">
      <c r="A973">
        <f>INDEX(resultados!$A$2:$ZZ$2662, 967, MATCH($B$1, resultados!$A$1:$ZZ$1, 0))</f>
        <v/>
      </c>
      <c r="B973">
        <f>INDEX(resultados!$A$2:$ZZ$2662, 967, MATCH($B$2, resultados!$A$1:$ZZ$1, 0))</f>
        <v/>
      </c>
      <c r="C973">
        <f>INDEX(resultados!$A$2:$ZZ$2662, 967, MATCH($B$3, resultados!$A$1:$ZZ$1, 0))</f>
        <v/>
      </c>
    </row>
    <row r="974">
      <c r="A974">
        <f>INDEX(resultados!$A$2:$ZZ$2662, 968, MATCH($B$1, resultados!$A$1:$ZZ$1, 0))</f>
        <v/>
      </c>
      <c r="B974">
        <f>INDEX(resultados!$A$2:$ZZ$2662, 968, MATCH($B$2, resultados!$A$1:$ZZ$1, 0))</f>
        <v/>
      </c>
      <c r="C974">
        <f>INDEX(resultados!$A$2:$ZZ$2662, 968, MATCH($B$3, resultados!$A$1:$ZZ$1, 0))</f>
        <v/>
      </c>
    </row>
    <row r="975">
      <c r="A975">
        <f>INDEX(resultados!$A$2:$ZZ$2662, 969, MATCH($B$1, resultados!$A$1:$ZZ$1, 0))</f>
        <v/>
      </c>
      <c r="B975">
        <f>INDEX(resultados!$A$2:$ZZ$2662, 969, MATCH($B$2, resultados!$A$1:$ZZ$1, 0))</f>
        <v/>
      </c>
      <c r="C975">
        <f>INDEX(resultados!$A$2:$ZZ$2662, 969, MATCH($B$3, resultados!$A$1:$ZZ$1, 0))</f>
        <v/>
      </c>
    </row>
    <row r="976">
      <c r="A976">
        <f>INDEX(resultados!$A$2:$ZZ$2662, 970, MATCH($B$1, resultados!$A$1:$ZZ$1, 0))</f>
        <v/>
      </c>
      <c r="B976">
        <f>INDEX(resultados!$A$2:$ZZ$2662, 970, MATCH($B$2, resultados!$A$1:$ZZ$1, 0))</f>
        <v/>
      </c>
      <c r="C976">
        <f>INDEX(resultados!$A$2:$ZZ$2662, 970, MATCH($B$3, resultados!$A$1:$ZZ$1, 0))</f>
        <v/>
      </c>
    </row>
    <row r="977">
      <c r="A977">
        <f>INDEX(resultados!$A$2:$ZZ$2662, 971, MATCH($B$1, resultados!$A$1:$ZZ$1, 0))</f>
        <v/>
      </c>
      <c r="B977">
        <f>INDEX(resultados!$A$2:$ZZ$2662, 971, MATCH($B$2, resultados!$A$1:$ZZ$1, 0))</f>
        <v/>
      </c>
      <c r="C977">
        <f>INDEX(resultados!$A$2:$ZZ$2662, 971, MATCH($B$3, resultados!$A$1:$ZZ$1, 0))</f>
        <v/>
      </c>
    </row>
    <row r="978">
      <c r="A978">
        <f>INDEX(resultados!$A$2:$ZZ$2662, 972, MATCH($B$1, resultados!$A$1:$ZZ$1, 0))</f>
        <v/>
      </c>
      <c r="B978">
        <f>INDEX(resultados!$A$2:$ZZ$2662, 972, MATCH($B$2, resultados!$A$1:$ZZ$1, 0))</f>
        <v/>
      </c>
      <c r="C978">
        <f>INDEX(resultados!$A$2:$ZZ$2662, 972, MATCH($B$3, resultados!$A$1:$ZZ$1, 0))</f>
        <v/>
      </c>
    </row>
    <row r="979">
      <c r="A979">
        <f>INDEX(resultados!$A$2:$ZZ$2662, 973, MATCH($B$1, resultados!$A$1:$ZZ$1, 0))</f>
        <v/>
      </c>
      <c r="B979">
        <f>INDEX(resultados!$A$2:$ZZ$2662, 973, MATCH($B$2, resultados!$A$1:$ZZ$1, 0))</f>
        <v/>
      </c>
      <c r="C979">
        <f>INDEX(resultados!$A$2:$ZZ$2662, 973, MATCH($B$3, resultados!$A$1:$ZZ$1, 0))</f>
        <v/>
      </c>
    </row>
    <row r="980">
      <c r="A980">
        <f>INDEX(resultados!$A$2:$ZZ$2662, 974, MATCH($B$1, resultados!$A$1:$ZZ$1, 0))</f>
        <v/>
      </c>
      <c r="B980">
        <f>INDEX(resultados!$A$2:$ZZ$2662, 974, MATCH($B$2, resultados!$A$1:$ZZ$1, 0))</f>
        <v/>
      </c>
      <c r="C980">
        <f>INDEX(resultados!$A$2:$ZZ$2662, 974, MATCH($B$3, resultados!$A$1:$ZZ$1, 0))</f>
        <v/>
      </c>
    </row>
    <row r="981">
      <c r="A981">
        <f>INDEX(resultados!$A$2:$ZZ$2662, 975, MATCH($B$1, resultados!$A$1:$ZZ$1, 0))</f>
        <v/>
      </c>
      <c r="B981">
        <f>INDEX(resultados!$A$2:$ZZ$2662, 975, MATCH($B$2, resultados!$A$1:$ZZ$1, 0))</f>
        <v/>
      </c>
      <c r="C981">
        <f>INDEX(resultados!$A$2:$ZZ$2662, 975, MATCH($B$3, resultados!$A$1:$ZZ$1, 0))</f>
        <v/>
      </c>
    </row>
    <row r="982">
      <c r="A982">
        <f>INDEX(resultados!$A$2:$ZZ$2662, 976, MATCH($B$1, resultados!$A$1:$ZZ$1, 0))</f>
        <v/>
      </c>
      <c r="B982">
        <f>INDEX(resultados!$A$2:$ZZ$2662, 976, MATCH($B$2, resultados!$A$1:$ZZ$1, 0))</f>
        <v/>
      </c>
      <c r="C982">
        <f>INDEX(resultados!$A$2:$ZZ$2662, 976, MATCH($B$3, resultados!$A$1:$ZZ$1, 0))</f>
        <v/>
      </c>
    </row>
    <row r="983">
      <c r="A983">
        <f>INDEX(resultados!$A$2:$ZZ$2662, 977, MATCH($B$1, resultados!$A$1:$ZZ$1, 0))</f>
        <v/>
      </c>
      <c r="B983">
        <f>INDEX(resultados!$A$2:$ZZ$2662, 977, MATCH($B$2, resultados!$A$1:$ZZ$1, 0))</f>
        <v/>
      </c>
      <c r="C983">
        <f>INDEX(resultados!$A$2:$ZZ$2662, 977, MATCH($B$3, resultados!$A$1:$ZZ$1, 0))</f>
        <v/>
      </c>
    </row>
    <row r="984">
      <c r="A984">
        <f>INDEX(resultados!$A$2:$ZZ$2662, 978, MATCH($B$1, resultados!$A$1:$ZZ$1, 0))</f>
        <v/>
      </c>
      <c r="B984">
        <f>INDEX(resultados!$A$2:$ZZ$2662, 978, MATCH($B$2, resultados!$A$1:$ZZ$1, 0))</f>
        <v/>
      </c>
      <c r="C984">
        <f>INDEX(resultados!$A$2:$ZZ$2662, 978, MATCH($B$3, resultados!$A$1:$ZZ$1, 0))</f>
        <v/>
      </c>
    </row>
    <row r="985">
      <c r="A985">
        <f>INDEX(resultados!$A$2:$ZZ$2662, 979, MATCH($B$1, resultados!$A$1:$ZZ$1, 0))</f>
        <v/>
      </c>
      <c r="B985">
        <f>INDEX(resultados!$A$2:$ZZ$2662, 979, MATCH($B$2, resultados!$A$1:$ZZ$1, 0))</f>
        <v/>
      </c>
      <c r="C985">
        <f>INDEX(resultados!$A$2:$ZZ$2662, 979, MATCH($B$3, resultados!$A$1:$ZZ$1, 0))</f>
        <v/>
      </c>
    </row>
    <row r="986">
      <c r="A986">
        <f>INDEX(resultados!$A$2:$ZZ$2662, 980, MATCH($B$1, resultados!$A$1:$ZZ$1, 0))</f>
        <v/>
      </c>
      <c r="B986">
        <f>INDEX(resultados!$A$2:$ZZ$2662, 980, MATCH($B$2, resultados!$A$1:$ZZ$1, 0))</f>
        <v/>
      </c>
      <c r="C986">
        <f>INDEX(resultados!$A$2:$ZZ$2662, 980, MATCH($B$3, resultados!$A$1:$ZZ$1, 0))</f>
        <v/>
      </c>
    </row>
    <row r="987">
      <c r="A987">
        <f>INDEX(resultados!$A$2:$ZZ$2662, 981, MATCH($B$1, resultados!$A$1:$ZZ$1, 0))</f>
        <v/>
      </c>
      <c r="B987">
        <f>INDEX(resultados!$A$2:$ZZ$2662, 981, MATCH($B$2, resultados!$A$1:$ZZ$1, 0))</f>
        <v/>
      </c>
      <c r="C987">
        <f>INDEX(resultados!$A$2:$ZZ$2662, 981, MATCH($B$3, resultados!$A$1:$ZZ$1, 0))</f>
        <v/>
      </c>
    </row>
    <row r="988">
      <c r="A988">
        <f>INDEX(resultados!$A$2:$ZZ$2662, 982, MATCH($B$1, resultados!$A$1:$ZZ$1, 0))</f>
        <v/>
      </c>
      <c r="B988">
        <f>INDEX(resultados!$A$2:$ZZ$2662, 982, MATCH($B$2, resultados!$A$1:$ZZ$1, 0))</f>
        <v/>
      </c>
      <c r="C988">
        <f>INDEX(resultados!$A$2:$ZZ$2662, 982, MATCH($B$3, resultados!$A$1:$ZZ$1, 0))</f>
        <v/>
      </c>
    </row>
    <row r="989">
      <c r="A989">
        <f>INDEX(resultados!$A$2:$ZZ$2662, 983, MATCH($B$1, resultados!$A$1:$ZZ$1, 0))</f>
        <v/>
      </c>
      <c r="B989">
        <f>INDEX(resultados!$A$2:$ZZ$2662, 983, MATCH($B$2, resultados!$A$1:$ZZ$1, 0))</f>
        <v/>
      </c>
      <c r="C989">
        <f>INDEX(resultados!$A$2:$ZZ$2662, 983, MATCH($B$3, resultados!$A$1:$ZZ$1, 0))</f>
        <v/>
      </c>
    </row>
    <row r="990">
      <c r="A990">
        <f>INDEX(resultados!$A$2:$ZZ$2662, 984, MATCH($B$1, resultados!$A$1:$ZZ$1, 0))</f>
        <v/>
      </c>
      <c r="B990">
        <f>INDEX(resultados!$A$2:$ZZ$2662, 984, MATCH($B$2, resultados!$A$1:$ZZ$1, 0))</f>
        <v/>
      </c>
      <c r="C990">
        <f>INDEX(resultados!$A$2:$ZZ$2662, 984, MATCH($B$3, resultados!$A$1:$ZZ$1, 0))</f>
        <v/>
      </c>
    </row>
    <row r="991">
      <c r="A991">
        <f>INDEX(resultados!$A$2:$ZZ$2662, 985, MATCH($B$1, resultados!$A$1:$ZZ$1, 0))</f>
        <v/>
      </c>
      <c r="B991">
        <f>INDEX(resultados!$A$2:$ZZ$2662, 985, MATCH($B$2, resultados!$A$1:$ZZ$1, 0))</f>
        <v/>
      </c>
      <c r="C991">
        <f>INDEX(resultados!$A$2:$ZZ$2662, 985, MATCH($B$3, resultados!$A$1:$ZZ$1, 0))</f>
        <v/>
      </c>
    </row>
    <row r="992">
      <c r="A992">
        <f>INDEX(resultados!$A$2:$ZZ$2662, 986, MATCH($B$1, resultados!$A$1:$ZZ$1, 0))</f>
        <v/>
      </c>
      <c r="B992">
        <f>INDEX(resultados!$A$2:$ZZ$2662, 986, MATCH($B$2, resultados!$A$1:$ZZ$1, 0))</f>
        <v/>
      </c>
      <c r="C992">
        <f>INDEX(resultados!$A$2:$ZZ$2662, 986, MATCH($B$3, resultados!$A$1:$ZZ$1, 0))</f>
        <v/>
      </c>
    </row>
    <row r="993">
      <c r="A993">
        <f>INDEX(resultados!$A$2:$ZZ$2662, 987, MATCH($B$1, resultados!$A$1:$ZZ$1, 0))</f>
        <v/>
      </c>
      <c r="B993">
        <f>INDEX(resultados!$A$2:$ZZ$2662, 987, MATCH($B$2, resultados!$A$1:$ZZ$1, 0))</f>
        <v/>
      </c>
      <c r="C993">
        <f>INDEX(resultados!$A$2:$ZZ$2662, 987, MATCH($B$3, resultados!$A$1:$ZZ$1, 0))</f>
        <v/>
      </c>
    </row>
    <row r="994">
      <c r="A994">
        <f>INDEX(resultados!$A$2:$ZZ$2662, 988, MATCH($B$1, resultados!$A$1:$ZZ$1, 0))</f>
        <v/>
      </c>
      <c r="B994">
        <f>INDEX(resultados!$A$2:$ZZ$2662, 988, MATCH($B$2, resultados!$A$1:$ZZ$1, 0))</f>
        <v/>
      </c>
      <c r="C994">
        <f>INDEX(resultados!$A$2:$ZZ$2662, 988, MATCH($B$3, resultados!$A$1:$ZZ$1, 0))</f>
        <v/>
      </c>
    </row>
    <row r="995">
      <c r="A995">
        <f>INDEX(resultados!$A$2:$ZZ$2662, 989, MATCH($B$1, resultados!$A$1:$ZZ$1, 0))</f>
        <v/>
      </c>
      <c r="B995">
        <f>INDEX(resultados!$A$2:$ZZ$2662, 989, MATCH($B$2, resultados!$A$1:$ZZ$1, 0))</f>
        <v/>
      </c>
      <c r="C995">
        <f>INDEX(resultados!$A$2:$ZZ$2662, 989, MATCH($B$3, resultados!$A$1:$ZZ$1, 0))</f>
        <v/>
      </c>
    </row>
    <row r="996">
      <c r="A996">
        <f>INDEX(resultados!$A$2:$ZZ$2662, 990, MATCH($B$1, resultados!$A$1:$ZZ$1, 0))</f>
        <v/>
      </c>
      <c r="B996">
        <f>INDEX(resultados!$A$2:$ZZ$2662, 990, MATCH($B$2, resultados!$A$1:$ZZ$1, 0))</f>
        <v/>
      </c>
      <c r="C996">
        <f>INDEX(resultados!$A$2:$ZZ$2662, 990, MATCH($B$3, resultados!$A$1:$ZZ$1, 0))</f>
        <v/>
      </c>
    </row>
    <row r="997">
      <c r="A997">
        <f>INDEX(resultados!$A$2:$ZZ$2662, 991, MATCH($B$1, resultados!$A$1:$ZZ$1, 0))</f>
        <v/>
      </c>
      <c r="B997">
        <f>INDEX(resultados!$A$2:$ZZ$2662, 991, MATCH($B$2, resultados!$A$1:$ZZ$1, 0))</f>
        <v/>
      </c>
      <c r="C997">
        <f>INDEX(resultados!$A$2:$ZZ$2662, 991, MATCH($B$3, resultados!$A$1:$ZZ$1, 0))</f>
        <v/>
      </c>
    </row>
    <row r="998">
      <c r="A998">
        <f>INDEX(resultados!$A$2:$ZZ$2662, 992, MATCH($B$1, resultados!$A$1:$ZZ$1, 0))</f>
        <v/>
      </c>
      <c r="B998">
        <f>INDEX(resultados!$A$2:$ZZ$2662, 992, MATCH($B$2, resultados!$A$1:$ZZ$1, 0))</f>
        <v/>
      </c>
      <c r="C998">
        <f>INDEX(resultados!$A$2:$ZZ$2662, 992, MATCH($B$3, resultados!$A$1:$ZZ$1, 0))</f>
        <v/>
      </c>
    </row>
    <row r="999">
      <c r="A999">
        <f>INDEX(resultados!$A$2:$ZZ$2662, 993, MATCH($B$1, resultados!$A$1:$ZZ$1, 0))</f>
        <v/>
      </c>
      <c r="B999">
        <f>INDEX(resultados!$A$2:$ZZ$2662, 993, MATCH($B$2, resultados!$A$1:$ZZ$1, 0))</f>
        <v/>
      </c>
      <c r="C999">
        <f>INDEX(resultados!$A$2:$ZZ$2662, 993, MATCH($B$3, resultados!$A$1:$ZZ$1, 0))</f>
        <v/>
      </c>
    </row>
    <row r="1000">
      <c r="A1000">
        <f>INDEX(resultados!$A$2:$ZZ$2662, 994, MATCH($B$1, resultados!$A$1:$ZZ$1, 0))</f>
        <v/>
      </c>
      <c r="B1000">
        <f>INDEX(resultados!$A$2:$ZZ$2662, 994, MATCH($B$2, resultados!$A$1:$ZZ$1, 0))</f>
        <v/>
      </c>
      <c r="C1000">
        <f>INDEX(resultados!$A$2:$ZZ$2662, 994, MATCH($B$3, resultados!$A$1:$ZZ$1, 0))</f>
        <v/>
      </c>
    </row>
    <row r="1001">
      <c r="A1001">
        <f>INDEX(resultados!$A$2:$ZZ$2662, 995, MATCH($B$1, resultados!$A$1:$ZZ$1, 0))</f>
        <v/>
      </c>
      <c r="B1001">
        <f>INDEX(resultados!$A$2:$ZZ$2662, 995, MATCH($B$2, resultados!$A$1:$ZZ$1, 0))</f>
        <v/>
      </c>
      <c r="C1001">
        <f>INDEX(resultados!$A$2:$ZZ$2662, 995, MATCH($B$3, resultados!$A$1:$ZZ$1, 0))</f>
        <v/>
      </c>
    </row>
    <row r="1002">
      <c r="A1002">
        <f>INDEX(resultados!$A$2:$ZZ$2662, 996, MATCH($B$1, resultados!$A$1:$ZZ$1, 0))</f>
        <v/>
      </c>
      <c r="B1002">
        <f>INDEX(resultados!$A$2:$ZZ$2662, 996, MATCH($B$2, resultados!$A$1:$ZZ$1, 0))</f>
        <v/>
      </c>
      <c r="C1002">
        <f>INDEX(resultados!$A$2:$ZZ$2662, 996, MATCH($B$3, resultados!$A$1:$ZZ$1, 0))</f>
        <v/>
      </c>
    </row>
    <row r="1003">
      <c r="A1003">
        <f>INDEX(resultados!$A$2:$ZZ$2662, 997, MATCH($B$1, resultados!$A$1:$ZZ$1, 0))</f>
        <v/>
      </c>
      <c r="B1003">
        <f>INDEX(resultados!$A$2:$ZZ$2662, 997, MATCH($B$2, resultados!$A$1:$ZZ$1, 0))</f>
        <v/>
      </c>
      <c r="C1003">
        <f>INDEX(resultados!$A$2:$ZZ$2662, 997, MATCH($B$3, resultados!$A$1:$ZZ$1, 0))</f>
        <v/>
      </c>
    </row>
    <row r="1004">
      <c r="A1004">
        <f>INDEX(resultados!$A$2:$ZZ$2662, 998, MATCH($B$1, resultados!$A$1:$ZZ$1, 0))</f>
        <v/>
      </c>
      <c r="B1004">
        <f>INDEX(resultados!$A$2:$ZZ$2662, 998, MATCH($B$2, resultados!$A$1:$ZZ$1, 0))</f>
        <v/>
      </c>
      <c r="C1004">
        <f>INDEX(resultados!$A$2:$ZZ$2662, 998, MATCH($B$3, resultados!$A$1:$ZZ$1, 0))</f>
        <v/>
      </c>
    </row>
    <row r="1005">
      <c r="A1005">
        <f>INDEX(resultados!$A$2:$ZZ$2662, 999, MATCH($B$1, resultados!$A$1:$ZZ$1, 0))</f>
        <v/>
      </c>
      <c r="B1005">
        <f>INDEX(resultados!$A$2:$ZZ$2662, 999, MATCH($B$2, resultados!$A$1:$ZZ$1, 0))</f>
        <v/>
      </c>
      <c r="C1005">
        <f>INDEX(resultados!$A$2:$ZZ$2662, 999, MATCH($B$3, resultados!$A$1:$ZZ$1, 0))</f>
        <v/>
      </c>
    </row>
    <row r="1006">
      <c r="A1006">
        <f>INDEX(resultados!$A$2:$ZZ$2662, 1000, MATCH($B$1, resultados!$A$1:$ZZ$1, 0))</f>
        <v/>
      </c>
      <c r="B1006">
        <f>INDEX(resultados!$A$2:$ZZ$2662, 1000, MATCH($B$2, resultados!$A$1:$ZZ$1, 0))</f>
        <v/>
      </c>
      <c r="C1006">
        <f>INDEX(resultados!$A$2:$ZZ$2662, 1000, MATCH($B$3, resultados!$A$1:$ZZ$1, 0))</f>
        <v/>
      </c>
    </row>
    <row r="1007">
      <c r="A1007">
        <f>INDEX(resultados!$A$2:$ZZ$2662, 1001, MATCH($B$1, resultados!$A$1:$ZZ$1, 0))</f>
        <v/>
      </c>
      <c r="B1007">
        <f>INDEX(resultados!$A$2:$ZZ$2662, 1001, MATCH($B$2, resultados!$A$1:$ZZ$1, 0))</f>
        <v/>
      </c>
      <c r="C1007">
        <f>INDEX(resultados!$A$2:$ZZ$2662, 1001, MATCH($B$3, resultados!$A$1:$ZZ$1, 0))</f>
        <v/>
      </c>
    </row>
    <row r="1008">
      <c r="A1008">
        <f>INDEX(resultados!$A$2:$ZZ$2662, 1002, MATCH($B$1, resultados!$A$1:$ZZ$1, 0))</f>
        <v/>
      </c>
      <c r="B1008">
        <f>INDEX(resultados!$A$2:$ZZ$2662, 1002, MATCH($B$2, resultados!$A$1:$ZZ$1, 0))</f>
        <v/>
      </c>
      <c r="C1008">
        <f>INDEX(resultados!$A$2:$ZZ$2662, 1002, MATCH($B$3, resultados!$A$1:$ZZ$1, 0))</f>
        <v/>
      </c>
    </row>
    <row r="1009">
      <c r="A1009">
        <f>INDEX(resultados!$A$2:$ZZ$2662, 1003, MATCH($B$1, resultados!$A$1:$ZZ$1, 0))</f>
        <v/>
      </c>
      <c r="B1009">
        <f>INDEX(resultados!$A$2:$ZZ$2662, 1003, MATCH($B$2, resultados!$A$1:$ZZ$1, 0))</f>
        <v/>
      </c>
      <c r="C1009">
        <f>INDEX(resultados!$A$2:$ZZ$2662, 1003, MATCH($B$3, resultados!$A$1:$ZZ$1, 0))</f>
        <v/>
      </c>
    </row>
    <row r="1010">
      <c r="A1010">
        <f>INDEX(resultados!$A$2:$ZZ$2662, 1004, MATCH($B$1, resultados!$A$1:$ZZ$1, 0))</f>
        <v/>
      </c>
      <c r="B1010">
        <f>INDEX(resultados!$A$2:$ZZ$2662, 1004, MATCH($B$2, resultados!$A$1:$ZZ$1, 0))</f>
        <v/>
      </c>
      <c r="C1010">
        <f>INDEX(resultados!$A$2:$ZZ$2662, 1004, MATCH($B$3, resultados!$A$1:$ZZ$1, 0))</f>
        <v/>
      </c>
    </row>
    <row r="1011">
      <c r="A1011">
        <f>INDEX(resultados!$A$2:$ZZ$2662, 1005, MATCH($B$1, resultados!$A$1:$ZZ$1, 0))</f>
        <v/>
      </c>
      <c r="B1011">
        <f>INDEX(resultados!$A$2:$ZZ$2662, 1005, MATCH($B$2, resultados!$A$1:$ZZ$1, 0))</f>
        <v/>
      </c>
      <c r="C1011">
        <f>INDEX(resultados!$A$2:$ZZ$2662, 1005, MATCH($B$3, resultados!$A$1:$ZZ$1, 0))</f>
        <v/>
      </c>
    </row>
    <row r="1012">
      <c r="A1012">
        <f>INDEX(resultados!$A$2:$ZZ$2662, 1006, MATCH($B$1, resultados!$A$1:$ZZ$1, 0))</f>
        <v/>
      </c>
      <c r="B1012">
        <f>INDEX(resultados!$A$2:$ZZ$2662, 1006, MATCH($B$2, resultados!$A$1:$ZZ$1, 0))</f>
        <v/>
      </c>
      <c r="C1012">
        <f>INDEX(resultados!$A$2:$ZZ$2662, 1006, MATCH($B$3, resultados!$A$1:$ZZ$1, 0))</f>
        <v/>
      </c>
    </row>
    <row r="1013">
      <c r="A1013">
        <f>INDEX(resultados!$A$2:$ZZ$2662, 1007, MATCH($B$1, resultados!$A$1:$ZZ$1, 0))</f>
        <v/>
      </c>
      <c r="B1013">
        <f>INDEX(resultados!$A$2:$ZZ$2662, 1007, MATCH($B$2, resultados!$A$1:$ZZ$1, 0))</f>
        <v/>
      </c>
      <c r="C1013">
        <f>INDEX(resultados!$A$2:$ZZ$2662, 1007, MATCH($B$3, resultados!$A$1:$ZZ$1, 0))</f>
        <v/>
      </c>
    </row>
    <row r="1014">
      <c r="A1014">
        <f>INDEX(resultados!$A$2:$ZZ$2662, 1008, MATCH($B$1, resultados!$A$1:$ZZ$1, 0))</f>
        <v/>
      </c>
      <c r="B1014">
        <f>INDEX(resultados!$A$2:$ZZ$2662, 1008, MATCH($B$2, resultados!$A$1:$ZZ$1, 0))</f>
        <v/>
      </c>
      <c r="C1014">
        <f>INDEX(resultados!$A$2:$ZZ$2662, 1008, MATCH($B$3, resultados!$A$1:$ZZ$1, 0))</f>
        <v/>
      </c>
    </row>
    <row r="1015">
      <c r="A1015">
        <f>INDEX(resultados!$A$2:$ZZ$2662, 1009, MATCH($B$1, resultados!$A$1:$ZZ$1, 0))</f>
        <v/>
      </c>
      <c r="B1015">
        <f>INDEX(resultados!$A$2:$ZZ$2662, 1009, MATCH($B$2, resultados!$A$1:$ZZ$1, 0))</f>
        <v/>
      </c>
      <c r="C1015">
        <f>INDEX(resultados!$A$2:$ZZ$2662, 1009, MATCH($B$3, resultados!$A$1:$ZZ$1, 0))</f>
        <v/>
      </c>
    </row>
    <row r="1016">
      <c r="A1016">
        <f>INDEX(resultados!$A$2:$ZZ$2662, 1010, MATCH($B$1, resultados!$A$1:$ZZ$1, 0))</f>
        <v/>
      </c>
      <c r="B1016">
        <f>INDEX(resultados!$A$2:$ZZ$2662, 1010, MATCH($B$2, resultados!$A$1:$ZZ$1, 0))</f>
        <v/>
      </c>
      <c r="C1016">
        <f>INDEX(resultados!$A$2:$ZZ$2662, 1010, MATCH($B$3, resultados!$A$1:$ZZ$1, 0))</f>
        <v/>
      </c>
    </row>
    <row r="1017">
      <c r="A1017">
        <f>INDEX(resultados!$A$2:$ZZ$2662, 1011, MATCH($B$1, resultados!$A$1:$ZZ$1, 0))</f>
        <v/>
      </c>
      <c r="B1017">
        <f>INDEX(resultados!$A$2:$ZZ$2662, 1011, MATCH($B$2, resultados!$A$1:$ZZ$1, 0))</f>
        <v/>
      </c>
      <c r="C1017">
        <f>INDEX(resultados!$A$2:$ZZ$2662, 1011, MATCH($B$3, resultados!$A$1:$ZZ$1, 0))</f>
        <v/>
      </c>
    </row>
    <row r="1018">
      <c r="A1018">
        <f>INDEX(resultados!$A$2:$ZZ$2662, 1012, MATCH($B$1, resultados!$A$1:$ZZ$1, 0))</f>
        <v/>
      </c>
      <c r="B1018">
        <f>INDEX(resultados!$A$2:$ZZ$2662, 1012, MATCH($B$2, resultados!$A$1:$ZZ$1, 0))</f>
        <v/>
      </c>
      <c r="C1018">
        <f>INDEX(resultados!$A$2:$ZZ$2662, 1012, MATCH($B$3, resultados!$A$1:$ZZ$1, 0))</f>
        <v/>
      </c>
    </row>
    <row r="1019">
      <c r="A1019">
        <f>INDEX(resultados!$A$2:$ZZ$2662, 1013, MATCH($B$1, resultados!$A$1:$ZZ$1, 0))</f>
        <v/>
      </c>
      <c r="B1019">
        <f>INDEX(resultados!$A$2:$ZZ$2662, 1013, MATCH($B$2, resultados!$A$1:$ZZ$1, 0))</f>
        <v/>
      </c>
      <c r="C1019">
        <f>INDEX(resultados!$A$2:$ZZ$2662, 1013, MATCH($B$3, resultados!$A$1:$ZZ$1, 0))</f>
        <v/>
      </c>
    </row>
    <row r="1020">
      <c r="A1020">
        <f>INDEX(resultados!$A$2:$ZZ$2662, 1014, MATCH($B$1, resultados!$A$1:$ZZ$1, 0))</f>
        <v/>
      </c>
      <c r="B1020">
        <f>INDEX(resultados!$A$2:$ZZ$2662, 1014, MATCH($B$2, resultados!$A$1:$ZZ$1, 0))</f>
        <v/>
      </c>
      <c r="C1020">
        <f>INDEX(resultados!$A$2:$ZZ$2662, 1014, MATCH($B$3, resultados!$A$1:$ZZ$1, 0))</f>
        <v/>
      </c>
    </row>
    <row r="1021">
      <c r="A1021">
        <f>INDEX(resultados!$A$2:$ZZ$2662, 1015, MATCH($B$1, resultados!$A$1:$ZZ$1, 0))</f>
        <v/>
      </c>
      <c r="B1021">
        <f>INDEX(resultados!$A$2:$ZZ$2662, 1015, MATCH($B$2, resultados!$A$1:$ZZ$1, 0))</f>
        <v/>
      </c>
      <c r="C1021">
        <f>INDEX(resultados!$A$2:$ZZ$2662, 1015, MATCH($B$3, resultados!$A$1:$ZZ$1, 0))</f>
        <v/>
      </c>
    </row>
    <row r="1022">
      <c r="A1022">
        <f>INDEX(resultados!$A$2:$ZZ$2662, 1016, MATCH($B$1, resultados!$A$1:$ZZ$1, 0))</f>
        <v/>
      </c>
      <c r="B1022">
        <f>INDEX(resultados!$A$2:$ZZ$2662, 1016, MATCH($B$2, resultados!$A$1:$ZZ$1, 0))</f>
        <v/>
      </c>
      <c r="C1022">
        <f>INDEX(resultados!$A$2:$ZZ$2662, 1016, MATCH($B$3, resultados!$A$1:$ZZ$1, 0))</f>
        <v/>
      </c>
    </row>
    <row r="1023">
      <c r="A1023">
        <f>INDEX(resultados!$A$2:$ZZ$2662, 1017, MATCH($B$1, resultados!$A$1:$ZZ$1, 0))</f>
        <v/>
      </c>
      <c r="B1023">
        <f>INDEX(resultados!$A$2:$ZZ$2662, 1017, MATCH($B$2, resultados!$A$1:$ZZ$1, 0))</f>
        <v/>
      </c>
      <c r="C1023">
        <f>INDEX(resultados!$A$2:$ZZ$2662, 1017, MATCH($B$3, resultados!$A$1:$ZZ$1, 0))</f>
        <v/>
      </c>
    </row>
    <row r="1024">
      <c r="A1024">
        <f>INDEX(resultados!$A$2:$ZZ$2662, 1018, MATCH($B$1, resultados!$A$1:$ZZ$1, 0))</f>
        <v/>
      </c>
      <c r="B1024">
        <f>INDEX(resultados!$A$2:$ZZ$2662, 1018, MATCH($B$2, resultados!$A$1:$ZZ$1, 0))</f>
        <v/>
      </c>
      <c r="C1024">
        <f>INDEX(resultados!$A$2:$ZZ$2662, 1018, MATCH($B$3, resultados!$A$1:$ZZ$1, 0))</f>
        <v/>
      </c>
    </row>
    <row r="1025">
      <c r="A1025">
        <f>INDEX(resultados!$A$2:$ZZ$2662, 1019, MATCH($B$1, resultados!$A$1:$ZZ$1, 0))</f>
        <v/>
      </c>
      <c r="B1025">
        <f>INDEX(resultados!$A$2:$ZZ$2662, 1019, MATCH($B$2, resultados!$A$1:$ZZ$1, 0))</f>
        <v/>
      </c>
      <c r="C1025">
        <f>INDEX(resultados!$A$2:$ZZ$2662, 1019, MATCH($B$3, resultados!$A$1:$ZZ$1, 0))</f>
        <v/>
      </c>
    </row>
    <row r="1026">
      <c r="A1026">
        <f>INDEX(resultados!$A$2:$ZZ$2662, 1020, MATCH($B$1, resultados!$A$1:$ZZ$1, 0))</f>
        <v/>
      </c>
      <c r="B1026">
        <f>INDEX(resultados!$A$2:$ZZ$2662, 1020, MATCH($B$2, resultados!$A$1:$ZZ$1, 0))</f>
        <v/>
      </c>
      <c r="C1026">
        <f>INDEX(resultados!$A$2:$ZZ$2662, 1020, MATCH($B$3, resultados!$A$1:$ZZ$1, 0))</f>
        <v/>
      </c>
    </row>
    <row r="1027">
      <c r="A1027">
        <f>INDEX(resultados!$A$2:$ZZ$2662, 1021, MATCH($B$1, resultados!$A$1:$ZZ$1, 0))</f>
        <v/>
      </c>
      <c r="B1027">
        <f>INDEX(resultados!$A$2:$ZZ$2662, 1021, MATCH($B$2, resultados!$A$1:$ZZ$1, 0))</f>
        <v/>
      </c>
      <c r="C1027">
        <f>INDEX(resultados!$A$2:$ZZ$2662, 1021, MATCH($B$3, resultados!$A$1:$ZZ$1, 0))</f>
        <v/>
      </c>
    </row>
    <row r="1028">
      <c r="A1028">
        <f>INDEX(resultados!$A$2:$ZZ$2662, 1022, MATCH($B$1, resultados!$A$1:$ZZ$1, 0))</f>
        <v/>
      </c>
      <c r="B1028">
        <f>INDEX(resultados!$A$2:$ZZ$2662, 1022, MATCH($B$2, resultados!$A$1:$ZZ$1, 0))</f>
        <v/>
      </c>
      <c r="C1028">
        <f>INDEX(resultados!$A$2:$ZZ$2662, 1022, MATCH($B$3, resultados!$A$1:$ZZ$1, 0))</f>
        <v/>
      </c>
    </row>
    <row r="1029">
      <c r="A1029">
        <f>INDEX(resultados!$A$2:$ZZ$2662, 1023, MATCH($B$1, resultados!$A$1:$ZZ$1, 0))</f>
        <v/>
      </c>
      <c r="B1029">
        <f>INDEX(resultados!$A$2:$ZZ$2662, 1023, MATCH($B$2, resultados!$A$1:$ZZ$1, 0))</f>
        <v/>
      </c>
      <c r="C1029">
        <f>INDEX(resultados!$A$2:$ZZ$2662, 1023, MATCH($B$3, resultados!$A$1:$ZZ$1, 0))</f>
        <v/>
      </c>
    </row>
    <row r="1030">
      <c r="A1030">
        <f>INDEX(resultados!$A$2:$ZZ$2662, 1024, MATCH($B$1, resultados!$A$1:$ZZ$1, 0))</f>
        <v/>
      </c>
      <c r="B1030">
        <f>INDEX(resultados!$A$2:$ZZ$2662, 1024, MATCH($B$2, resultados!$A$1:$ZZ$1, 0))</f>
        <v/>
      </c>
      <c r="C1030">
        <f>INDEX(resultados!$A$2:$ZZ$2662, 1024, MATCH($B$3, resultados!$A$1:$ZZ$1, 0))</f>
        <v/>
      </c>
    </row>
    <row r="1031">
      <c r="A1031">
        <f>INDEX(resultados!$A$2:$ZZ$2662, 1025, MATCH($B$1, resultados!$A$1:$ZZ$1, 0))</f>
        <v/>
      </c>
      <c r="B1031">
        <f>INDEX(resultados!$A$2:$ZZ$2662, 1025, MATCH($B$2, resultados!$A$1:$ZZ$1, 0))</f>
        <v/>
      </c>
      <c r="C1031">
        <f>INDEX(resultados!$A$2:$ZZ$2662, 1025, MATCH($B$3, resultados!$A$1:$ZZ$1, 0))</f>
        <v/>
      </c>
    </row>
    <row r="1032">
      <c r="A1032">
        <f>INDEX(resultados!$A$2:$ZZ$2662, 1026, MATCH($B$1, resultados!$A$1:$ZZ$1, 0))</f>
        <v/>
      </c>
      <c r="B1032">
        <f>INDEX(resultados!$A$2:$ZZ$2662, 1026, MATCH($B$2, resultados!$A$1:$ZZ$1, 0))</f>
        <v/>
      </c>
      <c r="C1032">
        <f>INDEX(resultados!$A$2:$ZZ$2662, 1026, MATCH($B$3, resultados!$A$1:$ZZ$1, 0))</f>
        <v/>
      </c>
    </row>
    <row r="1033">
      <c r="A1033">
        <f>INDEX(resultados!$A$2:$ZZ$2662, 1027, MATCH($B$1, resultados!$A$1:$ZZ$1, 0))</f>
        <v/>
      </c>
      <c r="B1033">
        <f>INDEX(resultados!$A$2:$ZZ$2662, 1027, MATCH($B$2, resultados!$A$1:$ZZ$1, 0))</f>
        <v/>
      </c>
      <c r="C1033">
        <f>INDEX(resultados!$A$2:$ZZ$2662, 1027, MATCH($B$3, resultados!$A$1:$ZZ$1, 0))</f>
        <v/>
      </c>
    </row>
    <row r="1034">
      <c r="A1034">
        <f>INDEX(resultados!$A$2:$ZZ$2662, 1028, MATCH($B$1, resultados!$A$1:$ZZ$1, 0))</f>
        <v/>
      </c>
      <c r="B1034">
        <f>INDEX(resultados!$A$2:$ZZ$2662, 1028, MATCH($B$2, resultados!$A$1:$ZZ$1, 0))</f>
        <v/>
      </c>
      <c r="C1034">
        <f>INDEX(resultados!$A$2:$ZZ$2662, 1028, MATCH($B$3, resultados!$A$1:$ZZ$1, 0))</f>
        <v/>
      </c>
    </row>
    <row r="1035">
      <c r="A1035">
        <f>INDEX(resultados!$A$2:$ZZ$2662, 1029, MATCH($B$1, resultados!$A$1:$ZZ$1, 0))</f>
        <v/>
      </c>
      <c r="B1035">
        <f>INDEX(resultados!$A$2:$ZZ$2662, 1029, MATCH($B$2, resultados!$A$1:$ZZ$1, 0))</f>
        <v/>
      </c>
      <c r="C1035">
        <f>INDEX(resultados!$A$2:$ZZ$2662, 1029, MATCH($B$3, resultados!$A$1:$ZZ$1, 0))</f>
        <v/>
      </c>
    </row>
    <row r="1036">
      <c r="A1036">
        <f>INDEX(resultados!$A$2:$ZZ$2662, 1030, MATCH($B$1, resultados!$A$1:$ZZ$1, 0))</f>
        <v/>
      </c>
      <c r="B1036">
        <f>INDEX(resultados!$A$2:$ZZ$2662, 1030, MATCH($B$2, resultados!$A$1:$ZZ$1, 0))</f>
        <v/>
      </c>
      <c r="C1036">
        <f>INDEX(resultados!$A$2:$ZZ$2662, 1030, MATCH($B$3, resultados!$A$1:$ZZ$1, 0))</f>
        <v/>
      </c>
    </row>
    <row r="1037">
      <c r="A1037">
        <f>INDEX(resultados!$A$2:$ZZ$2662, 1031, MATCH($B$1, resultados!$A$1:$ZZ$1, 0))</f>
        <v/>
      </c>
      <c r="B1037">
        <f>INDEX(resultados!$A$2:$ZZ$2662, 1031, MATCH($B$2, resultados!$A$1:$ZZ$1, 0))</f>
        <v/>
      </c>
      <c r="C1037">
        <f>INDEX(resultados!$A$2:$ZZ$2662, 1031, MATCH($B$3, resultados!$A$1:$ZZ$1, 0))</f>
        <v/>
      </c>
    </row>
    <row r="1038">
      <c r="A1038">
        <f>INDEX(resultados!$A$2:$ZZ$2662, 1032, MATCH($B$1, resultados!$A$1:$ZZ$1, 0))</f>
        <v/>
      </c>
      <c r="B1038">
        <f>INDEX(resultados!$A$2:$ZZ$2662, 1032, MATCH($B$2, resultados!$A$1:$ZZ$1, 0))</f>
        <v/>
      </c>
      <c r="C1038">
        <f>INDEX(resultados!$A$2:$ZZ$2662, 1032, MATCH($B$3, resultados!$A$1:$ZZ$1, 0))</f>
        <v/>
      </c>
    </row>
    <row r="1039">
      <c r="A1039">
        <f>INDEX(resultados!$A$2:$ZZ$2662, 1033, MATCH($B$1, resultados!$A$1:$ZZ$1, 0))</f>
        <v/>
      </c>
      <c r="B1039">
        <f>INDEX(resultados!$A$2:$ZZ$2662, 1033, MATCH($B$2, resultados!$A$1:$ZZ$1, 0))</f>
        <v/>
      </c>
      <c r="C1039">
        <f>INDEX(resultados!$A$2:$ZZ$2662, 1033, MATCH($B$3, resultados!$A$1:$ZZ$1, 0))</f>
        <v/>
      </c>
    </row>
    <row r="1040">
      <c r="A1040">
        <f>INDEX(resultados!$A$2:$ZZ$2662, 1034, MATCH($B$1, resultados!$A$1:$ZZ$1, 0))</f>
        <v/>
      </c>
      <c r="B1040">
        <f>INDEX(resultados!$A$2:$ZZ$2662, 1034, MATCH($B$2, resultados!$A$1:$ZZ$1, 0))</f>
        <v/>
      </c>
      <c r="C1040">
        <f>INDEX(resultados!$A$2:$ZZ$2662, 1034, MATCH($B$3, resultados!$A$1:$ZZ$1, 0))</f>
        <v/>
      </c>
    </row>
    <row r="1041">
      <c r="A1041">
        <f>INDEX(resultados!$A$2:$ZZ$2662, 1035, MATCH($B$1, resultados!$A$1:$ZZ$1, 0))</f>
        <v/>
      </c>
      <c r="B1041">
        <f>INDEX(resultados!$A$2:$ZZ$2662, 1035, MATCH($B$2, resultados!$A$1:$ZZ$1, 0))</f>
        <v/>
      </c>
      <c r="C1041">
        <f>INDEX(resultados!$A$2:$ZZ$2662, 1035, MATCH($B$3, resultados!$A$1:$ZZ$1, 0))</f>
        <v/>
      </c>
    </row>
    <row r="1042">
      <c r="A1042">
        <f>INDEX(resultados!$A$2:$ZZ$2662, 1036, MATCH($B$1, resultados!$A$1:$ZZ$1, 0))</f>
        <v/>
      </c>
      <c r="B1042">
        <f>INDEX(resultados!$A$2:$ZZ$2662, 1036, MATCH($B$2, resultados!$A$1:$ZZ$1, 0))</f>
        <v/>
      </c>
      <c r="C1042">
        <f>INDEX(resultados!$A$2:$ZZ$2662, 1036, MATCH($B$3, resultados!$A$1:$ZZ$1, 0))</f>
        <v/>
      </c>
    </row>
    <row r="1043">
      <c r="A1043">
        <f>INDEX(resultados!$A$2:$ZZ$2662, 1037, MATCH($B$1, resultados!$A$1:$ZZ$1, 0))</f>
        <v/>
      </c>
      <c r="B1043">
        <f>INDEX(resultados!$A$2:$ZZ$2662, 1037, MATCH($B$2, resultados!$A$1:$ZZ$1, 0))</f>
        <v/>
      </c>
      <c r="C1043">
        <f>INDEX(resultados!$A$2:$ZZ$2662, 1037, MATCH($B$3, resultados!$A$1:$ZZ$1, 0))</f>
        <v/>
      </c>
    </row>
    <row r="1044">
      <c r="A1044">
        <f>INDEX(resultados!$A$2:$ZZ$2662, 1038, MATCH($B$1, resultados!$A$1:$ZZ$1, 0))</f>
        <v/>
      </c>
      <c r="B1044">
        <f>INDEX(resultados!$A$2:$ZZ$2662, 1038, MATCH($B$2, resultados!$A$1:$ZZ$1, 0))</f>
        <v/>
      </c>
      <c r="C1044">
        <f>INDEX(resultados!$A$2:$ZZ$2662, 1038, MATCH($B$3, resultados!$A$1:$ZZ$1, 0))</f>
        <v/>
      </c>
    </row>
    <row r="1045">
      <c r="A1045">
        <f>INDEX(resultados!$A$2:$ZZ$2662, 1039, MATCH($B$1, resultados!$A$1:$ZZ$1, 0))</f>
        <v/>
      </c>
      <c r="B1045">
        <f>INDEX(resultados!$A$2:$ZZ$2662, 1039, MATCH($B$2, resultados!$A$1:$ZZ$1, 0))</f>
        <v/>
      </c>
      <c r="C1045">
        <f>INDEX(resultados!$A$2:$ZZ$2662, 1039, MATCH($B$3, resultados!$A$1:$ZZ$1, 0))</f>
        <v/>
      </c>
    </row>
    <row r="1046">
      <c r="A1046">
        <f>INDEX(resultados!$A$2:$ZZ$2662, 1040, MATCH($B$1, resultados!$A$1:$ZZ$1, 0))</f>
        <v/>
      </c>
      <c r="B1046">
        <f>INDEX(resultados!$A$2:$ZZ$2662, 1040, MATCH($B$2, resultados!$A$1:$ZZ$1, 0))</f>
        <v/>
      </c>
      <c r="C1046">
        <f>INDEX(resultados!$A$2:$ZZ$2662, 1040, MATCH($B$3, resultados!$A$1:$ZZ$1, 0))</f>
        <v/>
      </c>
    </row>
    <row r="1047">
      <c r="A1047">
        <f>INDEX(resultados!$A$2:$ZZ$2662, 1041, MATCH($B$1, resultados!$A$1:$ZZ$1, 0))</f>
        <v/>
      </c>
      <c r="B1047">
        <f>INDEX(resultados!$A$2:$ZZ$2662, 1041, MATCH($B$2, resultados!$A$1:$ZZ$1, 0))</f>
        <v/>
      </c>
      <c r="C1047">
        <f>INDEX(resultados!$A$2:$ZZ$2662, 1041, MATCH($B$3, resultados!$A$1:$ZZ$1, 0))</f>
        <v/>
      </c>
    </row>
    <row r="1048">
      <c r="A1048">
        <f>INDEX(resultados!$A$2:$ZZ$2662, 1042, MATCH($B$1, resultados!$A$1:$ZZ$1, 0))</f>
        <v/>
      </c>
      <c r="B1048">
        <f>INDEX(resultados!$A$2:$ZZ$2662, 1042, MATCH($B$2, resultados!$A$1:$ZZ$1, 0))</f>
        <v/>
      </c>
      <c r="C1048">
        <f>INDEX(resultados!$A$2:$ZZ$2662, 1042, MATCH($B$3, resultados!$A$1:$ZZ$1, 0))</f>
        <v/>
      </c>
    </row>
    <row r="1049">
      <c r="A1049">
        <f>INDEX(resultados!$A$2:$ZZ$2662, 1043, MATCH($B$1, resultados!$A$1:$ZZ$1, 0))</f>
        <v/>
      </c>
      <c r="B1049">
        <f>INDEX(resultados!$A$2:$ZZ$2662, 1043, MATCH($B$2, resultados!$A$1:$ZZ$1, 0))</f>
        <v/>
      </c>
      <c r="C1049">
        <f>INDEX(resultados!$A$2:$ZZ$2662, 1043, MATCH($B$3, resultados!$A$1:$ZZ$1, 0))</f>
        <v/>
      </c>
    </row>
    <row r="1050">
      <c r="A1050">
        <f>INDEX(resultados!$A$2:$ZZ$2662, 1044, MATCH($B$1, resultados!$A$1:$ZZ$1, 0))</f>
        <v/>
      </c>
      <c r="B1050">
        <f>INDEX(resultados!$A$2:$ZZ$2662, 1044, MATCH($B$2, resultados!$A$1:$ZZ$1, 0))</f>
        <v/>
      </c>
      <c r="C1050">
        <f>INDEX(resultados!$A$2:$ZZ$2662, 1044, MATCH($B$3, resultados!$A$1:$ZZ$1, 0))</f>
        <v/>
      </c>
    </row>
    <row r="1051">
      <c r="A1051">
        <f>INDEX(resultados!$A$2:$ZZ$2662, 1045, MATCH($B$1, resultados!$A$1:$ZZ$1, 0))</f>
        <v/>
      </c>
      <c r="B1051">
        <f>INDEX(resultados!$A$2:$ZZ$2662, 1045, MATCH($B$2, resultados!$A$1:$ZZ$1, 0))</f>
        <v/>
      </c>
      <c r="C1051">
        <f>INDEX(resultados!$A$2:$ZZ$2662, 1045, MATCH($B$3, resultados!$A$1:$ZZ$1, 0))</f>
        <v/>
      </c>
    </row>
    <row r="1052">
      <c r="A1052">
        <f>INDEX(resultados!$A$2:$ZZ$2662, 1046, MATCH($B$1, resultados!$A$1:$ZZ$1, 0))</f>
        <v/>
      </c>
      <c r="B1052">
        <f>INDEX(resultados!$A$2:$ZZ$2662, 1046, MATCH($B$2, resultados!$A$1:$ZZ$1, 0))</f>
        <v/>
      </c>
      <c r="C1052">
        <f>INDEX(resultados!$A$2:$ZZ$2662, 1046, MATCH($B$3, resultados!$A$1:$ZZ$1, 0))</f>
        <v/>
      </c>
    </row>
    <row r="1053">
      <c r="A1053">
        <f>INDEX(resultados!$A$2:$ZZ$2662, 1047, MATCH($B$1, resultados!$A$1:$ZZ$1, 0))</f>
        <v/>
      </c>
      <c r="B1053">
        <f>INDEX(resultados!$A$2:$ZZ$2662, 1047, MATCH($B$2, resultados!$A$1:$ZZ$1, 0))</f>
        <v/>
      </c>
      <c r="C1053">
        <f>INDEX(resultados!$A$2:$ZZ$2662, 1047, MATCH($B$3, resultados!$A$1:$ZZ$1, 0))</f>
        <v/>
      </c>
    </row>
    <row r="1054">
      <c r="A1054">
        <f>INDEX(resultados!$A$2:$ZZ$2662, 1048, MATCH($B$1, resultados!$A$1:$ZZ$1, 0))</f>
        <v/>
      </c>
      <c r="B1054">
        <f>INDEX(resultados!$A$2:$ZZ$2662, 1048, MATCH($B$2, resultados!$A$1:$ZZ$1, 0))</f>
        <v/>
      </c>
      <c r="C1054">
        <f>INDEX(resultados!$A$2:$ZZ$2662, 1048, MATCH($B$3, resultados!$A$1:$ZZ$1, 0))</f>
        <v/>
      </c>
    </row>
    <row r="1055">
      <c r="A1055">
        <f>INDEX(resultados!$A$2:$ZZ$2662, 1049, MATCH($B$1, resultados!$A$1:$ZZ$1, 0))</f>
        <v/>
      </c>
      <c r="B1055">
        <f>INDEX(resultados!$A$2:$ZZ$2662, 1049, MATCH($B$2, resultados!$A$1:$ZZ$1, 0))</f>
        <v/>
      </c>
      <c r="C1055">
        <f>INDEX(resultados!$A$2:$ZZ$2662, 1049, MATCH($B$3, resultados!$A$1:$ZZ$1, 0))</f>
        <v/>
      </c>
    </row>
    <row r="1056">
      <c r="A1056">
        <f>INDEX(resultados!$A$2:$ZZ$2662, 1050, MATCH($B$1, resultados!$A$1:$ZZ$1, 0))</f>
        <v/>
      </c>
      <c r="B1056">
        <f>INDEX(resultados!$A$2:$ZZ$2662, 1050, MATCH($B$2, resultados!$A$1:$ZZ$1, 0))</f>
        <v/>
      </c>
      <c r="C1056">
        <f>INDEX(resultados!$A$2:$ZZ$2662, 1050, MATCH($B$3, resultados!$A$1:$ZZ$1, 0))</f>
        <v/>
      </c>
    </row>
    <row r="1057">
      <c r="A1057">
        <f>INDEX(resultados!$A$2:$ZZ$2662, 1051, MATCH($B$1, resultados!$A$1:$ZZ$1, 0))</f>
        <v/>
      </c>
      <c r="B1057">
        <f>INDEX(resultados!$A$2:$ZZ$2662, 1051, MATCH($B$2, resultados!$A$1:$ZZ$1, 0))</f>
        <v/>
      </c>
      <c r="C1057">
        <f>INDEX(resultados!$A$2:$ZZ$2662, 1051, MATCH($B$3, resultados!$A$1:$ZZ$1, 0))</f>
        <v/>
      </c>
    </row>
    <row r="1058">
      <c r="A1058">
        <f>INDEX(resultados!$A$2:$ZZ$2662, 1052, MATCH($B$1, resultados!$A$1:$ZZ$1, 0))</f>
        <v/>
      </c>
      <c r="B1058">
        <f>INDEX(resultados!$A$2:$ZZ$2662, 1052, MATCH($B$2, resultados!$A$1:$ZZ$1, 0))</f>
        <v/>
      </c>
      <c r="C1058">
        <f>INDEX(resultados!$A$2:$ZZ$2662, 1052, MATCH($B$3, resultados!$A$1:$ZZ$1, 0))</f>
        <v/>
      </c>
    </row>
    <row r="1059">
      <c r="A1059">
        <f>INDEX(resultados!$A$2:$ZZ$2662, 1053, MATCH($B$1, resultados!$A$1:$ZZ$1, 0))</f>
        <v/>
      </c>
      <c r="B1059">
        <f>INDEX(resultados!$A$2:$ZZ$2662, 1053, MATCH($B$2, resultados!$A$1:$ZZ$1, 0))</f>
        <v/>
      </c>
      <c r="C1059">
        <f>INDEX(resultados!$A$2:$ZZ$2662, 1053, MATCH($B$3, resultados!$A$1:$ZZ$1, 0))</f>
        <v/>
      </c>
    </row>
    <row r="1060">
      <c r="A1060">
        <f>INDEX(resultados!$A$2:$ZZ$2662, 1054, MATCH($B$1, resultados!$A$1:$ZZ$1, 0))</f>
        <v/>
      </c>
      <c r="B1060">
        <f>INDEX(resultados!$A$2:$ZZ$2662, 1054, MATCH($B$2, resultados!$A$1:$ZZ$1, 0))</f>
        <v/>
      </c>
      <c r="C1060">
        <f>INDEX(resultados!$A$2:$ZZ$2662, 1054, MATCH($B$3, resultados!$A$1:$ZZ$1, 0))</f>
        <v/>
      </c>
    </row>
    <row r="1061">
      <c r="A1061">
        <f>INDEX(resultados!$A$2:$ZZ$2662, 1055, MATCH($B$1, resultados!$A$1:$ZZ$1, 0))</f>
        <v/>
      </c>
      <c r="B1061">
        <f>INDEX(resultados!$A$2:$ZZ$2662, 1055, MATCH($B$2, resultados!$A$1:$ZZ$1, 0))</f>
        <v/>
      </c>
      <c r="C1061">
        <f>INDEX(resultados!$A$2:$ZZ$2662, 1055, MATCH($B$3, resultados!$A$1:$ZZ$1, 0))</f>
        <v/>
      </c>
    </row>
    <row r="1062">
      <c r="A1062">
        <f>INDEX(resultados!$A$2:$ZZ$2662, 1056, MATCH($B$1, resultados!$A$1:$ZZ$1, 0))</f>
        <v/>
      </c>
      <c r="B1062">
        <f>INDEX(resultados!$A$2:$ZZ$2662, 1056, MATCH($B$2, resultados!$A$1:$ZZ$1, 0))</f>
        <v/>
      </c>
      <c r="C1062">
        <f>INDEX(resultados!$A$2:$ZZ$2662, 1056, MATCH($B$3, resultados!$A$1:$ZZ$1, 0))</f>
        <v/>
      </c>
    </row>
    <row r="1063">
      <c r="A1063">
        <f>INDEX(resultados!$A$2:$ZZ$2662, 1057, MATCH($B$1, resultados!$A$1:$ZZ$1, 0))</f>
        <v/>
      </c>
      <c r="B1063">
        <f>INDEX(resultados!$A$2:$ZZ$2662, 1057, MATCH($B$2, resultados!$A$1:$ZZ$1, 0))</f>
        <v/>
      </c>
      <c r="C1063">
        <f>INDEX(resultados!$A$2:$ZZ$2662, 1057, MATCH($B$3, resultados!$A$1:$ZZ$1, 0))</f>
        <v/>
      </c>
    </row>
    <row r="1064">
      <c r="A1064">
        <f>INDEX(resultados!$A$2:$ZZ$2662, 1058, MATCH($B$1, resultados!$A$1:$ZZ$1, 0))</f>
        <v/>
      </c>
      <c r="B1064">
        <f>INDEX(resultados!$A$2:$ZZ$2662, 1058, MATCH($B$2, resultados!$A$1:$ZZ$1, 0))</f>
        <v/>
      </c>
      <c r="C1064">
        <f>INDEX(resultados!$A$2:$ZZ$2662, 1058, MATCH($B$3, resultados!$A$1:$ZZ$1, 0))</f>
        <v/>
      </c>
    </row>
    <row r="1065">
      <c r="A1065">
        <f>INDEX(resultados!$A$2:$ZZ$2662, 1059, MATCH($B$1, resultados!$A$1:$ZZ$1, 0))</f>
        <v/>
      </c>
      <c r="B1065">
        <f>INDEX(resultados!$A$2:$ZZ$2662, 1059, MATCH($B$2, resultados!$A$1:$ZZ$1, 0))</f>
        <v/>
      </c>
      <c r="C1065">
        <f>INDEX(resultados!$A$2:$ZZ$2662, 1059, MATCH($B$3, resultados!$A$1:$ZZ$1, 0))</f>
        <v/>
      </c>
    </row>
    <row r="1066">
      <c r="A1066">
        <f>INDEX(resultados!$A$2:$ZZ$2662, 1060, MATCH($B$1, resultados!$A$1:$ZZ$1, 0))</f>
        <v/>
      </c>
      <c r="B1066">
        <f>INDEX(resultados!$A$2:$ZZ$2662, 1060, MATCH($B$2, resultados!$A$1:$ZZ$1, 0))</f>
        <v/>
      </c>
      <c r="C1066">
        <f>INDEX(resultados!$A$2:$ZZ$2662, 1060, MATCH($B$3, resultados!$A$1:$ZZ$1, 0))</f>
        <v/>
      </c>
    </row>
    <row r="1067">
      <c r="A1067">
        <f>INDEX(resultados!$A$2:$ZZ$2662, 1061, MATCH($B$1, resultados!$A$1:$ZZ$1, 0))</f>
        <v/>
      </c>
      <c r="B1067">
        <f>INDEX(resultados!$A$2:$ZZ$2662, 1061, MATCH($B$2, resultados!$A$1:$ZZ$1, 0))</f>
        <v/>
      </c>
      <c r="C1067">
        <f>INDEX(resultados!$A$2:$ZZ$2662, 1061, MATCH($B$3, resultados!$A$1:$ZZ$1, 0))</f>
        <v/>
      </c>
    </row>
    <row r="1068">
      <c r="A1068">
        <f>INDEX(resultados!$A$2:$ZZ$2662, 1062, MATCH($B$1, resultados!$A$1:$ZZ$1, 0))</f>
        <v/>
      </c>
      <c r="B1068">
        <f>INDEX(resultados!$A$2:$ZZ$2662, 1062, MATCH($B$2, resultados!$A$1:$ZZ$1, 0))</f>
        <v/>
      </c>
      <c r="C1068">
        <f>INDEX(resultados!$A$2:$ZZ$2662, 1062, MATCH($B$3, resultados!$A$1:$ZZ$1, 0))</f>
        <v/>
      </c>
    </row>
    <row r="1069">
      <c r="A1069">
        <f>INDEX(resultados!$A$2:$ZZ$2662, 1063, MATCH($B$1, resultados!$A$1:$ZZ$1, 0))</f>
        <v/>
      </c>
      <c r="B1069">
        <f>INDEX(resultados!$A$2:$ZZ$2662, 1063, MATCH($B$2, resultados!$A$1:$ZZ$1, 0))</f>
        <v/>
      </c>
      <c r="C1069">
        <f>INDEX(resultados!$A$2:$ZZ$2662, 1063, MATCH($B$3, resultados!$A$1:$ZZ$1, 0))</f>
        <v/>
      </c>
    </row>
    <row r="1070">
      <c r="A1070">
        <f>INDEX(resultados!$A$2:$ZZ$2662, 1064, MATCH($B$1, resultados!$A$1:$ZZ$1, 0))</f>
        <v/>
      </c>
      <c r="B1070">
        <f>INDEX(resultados!$A$2:$ZZ$2662, 1064, MATCH($B$2, resultados!$A$1:$ZZ$1, 0))</f>
        <v/>
      </c>
      <c r="C1070">
        <f>INDEX(resultados!$A$2:$ZZ$2662, 1064, MATCH($B$3, resultados!$A$1:$ZZ$1, 0))</f>
        <v/>
      </c>
    </row>
    <row r="1071">
      <c r="A1071">
        <f>INDEX(resultados!$A$2:$ZZ$2662, 1065, MATCH($B$1, resultados!$A$1:$ZZ$1, 0))</f>
        <v/>
      </c>
      <c r="B1071">
        <f>INDEX(resultados!$A$2:$ZZ$2662, 1065, MATCH($B$2, resultados!$A$1:$ZZ$1, 0))</f>
        <v/>
      </c>
      <c r="C1071">
        <f>INDEX(resultados!$A$2:$ZZ$2662, 1065, MATCH($B$3, resultados!$A$1:$ZZ$1, 0))</f>
        <v/>
      </c>
    </row>
    <row r="1072">
      <c r="A1072">
        <f>INDEX(resultados!$A$2:$ZZ$2662, 1066, MATCH($B$1, resultados!$A$1:$ZZ$1, 0))</f>
        <v/>
      </c>
      <c r="B1072">
        <f>INDEX(resultados!$A$2:$ZZ$2662, 1066, MATCH($B$2, resultados!$A$1:$ZZ$1, 0))</f>
        <v/>
      </c>
      <c r="C1072">
        <f>INDEX(resultados!$A$2:$ZZ$2662, 1066, MATCH($B$3, resultados!$A$1:$ZZ$1, 0))</f>
        <v/>
      </c>
    </row>
    <row r="1073">
      <c r="A1073">
        <f>INDEX(resultados!$A$2:$ZZ$2662, 1067, MATCH($B$1, resultados!$A$1:$ZZ$1, 0))</f>
        <v/>
      </c>
      <c r="B1073">
        <f>INDEX(resultados!$A$2:$ZZ$2662, 1067, MATCH($B$2, resultados!$A$1:$ZZ$1, 0))</f>
        <v/>
      </c>
      <c r="C1073">
        <f>INDEX(resultados!$A$2:$ZZ$2662, 1067, MATCH($B$3, resultados!$A$1:$ZZ$1, 0))</f>
        <v/>
      </c>
    </row>
    <row r="1074">
      <c r="A1074">
        <f>INDEX(resultados!$A$2:$ZZ$2662, 1068, MATCH($B$1, resultados!$A$1:$ZZ$1, 0))</f>
        <v/>
      </c>
      <c r="B1074">
        <f>INDEX(resultados!$A$2:$ZZ$2662, 1068, MATCH($B$2, resultados!$A$1:$ZZ$1, 0))</f>
        <v/>
      </c>
      <c r="C1074">
        <f>INDEX(resultados!$A$2:$ZZ$2662, 1068, MATCH($B$3, resultados!$A$1:$ZZ$1, 0))</f>
        <v/>
      </c>
    </row>
    <row r="1075">
      <c r="A1075">
        <f>INDEX(resultados!$A$2:$ZZ$2662, 1069, MATCH($B$1, resultados!$A$1:$ZZ$1, 0))</f>
        <v/>
      </c>
      <c r="B1075">
        <f>INDEX(resultados!$A$2:$ZZ$2662, 1069, MATCH($B$2, resultados!$A$1:$ZZ$1, 0))</f>
        <v/>
      </c>
      <c r="C1075">
        <f>INDEX(resultados!$A$2:$ZZ$2662, 1069, MATCH($B$3, resultados!$A$1:$ZZ$1, 0))</f>
        <v/>
      </c>
    </row>
    <row r="1076">
      <c r="A1076">
        <f>INDEX(resultados!$A$2:$ZZ$2662, 1070, MATCH($B$1, resultados!$A$1:$ZZ$1, 0))</f>
        <v/>
      </c>
      <c r="B1076">
        <f>INDEX(resultados!$A$2:$ZZ$2662, 1070, MATCH($B$2, resultados!$A$1:$ZZ$1, 0))</f>
        <v/>
      </c>
      <c r="C1076">
        <f>INDEX(resultados!$A$2:$ZZ$2662, 1070, MATCH($B$3, resultados!$A$1:$ZZ$1, 0))</f>
        <v/>
      </c>
    </row>
    <row r="1077">
      <c r="A1077">
        <f>INDEX(resultados!$A$2:$ZZ$2662, 1071, MATCH($B$1, resultados!$A$1:$ZZ$1, 0))</f>
        <v/>
      </c>
      <c r="B1077">
        <f>INDEX(resultados!$A$2:$ZZ$2662, 1071, MATCH($B$2, resultados!$A$1:$ZZ$1, 0))</f>
        <v/>
      </c>
      <c r="C1077">
        <f>INDEX(resultados!$A$2:$ZZ$2662, 1071, MATCH($B$3, resultados!$A$1:$ZZ$1, 0))</f>
        <v/>
      </c>
    </row>
    <row r="1078">
      <c r="A1078">
        <f>INDEX(resultados!$A$2:$ZZ$2662, 1072, MATCH($B$1, resultados!$A$1:$ZZ$1, 0))</f>
        <v/>
      </c>
      <c r="B1078">
        <f>INDEX(resultados!$A$2:$ZZ$2662, 1072, MATCH($B$2, resultados!$A$1:$ZZ$1, 0))</f>
        <v/>
      </c>
      <c r="C1078">
        <f>INDEX(resultados!$A$2:$ZZ$2662, 1072, MATCH($B$3, resultados!$A$1:$ZZ$1, 0))</f>
        <v/>
      </c>
    </row>
    <row r="1079">
      <c r="A1079">
        <f>INDEX(resultados!$A$2:$ZZ$2662, 1073, MATCH($B$1, resultados!$A$1:$ZZ$1, 0))</f>
        <v/>
      </c>
      <c r="B1079">
        <f>INDEX(resultados!$A$2:$ZZ$2662, 1073, MATCH($B$2, resultados!$A$1:$ZZ$1, 0))</f>
        <v/>
      </c>
      <c r="C1079">
        <f>INDEX(resultados!$A$2:$ZZ$2662, 1073, MATCH($B$3, resultados!$A$1:$ZZ$1, 0))</f>
        <v/>
      </c>
    </row>
    <row r="1080">
      <c r="A1080">
        <f>INDEX(resultados!$A$2:$ZZ$2662, 1074, MATCH($B$1, resultados!$A$1:$ZZ$1, 0))</f>
        <v/>
      </c>
      <c r="B1080">
        <f>INDEX(resultados!$A$2:$ZZ$2662, 1074, MATCH($B$2, resultados!$A$1:$ZZ$1, 0))</f>
        <v/>
      </c>
      <c r="C1080">
        <f>INDEX(resultados!$A$2:$ZZ$2662, 1074, MATCH($B$3, resultados!$A$1:$ZZ$1, 0))</f>
        <v/>
      </c>
    </row>
    <row r="1081">
      <c r="A1081">
        <f>INDEX(resultados!$A$2:$ZZ$2662, 1075, MATCH($B$1, resultados!$A$1:$ZZ$1, 0))</f>
        <v/>
      </c>
      <c r="B1081">
        <f>INDEX(resultados!$A$2:$ZZ$2662, 1075, MATCH($B$2, resultados!$A$1:$ZZ$1, 0))</f>
        <v/>
      </c>
      <c r="C1081">
        <f>INDEX(resultados!$A$2:$ZZ$2662, 1075, MATCH($B$3, resultados!$A$1:$ZZ$1, 0))</f>
        <v/>
      </c>
    </row>
    <row r="1082">
      <c r="A1082">
        <f>INDEX(resultados!$A$2:$ZZ$2662, 1076, MATCH($B$1, resultados!$A$1:$ZZ$1, 0))</f>
        <v/>
      </c>
      <c r="B1082">
        <f>INDEX(resultados!$A$2:$ZZ$2662, 1076, MATCH($B$2, resultados!$A$1:$ZZ$1, 0))</f>
        <v/>
      </c>
      <c r="C1082">
        <f>INDEX(resultados!$A$2:$ZZ$2662, 1076, MATCH($B$3, resultados!$A$1:$ZZ$1, 0))</f>
        <v/>
      </c>
    </row>
    <row r="1083">
      <c r="A1083">
        <f>INDEX(resultados!$A$2:$ZZ$2662, 1077, MATCH($B$1, resultados!$A$1:$ZZ$1, 0))</f>
        <v/>
      </c>
      <c r="B1083">
        <f>INDEX(resultados!$A$2:$ZZ$2662, 1077, MATCH($B$2, resultados!$A$1:$ZZ$1, 0))</f>
        <v/>
      </c>
      <c r="C1083">
        <f>INDEX(resultados!$A$2:$ZZ$2662, 1077, MATCH($B$3, resultados!$A$1:$ZZ$1, 0))</f>
        <v/>
      </c>
    </row>
    <row r="1084">
      <c r="A1084">
        <f>INDEX(resultados!$A$2:$ZZ$2662, 1078, MATCH($B$1, resultados!$A$1:$ZZ$1, 0))</f>
        <v/>
      </c>
      <c r="B1084">
        <f>INDEX(resultados!$A$2:$ZZ$2662, 1078, MATCH($B$2, resultados!$A$1:$ZZ$1, 0))</f>
        <v/>
      </c>
      <c r="C1084">
        <f>INDEX(resultados!$A$2:$ZZ$2662, 1078, MATCH($B$3, resultados!$A$1:$ZZ$1, 0))</f>
        <v/>
      </c>
    </row>
    <row r="1085">
      <c r="A1085">
        <f>INDEX(resultados!$A$2:$ZZ$2662, 1079, MATCH($B$1, resultados!$A$1:$ZZ$1, 0))</f>
        <v/>
      </c>
      <c r="B1085">
        <f>INDEX(resultados!$A$2:$ZZ$2662, 1079, MATCH($B$2, resultados!$A$1:$ZZ$1, 0))</f>
        <v/>
      </c>
      <c r="C1085">
        <f>INDEX(resultados!$A$2:$ZZ$2662, 1079, MATCH($B$3, resultados!$A$1:$ZZ$1, 0))</f>
        <v/>
      </c>
    </row>
    <row r="1086">
      <c r="A1086">
        <f>INDEX(resultados!$A$2:$ZZ$2662, 1080, MATCH($B$1, resultados!$A$1:$ZZ$1, 0))</f>
        <v/>
      </c>
      <c r="B1086">
        <f>INDEX(resultados!$A$2:$ZZ$2662, 1080, MATCH($B$2, resultados!$A$1:$ZZ$1, 0))</f>
        <v/>
      </c>
      <c r="C1086">
        <f>INDEX(resultados!$A$2:$ZZ$2662, 1080, MATCH($B$3, resultados!$A$1:$ZZ$1, 0))</f>
        <v/>
      </c>
    </row>
    <row r="1087">
      <c r="A1087">
        <f>INDEX(resultados!$A$2:$ZZ$2662, 1081, MATCH($B$1, resultados!$A$1:$ZZ$1, 0))</f>
        <v/>
      </c>
      <c r="B1087">
        <f>INDEX(resultados!$A$2:$ZZ$2662, 1081, MATCH($B$2, resultados!$A$1:$ZZ$1, 0))</f>
        <v/>
      </c>
      <c r="C1087">
        <f>INDEX(resultados!$A$2:$ZZ$2662, 1081, MATCH($B$3, resultados!$A$1:$ZZ$1, 0))</f>
        <v/>
      </c>
    </row>
    <row r="1088">
      <c r="A1088">
        <f>INDEX(resultados!$A$2:$ZZ$2662, 1082, MATCH($B$1, resultados!$A$1:$ZZ$1, 0))</f>
        <v/>
      </c>
      <c r="B1088">
        <f>INDEX(resultados!$A$2:$ZZ$2662, 1082, MATCH($B$2, resultados!$A$1:$ZZ$1, 0))</f>
        <v/>
      </c>
      <c r="C1088">
        <f>INDEX(resultados!$A$2:$ZZ$2662, 1082, MATCH($B$3, resultados!$A$1:$ZZ$1, 0))</f>
        <v/>
      </c>
    </row>
    <row r="1089">
      <c r="A1089">
        <f>INDEX(resultados!$A$2:$ZZ$2662, 1083, MATCH($B$1, resultados!$A$1:$ZZ$1, 0))</f>
        <v/>
      </c>
      <c r="B1089">
        <f>INDEX(resultados!$A$2:$ZZ$2662, 1083, MATCH($B$2, resultados!$A$1:$ZZ$1, 0))</f>
        <v/>
      </c>
      <c r="C1089">
        <f>INDEX(resultados!$A$2:$ZZ$2662, 1083, MATCH($B$3, resultados!$A$1:$ZZ$1, 0))</f>
        <v/>
      </c>
    </row>
    <row r="1090">
      <c r="A1090">
        <f>INDEX(resultados!$A$2:$ZZ$2662, 1084, MATCH($B$1, resultados!$A$1:$ZZ$1, 0))</f>
        <v/>
      </c>
      <c r="B1090">
        <f>INDEX(resultados!$A$2:$ZZ$2662, 1084, MATCH($B$2, resultados!$A$1:$ZZ$1, 0))</f>
        <v/>
      </c>
      <c r="C1090">
        <f>INDEX(resultados!$A$2:$ZZ$2662, 1084, MATCH($B$3, resultados!$A$1:$ZZ$1, 0))</f>
        <v/>
      </c>
    </row>
    <row r="1091">
      <c r="A1091">
        <f>INDEX(resultados!$A$2:$ZZ$2662, 1085, MATCH($B$1, resultados!$A$1:$ZZ$1, 0))</f>
        <v/>
      </c>
      <c r="B1091">
        <f>INDEX(resultados!$A$2:$ZZ$2662, 1085, MATCH($B$2, resultados!$A$1:$ZZ$1, 0))</f>
        <v/>
      </c>
      <c r="C1091">
        <f>INDEX(resultados!$A$2:$ZZ$2662, 1085, MATCH($B$3, resultados!$A$1:$ZZ$1, 0))</f>
        <v/>
      </c>
    </row>
    <row r="1092">
      <c r="A1092">
        <f>INDEX(resultados!$A$2:$ZZ$2662, 1086, MATCH($B$1, resultados!$A$1:$ZZ$1, 0))</f>
        <v/>
      </c>
      <c r="B1092">
        <f>INDEX(resultados!$A$2:$ZZ$2662, 1086, MATCH($B$2, resultados!$A$1:$ZZ$1, 0))</f>
        <v/>
      </c>
      <c r="C1092">
        <f>INDEX(resultados!$A$2:$ZZ$2662, 1086, MATCH($B$3, resultados!$A$1:$ZZ$1, 0))</f>
        <v/>
      </c>
    </row>
    <row r="1093">
      <c r="A1093">
        <f>INDEX(resultados!$A$2:$ZZ$2662, 1087, MATCH($B$1, resultados!$A$1:$ZZ$1, 0))</f>
        <v/>
      </c>
      <c r="B1093">
        <f>INDEX(resultados!$A$2:$ZZ$2662, 1087, MATCH($B$2, resultados!$A$1:$ZZ$1, 0))</f>
        <v/>
      </c>
      <c r="C1093">
        <f>INDEX(resultados!$A$2:$ZZ$2662, 1087, MATCH($B$3, resultados!$A$1:$ZZ$1, 0))</f>
        <v/>
      </c>
    </row>
    <row r="1094">
      <c r="A1094">
        <f>INDEX(resultados!$A$2:$ZZ$2662, 1088, MATCH($B$1, resultados!$A$1:$ZZ$1, 0))</f>
        <v/>
      </c>
      <c r="B1094">
        <f>INDEX(resultados!$A$2:$ZZ$2662, 1088, MATCH($B$2, resultados!$A$1:$ZZ$1, 0))</f>
        <v/>
      </c>
      <c r="C1094">
        <f>INDEX(resultados!$A$2:$ZZ$2662, 1088, MATCH($B$3, resultados!$A$1:$ZZ$1, 0))</f>
        <v/>
      </c>
    </row>
    <row r="1095">
      <c r="A1095">
        <f>INDEX(resultados!$A$2:$ZZ$2662, 1089, MATCH($B$1, resultados!$A$1:$ZZ$1, 0))</f>
        <v/>
      </c>
      <c r="B1095">
        <f>INDEX(resultados!$A$2:$ZZ$2662, 1089, MATCH($B$2, resultados!$A$1:$ZZ$1, 0))</f>
        <v/>
      </c>
      <c r="C1095">
        <f>INDEX(resultados!$A$2:$ZZ$2662, 1089, MATCH($B$3, resultados!$A$1:$ZZ$1, 0))</f>
        <v/>
      </c>
    </row>
    <row r="1096">
      <c r="A1096">
        <f>INDEX(resultados!$A$2:$ZZ$2662, 1090, MATCH($B$1, resultados!$A$1:$ZZ$1, 0))</f>
        <v/>
      </c>
      <c r="B1096">
        <f>INDEX(resultados!$A$2:$ZZ$2662, 1090, MATCH($B$2, resultados!$A$1:$ZZ$1, 0))</f>
        <v/>
      </c>
      <c r="C1096">
        <f>INDEX(resultados!$A$2:$ZZ$2662, 1090, MATCH($B$3, resultados!$A$1:$ZZ$1, 0))</f>
        <v/>
      </c>
    </row>
    <row r="1097">
      <c r="A1097">
        <f>INDEX(resultados!$A$2:$ZZ$2662, 1091, MATCH($B$1, resultados!$A$1:$ZZ$1, 0))</f>
        <v/>
      </c>
      <c r="B1097">
        <f>INDEX(resultados!$A$2:$ZZ$2662, 1091, MATCH($B$2, resultados!$A$1:$ZZ$1, 0))</f>
        <v/>
      </c>
      <c r="C1097">
        <f>INDEX(resultados!$A$2:$ZZ$2662, 1091, MATCH($B$3, resultados!$A$1:$ZZ$1, 0))</f>
        <v/>
      </c>
    </row>
    <row r="1098">
      <c r="A1098">
        <f>INDEX(resultados!$A$2:$ZZ$2662, 1092, MATCH($B$1, resultados!$A$1:$ZZ$1, 0))</f>
        <v/>
      </c>
      <c r="B1098">
        <f>INDEX(resultados!$A$2:$ZZ$2662, 1092, MATCH($B$2, resultados!$A$1:$ZZ$1, 0))</f>
        <v/>
      </c>
      <c r="C1098">
        <f>INDEX(resultados!$A$2:$ZZ$2662, 1092, MATCH($B$3, resultados!$A$1:$ZZ$1, 0))</f>
        <v/>
      </c>
    </row>
    <row r="1099">
      <c r="A1099">
        <f>INDEX(resultados!$A$2:$ZZ$2662, 1093, MATCH($B$1, resultados!$A$1:$ZZ$1, 0))</f>
        <v/>
      </c>
      <c r="B1099">
        <f>INDEX(resultados!$A$2:$ZZ$2662, 1093, MATCH($B$2, resultados!$A$1:$ZZ$1, 0))</f>
        <v/>
      </c>
      <c r="C1099">
        <f>INDEX(resultados!$A$2:$ZZ$2662, 1093, MATCH($B$3, resultados!$A$1:$ZZ$1, 0))</f>
        <v/>
      </c>
    </row>
    <row r="1100">
      <c r="A1100">
        <f>INDEX(resultados!$A$2:$ZZ$2662, 1094, MATCH($B$1, resultados!$A$1:$ZZ$1, 0))</f>
        <v/>
      </c>
      <c r="B1100">
        <f>INDEX(resultados!$A$2:$ZZ$2662, 1094, MATCH($B$2, resultados!$A$1:$ZZ$1, 0))</f>
        <v/>
      </c>
      <c r="C1100">
        <f>INDEX(resultados!$A$2:$ZZ$2662, 1094, MATCH($B$3, resultados!$A$1:$ZZ$1, 0))</f>
        <v/>
      </c>
    </row>
    <row r="1101">
      <c r="A1101">
        <f>INDEX(resultados!$A$2:$ZZ$2662, 1095, MATCH($B$1, resultados!$A$1:$ZZ$1, 0))</f>
        <v/>
      </c>
      <c r="B1101">
        <f>INDEX(resultados!$A$2:$ZZ$2662, 1095, MATCH($B$2, resultados!$A$1:$ZZ$1, 0))</f>
        <v/>
      </c>
      <c r="C1101">
        <f>INDEX(resultados!$A$2:$ZZ$2662, 1095, MATCH($B$3, resultados!$A$1:$ZZ$1, 0))</f>
        <v/>
      </c>
    </row>
    <row r="1102">
      <c r="A1102">
        <f>INDEX(resultados!$A$2:$ZZ$2662, 1096, MATCH($B$1, resultados!$A$1:$ZZ$1, 0))</f>
        <v/>
      </c>
      <c r="B1102">
        <f>INDEX(resultados!$A$2:$ZZ$2662, 1096, MATCH($B$2, resultados!$A$1:$ZZ$1, 0))</f>
        <v/>
      </c>
      <c r="C1102">
        <f>INDEX(resultados!$A$2:$ZZ$2662, 1096, MATCH($B$3, resultados!$A$1:$ZZ$1, 0))</f>
        <v/>
      </c>
    </row>
    <row r="1103">
      <c r="A1103">
        <f>INDEX(resultados!$A$2:$ZZ$2662, 1097, MATCH($B$1, resultados!$A$1:$ZZ$1, 0))</f>
        <v/>
      </c>
      <c r="B1103">
        <f>INDEX(resultados!$A$2:$ZZ$2662, 1097, MATCH($B$2, resultados!$A$1:$ZZ$1, 0))</f>
        <v/>
      </c>
      <c r="C1103">
        <f>INDEX(resultados!$A$2:$ZZ$2662, 1097, MATCH($B$3, resultados!$A$1:$ZZ$1, 0))</f>
        <v/>
      </c>
    </row>
    <row r="1104">
      <c r="A1104">
        <f>INDEX(resultados!$A$2:$ZZ$2662, 1098, MATCH($B$1, resultados!$A$1:$ZZ$1, 0))</f>
        <v/>
      </c>
      <c r="B1104">
        <f>INDEX(resultados!$A$2:$ZZ$2662, 1098, MATCH($B$2, resultados!$A$1:$ZZ$1, 0))</f>
        <v/>
      </c>
      <c r="C1104">
        <f>INDEX(resultados!$A$2:$ZZ$2662, 1098, MATCH($B$3, resultados!$A$1:$ZZ$1, 0))</f>
        <v/>
      </c>
    </row>
    <row r="1105">
      <c r="A1105">
        <f>INDEX(resultados!$A$2:$ZZ$2662, 1099, MATCH($B$1, resultados!$A$1:$ZZ$1, 0))</f>
        <v/>
      </c>
      <c r="B1105">
        <f>INDEX(resultados!$A$2:$ZZ$2662, 1099, MATCH($B$2, resultados!$A$1:$ZZ$1, 0))</f>
        <v/>
      </c>
      <c r="C1105">
        <f>INDEX(resultados!$A$2:$ZZ$2662, 1099, MATCH($B$3, resultados!$A$1:$ZZ$1, 0))</f>
        <v/>
      </c>
    </row>
    <row r="1106">
      <c r="A1106">
        <f>INDEX(resultados!$A$2:$ZZ$2662, 1100, MATCH($B$1, resultados!$A$1:$ZZ$1, 0))</f>
        <v/>
      </c>
      <c r="B1106">
        <f>INDEX(resultados!$A$2:$ZZ$2662, 1100, MATCH($B$2, resultados!$A$1:$ZZ$1, 0))</f>
        <v/>
      </c>
      <c r="C1106">
        <f>INDEX(resultados!$A$2:$ZZ$2662, 1100, MATCH($B$3, resultados!$A$1:$ZZ$1, 0))</f>
        <v/>
      </c>
    </row>
    <row r="1107">
      <c r="A1107">
        <f>INDEX(resultados!$A$2:$ZZ$2662, 1101, MATCH($B$1, resultados!$A$1:$ZZ$1, 0))</f>
        <v/>
      </c>
      <c r="B1107">
        <f>INDEX(resultados!$A$2:$ZZ$2662, 1101, MATCH($B$2, resultados!$A$1:$ZZ$1, 0))</f>
        <v/>
      </c>
      <c r="C1107">
        <f>INDEX(resultados!$A$2:$ZZ$2662, 1101, MATCH($B$3, resultados!$A$1:$ZZ$1, 0))</f>
        <v/>
      </c>
    </row>
    <row r="1108">
      <c r="A1108">
        <f>INDEX(resultados!$A$2:$ZZ$2662, 1102, MATCH($B$1, resultados!$A$1:$ZZ$1, 0))</f>
        <v/>
      </c>
      <c r="B1108">
        <f>INDEX(resultados!$A$2:$ZZ$2662, 1102, MATCH($B$2, resultados!$A$1:$ZZ$1, 0))</f>
        <v/>
      </c>
      <c r="C1108">
        <f>INDEX(resultados!$A$2:$ZZ$2662, 1102, MATCH($B$3, resultados!$A$1:$ZZ$1, 0))</f>
        <v/>
      </c>
    </row>
    <row r="1109">
      <c r="A1109">
        <f>INDEX(resultados!$A$2:$ZZ$2662, 1103, MATCH($B$1, resultados!$A$1:$ZZ$1, 0))</f>
        <v/>
      </c>
      <c r="B1109">
        <f>INDEX(resultados!$A$2:$ZZ$2662, 1103, MATCH($B$2, resultados!$A$1:$ZZ$1, 0))</f>
        <v/>
      </c>
      <c r="C1109">
        <f>INDEX(resultados!$A$2:$ZZ$2662, 1103, MATCH($B$3, resultados!$A$1:$ZZ$1, 0))</f>
        <v/>
      </c>
    </row>
    <row r="1110">
      <c r="A1110">
        <f>INDEX(resultados!$A$2:$ZZ$2662, 1104, MATCH($B$1, resultados!$A$1:$ZZ$1, 0))</f>
        <v/>
      </c>
      <c r="B1110">
        <f>INDEX(resultados!$A$2:$ZZ$2662, 1104, MATCH($B$2, resultados!$A$1:$ZZ$1, 0))</f>
        <v/>
      </c>
      <c r="C1110">
        <f>INDEX(resultados!$A$2:$ZZ$2662, 1104, MATCH($B$3, resultados!$A$1:$ZZ$1, 0))</f>
        <v/>
      </c>
    </row>
    <row r="1111">
      <c r="A1111">
        <f>INDEX(resultados!$A$2:$ZZ$2662, 1105, MATCH($B$1, resultados!$A$1:$ZZ$1, 0))</f>
        <v/>
      </c>
      <c r="B1111">
        <f>INDEX(resultados!$A$2:$ZZ$2662, 1105, MATCH($B$2, resultados!$A$1:$ZZ$1, 0))</f>
        <v/>
      </c>
      <c r="C1111">
        <f>INDEX(resultados!$A$2:$ZZ$2662, 1105, MATCH($B$3, resultados!$A$1:$ZZ$1, 0))</f>
        <v/>
      </c>
    </row>
    <row r="1112">
      <c r="A1112">
        <f>INDEX(resultados!$A$2:$ZZ$2662, 1106, MATCH($B$1, resultados!$A$1:$ZZ$1, 0))</f>
        <v/>
      </c>
      <c r="B1112">
        <f>INDEX(resultados!$A$2:$ZZ$2662, 1106, MATCH($B$2, resultados!$A$1:$ZZ$1, 0))</f>
        <v/>
      </c>
      <c r="C1112">
        <f>INDEX(resultados!$A$2:$ZZ$2662, 1106, MATCH($B$3, resultados!$A$1:$ZZ$1, 0))</f>
        <v/>
      </c>
    </row>
    <row r="1113">
      <c r="A1113">
        <f>INDEX(resultados!$A$2:$ZZ$2662, 1107, MATCH($B$1, resultados!$A$1:$ZZ$1, 0))</f>
        <v/>
      </c>
      <c r="B1113">
        <f>INDEX(resultados!$A$2:$ZZ$2662, 1107, MATCH($B$2, resultados!$A$1:$ZZ$1, 0))</f>
        <v/>
      </c>
      <c r="C1113">
        <f>INDEX(resultados!$A$2:$ZZ$2662, 1107, MATCH($B$3, resultados!$A$1:$ZZ$1, 0))</f>
        <v/>
      </c>
    </row>
    <row r="1114">
      <c r="A1114">
        <f>INDEX(resultados!$A$2:$ZZ$2662, 1108, MATCH($B$1, resultados!$A$1:$ZZ$1, 0))</f>
        <v/>
      </c>
      <c r="B1114">
        <f>INDEX(resultados!$A$2:$ZZ$2662, 1108, MATCH($B$2, resultados!$A$1:$ZZ$1, 0))</f>
        <v/>
      </c>
      <c r="C1114">
        <f>INDEX(resultados!$A$2:$ZZ$2662, 1108, MATCH($B$3, resultados!$A$1:$ZZ$1, 0))</f>
        <v/>
      </c>
    </row>
    <row r="1115">
      <c r="A1115">
        <f>INDEX(resultados!$A$2:$ZZ$2662, 1109, MATCH($B$1, resultados!$A$1:$ZZ$1, 0))</f>
        <v/>
      </c>
      <c r="B1115">
        <f>INDEX(resultados!$A$2:$ZZ$2662, 1109, MATCH($B$2, resultados!$A$1:$ZZ$1, 0))</f>
        <v/>
      </c>
      <c r="C1115">
        <f>INDEX(resultados!$A$2:$ZZ$2662, 1109, MATCH($B$3, resultados!$A$1:$ZZ$1, 0))</f>
        <v/>
      </c>
    </row>
    <row r="1116">
      <c r="A1116">
        <f>INDEX(resultados!$A$2:$ZZ$2662, 1110, MATCH($B$1, resultados!$A$1:$ZZ$1, 0))</f>
        <v/>
      </c>
      <c r="B1116">
        <f>INDEX(resultados!$A$2:$ZZ$2662, 1110, MATCH($B$2, resultados!$A$1:$ZZ$1, 0))</f>
        <v/>
      </c>
      <c r="C1116">
        <f>INDEX(resultados!$A$2:$ZZ$2662, 1110, MATCH($B$3, resultados!$A$1:$ZZ$1, 0))</f>
        <v/>
      </c>
    </row>
    <row r="1117">
      <c r="A1117">
        <f>INDEX(resultados!$A$2:$ZZ$2662, 1111, MATCH($B$1, resultados!$A$1:$ZZ$1, 0))</f>
        <v/>
      </c>
      <c r="B1117">
        <f>INDEX(resultados!$A$2:$ZZ$2662, 1111, MATCH($B$2, resultados!$A$1:$ZZ$1, 0))</f>
        <v/>
      </c>
      <c r="C1117">
        <f>INDEX(resultados!$A$2:$ZZ$2662, 1111, MATCH($B$3, resultados!$A$1:$ZZ$1, 0))</f>
        <v/>
      </c>
    </row>
    <row r="1118">
      <c r="A1118">
        <f>INDEX(resultados!$A$2:$ZZ$2662, 1112, MATCH($B$1, resultados!$A$1:$ZZ$1, 0))</f>
        <v/>
      </c>
      <c r="B1118">
        <f>INDEX(resultados!$A$2:$ZZ$2662, 1112, MATCH($B$2, resultados!$A$1:$ZZ$1, 0))</f>
        <v/>
      </c>
      <c r="C1118">
        <f>INDEX(resultados!$A$2:$ZZ$2662, 1112, MATCH($B$3, resultados!$A$1:$ZZ$1, 0))</f>
        <v/>
      </c>
    </row>
    <row r="1119">
      <c r="A1119">
        <f>INDEX(resultados!$A$2:$ZZ$2662, 1113, MATCH($B$1, resultados!$A$1:$ZZ$1, 0))</f>
        <v/>
      </c>
      <c r="B1119">
        <f>INDEX(resultados!$A$2:$ZZ$2662, 1113, MATCH($B$2, resultados!$A$1:$ZZ$1, 0))</f>
        <v/>
      </c>
      <c r="C1119">
        <f>INDEX(resultados!$A$2:$ZZ$2662, 1113, MATCH($B$3, resultados!$A$1:$ZZ$1, 0))</f>
        <v/>
      </c>
    </row>
    <row r="1120">
      <c r="A1120">
        <f>INDEX(resultados!$A$2:$ZZ$2662, 1114, MATCH($B$1, resultados!$A$1:$ZZ$1, 0))</f>
        <v/>
      </c>
      <c r="B1120">
        <f>INDEX(resultados!$A$2:$ZZ$2662, 1114, MATCH($B$2, resultados!$A$1:$ZZ$1, 0))</f>
        <v/>
      </c>
      <c r="C1120">
        <f>INDEX(resultados!$A$2:$ZZ$2662, 1114, MATCH($B$3, resultados!$A$1:$ZZ$1, 0))</f>
        <v/>
      </c>
    </row>
    <row r="1121">
      <c r="A1121">
        <f>INDEX(resultados!$A$2:$ZZ$2662, 1115, MATCH($B$1, resultados!$A$1:$ZZ$1, 0))</f>
        <v/>
      </c>
      <c r="B1121">
        <f>INDEX(resultados!$A$2:$ZZ$2662, 1115, MATCH($B$2, resultados!$A$1:$ZZ$1, 0))</f>
        <v/>
      </c>
      <c r="C1121">
        <f>INDEX(resultados!$A$2:$ZZ$2662, 1115, MATCH($B$3, resultados!$A$1:$ZZ$1, 0))</f>
        <v/>
      </c>
    </row>
    <row r="1122">
      <c r="A1122">
        <f>INDEX(resultados!$A$2:$ZZ$2662, 1116, MATCH($B$1, resultados!$A$1:$ZZ$1, 0))</f>
        <v/>
      </c>
      <c r="B1122">
        <f>INDEX(resultados!$A$2:$ZZ$2662, 1116, MATCH($B$2, resultados!$A$1:$ZZ$1, 0))</f>
        <v/>
      </c>
      <c r="C1122">
        <f>INDEX(resultados!$A$2:$ZZ$2662, 1116, MATCH($B$3, resultados!$A$1:$ZZ$1, 0))</f>
        <v/>
      </c>
    </row>
    <row r="1123">
      <c r="A1123">
        <f>INDEX(resultados!$A$2:$ZZ$2662, 1117, MATCH($B$1, resultados!$A$1:$ZZ$1, 0))</f>
        <v/>
      </c>
      <c r="B1123">
        <f>INDEX(resultados!$A$2:$ZZ$2662, 1117, MATCH($B$2, resultados!$A$1:$ZZ$1, 0))</f>
        <v/>
      </c>
      <c r="C1123">
        <f>INDEX(resultados!$A$2:$ZZ$2662, 1117, MATCH($B$3, resultados!$A$1:$ZZ$1, 0))</f>
        <v/>
      </c>
    </row>
    <row r="1124">
      <c r="A1124">
        <f>INDEX(resultados!$A$2:$ZZ$2662, 1118, MATCH($B$1, resultados!$A$1:$ZZ$1, 0))</f>
        <v/>
      </c>
      <c r="B1124">
        <f>INDEX(resultados!$A$2:$ZZ$2662, 1118, MATCH($B$2, resultados!$A$1:$ZZ$1, 0))</f>
        <v/>
      </c>
      <c r="C1124">
        <f>INDEX(resultados!$A$2:$ZZ$2662, 1118, MATCH($B$3, resultados!$A$1:$ZZ$1, 0))</f>
        <v/>
      </c>
    </row>
    <row r="1125">
      <c r="A1125">
        <f>INDEX(resultados!$A$2:$ZZ$2662, 1119, MATCH($B$1, resultados!$A$1:$ZZ$1, 0))</f>
        <v/>
      </c>
      <c r="B1125">
        <f>INDEX(resultados!$A$2:$ZZ$2662, 1119, MATCH($B$2, resultados!$A$1:$ZZ$1, 0))</f>
        <v/>
      </c>
      <c r="C1125">
        <f>INDEX(resultados!$A$2:$ZZ$2662, 1119, MATCH($B$3, resultados!$A$1:$ZZ$1, 0))</f>
        <v/>
      </c>
    </row>
    <row r="1126">
      <c r="A1126">
        <f>INDEX(resultados!$A$2:$ZZ$2662, 1120, MATCH($B$1, resultados!$A$1:$ZZ$1, 0))</f>
        <v/>
      </c>
      <c r="B1126">
        <f>INDEX(resultados!$A$2:$ZZ$2662, 1120, MATCH($B$2, resultados!$A$1:$ZZ$1, 0))</f>
        <v/>
      </c>
      <c r="C1126">
        <f>INDEX(resultados!$A$2:$ZZ$2662, 1120, MATCH($B$3, resultados!$A$1:$ZZ$1, 0))</f>
        <v/>
      </c>
    </row>
    <row r="1127">
      <c r="A1127">
        <f>INDEX(resultados!$A$2:$ZZ$2662, 1121, MATCH($B$1, resultados!$A$1:$ZZ$1, 0))</f>
        <v/>
      </c>
      <c r="B1127">
        <f>INDEX(resultados!$A$2:$ZZ$2662, 1121, MATCH($B$2, resultados!$A$1:$ZZ$1, 0))</f>
        <v/>
      </c>
      <c r="C1127">
        <f>INDEX(resultados!$A$2:$ZZ$2662, 1121, MATCH($B$3, resultados!$A$1:$ZZ$1, 0))</f>
        <v/>
      </c>
    </row>
    <row r="1128">
      <c r="A1128">
        <f>INDEX(resultados!$A$2:$ZZ$2662, 1122, MATCH($B$1, resultados!$A$1:$ZZ$1, 0))</f>
        <v/>
      </c>
      <c r="B1128">
        <f>INDEX(resultados!$A$2:$ZZ$2662, 1122, MATCH($B$2, resultados!$A$1:$ZZ$1, 0))</f>
        <v/>
      </c>
      <c r="C1128">
        <f>INDEX(resultados!$A$2:$ZZ$2662, 1122, MATCH($B$3, resultados!$A$1:$ZZ$1, 0))</f>
        <v/>
      </c>
    </row>
    <row r="1129">
      <c r="A1129">
        <f>INDEX(resultados!$A$2:$ZZ$2662, 1123, MATCH($B$1, resultados!$A$1:$ZZ$1, 0))</f>
        <v/>
      </c>
      <c r="B1129">
        <f>INDEX(resultados!$A$2:$ZZ$2662, 1123, MATCH($B$2, resultados!$A$1:$ZZ$1, 0))</f>
        <v/>
      </c>
      <c r="C1129">
        <f>INDEX(resultados!$A$2:$ZZ$2662, 1123, MATCH($B$3, resultados!$A$1:$ZZ$1, 0))</f>
        <v/>
      </c>
    </row>
    <row r="1130">
      <c r="A1130">
        <f>INDEX(resultados!$A$2:$ZZ$2662, 1124, MATCH($B$1, resultados!$A$1:$ZZ$1, 0))</f>
        <v/>
      </c>
      <c r="B1130">
        <f>INDEX(resultados!$A$2:$ZZ$2662, 1124, MATCH($B$2, resultados!$A$1:$ZZ$1, 0))</f>
        <v/>
      </c>
      <c r="C1130">
        <f>INDEX(resultados!$A$2:$ZZ$2662, 1124, MATCH($B$3, resultados!$A$1:$ZZ$1, 0))</f>
        <v/>
      </c>
    </row>
    <row r="1131">
      <c r="A1131">
        <f>INDEX(resultados!$A$2:$ZZ$2662, 1125, MATCH($B$1, resultados!$A$1:$ZZ$1, 0))</f>
        <v/>
      </c>
      <c r="B1131">
        <f>INDEX(resultados!$A$2:$ZZ$2662, 1125, MATCH($B$2, resultados!$A$1:$ZZ$1, 0))</f>
        <v/>
      </c>
      <c r="C1131">
        <f>INDEX(resultados!$A$2:$ZZ$2662, 1125, MATCH($B$3, resultados!$A$1:$ZZ$1, 0))</f>
        <v/>
      </c>
    </row>
    <row r="1132">
      <c r="A1132">
        <f>INDEX(resultados!$A$2:$ZZ$2662, 1126, MATCH($B$1, resultados!$A$1:$ZZ$1, 0))</f>
        <v/>
      </c>
      <c r="B1132">
        <f>INDEX(resultados!$A$2:$ZZ$2662, 1126, MATCH($B$2, resultados!$A$1:$ZZ$1, 0))</f>
        <v/>
      </c>
      <c r="C1132">
        <f>INDEX(resultados!$A$2:$ZZ$2662, 1126, MATCH($B$3, resultados!$A$1:$ZZ$1, 0))</f>
        <v/>
      </c>
    </row>
    <row r="1133">
      <c r="A1133">
        <f>INDEX(resultados!$A$2:$ZZ$2662, 1127, MATCH($B$1, resultados!$A$1:$ZZ$1, 0))</f>
        <v/>
      </c>
      <c r="B1133">
        <f>INDEX(resultados!$A$2:$ZZ$2662, 1127, MATCH($B$2, resultados!$A$1:$ZZ$1, 0))</f>
        <v/>
      </c>
      <c r="C1133">
        <f>INDEX(resultados!$A$2:$ZZ$2662, 1127, MATCH($B$3, resultados!$A$1:$ZZ$1, 0))</f>
        <v/>
      </c>
    </row>
    <row r="1134">
      <c r="A1134">
        <f>INDEX(resultados!$A$2:$ZZ$2662, 1128, MATCH($B$1, resultados!$A$1:$ZZ$1, 0))</f>
        <v/>
      </c>
      <c r="B1134">
        <f>INDEX(resultados!$A$2:$ZZ$2662, 1128, MATCH($B$2, resultados!$A$1:$ZZ$1, 0))</f>
        <v/>
      </c>
      <c r="C1134">
        <f>INDEX(resultados!$A$2:$ZZ$2662, 1128, MATCH($B$3, resultados!$A$1:$ZZ$1, 0))</f>
        <v/>
      </c>
    </row>
    <row r="1135">
      <c r="A1135">
        <f>INDEX(resultados!$A$2:$ZZ$2662, 1129, MATCH($B$1, resultados!$A$1:$ZZ$1, 0))</f>
        <v/>
      </c>
      <c r="B1135">
        <f>INDEX(resultados!$A$2:$ZZ$2662, 1129, MATCH($B$2, resultados!$A$1:$ZZ$1, 0))</f>
        <v/>
      </c>
      <c r="C1135">
        <f>INDEX(resultados!$A$2:$ZZ$2662, 1129, MATCH($B$3, resultados!$A$1:$ZZ$1, 0))</f>
        <v/>
      </c>
    </row>
    <row r="1136">
      <c r="A1136">
        <f>INDEX(resultados!$A$2:$ZZ$2662, 1130, MATCH($B$1, resultados!$A$1:$ZZ$1, 0))</f>
        <v/>
      </c>
      <c r="B1136">
        <f>INDEX(resultados!$A$2:$ZZ$2662, 1130, MATCH($B$2, resultados!$A$1:$ZZ$1, 0))</f>
        <v/>
      </c>
      <c r="C1136">
        <f>INDEX(resultados!$A$2:$ZZ$2662, 1130, MATCH($B$3, resultados!$A$1:$ZZ$1, 0))</f>
        <v/>
      </c>
    </row>
    <row r="1137">
      <c r="A1137">
        <f>INDEX(resultados!$A$2:$ZZ$2662, 1131, MATCH($B$1, resultados!$A$1:$ZZ$1, 0))</f>
        <v/>
      </c>
      <c r="B1137">
        <f>INDEX(resultados!$A$2:$ZZ$2662, 1131, MATCH($B$2, resultados!$A$1:$ZZ$1, 0))</f>
        <v/>
      </c>
      <c r="C1137">
        <f>INDEX(resultados!$A$2:$ZZ$2662, 1131, MATCH($B$3, resultados!$A$1:$ZZ$1, 0))</f>
        <v/>
      </c>
    </row>
    <row r="1138">
      <c r="A1138">
        <f>INDEX(resultados!$A$2:$ZZ$2662, 1132, MATCH($B$1, resultados!$A$1:$ZZ$1, 0))</f>
        <v/>
      </c>
      <c r="B1138">
        <f>INDEX(resultados!$A$2:$ZZ$2662, 1132, MATCH($B$2, resultados!$A$1:$ZZ$1, 0))</f>
        <v/>
      </c>
      <c r="C1138">
        <f>INDEX(resultados!$A$2:$ZZ$2662, 1132, MATCH($B$3, resultados!$A$1:$ZZ$1, 0))</f>
        <v/>
      </c>
    </row>
    <row r="1139">
      <c r="A1139">
        <f>INDEX(resultados!$A$2:$ZZ$2662, 1133, MATCH($B$1, resultados!$A$1:$ZZ$1, 0))</f>
        <v/>
      </c>
      <c r="B1139">
        <f>INDEX(resultados!$A$2:$ZZ$2662, 1133, MATCH($B$2, resultados!$A$1:$ZZ$1, 0))</f>
        <v/>
      </c>
      <c r="C1139">
        <f>INDEX(resultados!$A$2:$ZZ$2662, 1133, MATCH($B$3, resultados!$A$1:$ZZ$1, 0))</f>
        <v/>
      </c>
    </row>
    <row r="1140">
      <c r="A1140">
        <f>INDEX(resultados!$A$2:$ZZ$2662, 1134, MATCH($B$1, resultados!$A$1:$ZZ$1, 0))</f>
        <v/>
      </c>
      <c r="B1140">
        <f>INDEX(resultados!$A$2:$ZZ$2662, 1134, MATCH($B$2, resultados!$A$1:$ZZ$1, 0))</f>
        <v/>
      </c>
      <c r="C1140">
        <f>INDEX(resultados!$A$2:$ZZ$2662, 1134, MATCH($B$3, resultados!$A$1:$ZZ$1, 0))</f>
        <v/>
      </c>
    </row>
    <row r="1141">
      <c r="A1141">
        <f>INDEX(resultados!$A$2:$ZZ$2662, 1135, MATCH($B$1, resultados!$A$1:$ZZ$1, 0))</f>
        <v/>
      </c>
      <c r="B1141">
        <f>INDEX(resultados!$A$2:$ZZ$2662, 1135, MATCH($B$2, resultados!$A$1:$ZZ$1, 0))</f>
        <v/>
      </c>
      <c r="C1141">
        <f>INDEX(resultados!$A$2:$ZZ$2662, 1135, MATCH($B$3, resultados!$A$1:$ZZ$1, 0))</f>
        <v/>
      </c>
    </row>
    <row r="1142">
      <c r="A1142">
        <f>INDEX(resultados!$A$2:$ZZ$2662, 1136, MATCH($B$1, resultados!$A$1:$ZZ$1, 0))</f>
        <v/>
      </c>
      <c r="B1142">
        <f>INDEX(resultados!$A$2:$ZZ$2662, 1136, MATCH($B$2, resultados!$A$1:$ZZ$1, 0))</f>
        <v/>
      </c>
      <c r="C1142">
        <f>INDEX(resultados!$A$2:$ZZ$2662, 1136, MATCH($B$3, resultados!$A$1:$ZZ$1, 0))</f>
        <v/>
      </c>
    </row>
    <row r="1143">
      <c r="A1143">
        <f>INDEX(resultados!$A$2:$ZZ$2662, 1137, MATCH($B$1, resultados!$A$1:$ZZ$1, 0))</f>
        <v/>
      </c>
      <c r="B1143">
        <f>INDEX(resultados!$A$2:$ZZ$2662, 1137, MATCH($B$2, resultados!$A$1:$ZZ$1, 0))</f>
        <v/>
      </c>
      <c r="C1143">
        <f>INDEX(resultados!$A$2:$ZZ$2662, 1137, MATCH($B$3, resultados!$A$1:$ZZ$1, 0))</f>
        <v/>
      </c>
    </row>
    <row r="1144">
      <c r="A1144">
        <f>INDEX(resultados!$A$2:$ZZ$2662, 1138, MATCH($B$1, resultados!$A$1:$ZZ$1, 0))</f>
        <v/>
      </c>
      <c r="B1144">
        <f>INDEX(resultados!$A$2:$ZZ$2662, 1138, MATCH($B$2, resultados!$A$1:$ZZ$1, 0))</f>
        <v/>
      </c>
      <c r="C1144">
        <f>INDEX(resultados!$A$2:$ZZ$2662, 1138, MATCH($B$3, resultados!$A$1:$ZZ$1, 0))</f>
        <v/>
      </c>
    </row>
    <row r="1145">
      <c r="A1145">
        <f>INDEX(resultados!$A$2:$ZZ$2662, 1139, MATCH($B$1, resultados!$A$1:$ZZ$1, 0))</f>
        <v/>
      </c>
      <c r="B1145">
        <f>INDEX(resultados!$A$2:$ZZ$2662, 1139, MATCH($B$2, resultados!$A$1:$ZZ$1, 0))</f>
        <v/>
      </c>
      <c r="C1145">
        <f>INDEX(resultados!$A$2:$ZZ$2662, 1139, MATCH($B$3, resultados!$A$1:$ZZ$1, 0))</f>
        <v/>
      </c>
    </row>
    <row r="1146">
      <c r="A1146">
        <f>INDEX(resultados!$A$2:$ZZ$2662, 1140, MATCH($B$1, resultados!$A$1:$ZZ$1, 0))</f>
        <v/>
      </c>
      <c r="B1146">
        <f>INDEX(resultados!$A$2:$ZZ$2662, 1140, MATCH($B$2, resultados!$A$1:$ZZ$1, 0))</f>
        <v/>
      </c>
      <c r="C1146">
        <f>INDEX(resultados!$A$2:$ZZ$2662, 1140, MATCH($B$3, resultados!$A$1:$ZZ$1, 0))</f>
        <v/>
      </c>
    </row>
    <row r="1147">
      <c r="A1147">
        <f>INDEX(resultados!$A$2:$ZZ$2662, 1141, MATCH($B$1, resultados!$A$1:$ZZ$1, 0))</f>
        <v/>
      </c>
      <c r="B1147">
        <f>INDEX(resultados!$A$2:$ZZ$2662, 1141, MATCH($B$2, resultados!$A$1:$ZZ$1, 0))</f>
        <v/>
      </c>
      <c r="C1147">
        <f>INDEX(resultados!$A$2:$ZZ$2662, 1141, MATCH($B$3, resultados!$A$1:$ZZ$1, 0))</f>
        <v/>
      </c>
    </row>
    <row r="1148">
      <c r="A1148">
        <f>INDEX(resultados!$A$2:$ZZ$2662, 1142, MATCH($B$1, resultados!$A$1:$ZZ$1, 0))</f>
        <v/>
      </c>
      <c r="B1148">
        <f>INDEX(resultados!$A$2:$ZZ$2662, 1142, MATCH($B$2, resultados!$A$1:$ZZ$1, 0))</f>
        <v/>
      </c>
      <c r="C1148">
        <f>INDEX(resultados!$A$2:$ZZ$2662, 1142, MATCH($B$3, resultados!$A$1:$ZZ$1, 0))</f>
        <v/>
      </c>
    </row>
    <row r="1149">
      <c r="A1149">
        <f>INDEX(resultados!$A$2:$ZZ$2662, 1143, MATCH($B$1, resultados!$A$1:$ZZ$1, 0))</f>
        <v/>
      </c>
      <c r="B1149">
        <f>INDEX(resultados!$A$2:$ZZ$2662, 1143, MATCH($B$2, resultados!$A$1:$ZZ$1, 0))</f>
        <v/>
      </c>
      <c r="C1149">
        <f>INDEX(resultados!$A$2:$ZZ$2662, 1143, MATCH($B$3, resultados!$A$1:$ZZ$1, 0))</f>
        <v/>
      </c>
    </row>
    <row r="1150">
      <c r="A1150">
        <f>INDEX(resultados!$A$2:$ZZ$2662, 1144, MATCH($B$1, resultados!$A$1:$ZZ$1, 0))</f>
        <v/>
      </c>
      <c r="B1150">
        <f>INDEX(resultados!$A$2:$ZZ$2662, 1144, MATCH($B$2, resultados!$A$1:$ZZ$1, 0))</f>
        <v/>
      </c>
      <c r="C1150">
        <f>INDEX(resultados!$A$2:$ZZ$2662, 1144, MATCH($B$3, resultados!$A$1:$ZZ$1, 0))</f>
        <v/>
      </c>
    </row>
    <row r="1151">
      <c r="A1151">
        <f>INDEX(resultados!$A$2:$ZZ$2662, 1145, MATCH($B$1, resultados!$A$1:$ZZ$1, 0))</f>
        <v/>
      </c>
      <c r="B1151">
        <f>INDEX(resultados!$A$2:$ZZ$2662, 1145, MATCH($B$2, resultados!$A$1:$ZZ$1, 0))</f>
        <v/>
      </c>
      <c r="C1151">
        <f>INDEX(resultados!$A$2:$ZZ$2662, 1145, MATCH($B$3, resultados!$A$1:$ZZ$1, 0))</f>
        <v/>
      </c>
    </row>
    <row r="1152">
      <c r="A1152">
        <f>INDEX(resultados!$A$2:$ZZ$2662, 1146, MATCH($B$1, resultados!$A$1:$ZZ$1, 0))</f>
        <v/>
      </c>
      <c r="B1152">
        <f>INDEX(resultados!$A$2:$ZZ$2662, 1146, MATCH($B$2, resultados!$A$1:$ZZ$1, 0))</f>
        <v/>
      </c>
      <c r="C1152">
        <f>INDEX(resultados!$A$2:$ZZ$2662, 1146, MATCH($B$3, resultados!$A$1:$ZZ$1, 0))</f>
        <v/>
      </c>
    </row>
    <row r="1153">
      <c r="A1153">
        <f>INDEX(resultados!$A$2:$ZZ$2662, 1147, MATCH($B$1, resultados!$A$1:$ZZ$1, 0))</f>
        <v/>
      </c>
      <c r="B1153">
        <f>INDEX(resultados!$A$2:$ZZ$2662, 1147, MATCH($B$2, resultados!$A$1:$ZZ$1, 0))</f>
        <v/>
      </c>
      <c r="C1153">
        <f>INDEX(resultados!$A$2:$ZZ$2662, 1147, MATCH($B$3, resultados!$A$1:$ZZ$1, 0))</f>
        <v/>
      </c>
    </row>
    <row r="1154">
      <c r="A1154">
        <f>INDEX(resultados!$A$2:$ZZ$2662, 1148, MATCH($B$1, resultados!$A$1:$ZZ$1, 0))</f>
        <v/>
      </c>
      <c r="B1154">
        <f>INDEX(resultados!$A$2:$ZZ$2662, 1148, MATCH($B$2, resultados!$A$1:$ZZ$1, 0))</f>
        <v/>
      </c>
      <c r="C1154">
        <f>INDEX(resultados!$A$2:$ZZ$2662, 1148, MATCH($B$3, resultados!$A$1:$ZZ$1, 0))</f>
        <v/>
      </c>
    </row>
    <row r="1155">
      <c r="A1155">
        <f>INDEX(resultados!$A$2:$ZZ$2662, 1149, MATCH($B$1, resultados!$A$1:$ZZ$1, 0))</f>
        <v/>
      </c>
      <c r="B1155">
        <f>INDEX(resultados!$A$2:$ZZ$2662, 1149, MATCH($B$2, resultados!$A$1:$ZZ$1, 0))</f>
        <v/>
      </c>
      <c r="C1155">
        <f>INDEX(resultados!$A$2:$ZZ$2662, 1149, MATCH($B$3, resultados!$A$1:$ZZ$1, 0))</f>
        <v/>
      </c>
    </row>
    <row r="1156">
      <c r="A1156">
        <f>INDEX(resultados!$A$2:$ZZ$2662, 1150, MATCH($B$1, resultados!$A$1:$ZZ$1, 0))</f>
        <v/>
      </c>
      <c r="B1156">
        <f>INDEX(resultados!$A$2:$ZZ$2662, 1150, MATCH($B$2, resultados!$A$1:$ZZ$1, 0))</f>
        <v/>
      </c>
      <c r="C1156">
        <f>INDEX(resultados!$A$2:$ZZ$2662, 1150, MATCH($B$3, resultados!$A$1:$ZZ$1, 0))</f>
        <v/>
      </c>
    </row>
    <row r="1157">
      <c r="A1157">
        <f>INDEX(resultados!$A$2:$ZZ$2662, 1151, MATCH($B$1, resultados!$A$1:$ZZ$1, 0))</f>
        <v/>
      </c>
      <c r="B1157">
        <f>INDEX(resultados!$A$2:$ZZ$2662, 1151, MATCH($B$2, resultados!$A$1:$ZZ$1, 0))</f>
        <v/>
      </c>
      <c r="C1157">
        <f>INDEX(resultados!$A$2:$ZZ$2662, 1151, MATCH($B$3, resultados!$A$1:$ZZ$1, 0))</f>
        <v/>
      </c>
    </row>
    <row r="1158">
      <c r="A1158">
        <f>INDEX(resultados!$A$2:$ZZ$2662, 1152, MATCH($B$1, resultados!$A$1:$ZZ$1, 0))</f>
        <v/>
      </c>
      <c r="B1158">
        <f>INDEX(resultados!$A$2:$ZZ$2662, 1152, MATCH($B$2, resultados!$A$1:$ZZ$1, 0))</f>
        <v/>
      </c>
      <c r="C1158">
        <f>INDEX(resultados!$A$2:$ZZ$2662, 1152, MATCH($B$3, resultados!$A$1:$ZZ$1, 0))</f>
        <v/>
      </c>
    </row>
    <row r="1159">
      <c r="A1159">
        <f>INDEX(resultados!$A$2:$ZZ$2662, 1153, MATCH($B$1, resultados!$A$1:$ZZ$1, 0))</f>
        <v/>
      </c>
      <c r="B1159">
        <f>INDEX(resultados!$A$2:$ZZ$2662, 1153, MATCH($B$2, resultados!$A$1:$ZZ$1, 0))</f>
        <v/>
      </c>
      <c r="C1159">
        <f>INDEX(resultados!$A$2:$ZZ$2662, 1153, MATCH($B$3, resultados!$A$1:$ZZ$1, 0))</f>
        <v/>
      </c>
    </row>
    <row r="1160">
      <c r="A1160">
        <f>INDEX(resultados!$A$2:$ZZ$2662, 1154, MATCH($B$1, resultados!$A$1:$ZZ$1, 0))</f>
        <v/>
      </c>
      <c r="B1160">
        <f>INDEX(resultados!$A$2:$ZZ$2662, 1154, MATCH($B$2, resultados!$A$1:$ZZ$1, 0))</f>
        <v/>
      </c>
      <c r="C1160">
        <f>INDEX(resultados!$A$2:$ZZ$2662, 1154, MATCH($B$3, resultados!$A$1:$ZZ$1, 0))</f>
        <v/>
      </c>
    </row>
    <row r="1161">
      <c r="A1161">
        <f>INDEX(resultados!$A$2:$ZZ$2662, 1155, MATCH($B$1, resultados!$A$1:$ZZ$1, 0))</f>
        <v/>
      </c>
      <c r="B1161">
        <f>INDEX(resultados!$A$2:$ZZ$2662, 1155, MATCH($B$2, resultados!$A$1:$ZZ$1, 0))</f>
        <v/>
      </c>
      <c r="C1161">
        <f>INDEX(resultados!$A$2:$ZZ$2662, 1155, MATCH($B$3, resultados!$A$1:$ZZ$1, 0))</f>
        <v/>
      </c>
    </row>
    <row r="1162">
      <c r="A1162">
        <f>INDEX(resultados!$A$2:$ZZ$2662, 1156, MATCH($B$1, resultados!$A$1:$ZZ$1, 0))</f>
        <v/>
      </c>
      <c r="B1162">
        <f>INDEX(resultados!$A$2:$ZZ$2662, 1156, MATCH($B$2, resultados!$A$1:$ZZ$1, 0))</f>
        <v/>
      </c>
      <c r="C1162">
        <f>INDEX(resultados!$A$2:$ZZ$2662, 1156, MATCH($B$3, resultados!$A$1:$ZZ$1, 0))</f>
        <v/>
      </c>
    </row>
    <row r="1163">
      <c r="A1163">
        <f>INDEX(resultados!$A$2:$ZZ$2662, 1157, MATCH($B$1, resultados!$A$1:$ZZ$1, 0))</f>
        <v/>
      </c>
      <c r="B1163">
        <f>INDEX(resultados!$A$2:$ZZ$2662, 1157, MATCH($B$2, resultados!$A$1:$ZZ$1, 0))</f>
        <v/>
      </c>
      <c r="C1163">
        <f>INDEX(resultados!$A$2:$ZZ$2662, 1157, MATCH($B$3, resultados!$A$1:$ZZ$1, 0))</f>
        <v/>
      </c>
    </row>
    <row r="1164">
      <c r="A1164">
        <f>INDEX(resultados!$A$2:$ZZ$2662, 1158, MATCH($B$1, resultados!$A$1:$ZZ$1, 0))</f>
        <v/>
      </c>
      <c r="B1164">
        <f>INDEX(resultados!$A$2:$ZZ$2662, 1158, MATCH($B$2, resultados!$A$1:$ZZ$1, 0))</f>
        <v/>
      </c>
      <c r="C1164">
        <f>INDEX(resultados!$A$2:$ZZ$2662, 1158, MATCH($B$3, resultados!$A$1:$ZZ$1, 0))</f>
        <v/>
      </c>
    </row>
    <row r="1165">
      <c r="A1165">
        <f>INDEX(resultados!$A$2:$ZZ$2662, 1159, MATCH($B$1, resultados!$A$1:$ZZ$1, 0))</f>
        <v/>
      </c>
      <c r="B1165">
        <f>INDEX(resultados!$A$2:$ZZ$2662, 1159, MATCH($B$2, resultados!$A$1:$ZZ$1, 0))</f>
        <v/>
      </c>
      <c r="C1165">
        <f>INDEX(resultados!$A$2:$ZZ$2662, 1159, MATCH($B$3, resultados!$A$1:$ZZ$1, 0))</f>
        <v/>
      </c>
    </row>
    <row r="1166">
      <c r="A1166">
        <f>INDEX(resultados!$A$2:$ZZ$2662, 1160, MATCH($B$1, resultados!$A$1:$ZZ$1, 0))</f>
        <v/>
      </c>
      <c r="B1166">
        <f>INDEX(resultados!$A$2:$ZZ$2662, 1160, MATCH($B$2, resultados!$A$1:$ZZ$1, 0))</f>
        <v/>
      </c>
      <c r="C1166">
        <f>INDEX(resultados!$A$2:$ZZ$2662, 1160, MATCH($B$3, resultados!$A$1:$ZZ$1, 0))</f>
        <v/>
      </c>
    </row>
    <row r="1167">
      <c r="A1167">
        <f>INDEX(resultados!$A$2:$ZZ$2662, 1161, MATCH($B$1, resultados!$A$1:$ZZ$1, 0))</f>
        <v/>
      </c>
      <c r="B1167">
        <f>INDEX(resultados!$A$2:$ZZ$2662, 1161, MATCH($B$2, resultados!$A$1:$ZZ$1, 0))</f>
        <v/>
      </c>
      <c r="C1167">
        <f>INDEX(resultados!$A$2:$ZZ$2662, 1161, MATCH($B$3, resultados!$A$1:$ZZ$1, 0))</f>
        <v/>
      </c>
    </row>
    <row r="1168">
      <c r="A1168">
        <f>INDEX(resultados!$A$2:$ZZ$2662, 1162, MATCH($B$1, resultados!$A$1:$ZZ$1, 0))</f>
        <v/>
      </c>
      <c r="B1168">
        <f>INDEX(resultados!$A$2:$ZZ$2662, 1162, MATCH($B$2, resultados!$A$1:$ZZ$1, 0))</f>
        <v/>
      </c>
      <c r="C1168">
        <f>INDEX(resultados!$A$2:$ZZ$2662, 1162, MATCH($B$3, resultados!$A$1:$ZZ$1, 0))</f>
        <v/>
      </c>
    </row>
    <row r="1169">
      <c r="A1169">
        <f>INDEX(resultados!$A$2:$ZZ$2662, 1163, MATCH($B$1, resultados!$A$1:$ZZ$1, 0))</f>
        <v/>
      </c>
      <c r="B1169">
        <f>INDEX(resultados!$A$2:$ZZ$2662, 1163, MATCH($B$2, resultados!$A$1:$ZZ$1, 0))</f>
        <v/>
      </c>
      <c r="C1169">
        <f>INDEX(resultados!$A$2:$ZZ$2662, 1163, MATCH($B$3, resultados!$A$1:$ZZ$1, 0))</f>
        <v/>
      </c>
    </row>
    <row r="1170">
      <c r="A1170">
        <f>INDEX(resultados!$A$2:$ZZ$2662, 1164, MATCH($B$1, resultados!$A$1:$ZZ$1, 0))</f>
        <v/>
      </c>
      <c r="B1170">
        <f>INDEX(resultados!$A$2:$ZZ$2662, 1164, MATCH($B$2, resultados!$A$1:$ZZ$1, 0))</f>
        <v/>
      </c>
      <c r="C1170">
        <f>INDEX(resultados!$A$2:$ZZ$2662, 1164, MATCH($B$3, resultados!$A$1:$ZZ$1, 0))</f>
        <v/>
      </c>
    </row>
    <row r="1171">
      <c r="A1171">
        <f>INDEX(resultados!$A$2:$ZZ$2662, 1165, MATCH($B$1, resultados!$A$1:$ZZ$1, 0))</f>
        <v/>
      </c>
      <c r="B1171">
        <f>INDEX(resultados!$A$2:$ZZ$2662, 1165, MATCH($B$2, resultados!$A$1:$ZZ$1, 0))</f>
        <v/>
      </c>
      <c r="C1171">
        <f>INDEX(resultados!$A$2:$ZZ$2662, 1165, MATCH($B$3, resultados!$A$1:$ZZ$1, 0))</f>
        <v/>
      </c>
    </row>
    <row r="1172">
      <c r="A1172">
        <f>INDEX(resultados!$A$2:$ZZ$2662, 1166, MATCH($B$1, resultados!$A$1:$ZZ$1, 0))</f>
        <v/>
      </c>
      <c r="B1172">
        <f>INDEX(resultados!$A$2:$ZZ$2662, 1166, MATCH($B$2, resultados!$A$1:$ZZ$1, 0))</f>
        <v/>
      </c>
      <c r="C1172">
        <f>INDEX(resultados!$A$2:$ZZ$2662, 1166, MATCH($B$3, resultados!$A$1:$ZZ$1, 0))</f>
        <v/>
      </c>
    </row>
    <row r="1173">
      <c r="A1173">
        <f>INDEX(resultados!$A$2:$ZZ$2662, 1167, MATCH($B$1, resultados!$A$1:$ZZ$1, 0))</f>
        <v/>
      </c>
      <c r="B1173">
        <f>INDEX(resultados!$A$2:$ZZ$2662, 1167, MATCH($B$2, resultados!$A$1:$ZZ$1, 0))</f>
        <v/>
      </c>
      <c r="C1173">
        <f>INDEX(resultados!$A$2:$ZZ$2662, 1167, MATCH($B$3, resultados!$A$1:$ZZ$1, 0))</f>
        <v/>
      </c>
    </row>
    <row r="1174">
      <c r="A1174">
        <f>INDEX(resultados!$A$2:$ZZ$2662, 1168, MATCH($B$1, resultados!$A$1:$ZZ$1, 0))</f>
        <v/>
      </c>
      <c r="B1174">
        <f>INDEX(resultados!$A$2:$ZZ$2662, 1168, MATCH($B$2, resultados!$A$1:$ZZ$1, 0))</f>
        <v/>
      </c>
      <c r="C1174">
        <f>INDEX(resultados!$A$2:$ZZ$2662, 1168, MATCH($B$3, resultados!$A$1:$ZZ$1, 0))</f>
        <v/>
      </c>
    </row>
    <row r="1175">
      <c r="A1175">
        <f>INDEX(resultados!$A$2:$ZZ$2662, 1169, MATCH($B$1, resultados!$A$1:$ZZ$1, 0))</f>
        <v/>
      </c>
      <c r="B1175">
        <f>INDEX(resultados!$A$2:$ZZ$2662, 1169, MATCH($B$2, resultados!$A$1:$ZZ$1, 0))</f>
        <v/>
      </c>
      <c r="C1175">
        <f>INDEX(resultados!$A$2:$ZZ$2662, 1169, MATCH($B$3, resultados!$A$1:$ZZ$1, 0))</f>
        <v/>
      </c>
    </row>
    <row r="1176">
      <c r="A1176">
        <f>INDEX(resultados!$A$2:$ZZ$2662, 1170, MATCH($B$1, resultados!$A$1:$ZZ$1, 0))</f>
        <v/>
      </c>
      <c r="B1176">
        <f>INDEX(resultados!$A$2:$ZZ$2662, 1170, MATCH($B$2, resultados!$A$1:$ZZ$1, 0))</f>
        <v/>
      </c>
      <c r="C1176">
        <f>INDEX(resultados!$A$2:$ZZ$2662, 1170, MATCH($B$3, resultados!$A$1:$ZZ$1, 0))</f>
        <v/>
      </c>
    </row>
    <row r="1177">
      <c r="A1177">
        <f>INDEX(resultados!$A$2:$ZZ$2662, 1171, MATCH($B$1, resultados!$A$1:$ZZ$1, 0))</f>
        <v/>
      </c>
      <c r="B1177">
        <f>INDEX(resultados!$A$2:$ZZ$2662, 1171, MATCH($B$2, resultados!$A$1:$ZZ$1, 0))</f>
        <v/>
      </c>
      <c r="C1177">
        <f>INDEX(resultados!$A$2:$ZZ$2662, 1171, MATCH($B$3, resultados!$A$1:$ZZ$1, 0))</f>
        <v/>
      </c>
    </row>
    <row r="1178">
      <c r="A1178">
        <f>INDEX(resultados!$A$2:$ZZ$2662, 1172, MATCH($B$1, resultados!$A$1:$ZZ$1, 0))</f>
        <v/>
      </c>
      <c r="B1178">
        <f>INDEX(resultados!$A$2:$ZZ$2662, 1172, MATCH($B$2, resultados!$A$1:$ZZ$1, 0))</f>
        <v/>
      </c>
      <c r="C1178">
        <f>INDEX(resultados!$A$2:$ZZ$2662, 1172, MATCH($B$3, resultados!$A$1:$ZZ$1, 0))</f>
        <v/>
      </c>
    </row>
    <row r="1179">
      <c r="A1179">
        <f>INDEX(resultados!$A$2:$ZZ$2662, 1173, MATCH($B$1, resultados!$A$1:$ZZ$1, 0))</f>
        <v/>
      </c>
      <c r="B1179">
        <f>INDEX(resultados!$A$2:$ZZ$2662, 1173, MATCH($B$2, resultados!$A$1:$ZZ$1, 0))</f>
        <v/>
      </c>
      <c r="C1179">
        <f>INDEX(resultados!$A$2:$ZZ$2662, 1173, MATCH($B$3, resultados!$A$1:$ZZ$1, 0))</f>
        <v/>
      </c>
    </row>
    <row r="1180">
      <c r="A1180">
        <f>INDEX(resultados!$A$2:$ZZ$2662, 1174, MATCH($B$1, resultados!$A$1:$ZZ$1, 0))</f>
        <v/>
      </c>
      <c r="B1180">
        <f>INDEX(resultados!$A$2:$ZZ$2662, 1174, MATCH($B$2, resultados!$A$1:$ZZ$1, 0))</f>
        <v/>
      </c>
      <c r="C1180">
        <f>INDEX(resultados!$A$2:$ZZ$2662, 1174, MATCH($B$3, resultados!$A$1:$ZZ$1, 0))</f>
        <v/>
      </c>
    </row>
    <row r="1181">
      <c r="A1181">
        <f>INDEX(resultados!$A$2:$ZZ$2662, 1175, MATCH($B$1, resultados!$A$1:$ZZ$1, 0))</f>
        <v/>
      </c>
      <c r="B1181">
        <f>INDEX(resultados!$A$2:$ZZ$2662, 1175, MATCH($B$2, resultados!$A$1:$ZZ$1, 0))</f>
        <v/>
      </c>
      <c r="C1181">
        <f>INDEX(resultados!$A$2:$ZZ$2662, 1175, MATCH($B$3, resultados!$A$1:$ZZ$1, 0))</f>
        <v/>
      </c>
    </row>
    <row r="1182">
      <c r="A1182">
        <f>INDEX(resultados!$A$2:$ZZ$2662, 1176, MATCH($B$1, resultados!$A$1:$ZZ$1, 0))</f>
        <v/>
      </c>
      <c r="B1182">
        <f>INDEX(resultados!$A$2:$ZZ$2662, 1176, MATCH($B$2, resultados!$A$1:$ZZ$1, 0))</f>
        <v/>
      </c>
      <c r="C1182">
        <f>INDEX(resultados!$A$2:$ZZ$2662, 1176, MATCH($B$3, resultados!$A$1:$ZZ$1, 0))</f>
        <v/>
      </c>
    </row>
    <row r="1183">
      <c r="A1183">
        <f>INDEX(resultados!$A$2:$ZZ$2662, 1177, MATCH($B$1, resultados!$A$1:$ZZ$1, 0))</f>
        <v/>
      </c>
      <c r="B1183">
        <f>INDEX(resultados!$A$2:$ZZ$2662, 1177, MATCH($B$2, resultados!$A$1:$ZZ$1, 0))</f>
        <v/>
      </c>
      <c r="C1183">
        <f>INDEX(resultados!$A$2:$ZZ$2662, 1177, MATCH($B$3, resultados!$A$1:$ZZ$1, 0))</f>
        <v/>
      </c>
    </row>
    <row r="1184">
      <c r="A1184">
        <f>INDEX(resultados!$A$2:$ZZ$2662, 1178, MATCH($B$1, resultados!$A$1:$ZZ$1, 0))</f>
        <v/>
      </c>
      <c r="B1184">
        <f>INDEX(resultados!$A$2:$ZZ$2662, 1178, MATCH($B$2, resultados!$A$1:$ZZ$1, 0))</f>
        <v/>
      </c>
      <c r="C1184">
        <f>INDEX(resultados!$A$2:$ZZ$2662, 1178, MATCH($B$3, resultados!$A$1:$ZZ$1, 0))</f>
        <v/>
      </c>
    </row>
    <row r="1185">
      <c r="A1185">
        <f>INDEX(resultados!$A$2:$ZZ$2662, 1179, MATCH($B$1, resultados!$A$1:$ZZ$1, 0))</f>
        <v/>
      </c>
      <c r="B1185">
        <f>INDEX(resultados!$A$2:$ZZ$2662, 1179, MATCH($B$2, resultados!$A$1:$ZZ$1, 0))</f>
        <v/>
      </c>
      <c r="C1185">
        <f>INDEX(resultados!$A$2:$ZZ$2662, 1179, MATCH($B$3, resultados!$A$1:$ZZ$1, 0))</f>
        <v/>
      </c>
    </row>
    <row r="1186">
      <c r="A1186">
        <f>INDEX(resultados!$A$2:$ZZ$2662, 1180, MATCH($B$1, resultados!$A$1:$ZZ$1, 0))</f>
        <v/>
      </c>
      <c r="B1186">
        <f>INDEX(resultados!$A$2:$ZZ$2662, 1180, MATCH($B$2, resultados!$A$1:$ZZ$1, 0))</f>
        <v/>
      </c>
      <c r="C1186">
        <f>INDEX(resultados!$A$2:$ZZ$2662, 1180, MATCH($B$3, resultados!$A$1:$ZZ$1, 0))</f>
        <v/>
      </c>
    </row>
    <row r="1187">
      <c r="A1187">
        <f>INDEX(resultados!$A$2:$ZZ$2662, 1181, MATCH($B$1, resultados!$A$1:$ZZ$1, 0))</f>
        <v/>
      </c>
      <c r="B1187">
        <f>INDEX(resultados!$A$2:$ZZ$2662, 1181, MATCH($B$2, resultados!$A$1:$ZZ$1, 0))</f>
        <v/>
      </c>
      <c r="C1187">
        <f>INDEX(resultados!$A$2:$ZZ$2662, 1181, MATCH($B$3, resultados!$A$1:$ZZ$1, 0))</f>
        <v/>
      </c>
    </row>
    <row r="1188">
      <c r="A1188">
        <f>INDEX(resultados!$A$2:$ZZ$2662, 1182, MATCH($B$1, resultados!$A$1:$ZZ$1, 0))</f>
        <v/>
      </c>
      <c r="B1188">
        <f>INDEX(resultados!$A$2:$ZZ$2662, 1182, MATCH($B$2, resultados!$A$1:$ZZ$1, 0))</f>
        <v/>
      </c>
      <c r="C1188">
        <f>INDEX(resultados!$A$2:$ZZ$2662, 1182, MATCH($B$3, resultados!$A$1:$ZZ$1, 0))</f>
        <v/>
      </c>
    </row>
    <row r="1189">
      <c r="A1189">
        <f>INDEX(resultados!$A$2:$ZZ$2662, 1183, MATCH($B$1, resultados!$A$1:$ZZ$1, 0))</f>
        <v/>
      </c>
      <c r="B1189">
        <f>INDEX(resultados!$A$2:$ZZ$2662, 1183, MATCH($B$2, resultados!$A$1:$ZZ$1, 0))</f>
        <v/>
      </c>
      <c r="C1189">
        <f>INDEX(resultados!$A$2:$ZZ$2662, 1183, MATCH($B$3, resultados!$A$1:$ZZ$1, 0))</f>
        <v/>
      </c>
    </row>
    <row r="1190">
      <c r="A1190">
        <f>INDEX(resultados!$A$2:$ZZ$2662, 1184, MATCH($B$1, resultados!$A$1:$ZZ$1, 0))</f>
        <v/>
      </c>
      <c r="B1190">
        <f>INDEX(resultados!$A$2:$ZZ$2662, 1184, MATCH($B$2, resultados!$A$1:$ZZ$1, 0))</f>
        <v/>
      </c>
      <c r="C1190">
        <f>INDEX(resultados!$A$2:$ZZ$2662, 1184, MATCH($B$3, resultados!$A$1:$ZZ$1, 0))</f>
        <v/>
      </c>
    </row>
    <row r="1191">
      <c r="A1191">
        <f>INDEX(resultados!$A$2:$ZZ$2662, 1185, MATCH($B$1, resultados!$A$1:$ZZ$1, 0))</f>
        <v/>
      </c>
      <c r="B1191">
        <f>INDEX(resultados!$A$2:$ZZ$2662, 1185, MATCH($B$2, resultados!$A$1:$ZZ$1, 0))</f>
        <v/>
      </c>
      <c r="C1191">
        <f>INDEX(resultados!$A$2:$ZZ$2662, 1185, MATCH($B$3, resultados!$A$1:$ZZ$1, 0))</f>
        <v/>
      </c>
    </row>
    <row r="1192">
      <c r="A1192">
        <f>INDEX(resultados!$A$2:$ZZ$2662, 1186, MATCH($B$1, resultados!$A$1:$ZZ$1, 0))</f>
        <v/>
      </c>
      <c r="B1192">
        <f>INDEX(resultados!$A$2:$ZZ$2662, 1186, MATCH($B$2, resultados!$A$1:$ZZ$1, 0))</f>
        <v/>
      </c>
      <c r="C1192">
        <f>INDEX(resultados!$A$2:$ZZ$2662, 1186, MATCH($B$3, resultados!$A$1:$ZZ$1, 0))</f>
        <v/>
      </c>
    </row>
    <row r="1193">
      <c r="A1193">
        <f>INDEX(resultados!$A$2:$ZZ$2662, 1187, MATCH($B$1, resultados!$A$1:$ZZ$1, 0))</f>
        <v/>
      </c>
      <c r="B1193">
        <f>INDEX(resultados!$A$2:$ZZ$2662, 1187, MATCH($B$2, resultados!$A$1:$ZZ$1, 0))</f>
        <v/>
      </c>
      <c r="C1193">
        <f>INDEX(resultados!$A$2:$ZZ$2662, 1187, MATCH($B$3, resultados!$A$1:$ZZ$1, 0))</f>
        <v/>
      </c>
    </row>
    <row r="1194">
      <c r="A1194">
        <f>INDEX(resultados!$A$2:$ZZ$2662, 1188, MATCH($B$1, resultados!$A$1:$ZZ$1, 0))</f>
        <v/>
      </c>
      <c r="B1194">
        <f>INDEX(resultados!$A$2:$ZZ$2662, 1188, MATCH($B$2, resultados!$A$1:$ZZ$1, 0))</f>
        <v/>
      </c>
      <c r="C1194">
        <f>INDEX(resultados!$A$2:$ZZ$2662, 1188, MATCH($B$3, resultados!$A$1:$ZZ$1, 0))</f>
        <v/>
      </c>
    </row>
    <row r="1195">
      <c r="A1195">
        <f>INDEX(resultados!$A$2:$ZZ$2662, 1189, MATCH($B$1, resultados!$A$1:$ZZ$1, 0))</f>
        <v/>
      </c>
      <c r="B1195">
        <f>INDEX(resultados!$A$2:$ZZ$2662, 1189, MATCH($B$2, resultados!$A$1:$ZZ$1, 0))</f>
        <v/>
      </c>
      <c r="C1195">
        <f>INDEX(resultados!$A$2:$ZZ$2662, 1189, MATCH($B$3, resultados!$A$1:$ZZ$1, 0))</f>
        <v/>
      </c>
    </row>
    <row r="1196">
      <c r="A1196">
        <f>INDEX(resultados!$A$2:$ZZ$2662, 1190, MATCH($B$1, resultados!$A$1:$ZZ$1, 0))</f>
        <v/>
      </c>
      <c r="B1196">
        <f>INDEX(resultados!$A$2:$ZZ$2662, 1190, MATCH($B$2, resultados!$A$1:$ZZ$1, 0))</f>
        <v/>
      </c>
      <c r="C1196">
        <f>INDEX(resultados!$A$2:$ZZ$2662, 1190, MATCH($B$3, resultados!$A$1:$ZZ$1, 0))</f>
        <v/>
      </c>
    </row>
    <row r="1197">
      <c r="A1197">
        <f>INDEX(resultados!$A$2:$ZZ$2662, 1191, MATCH($B$1, resultados!$A$1:$ZZ$1, 0))</f>
        <v/>
      </c>
      <c r="B1197">
        <f>INDEX(resultados!$A$2:$ZZ$2662, 1191, MATCH($B$2, resultados!$A$1:$ZZ$1, 0))</f>
        <v/>
      </c>
      <c r="C1197">
        <f>INDEX(resultados!$A$2:$ZZ$2662, 1191, MATCH($B$3, resultados!$A$1:$ZZ$1, 0))</f>
        <v/>
      </c>
    </row>
    <row r="1198">
      <c r="A1198">
        <f>INDEX(resultados!$A$2:$ZZ$2662, 1192, MATCH($B$1, resultados!$A$1:$ZZ$1, 0))</f>
        <v/>
      </c>
      <c r="B1198">
        <f>INDEX(resultados!$A$2:$ZZ$2662, 1192, MATCH($B$2, resultados!$A$1:$ZZ$1, 0))</f>
        <v/>
      </c>
      <c r="C1198">
        <f>INDEX(resultados!$A$2:$ZZ$2662, 1192, MATCH($B$3, resultados!$A$1:$ZZ$1, 0))</f>
        <v/>
      </c>
    </row>
    <row r="1199">
      <c r="A1199">
        <f>INDEX(resultados!$A$2:$ZZ$2662, 1193, MATCH($B$1, resultados!$A$1:$ZZ$1, 0))</f>
        <v/>
      </c>
      <c r="B1199">
        <f>INDEX(resultados!$A$2:$ZZ$2662, 1193, MATCH($B$2, resultados!$A$1:$ZZ$1, 0))</f>
        <v/>
      </c>
      <c r="C1199">
        <f>INDEX(resultados!$A$2:$ZZ$2662, 1193, MATCH($B$3, resultados!$A$1:$ZZ$1, 0))</f>
        <v/>
      </c>
    </row>
    <row r="1200">
      <c r="A1200">
        <f>INDEX(resultados!$A$2:$ZZ$2662, 1194, MATCH($B$1, resultados!$A$1:$ZZ$1, 0))</f>
        <v/>
      </c>
      <c r="B1200">
        <f>INDEX(resultados!$A$2:$ZZ$2662, 1194, MATCH($B$2, resultados!$A$1:$ZZ$1, 0))</f>
        <v/>
      </c>
      <c r="C1200">
        <f>INDEX(resultados!$A$2:$ZZ$2662, 1194, MATCH($B$3, resultados!$A$1:$ZZ$1, 0))</f>
        <v/>
      </c>
    </row>
    <row r="1201">
      <c r="A1201">
        <f>INDEX(resultados!$A$2:$ZZ$2662, 1195, MATCH($B$1, resultados!$A$1:$ZZ$1, 0))</f>
        <v/>
      </c>
      <c r="B1201">
        <f>INDEX(resultados!$A$2:$ZZ$2662, 1195, MATCH($B$2, resultados!$A$1:$ZZ$1, 0))</f>
        <v/>
      </c>
      <c r="C1201">
        <f>INDEX(resultados!$A$2:$ZZ$2662, 1195, MATCH($B$3, resultados!$A$1:$ZZ$1, 0))</f>
        <v/>
      </c>
    </row>
    <row r="1202">
      <c r="A1202">
        <f>INDEX(resultados!$A$2:$ZZ$2662, 1196, MATCH($B$1, resultados!$A$1:$ZZ$1, 0))</f>
        <v/>
      </c>
      <c r="B1202">
        <f>INDEX(resultados!$A$2:$ZZ$2662, 1196, MATCH($B$2, resultados!$A$1:$ZZ$1, 0))</f>
        <v/>
      </c>
      <c r="C1202">
        <f>INDEX(resultados!$A$2:$ZZ$2662, 1196, MATCH($B$3, resultados!$A$1:$ZZ$1, 0))</f>
        <v/>
      </c>
    </row>
    <row r="1203">
      <c r="A1203">
        <f>INDEX(resultados!$A$2:$ZZ$2662, 1197, MATCH($B$1, resultados!$A$1:$ZZ$1, 0))</f>
        <v/>
      </c>
      <c r="B1203">
        <f>INDEX(resultados!$A$2:$ZZ$2662, 1197, MATCH($B$2, resultados!$A$1:$ZZ$1, 0))</f>
        <v/>
      </c>
      <c r="C1203">
        <f>INDEX(resultados!$A$2:$ZZ$2662, 1197, MATCH($B$3, resultados!$A$1:$ZZ$1, 0))</f>
        <v/>
      </c>
    </row>
    <row r="1204">
      <c r="A1204">
        <f>INDEX(resultados!$A$2:$ZZ$2662, 1198, MATCH($B$1, resultados!$A$1:$ZZ$1, 0))</f>
        <v/>
      </c>
      <c r="B1204">
        <f>INDEX(resultados!$A$2:$ZZ$2662, 1198, MATCH($B$2, resultados!$A$1:$ZZ$1, 0))</f>
        <v/>
      </c>
      <c r="C1204">
        <f>INDEX(resultados!$A$2:$ZZ$2662, 1198, MATCH($B$3, resultados!$A$1:$ZZ$1, 0))</f>
        <v/>
      </c>
    </row>
    <row r="1205">
      <c r="A1205">
        <f>INDEX(resultados!$A$2:$ZZ$2662, 1199, MATCH($B$1, resultados!$A$1:$ZZ$1, 0))</f>
        <v/>
      </c>
      <c r="B1205">
        <f>INDEX(resultados!$A$2:$ZZ$2662, 1199, MATCH($B$2, resultados!$A$1:$ZZ$1, 0))</f>
        <v/>
      </c>
      <c r="C1205">
        <f>INDEX(resultados!$A$2:$ZZ$2662, 1199, MATCH($B$3, resultados!$A$1:$ZZ$1, 0))</f>
        <v/>
      </c>
    </row>
    <row r="1206">
      <c r="A1206">
        <f>INDEX(resultados!$A$2:$ZZ$2662, 1200, MATCH($B$1, resultados!$A$1:$ZZ$1, 0))</f>
        <v/>
      </c>
      <c r="B1206">
        <f>INDEX(resultados!$A$2:$ZZ$2662, 1200, MATCH($B$2, resultados!$A$1:$ZZ$1, 0))</f>
        <v/>
      </c>
      <c r="C1206">
        <f>INDEX(resultados!$A$2:$ZZ$2662, 1200, MATCH($B$3, resultados!$A$1:$ZZ$1, 0))</f>
        <v/>
      </c>
    </row>
    <row r="1207">
      <c r="A1207">
        <f>INDEX(resultados!$A$2:$ZZ$2662, 1201, MATCH($B$1, resultados!$A$1:$ZZ$1, 0))</f>
        <v/>
      </c>
      <c r="B1207">
        <f>INDEX(resultados!$A$2:$ZZ$2662, 1201, MATCH($B$2, resultados!$A$1:$ZZ$1, 0))</f>
        <v/>
      </c>
      <c r="C1207">
        <f>INDEX(resultados!$A$2:$ZZ$2662, 1201, MATCH($B$3, resultados!$A$1:$ZZ$1, 0))</f>
        <v/>
      </c>
    </row>
    <row r="1208">
      <c r="A1208">
        <f>INDEX(resultados!$A$2:$ZZ$2662, 1202, MATCH($B$1, resultados!$A$1:$ZZ$1, 0))</f>
        <v/>
      </c>
      <c r="B1208">
        <f>INDEX(resultados!$A$2:$ZZ$2662, 1202, MATCH($B$2, resultados!$A$1:$ZZ$1, 0))</f>
        <v/>
      </c>
      <c r="C1208">
        <f>INDEX(resultados!$A$2:$ZZ$2662, 1202, MATCH($B$3, resultados!$A$1:$ZZ$1, 0))</f>
        <v/>
      </c>
    </row>
    <row r="1209">
      <c r="A1209">
        <f>INDEX(resultados!$A$2:$ZZ$2662, 1203, MATCH($B$1, resultados!$A$1:$ZZ$1, 0))</f>
        <v/>
      </c>
      <c r="B1209">
        <f>INDEX(resultados!$A$2:$ZZ$2662, 1203, MATCH($B$2, resultados!$A$1:$ZZ$1, 0))</f>
        <v/>
      </c>
      <c r="C1209">
        <f>INDEX(resultados!$A$2:$ZZ$2662, 1203, MATCH($B$3, resultados!$A$1:$ZZ$1, 0))</f>
        <v/>
      </c>
    </row>
    <row r="1210">
      <c r="A1210">
        <f>INDEX(resultados!$A$2:$ZZ$2662, 1204, MATCH($B$1, resultados!$A$1:$ZZ$1, 0))</f>
        <v/>
      </c>
      <c r="B1210">
        <f>INDEX(resultados!$A$2:$ZZ$2662, 1204, MATCH($B$2, resultados!$A$1:$ZZ$1, 0))</f>
        <v/>
      </c>
      <c r="C1210">
        <f>INDEX(resultados!$A$2:$ZZ$2662, 1204, MATCH($B$3, resultados!$A$1:$ZZ$1, 0))</f>
        <v/>
      </c>
    </row>
    <row r="1211">
      <c r="A1211">
        <f>INDEX(resultados!$A$2:$ZZ$2662, 1205, MATCH($B$1, resultados!$A$1:$ZZ$1, 0))</f>
        <v/>
      </c>
      <c r="B1211">
        <f>INDEX(resultados!$A$2:$ZZ$2662, 1205, MATCH($B$2, resultados!$A$1:$ZZ$1, 0))</f>
        <v/>
      </c>
      <c r="C1211">
        <f>INDEX(resultados!$A$2:$ZZ$2662, 1205, MATCH($B$3, resultados!$A$1:$ZZ$1, 0))</f>
        <v/>
      </c>
    </row>
    <row r="1212">
      <c r="A1212">
        <f>INDEX(resultados!$A$2:$ZZ$2662, 1206, MATCH($B$1, resultados!$A$1:$ZZ$1, 0))</f>
        <v/>
      </c>
      <c r="B1212">
        <f>INDEX(resultados!$A$2:$ZZ$2662, 1206, MATCH($B$2, resultados!$A$1:$ZZ$1, 0))</f>
        <v/>
      </c>
      <c r="C1212">
        <f>INDEX(resultados!$A$2:$ZZ$2662, 1206, MATCH($B$3, resultados!$A$1:$ZZ$1, 0))</f>
        <v/>
      </c>
    </row>
    <row r="1213">
      <c r="A1213">
        <f>INDEX(resultados!$A$2:$ZZ$2662, 1207, MATCH($B$1, resultados!$A$1:$ZZ$1, 0))</f>
        <v/>
      </c>
      <c r="B1213">
        <f>INDEX(resultados!$A$2:$ZZ$2662, 1207, MATCH($B$2, resultados!$A$1:$ZZ$1, 0))</f>
        <v/>
      </c>
      <c r="C1213">
        <f>INDEX(resultados!$A$2:$ZZ$2662, 1207, MATCH($B$3, resultados!$A$1:$ZZ$1, 0))</f>
        <v/>
      </c>
    </row>
    <row r="1214">
      <c r="A1214">
        <f>INDEX(resultados!$A$2:$ZZ$2662, 1208, MATCH($B$1, resultados!$A$1:$ZZ$1, 0))</f>
        <v/>
      </c>
      <c r="B1214">
        <f>INDEX(resultados!$A$2:$ZZ$2662, 1208, MATCH($B$2, resultados!$A$1:$ZZ$1, 0))</f>
        <v/>
      </c>
      <c r="C1214">
        <f>INDEX(resultados!$A$2:$ZZ$2662, 1208, MATCH($B$3, resultados!$A$1:$ZZ$1, 0))</f>
        <v/>
      </c>
    </row>
    <row r="1215">
      <c r="A1215">
        <f>INDEX(resultados!$A$2:$ZZ$2662, 1209, MATCH($B$1, resultados!$A$1:$ZZ$1, 0))</f>
        <v/>
      </c>
      <c r="B1215">
        <f>INDEX(resultados!$A$2:$ZZ$2662, 1209, MATCH($B$2, resultados!$A$1:$ZZ$1, 0))</f>
        <v/>
      </c>
      <c r="C1215">
        <f>INDEX(resultados!$A$2:$ZZ$2662, 1209, MATCH($B$3, resultados!$A$1:$ZZ$1, 0))</f>
        <v/>
      </c>
    </row>
    <row r="1216">
      <c r="A1216">
        <f>INDEX(resultados!$A$2:$ZZ$2662, 1210, MATCH($B$1, resultados!$A$1:$ZZ$1, 0))</f>
        <v/>
      </c>
      <c r="B1216">
        <f>INDEX(resultados!$A$2:$ZZ$2662, 1210, MATCH($B$2, resultados!$A$1:$ZZ$1, 0))</f>
        <v/>
      </c>
      <c r="C1216">
        <f>INDEX(resultados!$A$2:$ZZ$2662, 1210, MATCH($B$3, resultados!$A$1:$ZZ$1, 0))</f>
        <v/>
      </c>
    </row>
    <row r="1217">
      <c r="A1217">
        <f>INDEX(resultados!$A$2:$ZZ$2662, 1211, MATCH($B$1, resultados!$A$1:$ZZ$1, 0))</f>
        <v/>
      </c>
      <c r="B1217">
        <f>INDEX(resultados!$A$2:$ZZ$2662, 1211, MATCH($B$2, resultados!$A$1:$ZZ$1, 0))</f>
        <v/>
      </c>
      <c r="C1217">
        <f>INDEX(resultados!$A$2:$ZZ$2662, 1211, MATCH($B$3, resultados!$A$1:$ZZ$1, 0))</f>
        <v/>
      </c>
    </row>
    <row r="1218">
      <c r="A1218">
        <f>INDEX(resultados!$A$2:$ZZ$2662, 1212, MATCH($B$1, resultados!$A$1:$ZZ$1, 0))</f>
        <v/>
      </c>
      <c r="B1218">
        <f>INDEX(resultados!$A$2:$ZZ$2662, 1212, MATCH($B$2, resultados!$A$1:$ZZ$1, 0))</f>
        <v/>
      </c>
      <c r="C1218">
        <f>INDEX(resultados!$A$2:$ZZ$2662, 1212, MATCH($B$3, resultados!$A$1:$ZZ$1, 0))</f>
        <v/>
      </c>
    </row>
    <row r="1219">
      <c r="A1219">
        <f>INDEX(resultados!$A$2:$ZZ$2662, 1213, MATCH($B$1, resultados!$A$1:$ZZ$1, 0))</f>
        <v/>
      </c>
      <c r="B1219">
        <f>INDEX(resultados!$A$2:$ZZ$2662, 1213, MATCH($B$2, resultados!$A$1:$ZZ$1, 0))</f>
        <v/>
      </c>
      <c r="C1219">
        <f>INDEX(resultados!$A$2:$ZZ$2662, 1213, MATCH($B$3, resultados!$A$1:$ZZ$1, 0))</f>
        <v/>
      </c>
    </row>
    <row r="1220">
      <c r="A1220">
        <f>INDEX(resultados!$A$2:$ZZ$2662, 1214, MATCH($B$1, resultados!$A$1:$ZZ$1, 0))</f>
        <v/>
      </c>
      <c r="B1220">
        <f>INDEX(resultados!$A$2:$ZZ$2662, 1214, MATCH($B$2, resultados!$A$1:$ZZ$1, 0))</f>
        <v/>
      </c>
      <c r="C1220">
        <f>INDEX(resultados!$A$2:$ZZ$2662, 1214, MATCH($B$3, resultados!$A$1:$ZZ$1, 0))</f>
        <v/>
      </c>
    </row>
    <row r="1221">
      <c r="A1221">
        <f>INDEX(resultados!$A$2:$ZZ$2662, 1215, MATCH($B$1, resultados!$A$1:$ZZ$1, 0))</f>
        <v/>
      </c>
      <c r="B1221">
        <f>INDEX(resultados!$A$2:$ZZ$2662, 1215, MATCH($B$2, resultados!$A$1:$ZZ$1, 0))</f>
        <v/>
      </c>
      <c r="C1221">
        <f>INDEX(resultados!$A$2:$ZZ$2662, 1215, MATCH($B$3, resultados!$A$1:$ZZ$1, 0))</f>
        <v/>
      </c>
    </row>
    <row r="1222">
      <c r="A1222">
        <f>INDEX(resultados!$A$2:$ZZ$2662, 1216, MATCH($B$1, resultados!$A$1:$ZZ$1, 0))</f>
        <v/>
      </c>
      <c r="B1222">
        <f>INDEX(resultados!$A$2:$ZZ$2662, 1216, MATCH($B$2, resultados!$A$1:$ZZ$1, 0))</f>
        <v/>
      </c>
      <c r="C1222">
        <f>INDEX(resultados!$A$2:$ZZ$2662, 1216, MATCH($B$3, resultados!$A$1:$ZZ$1, 0))</f>
        <v/>
      </c>
    </row>
    <row r="1223">
      <c r="A1223">
        <f>INDEX(resultados!$A$2:$ZZ$2662, 1217, MATCH($B$1, resultados!$A$1:$ZZ$1, 0))</f>
        <v/>
      </c>
      <c r="B1223">
        <f>INDEX(resultados!$A$2:$ZZ$2662, 1217, MATCH($B$2, resultados!$A$1:$ZZ$1, 0))</f>
        <v/>
      </c>
      <c r="C1223">
        <f>INDEX(resultados!$A$2:$ZZ$2662, 1217, MATCH($B$3, resultados!$A$1:$ZZ$1, 0))</f>
        <v/>
      </c>
    </row>
    <row r="1224">
      <c r="A1224">
        <f>INDEX(resultados!$A$2:$ZZ$2662, 1218, MATCH($B$1, resultados!$A$1:$ZZ$1, 0))</f>
        <v/>
      </c>
      <c r="B1224">
        <f>INDEX(resultados!$A$2:$ZZ$2662, 1218, MATCH($B$2, resultados!$A$1:$ZZ$1, 0))</f>
        <v/>
      </c>
      <c r="C1224">
        <f>INDEX(resultados!$A$2:$ZZ$2662, 1218, MATCH($B$3, resultados!$A$1:$ZZ$1, 0))</f>
        <v/>
      </c>
    </row>
    <row r="1225">
      <c r="A1225">
        <f>INDEX(resultados!$A$2:$ZZ$2662, 1219, MATCH($B$1, resultados!$A$1:$ZZ$1, 0))</f>
        <v/>
      </c>
      <c r="B1225">
        <f>INDEX(resultados!$A$2:$ZZ$2662, 1219, MATCH($B$2, resultados!$A$1:$ZZ$1, 0))</f>
        <v/>
      </c>
      <c r="C1225">
        <f>INDEX(resultados!$A$2:$ZZ$2662, 1219, MATCH($B$3, resultados!$A$1:$ZZ$1, 0))</f>
        <v/>
      </c>
    </row>
    <row r="1226">
      <c r="A1226">
        <f>INDEX(resultados!$A$2:$ZZ$2662, 1220, MATCH($B$1, resultados!$A$1:$ZZ$1, 0))</f>
        <v/>
      </c>
      <c r="B1226">
        <f>INDEX(resultados!$A$2:$ZZ$2662, 1220, MATCH($B$2, resultados!$A$1:$ZZ$1, 0))</f>
        <v/>
      </c>
      <c r="C1226">
        <f>INDEX(resultados!$A$2:$ZZ$2662, 1220, MATCH($B$3, resultados!$A$1:$ZZ$1, 0))</f>
        <v/>
      </c>
    </row>
    <row r="1227">
      <c r="A1227">
        <f>INDEX(resultados!$A$2:$ZZ$2662, 1221, MATCH($B$1, resultados!$A$1:$ZZ$1, 0))</f>
        <v/>
      </c>
      <c r="B1227">
        <f>INDEX(resultados!$A$2:$ZZ$2662, 1221, MATCH($B$2, resultados!$A$1:$ZZ$1, 0))</f>
        <v/>
      </c>
      <c r="C1227">
        <f>INDEX(resultados!$A$2:$ZZ$2662, 1221, MATCH($B$3, resultados!$A$1:$ZZ$1, 0))</f>
        <v/>
      </c>
    </row>
    <row r="1228">
      <c r="A1228">
        <f>INDEX(resultados!$A$2:$ZZ$2662, 1222, MATCH($B$1, resultados!$A$1:$ZZ$1, 0))</f>
        <v/>
      </c>
      <c r="B1228">
        <f>INDEX(resultados!$A$2:$ZZ$2662, 1222, MATCH($B$2, resultados!$A$1:$ZZ$1, 0))</f>
        <v/>
      </c>
      <c r="C1228">
        <f>INDEX(resultados!$A$2:$ZZ$2662, 1222, MATCH($B$3, resultados!$A$1:$ZZ$1, 0))</f>
        <v/>
      </c>
    </row>
    <row r="1229">
      <c r="A1229">
        <f>INDEX(resultados!$A$2:$ZZ$2662, 1223, MATCH($B$1, resultados!$A$1:$ZZ$1, 0))</f>
        <v/>
      </c>
      <c r="B1229">
        <f>INDEX(resultados!$A$2:$ZZ$2662, 1223, MATCH($B$2, resultados!$A$1:$ZZ$1, 0))</f>
        <v/>
      </c>
      <c r="C1229">
        <f>INDEX(resultados!$A$2:$ZZ$2662, 1223, MATCH($B$3, resultados!$A$1:$ZZ$1, 0))</f>
        <v/>
      </c>
    </row>
    <row r="1230">
      <c r="A1230">
        <f>INDEX(resultados!$A$2:$ZZ$2662, 1224, MATCH($B$1, resultados!$A$1:$ZZ$1, 0))</f>
        <v/>
      </c>
      <c r="B1230">
        <f>INDEX(resultados!$A$2:$ZZ$2662, 1224, MATCH($B$2, resultados!$A$1:$ZZ$1, 0))</f>
        <v/>
      </c>
      <c r="C1230">
        <f>INDEX(resultados!$A$2:$ZZ$2662, 1224, MATCH($B$3, resultados!$A$1:$ZZ$1, 0))</f>
        <v/>
      </c>
    </row>
    <row r="1231">
      <c r="A1231">
        <f>INDEX(resultados!$A$2:$ZZ$2662, 1225, MATCH($B$1, resultados!$A$1:$ZZ$1, 0))</f>
        <v/>
      </c>
      <c r="B1231">
        <f>INDEX(resultados!$A$2:$ZZ$2662, 1225, MATCH($B$2, resultados!$A$1:$ZZ$1, 0))</f>
        <v/>
      </c>
      <c r="C1231">
        <f>INDEX(resultados!$A$2:$ZZ$2662, 1225, MATCH($B$3, resultados!$A$1:$ZZ$1, 0))</f>
        <v/>
      </c>
    </row>
    <row r="1232">
      <c r="A1232">
        <f>INDEX(resultados!$A$2:$ZZ$2662, 1226, MATCH($B$1, resultados!$A$1:$ZZ$1, 0))</f>
        <v/>
      </c>
      <c r="B1232">
        <f>INDEX(resultados!$A$2:$ZZ$2662, 1226, MATCH($B$2, resultados!$A$1:$ZZ$1, 0))</f>
        <v/>
      </c>
      <c r="C1232">
        <f>INDEX(resultados!$A$2:$ZZ$2662, 1226, MATCH($B$3, resultados!$A$1:$ZZ$1, 0))</f>
        <v/>
      </c>
    </row>
    <row r="1233">
      <c r="A1233">
        <f>INDEX(resultados!$A$2:$ZZ$2662, 1227, MATCH($B$1, resultados!$A$1:$ZZ$1, 0))</f>
        <v/>
      </c>
      <c r="B1233">
        <f>INDEX(resultados!$A$2:$ZZ$2662, 1227, MATCH($B$2, resultados!$A$1:$ZZ$1, 0))</f>
        <v/>
      </c>
      <c r="C1233">
        <f>INDEX(resultados!$A$2:$ZZ$2662, 1227, MATCH($B$3, resultados!$A$1:$ZZ$1, 0))</f>
        <v/>
      </c>
    </row>
    <row r="1234">
      <c r="A1234">
        <f>INDEX(resultados!$A$2:$ZZ$2662, 1228, MATCH($B$1, resultados!$A$1:$ZZ$1, 0))</f>
        <v/>
      </c>
      <c r="B1234">
        <f>INDEX(resultados!$A$2:$ZZ$2662, 1228, MATCH($B$2, resultados!$A$1:$ZZ$1, 0))</f>
        <v/>
      </c>
      <c r="C1234">
        <f>INDEX(resultados!$A$2:$ZZ$2662, 1228, MATCH($B$3, resultados!$A$1:$ZZ$1, 0))</f>
        <v/>
      </c>
    </row>
    <row r="1235">
      <c r="A1235">
        <f>INDEX(resultados!$A$2:$ZZ$2662, 1229, MATCH($B$1, resultados!$A$1:$ZZ$1, 0))</f>
        <v/>
      </c>
      <c r="B1235">
        <f>INDEX(resultados!$A$2:$ZZ$2662, 1229, MATCH($B$2, resultados!$A$1:$ZZ$1, 0))</f>
        <v/>
      </c>
      <c r="C1235">
        <f>INDEX(resultados!$A$2:$ZZ$2662, 1229, MATCH($B$3, resultados!$A$1:$ZZ$1, 0))</f>
        <v/>
      </c>
    </row>
    <row r="1236">
      <c r="A1236">
        <f>INDEX(resultados!$A$2:$ZZ$2662, 1230, MATCH($B$1, resultados!$A$1:$ZZ$1, 0))</f>
        <v/>
      </c>
      <c r="B1236">
        <f>INDEX(resultados!$A$2:$ZZ$2662, 1230, MATCH($B$2, resultados!$A$1:$ZZ$1, 0))</f>
        <v/>
      </c>
      <c r="C1236">
        <f>INDEX(resultados!$A$2:$ZZ$2662, 1230, MATCH($B$3, resultados!$A$1:$ZZ$1, 0))</f>
        <v/>
      </c>
    </row>
    <row r="1237">
      <c r="A1237">
        <f>INDEX(resultados!$A$2:$ZZ$2662, 1231, MATCH($B$1, resultados!$A$1:$ZZ$1, 0))</f>
        <v/>
      </c>
      <c r="B1237">
        <f>INDEX(resultados!$A$2:$ZZ$2662, 1231, MATCH($B$2, resultados!$A$1:$ZZ$1, 0))</f>
        <v/>
      </c>
      <c r="C1237">
        <f>INDEX(resultados!$A$2:$ZZ$2662, 1231, MATCH($B$3, resultados!$A$1:$ZZ$1, 0))</f>
        <v/>
      </c>
    </row>
    <row r="1238">
      <c r="A1238">
        <f>INDEX(resultados!$A$2:$ZZ$2662, 1232, MATCH($B$1, resultados!$A$1:$ZZ$1, 0))</f>
        <v/>
      </c>
      <c r="B1238">
        <f>INDEX(resultados!$A$2:$ZZ$2662, 1232, MATCH($B$2, resultados!$A$1:$ZZ$1, 0))</f>
        <v/>
      </c>
      <c r="C1238">
        <f>INDEX(resultados!$A$2:$ZZ$2662, 1232, MATCH($B$3, resultados!$A$1:$ZZ$1, 0))</f>
        <v/>
      </c>
    </row>
    <row r="1239">
      <c r="A1239">
        <f>INDEX(resultados!$A$2:$ZZ$2662, 1233, MATCH($B$1, resultados!$A$1:$ZZ$1, 0))</f>
        <v/>
      </c>
      <c r="B1239">
        <f>INDEX(resultados!$A$2:$ZZ$2662, 1233, MATCH($B$2, resultados!$A$1:$ZZ$1, 0))</f>
        <v/>
      </c>
      <c r="C1239">
        <f>INDEX(resultados!$A$2:$ZZ$2662, 1233, MATCH($B$3, resultados!$A$1:$ZZ$1, 0))</f>
        <v/>
      </c>
    </row>
    <row r="1240">
      <c r="A1240">
        <f>INDEX(resultados!$A$2:$ZZ$2662, 1234, MATCH($B$1, resultados!$A$1:$ZZ$1, 0))</f>
        <v/>
      </c>
      <c r="B1240">
        <f>INDEX(resultados!$A$2:$ZZ$2662, 1234, MATCH($B$2, resultados!$A$1:$ZZ$1, 0))</f>
        <v/>
      </c>
      <c r="C1240">
        <f>INDEX(resultados!$A$2:$ZZ$2662, 1234, MATCH($B$3, resultados!$A$1:$ZZ$1, 0))</f>
        <v/>
      </c>
    </row>
    <row r="1241">
      <c r="A1241">
        <f>INDEX(resultados!$A$2:$ZZ$2662, 1235, MATCH($B$1, resultados!$A$1:$ZZ$1, 0))</f>
        <v/>
      </c>
      <c r="B1241">
        <f>INDEX(resultados!$A$2:$ZZ$2662, 1235, MATCH($B$2, resultados!$A$1:$ZZ$1, 0))</f>
        <v/>
      </c>
      <c r="C1241">
        <f>INDEX(resultados!$A$2:$ZZ$2662, 1235, MATCH($B$3, resultados!$A$1:$ZZ$1, 0))</f>
        <v/>
      </c>
    </row>
    <row r="1242">
      <c r="A1242">
        <f>INDEX(resultados!$A$2:$ZZ$2662, 1236, MATCH($B$1, resultados!$A$1:$ZZ$1, 0))</f>
        <v/>
      </c>
      <c r="B1242">
        <f>INDEX(resultados!$A$2:$ZZ$2662, 1236, MATCH($B$2, resultados!$A$1:$ZZ$1, 0))</f>
        <v/>
      </c>
      <c r="C1242">
        <f>INDEX(resultados!$A$2:$ZZ$2662, 1236, MATCH($B$3, resultados!$A$1:$ZZ$1, 0))</f>
        <v/>
      </c>
    </row>
    <row r="1243">
      <c r="A1243">
        <f>INDEX(resultados!$A$2:$ZZ$2662, 1237, MATCH($B$1, resultados!$A$1:$ZZ$1, 0))</f>
        <v/>
      </c>
      <c r="B1243">
        <f>INDEX(resultados!$A$2:$ZZ$2662, 1237, MATCH($B$2, resultados!$A$1:$ZZ$1, 0))</f>
        <v/>
      </c>
      <c r="C1243">
        <f>INDEX(resultados!$A$2:$ZZ$2662, 1237, MATCH($B$3, resultados!$A$1:$ZZ$1, 0))</f>
        <v/>
      </c>
    </row>
    <row r="1244">
      <c r="A1244">
        <f>INDEX(resultados!$A$2:$ZZ$2662, 1238, MATCH($B$1, resultados!$A$1:$ZZ$1, 0))</f>
        <v/>
      </c>
      <c r="B1244">
        <f>INDEX(resultados!$A$2:$ZZ$2662, 1238, MATCH($B$2, resultados!$A$1:$ZZ$1, 0))</f>
        <v/>
      </c>
      <c r="C1244">
        <f>INDEX(resultados!$A$2:$ZZ$2662, 1238, MATCH($B$3, resultados!$A$1:$ZZ$1, 0))</f>
        <v/>
      </c>
    </row>
    <row r="1245">
      <c r="A1245">
        <f>INDEX(resultados!$A$2:$ZZ$2662, 1239, MATCH($B$1, resultados!$A$1:$ZZ$1, 0))</f>
        <v/>
      </c>
      <c r="B1245">
        <f>INDEX(resultados!$A$2:$ZZ$2662, 1239, MATCH($B$2, resultados!$A$1:$ZZ$1, 0))</f>
        <v/>
      </c>
      <c r="C1245">
        <f>INDEX(resultados!$A$2:$ZZ$2662, 1239, MATCH($B$3, resultados!$A$1:$ZZ$1, 0))</f>
        <v/>
      </c>
    </row>
    <row r="1246">
      <c r="A1246">
        <f>INDEX(resultados!$A$2:$ZZ$2662, 1240, MATCH($B$1, resultados!$A$1:$ZZ$1, 0))</f>
        <v/>
      </c>
      <c r="B1246">
        <f>INDEX(resultados!$A$2:$ZZ$2662, 1240, MATCH($B$2, resultados!$A$1:$ZZ$1, 0))</f>
        <v/>
      </c>
      <c r="C1246">
        <f>INDEX(resultados!$A$2:$ZZ$2662, 1240, MATCH($B$3, resultados!$A$1:$ZZ$1, 0))</f>
        <v/>
      </c>
    </row>
    <row r="1247">
      <c r="A1247">
        <f>INDEX(resultados!$A$2:$ZZ$2662, 1241, MATCH($B$1, resultados!$A$1:$ZZ$1, 0))</f>
        <v/>
      </c>
      <c r="B1247">
        <f>INDEX(resultados!$A$2:$ZZ$2662, 1241, MATCH($B$2, resultados!$A$1:$ZZ$1, 0))</f>
        <v/>
      </c>
      <c r="C1247">
        <f>INDEX(resultados!$A$2:$ZZ$2662, 1241, MATCH($B$3, resultados!$A$1:$ZZ$1, 0))</f>
        <v/>
      </c>
    </row>
    <row r="1248">
      <c r="A1248">
        <f>INDEX(resultados!$A$2:$ZZ$2662, 1242, MATCH($B$1, resultados!$A$1:$ZZ$1, 0))</f>
        <v/>
      </c>
      <c r="B1248">
        <f>INDEX(resultados!$A$2:$ZZ$2662, 1242, MATCH($B$2, resultados!$A$1:$ZZ$1, 0))</f>
        <v/>
      </c>
      <c r="C1248">
        <f>INDEX(resultados!$A$2:$ZZ$2662, 1242, MATCH($B$3, resultados!$A$1:$ZZ$1, 0))</f>
        <v/>
      </c>
    </row>
    <row r="1249">
      <c r="A1249">
        <f>INDEX(resultados!$A$2:$ZZ$2662, 1243, MATCH($B$1, resultados!$A$1:$ZZ$1, 0))</f>
        <v/>
      </c>
      <c r="B1249">
        <f>INDEX(resultados!$A$2:$ZZ$2662, 1243, MATCH($B$2, resultados!$A$1:$ZZ$1, 0))</f>
        <v/>
      </c>
      <c r="C1249">
        <f>INDEX(resultados!$A$2:$ZZ$2662, 1243, MATCH($B$3, resultados!$A$1:$ZZ$1, 0))</f>
        <v/>
      </c>
    </row>
    <row r="1250">
      <c r="A1250">
        <f>INDEX(resultados!$A$2:$ZZ$2662, 1244, MATCH($B$1, resultados!$A$1:$ZZ$1, 0))</f>
        <v/>
      </c>
      <c r="B1250">
        <f>INDEX(resultados!$A$2:$ZZ$2662, 1244, MATCH($B$2, resultados!$A$1:$ZZ$1, 0))</f>
        <v/>
      </c>
      <c r="C1250">
        <f>INDEX(resultados!$A$2:$ZZ$2662, 1244, MATCH($B$3, resultados!$A$1:$ZZ$1, 0))</f>
        <v/>
      </c>
    </row>
    <row r="1251">
      <c r="A1251">
        <f>INDEX(resultados!$A$2:$ZZ$2662, 1245, MATCH($B$1, resultados!$A$1:$ZZ$1, 0))</f>
        <v/>
      </c>
      <c r="B1251">
        <f>INDEX(resultados!$A$2:$ZZ$2662, 1245, MATCH($B$2, resultados!$A$1:$ZZ$1, 0))</f>
        <v/>
      </c>
      <c r="C1251">
        <f>INDEX(resultados!$A$2:$ZZ$2662, 1245, MATCH($B$3, resultados!$A$1:$ZZ$1, 0))</f>
        <v/>
      </c>
    </row>
    <row r="1252">
      <c r="A1252">
        <f>INDEX(resultados!$A$2:$ZZ$2662, 1246, MATCH($B$1, resultados!$A$1:$ZZ$1, 0))</f>
        <v/>
      </c>
      <c r="B1252">
        <f>INDEX(resultados!$A$2:$ZZ$2662, 1246, MATCH($B$2, resultados!$A$1:$ZZ$1, 0))</f>
        <v/>
      </c>
      <c r="C1252">
        <f>INDEX(resultados!$A$2:$ZZ$2662, 1246, MATCH($B$3, resultados!$A$1:$ZZ$1, 0))</f>
        <v/>
      </c>
    </row>
    <row r="1253">
      <c r="A1253">
        <f>INDEX(resultados!$A$2:$ZZ$2662, 1247, MATCH($B$1, resultados!$A$1:$ZZ$1, 0))</f>
        <v/>
      </c>
      <c r="B1253">
        <f>INDEX(resultados!$A$2:$ZZ$2662, 1247, MATCH($B$2, resultados!$A$1:$ZZ$1, 0))</f>
        <v/>
      </c>
      <c r="C1253">
        <f>INDEX(resultados!$A$2:$ZZ$2662, 1247, MATCH($B$3, resultados!$A$1:$ZZ$1, 0))</f>
        <v/>
      </c>
    </row>
    <row r="1254">
      <c r="A1254">
        <f>INDEX(resultados!$A$2:$ZZ$2662, 1248, MATCH($B$1, resultados!$A$1:$ZZ$1, 0))</f>
        <v/>
      </c>
      <c r="B1254">
        <f>INDEX(resultados!$A$2:$ZZ$2662, 1248, MATCH($B$2, resultados!$A$1:$ZZ$1, 0))</f>
        <v/>
      </c>
      <c r="C1254">
        <f>INDEX(resultados!$A$2:$ZZ$2662, 1248, MATCH($B$3, resultados!$A$1:$ZZ$1, 0))</f>
        <v/>
      </c>
    </row>
    <row r="1255">
      <c r="A1255">
        <f>INDEX(resultados!$A$2:$ZZ$2662, 1249, MATCH($B$1, resultados!$A$1:$ZZ$1, 0))</f>
        <v/>
      </c>
      <c r="B1255">
        <f>INDEX(resultados!$A$2:$ZZ$2662, 1249, MATCH($B$2, resultados!$A$1:$ZZ$1, 0))</f>
        <v/>
      </c>
      <c r="C1255">
        <f>INDEX(resultados!$A$2:$ZZ$2662, 1249, MATCH($B$3, resultados!$A$1:$ZZ$1, 0))</f>
        <v/>
      </c>
    </row>
    <row r="1256">
      <c r="A1256">
        <f>INDEX(resultados!$A$2:$ZZ$2662, 1250, MATCH($B$1, resultados!$A$1:$ZZ$1, 0))</f>
        <v/>
      </c>
      <c r="B1256">
        <f>INDEX(resultados!$A$2:$ZZ$2662, 1250, MATCH($B$2, resultados!$A$1:$ZZ$1, 0))</f>
        <v/>
      </c>
      <c r="C1256">
        <f>INDEX(resultados!$A$2:$ZZ$2662, 1250, MATCH($B$3, resultados!$A$1:$ZZ$1, 0))</f>
        <v/>
      </c>
    </row>
    <row r="1257">
      <c r="A1257">
        <f>INDEX(resultados!$A$2:$ZZ$2662, 1251, MATCH($B$1, resultados!$A$1:$ZZ$1, 0))</f>
        <v/>
      </c>
      <c r="B1257">
        <f>INDEX(resultados!$A$2:$ZZ$2662, 1251, MATCH($B$2, resultados!$A$1:$ZZ$1, 0))</f>
        <v/>
      </c>
      <c r="C1257">
        <f>INDEX(resultados!$A$2:$ZZ$2662, 1251, MATCH($B$3, resultados!$A$1:$ZZ$1, 0))</f>
        <v/>
      </c>
    </row>
    <row r="1258">
      <c r="A1258">
        <f>INDEX(resultados!$A$2:$ZZ$2662, 1252, MATCH($B$1, resultados!$A$1:$ZZ$1, 0))</f>
        <v/>
      </c>
      <c r="B1258">
        <f>INDEX(resultados!$A$2:$ZZ$2662, 1252, MATCH($B$2, resultados!$A$1:$ZZ$1, 0))</f>
        <v/>
      </c>
      <c r="C1258">
        <f>INDEX(resultados!$A$2:$ZZ$2662, 1252, MATCH($B$3, resultados!$A$1:$ZZ$1, 0))</f>
        <v/>
      </c>
    </row>
    <row r="1259">
      <c r="A1259">
        <f>INDEX(resultados!$A$2:$ZZ$2662, 1253, MATCH($B$1, resultados!$A$1:$ZZ$1, 0))</f>
        <v/>
      </c>
      <c r="B1259">
        <f>INDEX(resultados!$A$2:$ZZ$2662, 1253, MATCH($B$2, resultados!$A$1:$ZZ$1, 0))</f>
        <v/>
      </c>
      <c r="C1259">
        <f>INDEX(resultados!$A$2:$ZZ$2662, 1253, MATCH($B$3, resultados!$A$1:$ZZ$1, 0))</f>
        <v/>
      </c>
    </row>
    <row r="1260">
      <c r="A1260">
        <f>INDEX(resultados!$A$2:$ZZ$2662, 1254, MATCH($B$1, resultados!$A$1:$ZZ$1, 0))</f>
        <v/>
      </c>
      <c r="B1260">
        <f>INDEX(resultados!$A$2:$ZZ$2662, 1254, MATCH($B$2, resultados!$A$1:$ZZ$1, 0))</f>
        <v/>
      </c>
      <c r="C1260">
        <f>INDEX(resultados!$A$2:$ZZ$2662, 1254, MATCH($B$3, resultados!$A$1:$ZZ$1, 0))</f>
        <v/>
      </c>
    </row>
    <row r="1261">
      <c r="A1261">
        <f>INDEX(resultados!$A$2:$ZZ$2662, 1255, MATCH($B$1, resultados!$A$1:$ZZ$1, 0))</f>
        <v/>
      </c>
      <c r="B1261">
        <f>INDEX(resultados!$A$2:$ZZ$2662, 1255, MATCH($B$2, resultados!$A$1:$ZZ$1, 0))</f>
        <v/>
      </c>
      <c r="C1261">
        <f>INDEX(resultados!$A$2:$ZZ$2662, 1255, MATCH($B$3, resultados!$A$1:$ZZ$1, 0))</f>
        <v/>
      </c>
    </row>
    <row r="1262">
      <c r="A1262">
        <f>INDEX(resultados!$A$2:$ZZ$2662, 1256, MATCH($B$1, resultados!$A$1:$ZZ$1, 0))</f>
        <v/>
      </c>
      <c r="B1262">
        <f>INDEX(resultados!$A$2:$ZZ$2662, 1256, MATCH($B$2, resultados!$A$1:$ZZ$1, 0))</f>
        <v/>
      </c>
      <c r="C1262">
        <f>INDEX(resultados!$A$2:$ZZ$2662, 1256, MATCH($B$3, resultados!$A$1:$ZZ$1, 0))</f>
        <v/>
      </c>
    </row>
    <row r="1263">
      <c r="A1263">
        <f>INDEX(resultados!$A$2:$ZZ$2662, 1257, MATCH($B$1, resultados!$A$1:$ZZ$1, 0))</f>
        <v/>
      </c>
      <c r="B1263">
        <f>INDEX(resultados!$A$2:$ZZ$2662, 1257, MATCH($B$2, resultados!$A$1:$ZZ$1, 0))</f>
        <v/>
      </c>
      <c r="C1263">
        <f>INDEX(resultados!$A$2:$ZZ$2662, 1257, MATCH($B$3, resultados!$A$1:$ZZ$1, 0))</f>
        <v/>
      </c>
    </row>
    <row r="1264">
      <c r="A1264">
        <f>INDEX(resultados!$A$2:$ZZ$2662, 1258, MATCH($B$1, resultados!$A$1:$ZZ$1, 0))</f>
        <v/>
      </c>
      <c r="B1264">
        <f>INDEX(resultados!$A$2:$ZZ$2662, 1258, MATCH($B$2, resultados!$A$1:$ZZ$1, 0))</f>
        <v/>
      </c>
      <c r="C1264">
        <f>INDEX(resultados!$A$2:$ZZ$2662, 1258, MATCH($B$3, resultados!$A$1:$ZZ$1, 0))</f>
        <v/>
      </c>
    </row>
    <row r="1265">
      <c r="A1265">
        <f>INDEX(resultados!$A$2:$ZZ$2662, 1259, MATCH($B$1, resultados!$A$1:$ZZ$1, 0))</f>
        <v/>
      </c>
      <c r="B1265">
        <f>INDEX(resultados!$A$2:$ZZ$2662, 1259, MATCH($B$2, resultados!$A$1:$ZZ$1, 0))</f>
        <v/>
      </c>
      <c r="C1265">
        <f>INDEX(resultados!$A$2:$ZZ$2662, 1259, MATCH($B$3, resultados!$A$1:$ZZ$1, 0))</f>
        <v/>
      </c>
    </row>
    <row r="1266">
      <c r="A1266">
        <f>INDEX(resultados!$A$2:$ZZ$2662, 1260, MATCH($B$1, resultados!$A$1:$ZZ$1, 0))</f>
        <v/>
      </c>
      <c r="B1266">
        <f>INDEX(resultados!$A$2:$ZZ$2662, 1260, MATCH($B$2, resultados!$A$1:$ZZ$1, 0))</f>
        <v/>
      </c>
      <c r="C1266">
        <f>INDEX(resultados!$A$2:$ZZ$2662, 1260, MATCH($B$3, resultados!$A$1:$ZZ$1, 0))</f>
        <v/>
      </c>
    </row>
    <row r="1267">
      <c r="A1267">
        <f>INDEX(resultados!$A$2:$ZZ$2662, 1261, MATCH($B$1, resultados!$A$1:$ZZ$1, 0))</f>
        <v/>
      </c>
      <c r="B1267">
        <f>INDEX(resultados!$A$2:$ZZ$2662, 1261, MATCH($B$2, resultados!$A$1:$ZZ$1, 0))</f>
        <v/>
      </c>
      <c r="C1267">
        <f>INDEX(resultados!$A$2:$ZZ$2662, 1261, MATCH($B$3, resultados!$A$1:$ZZ$1, 0))</f>
        <v/>
      </c>
    </row>
    <row r="1268">
      <c r="A1268">
        <f>INDEX(resultados!$A$2:$ZZ$2662, 1262, MATCH($B$1, resultados!$A$1:$ZZ$1, 0))</f>
        <v/>
      </c>
      <c r="B1268">
        <f>INDEX(resultados!$A$2:$ZZ$2662, 1262, MATCH($B$2, resultados!$A$1:$ZZ$1, 0))</f>
        <v/>
      </c>
      <c r="C1268">
        <f>INDEX(resultados!$A$2:$ZZ$2662, 1262, MATCH($B$3, resultados!$A$1:$ZZ$1, 0))</f>
        <v/>
      </c>
    </row>
    <row r="1269">
      <c r="A1269">
        <f>INDEX(resultados!$A$2:$ZZ$2662, 1263, MATCH($B$1, resultados!$A$1:$ZZ$1, 0))</f>
        <v/>
      </c>
      <c r="B1269">
        <f>INDEX(resultados!$A$2:$ZZ$2662, 1263, MATCH($B$2, resultados!$A$1:$ZZ$1, 0))</f>
        <v/>
      </c>
      <c r="C1269">
        <f>INDEX(resultados!$A$2:$ZZ$2662, 1263, MATCH($B$3, resultados!$A$1:$ZZ$1, 0))</f>
        <v/>
      </c>
    </row>
    <row r="1270">
      <c r="A1270">
        <f>INDEX(resultados!$A$2:$ZZ$2662, 1264, MATCH($B$1, resultados!$A$1:$ZZ$1, 0))</f>
        <v/>
      </c>
      <c r="B1270">
        <f>INDEX(resultados!$A$2:$ZZ$2662, 1264, MATCH($B$2, resultados!$A$1:$ZZ$1, 0))</f>
        <v/>
      </c>
      <c r="C1270">
        <f>INDEX(resultados!$A$2:$ZZ$2662, 1264, MATCH($B$3, resultados!$A$1:$ZZ$1, 0))</f>
        <v/>
      </c>
    </row>
    <row r="1271">
      <c r="A1271">
        <f>INDEX(resultados!$A$2:$ZZ$2662, 1265, MATCH($B$1, resultados!$A$1:$ZZ$1, 0))</f>
        <v/>
      </c>
      <c r="B1271">
        <f>INDEX(resultados!$A$2:$ZZ$2662, 1265, MATCH($B$2, resultados!$A$1:$ZZ$1, 0))</f>
        <v/>
      </c>
      <c r="C1271">
        <f>INDEX(resultados!$A$2:$ZZ$2662, 1265, MATCH($B$3, resultados!$A$1:$ZZ$1, 0))</f>
        <v/>
      </c>
    </row>
    <row r="1272">
      <c r="A1272">
        <f>INDEX(resultados!$A$2:$ZZ$2662, 1266, MATCH($B$1, resultados!$A$1:$ZZ$1, 0))</f>
        <v/>
      </c>
      <c r="B1272">
        <f>INDEX(resultados!$A$2:$ZZ$2662, 1266, MATCH($B$2, resultados!$A$1:$ZZ$1, 0))</f>
        <v/>
      </c>
      <c r="C1272">
        <f>INDEX(resultados!$A$2:$ZZ$2662, 1266, MATCH($B$3, resultados!$A$1:$ZZ$1, 0))</f>
        <v/>
      </c>
    </row>
    <row r="1273">
      <c r="A1273">
        <f>INDEX(resultados!$A$2:$ZZ$2662, 1267, MATCH($B$1, resultados!$A$1:$ZZ$1, 0))</f>
        <v/>
      </c>
      <c r="B1273">
        <f>INDEX(resultados!$A$2:$ZZ$2662, 1267, MATCH($B$2, resultados!$A$1:$ZZ$1, 0))</f>
        <v/>
      </c>
      <c r="C1273">
        <f>INDEX(resultados!$A$2:$ZZ$2662, 1267, MATCH($B$3, resultados!$A$1:$ZZ$1, 0))</f>
        <v/>
      </c>
    </row>
    <row r="1274">
      <c r="A1274">
        <f>INDEX(resultados!$A$2:$ZZ$2662, 1268, MATCH($B$1, resultados!$A$1:$ZZ$1, 0))</f>
        <v/>
      </c>
      <c r="B1274">
        <f>INDEX(resultados!$A$2:$ZZ$2662, 1268, MATCH($B$2, resultados!$A$1:$ZZ$1, 0))</f>
        <v/>
      </c>
      <c r="C1274">
        <f>INDEX(resultados!$A$2:$ZZ$2662, 1268, MATCH($B$3, resultados!$A$1:$ZZ$1, 0))</f>
        <v/>
      </c>
    </row>
    <row r="1275">
      <c r="A1275">
        <f>INDEX(resultados!$A$2:$ZZ$2662, 1269, MATCH($B$1, resultados!$A$1:$ZZ$1, 0))</f>
        <v/>
      </c>
      <c r="B1275">
        <f>INDEX(resultados!$A$2:$ZZ$2662, 1269, MATCH($B$2, resultados!$A$1:$ZZ$1, 0))</f>
        <v/>
      </c>
      <c r="C1275">
        <f>INDEX(resultados!$A$2:$ZZ$2662, 1269, MATCH($B$3, resultados!$A$1:$ZZ$1, 0))</f>
        <v/>
      </c>
    </row>
    <row r="1276">
      <c r="A1276">
        <f>INDEX(resultados!$A$2:$ZZ$2662, 1270, MATCH($B$1, resultados!$A$1:$ZZ$1, 0))</f>
        <v/>
      </c>
      <c r="B1276">
        <f>INDEX(resultados!$A$2:$ZZ$2662, 1270, MATCH($B$2, resultados!$A$1:$ZZ$1, 0))</f>
        <v/>
      </c>
      <c r="C1276">
        <f>INDEX(resultados!$A$2:$ZZ$2662, 1270, MATCH($B$3, resultados!$A$1:$ZZ$1, 0))</f>
        <v/>
      </c>
    </row>
    <row r="1277">
      <c r="A1277">
        <f>INDEX(resultados!$A$2:$ZZ$2662, 1271, MATCH($B$1, resultados!$A$1:$ZZ$1, 0))</f>
        <v/>
      </c>
      <c r="B1277">
        <f>INDEX(resultados!$A$2:$ZZ$2662, 1271, MATCH($B$2, resultados!$A$1:$ZZ$1, 0))</f>
        <v/>
      </c>
      <c r="C1277">
        <f>INDEX(resultados!$A$2:$ZZ$2662, 1271, MATCH($B$3, resultados!$A$1:$ZZ$1, 0))</f>
        <v/>
      </c>
    </row>
    <row r="1278">
      <c r="A1278">
        <f>INDEX(resultados!$A$2:$ZZ$2662, 1272, MATCH($B$1, resultados!$A$1:$ZZ$1, 0))</f>
        <v/>
      </c>
      <c r="B1278">
        <f>INDEX(resultados!$A$2:$ZZ$2662, 1272, MATCH($B$2, resultados!$A$1:$ZZ$1, 0))</f>
        <v/>
      </c>
      <c r="C1278">
        <f>INDEX(resultados!$A$2:$ZZ$2662, 1272, MATCH($B$3, resultados!$A$1:$ZZ$1, 0))</f>
        <v/>
      </c>
    </row>
    <row r="1279">
      <c r="A1279">
        <f>INDEX(resultados!$A$2:$ZZ$2662, 1273, MATCH($B$1, resultados!$A$1:$ZZ$1, 0))</f>
        <v/>
      </c>
      <c r="B1279">
        <f>INDEX(resultados!$A$2:$ZZ$2662, 1273, MATCH($B$2, resultados!$A$1:$ZZ$1, 0))</f>
        <v/>
      </c>
      <c r="C1279">
        <f>INDEX(resultados!$A$2:$ZZ$2662, 1273, MATCH($B$3, resultados!$A$1:$ZZ$1, 0))</f>
        <v/>
      </c>
    </row>
    <row r="1280">
      <c r="A1280">
        <f>INDEX(resultados!$A$2:$ZZ$2662, 1274, MATCH($B$1, resultados!$A$1:$ZZ$1, 0))</f>
        <v/>
      </c>
      <c r="B1280">
        <f>INDEX(resultados!$A$2:$ZZ$2662, 1274, MATCH($B$2, resultados!$A$1:$ZZ$1, 0))</f>
        <v/>
      </c>
      <c r="C1280">
        <f>INDEX(resultados!$A$2:$ZZ$2662, 1274, MATCH($B$3, resultados!$A$1:$ZZ$1, 0))</f>
        <v/>
      </c>
    </row>
    <row r="1281">
      <c r="A1281">
        <f>INDEX(resultados!$A$2:$ZZ$2662, 1275, MATCH($B$1, resultados!$A$1:$ZZ$1, 0))</f>
        <v/>
      </c>
      <c r="B1281">
        <f>INDEX(resultados!$A$2:$ZZ$2662, 1275, MATCH($B$2, resultados!$A$1:$ZZ$1, 0))</f>
        <v/>
      </c>
      <c r="C1281">
        <f>INDEX(resultados!$A$2:$ZZ$2662, 1275, MATCH($B$3, resultados!$A$1:$ZZ$1, 0))</f>
        <v/>
      </c>
    </row>
    <row r="1282">
      <c r="A1282">
        <f>INDEX(resultados!$A$2:$ZZ$2662, 1276, MATCH($B$1, resultados!$A$1:$ZZ$1, 0))</f>
        <v/>
      </c>
      <c r="B1282">
        <f>INDEX(resultados!$A$2:$ZZ$2662, 1276, MATCH($B$2, resultados!$A$1:$ZZ$1, 0))</f>
        <v/>
      </c>
      <c r="C1282">
        <f>INDEX(resultados!$A$2:$ZZ$2662, 1276, MATCH($B$3, resultados!$A$1:$ZZ$1, 0))</f>
        <v/>
      </c>
    </row>
    <row r="1283">
      <c r="A1283">
        <f>INDEX(resultados!$A$2:$ZZ$2662, 1277, MATCH($B$1, resultados!$A$1:$ZZ$1, 0))</f>
        <v/>
      </c>
      <c r="B1283">
        <f>INDEX(resultados!$A$2:$ZZ$2662, 1277, MATCH($B$2, resultados!$A$1:$ZZ$1, 0))</f>
        <v/>
      </c>
      <c r="C1283">
        <f>INDEX(resultados!$A$2:$ZZ$2662, 1277, MATCH($B$3, resultados!$A$1:$ZZ$1, 0))</f>
        <v/>
      </c>
    </row>
    <row r="1284">
      <c r="A1284">
        <f>INDEX(resultados!$A$2:$ZZ$2662, 1278, MATCH($B$1, resultados!$A$1:$ZZ$1, 0))</f>
        <v/>
      </c>
      <c r="B1284">
        <f>INDEX(resultados!$A$2:$ZZ$2662, 1278, MATCH($B$2, resultados!$A$1:$ZZ$1, 0))</f>
        <v/>
      </c>
      <c r="C1284">
        <f>INDEX(resultados!$A$2:$ZZ$2662, 1278, MATCH($B$3, resultados!$A$1:$ZZ$1, 0))</f>
        <v/>
      </c>
    </row>
    <row r="1285">
      <c r="A1285">
        <f>INDEX(resultados!$A$2:$ZZ$2662, 1279, MATCH($B$1, resultados!$A$1:$ZZ$1, 0))</f>
        <v/>
      </c>
      <c r="B1285">
        <f>INDEX(resultados!$A$2:$ZZ$2662, 1279, MATCH($B$2, resultados!$A$1:$ZZ$1, 0))</f>
        <v/>
      </c>
      <c r="C1285">
        <f>INDEX(resultados!$A$2:$ZZ$2662, 1279, MATCH($B$3, resultados!$A$1:$ZZ$1, 0))</f>
        <v/>
      </c>
    </row>
    <row r="1286">
      <c r="A1286">
        <f>INDEX(resultados!$A$2:$ZZ$2662, 1280, MATCH($B$1, resultados!$A$1:$ZZ$1, 0))</f>
        <v/>
      </c>
      <c r="B1286">
        <f>INDEX(resultados!$A$2:$ZZ$2662, 1280, MATCH($B$2, resultados!$A$1:$ZZ$1, 0))</f>
        <v/>
      </c>
      <c r="C1286">
        <f>INDEX(resultados!$A$2:$ZZ$2662, 1280, MATCH($B$3, resultados!$A$1:$ZZ$1, 0))</f>
        <v/>
      </c>
    </row>
    <row r="1287">
      <c r="A1287">
        <f>INDEX(resultados!$A$2:$ZZ$2662, 1281, MATCH($B$1, resultados!$A$1:$ZZ$1, 0))</f>
        <v/>
      </c>
      <c r="B1287">
        <f>INDEX(resultados!$A$2:$ZZ$2662, 1281, MATCH($B$2, resultados!$A$1:$ZZ$1, 0))</f>
        <v/>
      </c>
      <c r="C1287">
        <f>INDEX(resultados!$A$2:$ZZ$2662, 1281, MATCH($B$3, resultados!$A$1:$ZZ$1, 0))</f>
        <v/>
      </c>
    </row>
    <row r="1288">
      <c r="A1288">
        <f>INDEX(resultados!$A$2:$ZZ$2662, 1282, MATCH($B$1, resultados!$A$1:$ZZ$1, 0))</f>
        <v/>
      </c>
      <c r="B1288">
        <f>INDEX(resultados!$A$2:$ZZ$2662, 1282, MATCH($B$2, resultados!$A$1:$ZZ$1, 0))</f>
        <v/>
      </c>
      <c r="C1288">
        <f>INDEX(resultados!$A$2:$ZZ$2662, 1282, MATCH($B$3, resultados!$A$1:$ZZ$1, 0))</f>
        <v/>
      </c>
    </row>
    <row r="1289">
      <c r="A1289">
        <f>INDEX(resultados!$A$2:$ZZ$2662, 1283, MATCH($B$1, resultados!$A$1:$ZZ$1, 0))</f>
        <v/>
      </c>
      <c r="B1289">
        <f>INDEX(resultados!$A$2:$ZZ$2662, 1283, MATCH($B$2, resultados!$A$1:$ZZ$1, 0))</f>
        <v/>
      </c>
      <c r="C1289">
        <f>INDEX(resultados!$A$2:$ZZ$2662, 1283, MATCH($B$3, resultados!$A$1:$ZZ$1, 0))</f>
        <v/>
      </c>
    </row>
    <row r="1290">
      <c r="A1290">
        <f>INDEX(resultados!$A$2:$ZZ$2662, 1284, MATCH($B$1, resultados!$A$1:$ZZ$1, 0))</f>
        <v/>
      </c>
      <c r="B1290">
        <f>INDEX(resultados!$A$2:$ZZ$2662, 1284, MATCH($B$2, resultados!$A$1:$ZZ$1, 0))</f>
        <v/>
      </c>
      <c r="C1290">
        <f>INDEX(resultados!$A$2:$ZZ$2662, 1284, MATCH($B$3, resultados!$A$1:$ZZ$1, 0))</f>
        <v/>
      </c>
    </row>
    <row r="1291">
      <c r="A1291">
        <f>INDEX(resultados!$A$2:$ZZ$2662, 1285, MATCH($B$1, resultados!$A$1:$ZZ$1, 0))</f>
        <v/>
      </c>
      <c r="B1291">
        <f>INDEX(resultados!$A$2:$ZZ$2662, 1285, MATCH($B$2, resultados!$A$1:$ZZ$1, 0))</f>
        <v/>
      </c>
      <c r="C1291">
        <f>INDEX(resultados!$A$2:$ZZ$2662, 1285, MATCH($B$3, resultados!$A$1:$ZZ$1, 0))</f>
        <v/>
      </c>
    </row>
    <row r="1292">
      <c r="A1292">
        <f>INDEX(resultados!$A$2:$ZZ$2662, 1286, MATCH($B$1, resultados!$A$1:$ZZ$1, 0))</f>
        <v/>
      </c>
      <c r="B1292">
        <f>INDEX(resultados!$A$2:$ZZ$2662, 1286, MATCH($B$2, resultados!$A$1:$ZZ$1, 0))</f>
        <v/>
      </c>
      <c r="C1292">
        <f>INDEX(resultados!$A$2:$ZZ$2662, 1286, MATCH($B$3, resultados!$A$1:$ZZ$1, 0))</f>
        <v/>
      </c>
    </row>
    <row r="1293">
      <c r="A1293">
        <f>INDEX(resultados!$A$2:$ZZ$2662, 1287, MATCH($B$1, resultados!$A$1:$ZZ$1, 0))</f>
        <v/>
      </c>
      <c r="B1293">
        <f>INDEX(resultados!$A$2:$ZZ$2662, 1287, MATCH($B$2, resultados!$A$1:$ZZ$1, 0))</f>
        <v/>
      </c>
      <c r="C1293">
        <f>INDEX(resultados!$A$2:$ZZ$2662, 1287, MATCH($B$3, resultados!$A$1:$ZZ$1, 0))</f>
        <v/>
      </c>
    </row>
    <row r="1294">
      <c r="A1294">
        <f>INDEX(resultados!$A$2:$ZZ$2662, 1288, MATCH($B$1, resultados!$A$1:$ZZ$1, 0))</f>
        <v/>
      </c>
      <c r="B1294">
        <f>INDEX(resultados!$A$2:$ZZ$2662, 1288, MATCH($B$2, resultados!$A$1:$ZZ$1, 0))</f>
        <v/>
      </c>
      <c r="C1294">
        <f>INDEX(resultados!$A$2:$ZZ$2662, 1288, MATCH($B$3, resultados!$A$1:$ZZ$1, 0))</f>
        <v/>
      </c>
    </row>
    <row r="1295">
      <c r="A1295">
        <f>INDEX(resultados!$A$2:$ZZ$2662, 1289, MATCH($B$1, resultados!$A$1:$ZZ$1, 0))</f>
        <v/>
      </c>
      <c r="B1295">
        <f>INDEX(resultados!$A$2:$ZZ$2662, 1289, MATCH($B$2, resultados!$A$1:$ZZ$1, 0))</f>
        <v/>
      </c>
      <c r="C1295">
        <f>INDEX(resultados!$A$2:$ZZ$2662, 1289, MATCH($B$3, resultados!$A$1:$ZZ$1, 0))</f>
        <v/>
      </c>
    </row>
    <row r="1296">
      <c r="A1296">
        <f>INDEX(resultados!$A$2:$ZZ$2662, 1290, MATCH($B$1, resultados!$A$1:$ZZ$1, 0))</f>
        <v/>
      </c>
      <c r="B1296">
        <f>INDEX(resultados!$A$2:$ZZ$2662, 1290, MATCH($B$2, resultados!$A$1:$ZZ$1, 0))</f>
        <v/>
      </c>
      <c r="C1296">
        <f>INDEX(resultados!$A$2:$ZZ$2662, 1290, MATCH($B$3, resultados!$A$1:$ZZ$1, 0))</f>
        <v/>
      </c>
    </row>
    <row r="1297">
      <c r="A1297">
        <f>INDEX(resultados!$A$2:$ZZ$2662, 1291, MATCH($B$1, resultados!$A$1:$ZZ$1, 0))</f>
        <v/>
      </c>
      <c r="B1297">
        <f>INDEX(resultados!$A$2:$ZZ$2662, 1291, MATCH($B$2, resultados!$A$1:$ZZ$1, 0))</f>
        <v/>
      </c>
      <c r="C1297">
        <f>INDEX(resultados!$A$2:$ZZ$2662, 1291, MATCH($B$3, resultados!$A$1:$ZZ$1, 0))</f>
        <v/>
      </c>
    </row>
    <row r="1298">
      <c r="A1298">
        <f>INDEX(resultados!$A$2:$ZZ$2662, 1292, MATCH($B$1, resultados!$A$1:$ZZ$1, 0))</f>
        <v/>
      </c>
      <c r="B1298">
        <f>INDEX(resultados!$A$2:$ZZ$2662, 1292, MATCH($B$2, resultados!$A$1:$ZZ$1, 0))</f>
        <v/>
      </c>
      <c r="C1298">
        <f>INDEX(resultados!$A$2:$ZZ$2662, 1292, MATCH($B$3, resultados!$A$1:$ZZ$1, 0))</f>
        <v/>
      </c>
    </row>
    <row r="1299">
      <c r="A1299">
        <f>INDEX(resultados!$A$2:$ZZ$2662, 1293, MATCH($B$1, resultados!$A$1:$ZZ$1, 0))</f>
        <v/>
      </c>
      <c r="B1299">
        <f>INDEX(resultados!$A$2:$ZZ$2662, 1293, MATCH($B$2, resultados!$A$1:$ZZ$1, 0))</f>
        <v/>
      </c>
      <c r="C1299">
        <f>INDEX(resultados!$A$2:$ZZ$2662, 1293, MATCH($B$3, resultados!$A$1:$ZZ$1, 0))</f>
        <v/>
      </c>
    </row>
    <row r="1300">
      <c r="A1300">
        <f>INDEX(resultados!$A$2:$ZZ$2662, 1294, MATCH($B$1, resultados!$A$1:$ZZ$1, 0))</f>
        <v/>
      </c>
      <c r="B1300">
        <f>INDEX(resultados!$A$2:$ZZ$2662, 1294, MATCH($B$2, resultados!$A$1:$ZZ$1, 0))</f>
        <v/>
      </c>
      <c r="C1300">
        <f>INDEX(resultados!$A$2:$ZZ$2662, 1294, MATCH($B$3, resultados!$A$1:$ZZ$1, 0))</f>
        <v/>
      </c>
    </row>
    <row r="1301">
      <c r="A1301">
        <f>INDEX(resultados!$A$2:$ZZ$2662, 1295, MATCH($B$1, resultados!$A$1:$ZZ$1, 0))</f>
        <v/>
      </c>
      <c r="B1301">
        <f>INDEX(resultados!$A$2:$ZZ$2662, 1295, MATCH($B$2, resultados!$A$1:$ZZ$1, 0))</f>
        <v/>
      </c>
      <c r="C1301">
        <f>INDEX(resultados!$A$2:$ZZ$2662, 1295, MATCH($B$3, resultados!$A$1:$ZZ$1, 0))</f>
        <v/>
      </c>
    </row>
    <row r="1302">
      <c r="A1302">
        <f>INDEX(resultados!$A$2:$ZZ$2662, 1296, MATCH($B$1, resultados!$A$1:$ZZ$1, 0))</f>
        <v/>
      </c>
      <c r="B1302">
        <f>INDEX(resultados!$A$2:$ZZ$2662, 1296, MATCH($B$2, resultados!$A$1:$ZZ$1, 0))</f>
        <v/>
      </c>
      <c r="C1302">
        <f>INDEX(resultados!$A$2:$ZZ$2662, 1296, MATCH($B$3, resultados!$A$1:$ZZ$1, 0))</f>
        <v/>
      </c>
    </row>
    <row r="1303">
      <c r="A1303">
        <f>INDEX(resultados!$A$2:$ZZ$2662, 1297, MATCH($B$1, resultados!$A$1:$ZZ$1, 0))</f>
        <v/>
      </c>
      <c r="B1303">
        <f>INDEX(resultados!$A$2:$ZZ$2662, 1297, MATCH($B$2, resultados!$A$1:$ZZ$1, 0))</f>
        <v/>
      </c>
      <c r="C1303">
        <f>INDEX(resultados!$A$2:$ZZ$2662, 1297, MATCH($B$3, resultados!$A$1:$ZZ$1, 0))</f>
        <v/>
      </c>
    </row>
    <row r="1304">
      <c r="A1304">
        <f>INDEX(resultados!$A$2:$ZZ$2662, 1298, MATCH($B$1, resultados!$A$1:$ZZ$1, 0))</f>
        <v/>
      </c>
      <c r="B1304">
        <f>INDEX(resultados!$A$2:$ZZ$2662, 1298, MATCH($B$2, resultados!$A$1:$ZZ$1, 0))</f>
        <v/>
      </c>
      <c r="C1304">
        <f>INDEX(resultados!$A$2:$ZZ$2662, 1298, MATCH($B$3, resultados!$A$1:$ZZ$1, 0))</f>
        <v/>
      </c>
    </row>
    <row r="1305">
      <c r="A1305">
        <f>INDEX(resultados!$A$2:$ZZ$2662, 1299, MATCH($B$1, resultados!$A$1:$ZZ$1, 0))</f>
        <v/>
      </c>
      <c r="B1305">
        <f>INDEX(resultados!$A$2:$ZZ$2662, 1299, MATCH($B$2, resultados!$A$1:$ZZ$1, 0))</f>
        <v/>
      </c>
      <c r="C1305">
        <f>INDEX(resultados!$A$2:$ZZ$2662, 1299, MATCH($B$3, resultados!$A$1:$ZZ$1, 0))</f>
        <v/>
      </c>
    </row>
    <row r="1306">
      <c r="A1306">
        <f>INDEX(resultados!$A$2:$ZZ$2662, 1300, MATCH($B$1, resultados!$A$1:$ZZ$1, 0))</f>
        <v/>
      </c>
      <c r="B1306">
        <f>INDEX(resultados!$A$2:$ZZ$2662, 1300, MATCH($B$2, resultados!$A$1:$ZZ$1, 0))</f>
        <v/>
      </c>
      <c r="C1306">
        <f>INDEX(resultados!$A$2:$ZZ$2662, 1300, MATCH($B$3, resultados!$A$1:$ZZ$1, 0))</f>
        <v/>
      </c>
    </row>
    <row r="1307">
      <c r="A1307">
        <f>INDEX(resultados!$A$2:$ZZ$2662, 1301, MATCH($B$1, resultados!$A$1:$ZZ$1, 0))</f>
        <v/>
      </c>
      <c r="B1307">
        <f>INDEX(resultados!$A$2:$ZZ$2662, 1301, MATCH($B$2, resultados!$A$1:$ZZ$1, 0))</f>
        <v/>
      </c>
      <c r="C1307">
        <f>INDEX(resultados!$A$2:$ZZ$2662, 1301, MATCH($B$3, resultados!$A$1:$ZZ$1, 0))</f>
        <v/>
      </c>
    </row>
    <row r="1308">
      <c r="A1308">
        <f>INDEX(resultados!$A$2:$ZZ$2662, 1302, MATCH($B$1, resultados!$A$1:$ZZ$1, 0))</f>
        <v/>
      </c>
      <c r="B1308">
        <f>INDEX(resultados!$A$2:$ZZ$2662, 1302, MATCH($B$2, resultados!$A$1:$ZZ$1, 0))</f>
        <v/>
      </c>
      <c r="C1308">
        <f>INDEX(resultados!$A$2:$ZZ$2662, 1302, MATCH($B$3, resultados!$A$1:$ZZ$1, 0))</f>
        <v/>
      </c>
    </row>
    <row r="1309">
      <c r="A1309">
        <f>INDEX(resultados!$A$2:$ZZ$2662, 1303, MATCH($B$1, resultados!$A$1:$ZZ$1, 0))</f>
        <v/>
      </c>
      <c r="B1309">
        <f>INDEX(resultados!$A$2:$ZZ$2662, 1303, MATCH($B$2, resultados!$A$1:$ZZ$1, 0))</f>
        <v/>
      </c>
      <c r="C1309">
        <f>INDEX(resultados!$A$2:$ZZ$2662, 1303, MATCH($B$3, resultados!$A$1:$ZZ$1, 0))</f>
        <v/>
      </c>
    </row>
    <row r="1310">
      <c r="A1310">
        <f>INDEX(resultados!$A$2:$ZZ$2662, 1304, MATCH($B$1, resultados!$A$1:$ZZ$1, 0))</f>
        <v/>
      </c>
      <c r="B1310">
        <f>INDEX(resultados!$A$2:$ZZ$2662, 1304, MATCH($B$2, resultados!$A$1:$ZZ$1, 0))</f>
        <v/>
      </c>
      <c r="C1310">
        <f>INDEX(resultados!$A$2:$ZZ$2662, 1304, MATCH($B$3, resultados!$A$1:$ZZ$1, 0))</f>
        <v/>
      </c>
    </row>
    <row r="1311">
      <c r="A1311">
        <f>INDEX(resultados!$A$2:$ZZ$2662, 1305, MATCH($B$1, resultados!$A$1:$ZZ$1, 0))</f>
        <v/>
      </c>
      <c r="B1311">
        <f>INDEX(resultados!$A$2:$ZZ$2662, 1305, MATCH($B$2, resultados!$A$1:$ZZ$1, 0))</f>
        <v/>
      </c>
      <c r="C1311">
        <f>INDEX(resultados!$A$2:$ZZ$2662, 1305, MATCH($B$3, resultados!$A$1:$ZZ$1, 0))</f>
        <v/>
      </c>
    </row>
    <row r="1312">
      <c r="A1312">
        <f>INDEX(resultados!$A$2:$ZZ$2662, 1306, MATCH($B$1, resultados!$A$1:$ZZ$1, 0))</f>
        <v/>
      </c>
      <c r="B1312">
        <f>INDEX(resultados!$A$2:$ZZ$2662, 1306, MATCH($B$2, resultados!$A$1:$ZZ$1, 0))</f>
        <v/>
      </c>
      <c r="C1312">
        <f>INDEX(resultados!$A$2:$ZZ$2662, 1306, MATCH($B$3, resultados!$A$1:$ZZ$1, 0))</f>
        <v/>
      </c>
    </row>
    <row r="1313">
      <c r="A1313">
        <f>INDEX(resultados!$A$2:$ZZ$2662, 1307, MATCH($B$1, resultados!$A$1:$ZZ$1, 0))</f>
        <v/>
      </c>
      <c r="B1313">
        <f>INDEX(resultados!$A$2:$ZZ$2662, 1307, MATCH($B$2, resultados!$A$1:$ZZ$1, 0))</f>
        <v/>
      </c>
      <c r="C1313">
        <f>INDEX(resultados!$A$2:$ZZ$2662, 1307, MATCH($B$3, resultados!$A$1:$ZZ$1, 0))</f>
        <v/>
      </c>
    </row>
    <row r="1314">
      <c r="A1314">
        <f>INDEX(resultados!$A$2:$ZZ$2662, 1308, MATCH($B$1, resultados!$A$1:$ZZ$1, 0))</f>
        <v/>
      </c>
      <c r="B1314">
        <f>INDEX(resultados!$A$2:$ZZ$2662, 1308, MATCH($B$2, resultados!$A$1:$ZZ$1, 0))</f>
        <v/>
      </c>
      <c r="C1314">
        <f>INDEX(resultados!$A$2:$ZZ$2662, 1308, MATCH($B$3, resultados!$A$1:$ZZ$1, 0))</f>
        <v/>
      </c>
    </row>
    <row r="1315">
      <c r="A1315">
        <f>INDEX(resultados!$A$2:$ZZ$2662, 1309, MATCH($B$1, resultados!$A$1:$ZZ$1, 0))</f>
        <v/>
      </c>
      <c r="B1315">
        <f>INDEX(resultados!$A$2:$ZZ$2662, 1309, MATCH($B$2, resultados!$A$1:$ZZ$1, 0))</f>
        <v/>
      </c>
      <c r="C1315">
        <f>INDEX(resultados!$A$2:$ZZ$2662, 1309, MATCH($B$3, resultados!$A$1:$ZZ$1, 0))</f>
        <v/>
      </c>
    </row>
    <row r="1316">
      <c r="A1316">
        <f>INDEX(resultados!$A$2:$ZZ$2662, 1310, MATCH($B$1, resultados!$A$1:$ZZ$1, 0))</f>
        <v/>
      </c>
      <c r="B1316">
        <f>INDEX(resultados!$A$2:$ZZ$2662, 1310, MATCH($B$2, resultados!$A$1:$ZZ$1, 0))</f>
        <v/>
      </c>
      <c r="C1316">
        <f>INDEX(resultados!$A$2:$ZZ$2662, 1310, MATCH($B$3, resultados!$A$1:$ZZ$1, 0))</f>
        <v/>
      </c>
    </row>
    <row r="1317">
      <c r="A1317">
        <f>INDEX(resultados!$A$2:$ZZ$2662, 1311, MATCH($B$1, resultados!$A$1:$ZZ$1, 0))</f>
        <v/>
      </c>
      <c r="B1317">
        <f>INDEX(resultados!$A$2:$ZZ$2662, 1311, MATCH($B$2, resultados!$A$1:$ZZ$1, 0))</f>
        <v/>
      </c>
      <c r="C1317">
        <f>INDEX(resultados!$A$2:$ZZ$2662, 1311, MATCH($B$3, resultados!$A$1:$ZZ$1, 0))</f>
        <v/>
      </c>
    </row>
    <row r="1318">
      <c r="A1318">
        <f>INDEX(resultados!$A$2:$ZZ$2662, 1312, MATCH($B$1, resultados!$A$1:$ZZ$1, 0))</f>
        <v/>
      </c>
      <c r="B1318">
        <f>INDEX(resultados!$A$2:$ZZ$2662, 1312, MATCH($B$2, resultados!$A$1:$ZZ$1, 0))</f>
        <v/>
      </c>
      <c r="C1318">
        <f>INDEX(resultados!$A$2:$ZZ$2662, 1312, MATCH($B$3, resultados!$A$1:$ZZ$1, 0))</f>
        <v/>
      </c>
    </row>
    <row r="1319">
      <c r="A1319">
        <f>INDEX(resultados!$A$2:$ZZ$2662, 1313, MATCH($B$1, resultados!$A$1:$ZZ$1, 0))</f>
        <v/>
      </c>
      <c r="B1319">
        <f>INDEX(resultados!$A$2:$ZZ$2662, 1313, MATCH($B$2, resultados!$A$1:$ZZ$1, 0))</f>
        <v/>
      </c>
      <c r="C1319">
        <f>INDEX(resultados!$A$2:$ZZ$2662, 1313, MATCH($B$3, resultados!$A$1:$ZZ$1, 0))</f>
        <v/>
      </c>
    </row>
    <row r="1320">
      <c r="A1320">
        <f>INDEX(resultados!$A$2:$ZZ$2662, 1314, MATCH($B$1, resultados!$A$1:$ZZ$1, 0))</f>
        <v/>
      </c>
      <c r="B1320">
        <f>INDEX(resultados!$A$2:$ZZ$2662, 1314, MATCH($B$2, resultados!$A$1:$ZZ$1, 0))</f>
        <v/>
      </c>
      <c r="C1320">
        <f>INDEX(resultados!$A$2:$ZZ$2662, 1314, MATCH($B$3, resultados!$A$1:$ZZ$1, 0))</f>
        <v/>
      </c>
    </row>
    <row r="1321">
      <c r="A1321">
        <f>INDEX(resultados!$A$2:$ZZ$2662, 1315, MATCH($B$1, resultados!$A$1:$ZZ$1, 0))</f>
        <v/>
      </c>
      <c r="B1321">
        <f>INDEX(resultados!$A$2:$ZZ$2662, 1315, MATCH($B$2, resultados!$A$1:$ZZ$1, 0))</f>
        <v/>
      </c>
      <c r="C1321">
        <f>INDEX(resultados!$A$2:$ZZ$2662, 1315, MATCH($B$3, resultados!$A$1:$ZZ$1, 0))</f>
        <v/>
      </c>
    </row>
    <row r="1322">
      <c r="A1322">
        <f>INDEX(resultados!$A$2:$ZZ$2662, 1316, MATCH($B$1, resultados!$A$1:$ZZ$1, 0))</f>
        <v/>
      </c>
      <c r="B1322">
        <f>INDEX(resultados!$A$2:$ZZ$2662, 1316, MATCH($B$2, resultados!$A$1:$ZZ$1, 0))</f>
        <v/>
      </c>
      <c r="C1322">
        <f>INDEX(resultados!$A$2:$ZZ$2662, 1316, MATCH($B$3, resultados!$A$1:$ZZ$1, 0))</f>
        <v/>
      </c>
    </row>
    <row r="1323">
      <c r="A1323">
        <f>INDEX(resultados!$A$2:$ZZ$2662, 1317, MATCH($B$1, resultados!$A$1:$ZZ$1, 0))</f>
        <v/>
      </c>
      <c r="B1323">
        <f>INDEX(resultados!$A$2:$ZZ$2662, 1317, MATCH($B$2, resultados!$A$1:$ZZ$1, 0))</f>
        <v/>
      </c>
      <c r="C1323">
        <f>INDEX(resultados!$A$2:$ZZ$2662, 1317, MATCH($B$3, resultados!$A$1:$ZZ$1, 0))</f>
        <v/>
      </c>
    </row>
    <row r="1324">
      <c r="A1324">
        <f>INDEX(resultados!$A$2:$ZZ$2662, 1318, MATCH($B$1, resultados!$A$1:$ZZ$1, 0))</f>
        <v/>
      </c>
      <c r="B1324">
        <f>INDEX(resultados!$A$2:$ZZ$2662, 1318, MATCH($B$2, resultados!$A$1:$ZZ$1, 0))</f>
        <v/>
      </c>
      <c r="C1324">
        <f>INDEX(resultados!$A$2:$ZZ$2662, 1318, MATCH($B$3, resultados!$A$1:$ZZ$1, 0))</f>
        <v/>
      </c>
    </row>
    <row r="1325">
      <c r="A1325">
        <f>INDEX(resultados!$A$2:$ZZ$2662, 1319, MATCH($B$1, resultados!$A$1:$ZZ$1, 0))</f>
        <v/>
      </c>
      <c r="B1325">
        <f>INDEX(resultados!$A$2:$ZZ$2662, 1319, MATCH($B$2, resultados!$A$1:$ZZ$1, 0))</f>
        <v/>
      </c>
      <c r="C1325">
        <f>INDEX(resultados!$A$2:$ZZ$2662, 1319, MATCH($B$3, resultados!$A$1:$ZZ$1, 0))</f>
        <v/>
      </c>
    </row>
    <row r="1326">
      <c r="A1326">
        <f>INDEX(resultados!$A$2:$ZZ$2662, 1320, MATCH($B$1, resultados!$A$1:$ZZ$1, 0))</f>
        <v/>
      </c>
      <c r="B1326">
        <f>INDEX(resultados!$A$2:$ZZ$2662, 1320, MATCH($B$2, resultados!$A$1:$ZZ$1, 0))</f>
        <v/>
      </c>
      <c r="C1326">
        <f>INDEX(resultados!$A$2:$ZZ$2662, 1320, MATCH($B$3, resultados!$A$1:$ZZ$1, 0))</f>
        <v/>
      </c>
    </row>
    <row r="1327">
      <c r="A1327">
        <f>INDEX(resultados!$A$2:$ZZ$2662, 1321, MATCH($B$1, resultados!$A$1:$ZZ$1, 0))</f>
        <v/>
      </c>
      <c r="B1327">
        <f>INDEX(resultados!$A$2:$ZZ$2662, 1321, MATCH($B$2, resultados!$A$1:$ZZ$1, 0))</f>
        <v/>
      </c>
      <c r="C1327">
        <f>INDEX(resultados!$A$2:$ZZ$2662, 1321, MATCH($B$3, resultados!$A$1:$ZZ$1, 0))</f>
        <v/>
      </c>
    </row>
    <row r="1328">
      <c r="A1328">
        <f>INDEX(resultados!$A$2:$ZZ$2662, 1322, MATCH($B$1, resultados!$A$1:$ZZ$1, 0))</f>
        <v/>
      </c>
      <c r="B1328">
        <f>INDEX(resultados!$A$2:$ZZ$2662, 1322, MATCH($B$2, resultados!$A$1:$ZZ$1, 0))</f>
        <v/>
      </c>
      <c r="C1328">
        <f>INDEX(resultados!$A$2:$ZZ$2662, 1322, MATCH($B$3, resultados!$A$1:$ZZ$1, 0))</f>
        <v/>
      </c>
    </row>
    <row r="1329">
      <c r="A1329">
        <f>INDEX(resultados!$A$2:$ZZ$2662, 1323, MATCH($B$1, resultados!$A$1:$ZZ$1, 0))</f>
        <v/>
      </c>
      <c r="B1329">
        <f>INDEX(resultados!$A$2:$ZZ$2662, 1323, MATCH($B$2, resultados!$A$1:$ZZ$1, 0))</f>
        <v/>
      </c>
      <c r="C1329">
        <f>INDEX(resultados!$A$2:$ZZ$2662, 1323, MATCH($B$3, resultados!$A$1:$ZZ$1, 0))</f>
        <v/>
      </c>
    </row>
    <row r="1330">
      <c r="A1330">
        <f>INDEX(resultados!$A$2:$ZZ$2662, 1324, MATCH($B$1, resultados!$A$1:$ZZ$1, 0))</f>
        <v/>
      </c>
      <c r="B1330">
        <f>INDEX(resultados!$A$2:$ZZ$2662, 1324, MATCH($B$2, resultados!$A$1:$ZZ$1, 0))</f>
        <v/>
      </c>
      <c r="C1330">
        <f>INDEX(resultados!$A$2:$ZZ$2662, 1324, MATCH($B$3, resultados!$A$1:$ZZ$1, 0))</f>
        <v/>
      </c>
    </row>
    <row r="1331">
      <c r="A1331">
        <f>INDEX(resultados!$A$2:$ZZ$2662, 1325, MATCH($B$1, resultados!$A$1:$ZZ$1, 0))</f>
        <v/>
      </c>
      <c r="B1331">
        <f>INDEX(resultados!$A$2:$ZZ$2662, 1325, MATCH($B$2, resultados!$A$1:$ZZ$1, 0))</f>
        <v/>
      </c>
      <c r="C1331">
        <f>INDEX(resultados!$A$2:$ZZ$2662, 1325, MATCH($B$3, resultados!$A$1:$ZZ$1, 0))</f>
        <v/>
      </c>
    </row>
    <row r="1332">
      <c r="A1332">
        <f>INDEX(resultados!$A$2:$ZZ$2662, 1326, MATCH($B$1, resultados!$A$1:$ZZ$1, 0))</f>
        <v/>
      </c>
      <c r="B1332">
        <f>INDEX(resultados!$A$2:$ZZ$2662, 1326, MATCH($B$2, resultados!$A$1:$ZZ$1, 0))</f>
        <v/>
      </c>
      <c r="C1332">
        <f>INDEX(resultados!$A$2:$ZZ$2662, 1326, MATCH($B$3, resultados!$A$1:$ZZ$1, 0))</f>
        <v/>
      </c>
    </row>
    <row r="1333">
      <c r="A1333">
        <f>INDEX(resultados!$A$2:$ZZ$2662, 1327, MATCH($B$1, resultados!$A$1:$ZZ$1, 0))</f>
        <v/>
      </c>
      <c r="B1333">
        <f>INDEX(resultados!$A$2:$ZZ$2662, 1327, MATCH($B$2, resultados!$A$1:$ZZ$1, 0))</f>
        <v/>
      </c>
      <c r="C1333">
        <f>INDEX(resultados!$A$2:$ZZ$2662, 1327, MATCH($B$3, resultados!$A$1:$ZZ$1, 0))</f>
        <v/>
      </c>
    </row>
    <row r="1334">
      <c r="A1334">
        <f>INDEX(resultados!$A$2:$ZZ$2662, 1328, MATCH($B$1, resultados!$A$1:$ZZ$1, 0))</f>
        <v/>
      </c>
      <c r="B1334">
        <f>INDEX(resultados!$A$2:$ZZ$2662, 1328, MATCH($B$2, resultados!$A$1:$ZZ$1, 0))</f>
        <v/>
      </c>
      <c r="C1334">
        <f>INDEX(resultados!$A$2:$ZZ$2662, 1328, MATCH($B$3, resultados!$A$1:$ZZ$1, 0))</f>
        <v/>
      </c>
    </row>
    <row r="1335">
      <c r="A1335">
        <f>INDEX(resultados!$A$2:$ZZ$2662, 1329, MATCH($B$1, resultados!$A$1:$ZZ$1, 0))</f>
        <v/>
      </c>
      <c r="B1335">
        <f>INDEX(resultados!$A$2:$ZZ$2662, 1329, MATCH($B$2, resultados!$A$1:$ZZ$1, 0))</f>
        <v/>
      </c>
      <c r="C1335">
        <f>INDEX(resultados!$A$2:$ZZ$2662, 1329, MATCH($B$3, resultados!$A$1:$ZZ$1, 0))</f>
        <v/>
      </c>
    </row>
    <row r="1336">
      <c r="A1336">
        <f>INDEX(resultados!$A$2:$ZZ$2662, 1330, MATCH($B$1, resultados!$A$1:$ZZ$1, 0))</f>
        <v/>
      </c>
      <c r="B1336">
        <f>INDEX(resultados!$A$2:$ZZ$2662, 1330, MATCH($B$2, resultados!$A$1:$ZZ$1, 0))</f>
        <v/>
      </c>
      <c r="C1336">
        <f>INDEX(resultados!$A$2:$ZZ$2662, 1330, MATCH($B$3, resultados!$A$1:$ZZ$1, 0))</f>
        <v/>
      </c>
    </row>
    <row r="1337">
      <c r="A1337">
        <f>INDEX(resultados!$A$2:$ZZ$2662, 1331, MATCH($B$1, resultados!$A$1:$ZZ$1, 0))</f>
        <v/>
      </c>
      <c r="B1337">
        <f>INDEX(resultados!$A$2:$ZZ$2662, 1331, MATCH($B$2, resultados!$A$1:$ZZ$1, 0))</f>
        <v/>
      </c>
      <c r="C1337">
        <f>INDEX(resultados!$A$2:$ZZ$2662, 1331, MATCH($B$3, resultados!$A$1:$ZZ$1, 0))</f>
        <v/>
      </c>
    </row>
    <row r="1338">
      <c r="A1338">
        <f>INDEX(resultados!$A$2:$ZZ$2662, 1332, MATCH($B$1, resultados!$A$1:$ZZ$1, 0))</f>
        <v/>
      </c>
      <c r="B1338">
        <f>INDEX(resultados!$A$2:$ZZ$2662, 1332, MATCH($B$2, resultados!$A$1:$ZZ$1, 0))</f>
        <v/>
      </c>
      <c r="C1338">
        <f>INDEX(resultados!$A$2:$ZZ$2662, 1332, MATCH($B$3, resultados!$A$1:$ZZ$1, 0))</f>
        <v/>
      </c>
    </row>
    <row r="1339">
      <c r="A1339">
        <f>INDEX(resultados!$A$2:$ZZ$2662, 1333, MATCH($B$1, resultados!$A$1:$ZZ$1, 0))</f>
        <v/>
      </c>
      <c r="B1339">
        <f>INDEX(resultados!$A$2:$ZZ$2662, 1333, MATCH($B$2, resultados!$A$1:$ZZ$1, 0))</f>
        <v/>
      </c>
      <c r="C1339">
        <f>INDEX(resultados!$A$2:$ZZ$2662, 1333, MATCH($B$3, resultados!$A$1:$ZZ$1, 0))</f>
        <v/>
      </c>
    </row>
    <row r="1340">
      <c r="A1340">
        <f>INDEX(resultados!$A$2:$ZZ$2662, 1334, MATCH($B$1, resultados!$A$1:$ZZ$1, 0))</f>
        <v/>
      </c>
      <c r="B1340">
        <f>INDEX(resultados!$A$2:$ZZ$2662, 1334, MATCH($B$2, resultados!$A$1:$ZZ$1, 0))</f>
        <v/>
      </c>
      <c r="C1340">
        <f>INDEX(resultados!$A$2:$ZZ$2662, 1334, MATCH($B$3, resultados!$A$1:$ZZ$1, 0))</f>
        <v/>
      </c>
    </row>
    <row r="1341">
      <c r="A1341">
        <f>INDEX(resultados!$A$2:$ZZ$2662, 1335, MATCH($B$1, resultados!$A$1:$ZZ$1, 0))</f>
        <v/>
      </c>
      <c r="B1341">
        <f>INDEX(resultados!$A$2:$ZZ$2662, 1335, MATCH($B$2, resultados!$A$1:$ZZ$1, 0))</f>
        <v/>
      </c>
      <c r="C1341">
        <f>INDEX(resultados!$A$2:$ZZ$2662, 1335, MATCH($B$3, resultados!$A$1:$ZZ$1, 0))</f>
        <v/>
      </c>
    </row>
    <row r="1342">
      <c r="A1342">
        <f>INDEX(resultados!$A$2:$ZZ$2662, 1336, MATCH($B$1, resultados!$A$1:$ZZ$1, 0))</f>
        <v/>
      </c>
      <c r="B1342">
        <f>INDEX(resultados!$A$2:$ZZ$2662, 1336, MATCH($B$2, resultados!$A$1:$ZZ$1, 0))</f>
        <v/>
      </c>
      <c r="C1342">
        <f>INDEX(resultados!$A$2:$ZZ$2662, 1336, MATCH($B$3, resultados!$A$1:$ZZ$1, 0))</f>
        <v/>
      </c>
    </row>
    <row r="1343">
      <c r="A1343">
        <f>INDEX(resultados!$A$2:$ZZ$2662, 1337, MATCH($B$1, resultados!$A$1:$ZZ$1, 0))</f>
        <v/>
      </c>
      <c r="B1343">
        <f>INDEX(resultados!$A$2:$ZZ$2662, 1337, MATCH($B$2, resultados!$A$1:$ZZ$1, 0))</f>
        <v/>
      </c>
      <c r="C1343">
        <f>INDEX(resultados!$A$2:$ZZ$2662, 1337, MATCH($B$3, resultados!$A$1:$ZZ$1, 0))</f>
        <v/>
      </c>
    </row>
    <row r="1344">
      <c r="A1344">
        <f>INDEX(resultados!$A$2:$ZZ$2662, 1338, MATCH($B$1, resultados!$A$1:$ZZ$1, 0))</f>
        <v/>
      </c>
      <c r="B1344">
        <f>INDEX(resultados!$A$2:$ZZ$2662, 1338, MATCH($B$2, resultados!$A$1:$ZZ$1, 0))</f>
        <v/>
      </c>
      <c r="C1344">
        <f>INDEX(resultados!$A$2:$ZZ$2662, 1338, MATCH($B$3, resultados!$A$1:$ZZ$1, 0))</f>
        <v/>
      </c>
    </row>
    <row r="1345">
      <c r="A1345">
        <f>INDEX(resultados!$A$2:$ZZ$2662, 1339, MATCH($B$1, resultados!$A$1:$ZZ$1, 0))</f>
        <v/>
      </c>
      <c r="B1345">
        <f>INDEX(resultados!$A$2:$ZZ$2662, 1339, MATCH($B$2, resultados!$A$1:$ZZ$1, 0))</f>
        <v/>
      </c>
      <c r="C1345">
        <f>INDEX(resultados!$A$2:$ZZ$2662, 1339, MATCH($B$3, resultados!$A$1:$ZZ$1, 0))</f>
        <v/>
      </c>
    </row>
    <row r="1346">
      <c r="A1346">
        <f>INDEX(resultados!$A$2:$ZZ$2662, 1340, MATCH($B$1, resultados!$A$1:$ZZ$1, 0))</f>
        <v/>
      </c>
      <c r="B1346">
        <f>INDEX(resultados!$A$2:$ZZ$2662, 1340, MATCH($B$2, resultados!$A$1:$ZZ$1, 0))</f>
        <v/>
      </c>
      <c r="C1346">
        <f>INDEX(resultados!$A$2:$ZZ$2662, 1340, MATCH($B$3, resultados!$A$1:$ZZ$1, 0))</f>
        <v/>
      </c>
    </row>
    <row r="1347">
      <c r="A1347">
        <f>INDEX(resultados!$A$2:$ZZ$2662, 1341, MATCH($B$1, resultados!$A$1:$ZZ$1, 0))</f>
        <v/>
      </c>
      <c r="B1347">
        <f>INDEX(resultados!$A$2:$ZZ$2662, 1341, MATCH($B$2, resultados!$A$1:$ZZ$1, 0))</f>
        <v/>
      </c>
      <c r="C1347">
        <f>INDEX(resultados!$A$2:$ZZ$2662, 1341, MATCH($B$3, resultados!$A$1:$ZZ$1, 0))</f>
        <v/>
      </c>
    </row>
    <row r="1348">
      <c r="A1348">
        <f>INDEX(resultados!$A$2:$ZZ$2662, 1342, MATCH($B$1, resultados!$A$1:$ZZ$1, 0))</f>
        <v/>
      </c>
      <c r="B1348">
        <f>INDEX(resultados!$A$2:$ZZ$2662, 1342, MATCH($B$2, resultados!$A$1:$ZZ$1, 0))</f>
        <v/>
      </c>
      <c r="C1348">
        <f>INDEX(resultados!$A$2:$ZZ$2662, 1342, MATCH($B$3, resultados!$A$1:$ZZ$1, 0))</f>
        <v/>
      </c>
    </row>
    <row r="1349">
      <c r="A1349">
        <f>INDEX(resultados!$A$2:$ZZ$2662, 1343, MATCH($B$1, resultados!$A$1:$ZZ$1, 0))</f>
        <v/>
      </c>
      <c r="B1349">
        <f>INDEX(resultados!$A$2:$ZZ$2662, 1343, MATCH($B$2, resultados!$A$1:$ZZ$1, 0))</f>
        <v/>
      </c>
      <c r="C1349">
        <f>INDEX(resultados!$A$2:$ZZ$2662, 1343, MATCH($B$3, resultados!$A$1:$ZZ$1, 0))</f>
        <v/>
      </c>
    </row>
    <row r="1350">
      <c r="A1350">
        <f>INDEX(resultados!$A$2:$ZZ$2662, 1344, MATCH($B$1, resultados!$A$1:$ZZ$1, 0))</f>
        <v/>
      </c>
      <c r="B1350">
        <f>INDEX(resultados!$A$2:$ZZ$2662, 1344, MATCH($B$2, resultados!$A$1:$ZZ$1, 0))</f>
        <v/>
      </c>
      <c r="C1350">
        <f>INDEX(resultados!$A$2:$ZZ$2662, 1344, MATCH($B$3, resultados!$A$1:$ZZ$1, 0))</f>
        <v/>
      </c>
    </row>
    <row r="1351">
      <c r="A1351">
        <f>INDEX(resultados!$A$2:$ZZ$2662, 1345, MATCH($B$1, resultados!$A$1:$ZZ$1, 0))</f>
        <v/>
      </c>
      <c r="B1351">
        <f>INDEX(resultados!$A$2:$ZZ$2662, 1345, MATCH($B$2, resultados!$A$1:$ZZ$1, 0))</f>
        <v/>
      </c>
      <c r="C1351">
        <f>INDEX(resultados!$A$2:$ZZ$2662, 1345, MATCH($B$3, resultados!$A$1:$ZZ$1, 0))</f>
        <v/>
      </c>
    </row>
    <row r="1352">
      <c r="A1352">
        <f>INDEX(resultados!$A$2:$ZZ$2662, 1346, MATCH($B$1, resultados!$A$1:$ZZ$1, 0))</f>
        <v/>
      </c>
      <c r="B1352">
        <f>INDEX(resultados!$A$2:$ZZ$2662, 1346, MATCH($B$2, resultados!$A$1:$ZZ$1, 0))</f>
        <v/>
      </c>
      <c r="C1352">
        <f>INDEX(resultados!$A$2:$ZZ$2662, 1346, MATCH($B$3, resultados!$A$1:$ZZ$1, 0))</f>
        <v/>
      </c>
    </row>
    <row r="1353">
      <c r="A1353">
        <f>INDEX(resultados!$A$2:$ZZ$2662, 1347, MATCH($B$1, resultados!$A$1:$ZZ$1, 0))</f>
        <v/>
      </c>
      <c r="B1353">
        <f>INDEX(resultados!$A$2:$ZZ$2662, 1347, MATCH($B$2, resultados!$A$1:$ZZ$1, 0))</f>
        <v/>
      </c>
      <c r="C1353">
        <f>INDEX(resultados!$A$2:$ZZ$2662, 1347, MATCH($B$3, resultados!$A$1:$ZZ$1, 0))</f>
        <v/>
      </c>
    </row>
    <row r="1354">
      <c r="A1354">
        <f>INDEX(resultados!$A$2:$ZZ$2662, 1348, MATCH($B$1, resultados!$A$1:$ZZ$1, 0))</f>
        <v/>
      </c>
      <c r="B1354">
        <f>INDEX(resultados!$A$2:$ZZ$2662, 1348, MATCH($B$2, resultados!$A$1:$ZZ$1, 0))</f>
        <v/>
      </c>
      <c r="C1354">
        <f>INDEX(resultados!$A$2:$ZZ$2662, 1348, MATCH($B$3, resultados!$A$1:$ZZ$1, 0))</f>
        <v/>
      </c>
    </row>
    <row r="1355">
      <c r="A1355">
        <f>INDEX(resultados!$A$2:$ZZ$2662, 1349, MATCH($B$1, resultados!$A$1:$ZZ$1, 0))</f>
        <v/>
      </c>
      <c r="B1355">
        <f>INDEX(resultados!$A$2:$ZZ$2662, 1349, MATCH($B$2, resultados!$A$1:$ZZ$1, 0))</f>
        <v/>
      </c>
      <c r="C1355">
        <f>INDEX(resultados!$A$2:$ZZ$2662, 1349, MATCH($B$3, resultados!$A$1:$ZZ$1, 0))</f>
        <v/>
      </c>
    </row>
    <row r="1356">
      <c r="A1356">
        <f>INDEX(resultados!$A$2:$ZZ$2662, 1350, MATCH($B$1, resultados!$A$1:$ZZ$1, 0))</f>
        <v/>
      </c>
      <c r="B1356">
        <f>INDEX(resultados!$A$2:$ZZ$2662, 1350, MATCH($B$2, resultados!$A$1:$ZZ$1, 0))</f>
        <v/>
      </c>
      <c r="C1356">
        <f>INDEX(resultados!$A$2:$ZZ$2662, 1350, MATCH($B$3, resultados!$A$1:$ZZ$1, 0))</f>
        <v/>
      </c>
    </row>
    <row r="1357">
      <c r="A1357">
        <f>INDEX(resultados!$A$2:$ZZ$2662, 1351, MATCH($B$1, resultados!$A$1:$ZZ$1, 0))</f>
        <v/>
      </c>
      <c r="B1357">
        <f>INDEX(resultados!$A$2:$ZZ$2662, 1351, MATCH($B$2, resultados!$A$1:$ZZ$1, 0))</f>
        <v/>
      </c>
      <c r="C1357">
        <f>INDEX(resultados!$A$2:$ZZ$2662, 1351, MATCH($B$3, resultados!$A$1:$ZZ$1, 0))</f>
        <v/>
      </c>
    </row>
    <row r="1358">
      <c r="A1358">
        <f>INDEX(resultados!$A$2:$ZZ$2662, 1352, MATCH($B$1, resultados!$A$1:$ZZ$1, 0))</f>
        <v/>
      </c>
      <c r="B1358">
        <f>INDEX(resultados!$A$2:$ZZ$2662, 1352, MATCH($B$2, resultados!$A$1:$ZZ$1, 0))</f>
        <v/>
      </c>
      <c r="C1358">
        <f>INDEX(resultados!$A$2:$ZZ$2662, 1352, MATCH($B$3, resultados!$A$1:$ZZ$1, 0))</f>
        <v/>
      </c>
    </row>
    <row r="1359">
      <c r="A1359">
        <f>INDEX(resultados!$A$2:$ZZ$2662, 1353, MATCH($B$1, resultados!$A$1:$ZZ$1, 0))</f>
        <v/>
      </c>
      <c r="B1359">
        <f>INDEX(resultados!$A$2:$ZZ$2662, 1353, MATCH($B$2, resultados!$A$1:$ZZ$1, 0))</f>
        <v/>
      </c>
      <c r="C1359">
        <f>INDEX(resultados!$A$2:$ZZ$2662, 1353, MATCH($B$3, resultados!$A$1:$ZZ$1, 0))</f>
        <v/>
      </c>
    </row>
    <row r="1360">
      <c r="A1360">
        <f>INDEX(resultados!$A$2:$ZZ$2662, 1354, MATCH($B$1, resultados!$A$1:$ZZ$1, 0))</f>
        <v/>
      </c>
      <c r="B1360">
        <f>INDEX(resultados!$A$2:$ZZ$2662, 1354, MATCH($B$2, resultados!$A$1:$ZZ$1, 0))</f>
        <v/>
      </c>
      <c r="C1360">
        <f>INDEX(resultados!$A$2:$ZZ$2662, 1354, MATCH($B$3, resultados!$A$1:$ZZ$1, 0))</f>
        <v/>
      </c>
    </row>
    <row r="1361">
      <c r="A1361">
        <f>INDEX(resultados!$A$2:$ZZ$2662, 1355, MATCH($B$1, resultados!$A$1:$ZZ$1, 0))</f>
        <v/>
      </c>
      <c r="B1361">
        <f>INDEX(resultados!$A$2:$ZZ$2662, 1355, MATCH($B$2, resultados!$A$1:$ZZ$1, 0))</f>
        <v/>
      </c>
      <c r="C1361">
        <f>INDEX(resultados!$A$2:$ZZ$2662, 1355, MATCH($B$3, resultados!$A$1:$ZZ$1, 0))</f>
        <v/>
      </c>
    </row>
    <row r="1362">
      <c r="A1362">
        <f>INDEX(resultados!$A$2:$ZZ$2662, 1356, MATCH($B$1, resultados!$A$1:$ZZ$1, 0))</f>
        <v/>
      </c>
      <c r="B1362">
        <f>INDEX(resultados!$A$2:$ZZ$2662, 1356, MATCH($B$2, resultados!$A$1:$ZZ$1, 0))</f>
        <v/>
      </c>
      <c r="C1362">
        <f>INDEX(resultados!$A$2:$ZZ$2662, 1356, MATCH($B$3, resultados!$A$1:$ZZ$1, 0))</f>
        <v/>
      </c>
    </row>
    <row r="1363">
      <c r="A1363">
        <f>INDEX(resultados!$A$2:$ZZ$2662, 1357, MATCH($B$1, resultados!$A$1:$ZZ$1, 0))</f>
        <v/>
      </c>
      <c r="B1363">
        <f>INDEX(resultados!$A$2:$ZZ$2662, 1357, MATCH($B$2, resultados!$A$1:$ZZ$1, 0))</f>
        <v/>
      </c>
      <c r="C1363">
        <f>INDEX(resultados!$A$2:$ZZ$2662, 1357, MATCH($B$3, resultados!$A$1:$ZZ$1, 0))</f>
        <v/>
      </c>
    </row>
    <row r="1364">
      <c r="A1364">
        <f>INDEX(resultados!$A$2:$ZZ$2662, 1358, MATCH($B$1, resultados!$A$1:$ZZ$1, 0))</f>
        <v/>
      </c>
      <c r="B1364">
        <f>INDEX(resultados!$A$2:$ZZ$2662, 1358, MATCH($B$2, resultados!$A$1:$ZZ$1, 0))</f>
        <v/>
      </c>
      <c r="C1364">
        <f>INDEX(resultados!$A$2:$ZZ$2662, 1358, MATCH($B$3, resultados!$A$1:$ZZ$1, 0))</f>
        <v/>
      </c>
    </row>
    <row r="1365">
      <c r="A1365">
        <f>INDEX(resultados!$A$2:$ZZ$2662, 1359, MATCH($B$1, resultados!$A$1:$ZZ$1, 0))</f>
        <v/>
      </c>
      <c r="B1365">
        <f>INDEX(resultados!$A$2:$ZZ$2662, 1359, MATCH($B$2, resultados!$A$1:$ZZ$1, 0))</f>
        <v/>
      </c>
      <c r="C1365">
        <f>INDEX(resultados!$A$2:$ZZ$2662, 1359, MATCH($B$3, resultados!$A$1:$ZZ$1, 0))</f>
        <v/>
      </c>
    </row>
    <row r="1366">
      <c r="A1366">
        <f>INDEX(resultados!$A$2:$ZZ$2662, 1360, MATCH($B$1, resultados!$A$1:$ZZ$1, 0))</f>
        <v/>
      </c>
      <c r="B1366">
        <f>INDEX(resultados!$A$2:$ZZ$2662, 1360, MATCH($B$2, resultados!$A$1:$ZZ$1, 0))</f>
        <v/>
      </c>
      <c r="C1366">
        <f>INDEX(resultados!$A$2:$ZZ$2662, 1360, MATCH($B$3, resultados!$A$1:$ZZ$1, 0))</f>
        <v/>
      </c>
    </row>
    <row r="1367">
      <c r="A1367">
        <f>INDEX(resultados!$A$2:$ZZ$2662, 1361, MATCH($B$1, resultados!$A$1:$ZZ$1, 0))</f>
        <v/>
      </c>
      <c r="B1367">
        <f>INDEX(resultados!$A$2:$ZZ$2662, 1361, MATCH($B$2, resultados!$A$1:$ZZ$1, 0))</f>
        <v/>
      </c>
      <c r="C1367">
        <f>INDEX(resultados!$A$2:$ZZ$2662, 1361, MATCH($B$3, resultados!$A$1:$ZZ$1, 0))</f>
        <v/>
      </c>
    </row>
    <row r="1368">
      <c r="A1368">
        <f>INDEX(resultados!$A$2:$ZZ$2662, 1362, MATCH($B$1, resultados!$A$1:$ZZ$1, 0))</f>
        <v/>
      </c>
      <c r="B1368">
        <f>INDEX(resultados!$A$2:$ZZ$2662, 1362, MATCH($B$2, resultados!$A$1:$ZZ$1, 0))</f>
        <v/>
      </c>
      <c r="C1368">
        <f>INDEX(resultados!$A$2:$ZZ$2662, 1362, MATCH($B$3, resultados!$A$1:$ZZ$1, 0))</f>
        <v/>
      </c>
    </row>
    <row r="1369">
      <c r="A1369">
        <f>INDEX(resultados!$A$2:$ZZ$2662, 1363, MATCH($B$1, resultados!$A$1:$ZZ$1, 0))</f>
        <v/>
      </c>
      <c r="B1369">
        <f>INDEX(resultados!$A$2:$ZZ$2662, 1363, MATCH($B$2, resultados!$A$1:$ZZ$1, 0))</f>
        <v/>
      </c>
      <c r="C1369">
        <f>INDEX(resultados!$A$2:$ZZ$2662, 1363, MATCH($B$3, resultados!$A$1:$ZZ$1, 0))</f>
        <v/>
      </c>
    </row>
    <row r="1370">
      <c r="A1370">
        <f>INDEX(resultados!$A$2:$ZZ$2662, 1364, MATCH($B$1, resultados!$A$1:$ZZ$1, 0))</f>
        <v/>
      </c>
      <c r="B1370">
        <f>INDEX(resultados!$A$2:$ZZ$2662, 1364, MATCH($B$2, resultados!$A$1:$ZZ$1, 0))</f>
        <v/>
      </c>
      <c r="C1370">
        <f>INDEX(resultados!$A$2:$ZZ$2662, 1364, MATCH($B$3, resultados!$A$1:$ZZ$1, 0))</f>
        <v/>
      </c>
    </row>
    <row r="1371">
      <c r="A1371">
        <f>INDEX(resultados!$A$2:$ZZ$2662, 1365, MATCH($B$1, resultados!$A$1:$ZZ$1, 0))</f>
        <v/>
      </c>
      <c r="B1371">
        <f>INDEX(resultados!$A$2:$ZZ$2662, 1365, MATCH($B$2, resultados!$A$1:$ZZ$1, 0))</f>
        <v/>
      </c>
      <c r="C1371">
        <f>INDEX(resultados!$A$2:$ZZ$2662, 1365, MATCH($B$3, resultados!$A$1:$ZZ$1, 0))</f>
        <v/>
      </c>
    </row>
    <row r="1372">
      <c r="A1372">
        <f>INDEX(resultados!$A$2:$ZZ$2662, 1366, MATCH($B$1, resultados!$A$1:$ZZ$1, 0))</f>
        <v/>
      </c>
      <c r="B1372">
        <f>INDEX(resultados!$A$2:$ZZ$2662, 1366, MATCH($B$2, resultados!$A$1:$ZZ$1, 0))</f>
        <v/>
      </c>
      <c r="C1372">
        <f>INDEX(resultados!$A$2:$ZZ$2662, 1366, MATCH($B$3, resultados!$A$1:$ZZ$1, 0))</f>
        <v/>
      </c>
    </row>
    <row r="1373">
      <c r="A1373">
        <f>INDEX(resultados!$A$2:$ZZ$2662, 1367, MATCH($B$1, resultados!$A$1:$ZZ$1, 0))</f>
        <v/>
      </c>
      <c r="B1373">
        <f>INDEX(resultados!$A$2:$ZZ$2662, 1367, MATCH($B$2, resultados!$A$1:$ZZ$1, 0))</f>
        <v/>
      </c>
      <c r="C1373">
        <f>INDEX(resultados!$A$2:$ZZ$2662, 1367, MATCH($B$3, resultados!$A$1:$ZZ$1, 0))</f>
        <v/>
      </c>
    </row>
    <row r="1374">
      <c r="A1374">
        <f>INDEX(resultados!$A$2:$ZZ$2662, 1368, MATCH($B$1, resultados!$A$1:$ZZ$1, 0))</f>
        <v/>
      </c>
      <c r="B1374">
        <f>INDEX(resultados!$A$2:$ZZ$2662, 1368, MATCH($B$2, resultados!$A$1:$ZZ$1, 0))</f>
        <v/>
      </c>
      <c r="C1374">
        <f>INDEX(resultados!$A$2:$ZZ$2662, 1368, MATCH($B$3, resultados!$A$1:$ZZ$1, 0))</f>
        <v/>
      </c>
    </row>
    <row r="1375">
      <c r="A1375">
        <f>INDEX(resultados!$A$2:$ZZ$2662, 1369, MATCH($B$1, resultados!$A$1:$ZZ$1, 0))</f>
        <v/>
      </c>
      <c r="B1375">
        <f>INDEX(resultados!$A$2:$ZZ$2662, 1369, MATCH($B$2, resultados!$A$1:$ZZ$1, 0))</f>
        <v/>
      </c>
      <c r="C1375">
        <f>INDEX(resultados!$A$2:$ZZ$2662, 1369, MATCH($B$3, resultados!$A$1:$ZZ$1, 0))</f>
        <v/>
      </c>
    </row>
    <row r="1376">
      <c r="A1376">
        <f>INDEX(resultados!$A$2:$ZZ$2662, 1370, MATCH($B$1, resultados!$A$1:$ZZ$1, 0))</f>
        <v/>
      </c>
      <c r="B1376">
        <f>INDEX(resultados!$A$2:$ZZ$2662, 1370, MATCH($B$2, resultados!$A$1:$ZZ$1, 0))</f>
        <v/>
      </c>
      <c r="C1376">
        <f>INDEX(resultados!$A$2:$ZZ$2662, 1370, MATCH($B$3, resultados!$A$1:$ZZ$1, 0))</f>
        <v/>
      </c>
    </row>
    <row r="1377">
      <c r="A1377">
        <f>INDEX(resultados!$A$2:$ZZ$2662, 1371, MATCH($B$1, resultados!$A$1:$ZZ$1, 0))</f>
        <v/>
      </c>
      <c r="B1377">
        <f>INDEX(resultados!$A$2:$ZZ$2662, 1371, MATCH($B$2, resultados!$A$1:$ZZ$1, 0))</f>
        <v/>
      </c>
      <c r="C1377">
        <f>INDEX(resultados!$A$2:$ZZ$2662, 1371, MATCH($B$3, resultados!$A$1:$ZZ$1, 0))</f>
        <v/>
      </c>
    </row>
    <row r="1378">
      <c r="A1378">
        <f>INDEX(resultados!$A$2:$ZZ$2662, 1372, MATCH($B$1, resultados!$A$1:$ZZ$1, 0))</f>
        <v/>
      </c>
      <c r="B1378">
        <f>INDEX(resultados!$A$2:$ZZ$2662, 1372, MATCH($B$2, resultados!$A$1:$ZZ$1, 0))</f>
        <v/>
      </c>
      <c r="C1378">
        <f>INDEX(resultados!$A$2:$ZZ$2662, 1372, MATCH($B$3, resultados!$A$1:$ZZ$1, 0))</f>
        <v/>
      </c>
    </row>
    <row r="1379">
      <c r="A1379">
        <f>INDEX(resultados!$A$2:$ZZ$2662, 1373, MATCH($B$1, resultados!$A$1:$ZZ$1, 0))</f>
        <v/>
      </c>
      <c r="B1379">
        <f>INDEX(resultados!$A$2:$ZZ$2662, 1373, MATCH($B$2, resultados!$A$1:$ZZ$1, 0))</f>
        <v/>
      </c>
      <c r="C1379">
        <f>INDEX(resultados!$A$2:$ZZ$2662, 1373, MATCH($B$3, resultados!$A$1:$ZZ$1, 0))</f>
        <v/>
      </c>
    </row>
    <row r="1380">
      <c r="A1380">
        <f>INDEX(resultados!$A$2:$ZZ$2662, 1374, MATCH($B$1, resultados!$A$1:$ZZ$1, 0))</f>
        <v/>
      </c>
      <c r="B1380">
        <f>INDEX(resultados!$A$2:$ZZ$2662, 1374, MATCH($B$2, resultados!$A$1:$ZZ$1, 0))</f>
        <v/>
      </c>
      <c r="C1380">
        <f>INDEX(resultados!$A$2:$ZZ$2662, 1374, MATCH($B$3, resultados!$A$1:$ZZ$1, 0))</f>
        <v/>
      </c>
    </row>
    <row r="1381">
      <c r="A1381">
        <f>INDEX(resultados!$A$2:$ZZ$2662, 1375, MATCH($B$1, resultados!$A$1:$ZZ$1, 0))</f>
        <v/>
      </c>
      <c r="B1381">
        <f>INDEX(resultados!$A$2:$ZZ$2662, 1375, MATCH($B$2, resultados!$A$1:$ZZ$1, 0))</f>
        <v/>
      </c>
      <c r="C1381">
        <f>INDEX(resultados!$A$2:$ZZ$2662, 1375, MATCH($B$3, resultados!$A$1:$ZZ$1, 0))</f>
        <v/>
      </c>
    </row>
    <row r="1382">
      <c r="A1382">
        <f>INDEX(resultados!$A$2:$ZZ$2662, 1376, MATCH($B$1, resultados!$A$1:$ZZ$1, 0))</f>
        <v/>
      </c>
      <c r="B1382">
        <f>INDEX(resultados!$A$2:$ZZ$2662, 1376, MATCH($B$2, resultados!$A$1:$ZZ$1, 0))</f>
        <v/>
      </c>
      <c r="C1382">
        <f>INDEX(resultados!$A$2:$ZZ$2662, 1376, MATCH($B$3, resultados!$A$1:$ZZ$1, 0))</f>
        <v/>
      </c>
    </row>
    <row r="1383">
      <c r="A1383">
        <f>INDEX(resultados!$A$2:$ZZ$2662, 1377, MATCH($B$1, resultados!$A$1:$ZZ$1, 0))</f>
        <v/>
      </c>
      <c r="B1383">
        <f>INDEX(resultados!$A$2:$ZZ$2662, 1377, MATCH($B$2, resultados!$A$1:$ZZ$1, 0))</f>
        <v/>
      </c>
      <c r="C1383">
        <f>INDEX(resultados!$A$2:$ZZ$2662, 1377, MATCH($B$3, resultados!$A$1:$ZZ$1, 0))</f>
        <v/>
      </c>
    </row>
    <row r="1384">
      <c r="A1384">
        <f>INDEX(resultados!$A$2:$ZZ$2662, 1378, MATCH($B$1, resultados!$A$1:$ZZ$1, 0))</f>
        <v/>
      </c>
      <c r="B1384">
        <f>INDEX(resultados!$A$2:$ZZ$2662, 1378, MATCH($B$2, resultados!$A$1:$ZZ$1, 0))</f>
        <v/>
      </c>
      <c r="C1384">
        <f>INDEX(resultados!$A$2:$ZZ$2662, 1378, MATCH($B$3, resultados!$A$1:$ZZ$1, 0))</f>
        <v/>
      </c>
    </row>
    <row r="1385">
      <c r="A1385">
        <f>INDEX(resultados!$A$2:$ZZ$2662, 1379, MATCH($B$1, resultados!$A$1:$ZZ$1, 0))</f>
        <v/>
      </c>
      <c r="B1385">
        <f>INDEX(resultados!$A$2:$ZZ$2662, 1379, MATCH($B$2, resultados!$A$1:$ZZ$1, 0))</f>
        <v/>
      </c>
      <c r="C1385">
        <f>INDEX(resultados!$A$2:$ZZ$2662, 1379, MATCH($B$3, resultados!$A$1:$ZZ$1, 0))</f>
        <v/>
      </c>
    </row>
    <row r="1386">
      <c r="A1386">
        <f>INDEX(resultados!$A$2:$ZZ$2662, 1380, MATCH($B$1, resultados!$A$1:$ZZ$1, 0))</f>
        <v/>
      </c>
      <c r="B1386">
        <f>INDEX(resultados!$A$2:$ZZ$2662, 1380, MATCH($B$2, resultados!$A$1:$ZZ$1, 0))</f>
        <v/>
      </c>
      <c r="C1386">
        <f>INDEX(resultados!$A$2:$ZZ$2662, 1380, MATCH($B$3, resultados!$A$1:$ZZ$1, 0))</f>
        <v/>
      </c>
    </row>
    <row r="1387">
      <c r="A1387">
        <f>INDEX(resultados!$A$2:$ZZ$2662, 1381, MATCH($B$1, resultados!$A$1:$ZZ$1, 0))</f>
        <v/>
      </c>
      <c r="B1387">
        <f>INDEX(resultados!$A$2:$ZZ$2662, 1381, MATCH($B$2, resultados!$A$1:$ZZ$1, 0))</f>
        <v/>
      </c>
      <c r="C1387">
        <f>INDEX(resultados!$A$2:$ZZ$2662, 1381, MATCH($B$3, resultados!$A$1:$ZZ$1, 0))</f>
        <v/>
      </c>
    </row>
    <row r="1388">
      <c r="A1388">
        <f>INDEX(resultados!$A$2:$ZZ$2662, 1382, MATCH($B$1, resultados!$A$1:$ZZ$1, 0))</f>
        <v/>
      </c>
      <c r="B1388">
        <f>INDEX(resultados!$A$2:$ZZ$2662, 1382, MATCH($B$2, resultados!$A$1:$ZZ$1, 0))</f>
        <v/>
      </c>
      <c r="C1388">
        <f>INDEX(resultados!$A$2:$ZZ$2662, 1382, MATCH($B$3, resultados!$A$1:$ZZ$1, 0))</f>
        <v/>
      </c>
    </row>
    <row r="1389">
      <c r="A1389">
        <f>INDEX(resultados!$A$2:$ZZ$2662, 1383, MATCH($B$1, resultados!$A$1:$ZZ$1, 0))</f>
        <v/>
      </c>
      <c r="B1389">
        <f>INDEX(resultados!$A$2:$ZZ$2662, 1383, MATCH($B$2, resultados!$A$1:$ZZ$1, 0))</f>
        <v/>
      </c>
      <c r="C1389">
        <f>INDEX(resultados!$A$2:$ZZ$2662, 1383, MATCH($B$3, resultados!$A$1:$ZZ$1, 0))</f>
        <v/>
      </c>
    </row>
    <row r="1390">
      <c r="A1390">
        <f>INDEX(resultados!$A$2:$ZZ$2662, 1384, MATCH($B$1, resultados!$A$1:$ZZ$1, 0))</f>
        <v/>
      </c>
      <c r="B1390">
        <f>INDEX(resultados!$A$2:$ZZ$2662, 1384, MATCH($B$2, resultados!$A$1:$ZZ$1, 0))</f>
        <v/>
      </c>
      <c r="C1390">
        <f>INDEX(resultados!$A$2:$ZZ$2662, 1384, MATCH($B$3, resultados!$A$1:$ZZ$1, 0))</f>
        <v/>
      </c>
    </row>
    <row r="1391">
      <c r="A1391">
        <f>INDEX(resultados!$A$2:$ZZ$2662, 1385, MATCH($B$1, resultados!$A$1:$ZZ$1, 0))</f>
        <v/>
      </c>
      <c r="B1391">
        <f>INDEX(resultados!$A$2:$ZZ$2662, 1385, MATCH($B$2, resultados!$A$1:$ZZ$1, 0))</f>
        <v/>
      </c>
      <c r="C1391">
        <f>INDEX(resultados!$A$2:$ZZ$2662, 1385, MATCH($B$3, resultados!$A$1:$ZZ$1, 0))</f>
        <v/>
      </c>
    </row>
    <row r="1392">
      <c r="A1392">
        <f>INDEX(resultados!$A$2:$ZZ$2662, 1386, MATCH($B$1, resultados!$A$1:$ZZ$1, 0))</f>
        <v/>
      </c>
      <c r="B1392">
        <f>INDEX(resultados!$A$2:$ZZ$2662, 1386, MATCH($B$2, resultados!$A$1:$ZZ$1, 0))</f>
        <v/>
      </c>
      <c r="C1392">
        <f>INDEX(resultados!$A$2:$ZZ$2662, 1386, MATCH($B$3, resultados!$A$1:$ZZ$1, 0))</f>
        <v/>
      </c>
    </row>
    <row r="1393">
      <c r="A1393">
        <f>INDEX(resultados!$A$2:$ZZ$2662, 1387, MATCH($B$1, resultados!$A$1:$ZZ$1, 0))</f>
        <v/>
      </c>
      <c r="B1393">
        <f>INDEX(resultados!$A$2:$ZZ$2662, 1387, MATCH($B$2, resultados!$A$1:$ZZ$1, 0))</f>
        <v/>
      </c>
      <c r="C1393">
        <f>INDEX(resultados!$A$2:$ZZ$2662, 1387, MATCH($B$3, resultados!$A$1:$ZZ$1, 0))</f>
        <v/>
      </c>
    </row>
    <row r="1394">
      <c r="A1394">
        <f>INDEX(resultados!$A$2:$ZZ$2662, 1388, MATCH($B$1, resultados!$A$1:$ZZ$1, 0))</f>
        <v/>
      </c>
      <c r="B1394">
        <f>INDEX(resultados!$A$2:$ZZ$2662, 1388, MATCH($B$2, resultados!$A$1:$ZZ$1, 0))</f>
        <v/>
      </c>
      <c r="C1394">
        <f>INDEX(resultados!$A$2:$ZZ$2662, 1388, MATCH($B$3, resultados!$A$1:$ZZ$1, 0))</f>
        <v/>
      </c>
    </row>
    <row r="1395">
      <c r="A1395">
        <f>INDEX(resultados!$A$2:$ZZ$2662, 1389, MATCH($B$1, resultados!$A$1:$ZZ$1, 0))</f>
        <v/>
      </c>
      <c r="B1395">
        <f>INDEX(resultados!$A$2:$ZZ$2662, 1389, MATCH($B$2, resultados!$A$1:$ZZ$1, 0))</f>
        <v/>
      </c>
      <c r="C1395">
        <f>INDEX(resultados!$A$2:$ZZ$2662, 1389, MATCH($B$3, resultados!$A$1:$ZZ$1, 0))</f>
        <v/>
      </c>
    </row>
    <row r="1396">
      <c r="A1396">
        <f>INDEX(resultados!$A$2:$ZZ$2662, 1390, MATCH($B$1, resultados!$A$1:$ZZ$1, 0))</f>
        <v/>
      </c>
      <c r="B1396">
        <f>INDEX(resultados!$A$2:$ZZ$2662, 1390, MATCH($B$2, resultados!$A$1:$ZZ$1, 0))</f>
        <v/>
      </c>
      <c r="C1396">
        <f>INDEX(resultados!$A$2:$ZZ$2662, 1390, MATCH($B$3, resultados!$A$1:$ZZ$1, 0))</f>
        <v/>
      </c>
    </row>
    <row r="1397">
      <c r="A1397">
        <f>INDEX(resultados!$A$2:$ZZ$2662, 1391, MATCH($B$1, resultados!$A$1:$ZZ$1, 0))</f>
        <v/>
      </c>
      <c r="B1397">
        <f>INDEX(resultados!$A$2:$ZZ$2662, 1391, MATCH($B$2, resultados!$A$1:$ZZ$1, 0))</f>
        <v/>
      </c>
      <c r="C1397">
        <f>INDEX(resultados!$A$2:$ZZ$2662, 1391, MATCH($B$3, resultados!$A$1:$ZZ$1, 0))</f>
        <v/>
      </c>
    </row>
    <row r="1398">
      <c r="A1398">
        <f>INDEX(resultados!$A$2:$ZZ$2662, 1392, MATCH($B$1, resultados!$A$1:$ZZ$1, 0))</f>
        <v/>
      </c>
      <c r="B1398">
        <f>INDEX(resultados!$A$2:$ZZ$2662, 1392, MATCH($B$2, resultados!$A$1:$ZZ$1, 0))</f>
        <v/>
      </c>
      <c r="C1398">
        <f>INDEX(resultados!$A$2:$ZZ$2662, 1392, MATCH($B$3, resultados!$A$1:$ZZ$1, 0))</f>
        <v/>
      </c>
    </row>
    <row r="1399">
      <c r="A1399">
        <f>INDEX(resultados!$A$2:$ZZ$2662, 1393, MATCH($B$1, resultados!$A$1:$ZZ$1, 0))</f>
        <v/>
      </c>
      <c r="B1399">
        <f>INDEX(resultados!$A$2:$ZZ$2662, 1393, MATCH($B$2, resultados!$A$1:$ZZ$1, 0))</f>
        <v/>
      </c>
      <c r="C1399">
        <f>INDEX(resultados!$A$2:$ZZ$2662, 1393, MATCH($B$3, resultados!$A$1:$ZZ$1, 0))</f>
        <v/>
      </c>
    </row>
    <row r="1400">
      <c r="A1400">
        <f>INDEX(resultados!$A$2:$ZZ$2662, 1394, MATCH($B$1, resultados!$A$1:$ZZ$1, 0))</f>
        <v/>
      </c>
      <c r="B1400">
        <f>INDEX(resultados!$A$2:$ZZ$2662, 1394, MATCH($B$2, resultados!$A$1:$ZZ$1, 0))</f>
        <v/>
      </c>
      <c r="C1400">
        <f>INDEX(resultados!$A$2:$ZZ$2662, 1394, MATCH($B$3, resultados!$A$1:$ZZ$1, 0))</f>
        <v/>
      </c>
    </row>
    <row r="1401">
      <c r="A1401">
        <f>INDEX(resultados!$A$2:$ZZ$2662, 1395, MATCH($B$1, resultados!$A$1:$ZZ$1, 0))</f>
        <v/>
      </c>
      <c r="B1401">
        <f>INDEX(resultados!$A$2:$ZZ$2662, 1395, MATCH($B$2, resultados!$A$1:$ZZ$1, 0))</f>
        <v/>
      </c>
      <c r="C1401">
        <f>INDEX(resultados!$A$2:$ZZ$2662, 1395, MATCH($B$3, resultados!$A$1:$ZZ$1, 0))</f>
        <v/>
      </c>
    </row>
    <row r="1402">
      <c r="A1402">
        <f>INDEX(resultados!$A$2:$ZZ$2662, 1396, MATCH($B$1, resultados!$A$1:$ZZ$1, 0))</f>
        <v/>
      </c>
      <c r="B1402">
        <f>INDEX(resultados!$A$2:$ZZ$2662, 1396, MATCH($B$2, resultados!$A$1:$ZZ$1, 0))</f>
        <v/>
      </c>
      <c r="C1402">
        <f>INDEX(resultados!$A$2:$ZZ$2662, 1396, MATCH($B$3, resultados!$A$1:$ZZ$1, 0))</f>
        <v/>
      </c>
    </row>
    <row r="1403">
      <c r="A1403">
        <f>INDEX(resultados!$A$2:$ZZ$2662, 1397, MATCH($B$1, resultados!$A$1:$ZZ$1, 0))</f>
        <v/>
      </c>
      <c r="B1403">
        <f>INDEX(resultados!$A$2:$ZZ$2662, 1397, MATCH($B$2, resultados!$A$1:$ZZ$1, 0))</f>
        <v/>
      </c>
      <c r="C1403">
        <f>INDEX(resultados!$A$2:$ZZ$2662, 1397, MATCH($B$3, resultados!$A$1:$ZZ$1, 0))</f>
        <v/>
      </c>
    </row>
    <row r="1404">
      <c r="A1404">
        <f>INDEX(resultados!$A$2:$ZZ$2662, 1398, MATCH($B$1, resultados!$A$1:$ZZ$1, 0))</f>
        <v/>
      </c>
      <c r="B1404">
        <f>INDEX(resultados!$A$2:$ZZ$2662, 1398, MATCH($B$2, resultados!$A$1:$ZZ$1, 0))</f>
        <v/>
      </c>
      <c r="C1404">
        <f>INDEX(resultados!$A$2:$ZZ$2662, 1398, MATCH($B$3, resultados!$A$1:$ZZ$1, 0))</f>
        <v/>
      </c>
    </row>
    <row r="1405">
      <c r="A1405">
        <f>INDEX(resultados!$A$2:$ZZ$2662, 1399, MATCH($B$1, resultados!$A$1:$ZZ$1, 0))</f>
        <v/>
      </c>
      <c r="B1405">
        <f>INDEX(resultados!$A$2:$ZZ$2662, 1399, MATCH($B$2, resultados!$A$1:$ZZ$1, 0))</f>
        <v/>
      </c>
      <c r="C1405">
        <f>INDEX(resultados!$A$2:$ZZ$2662, 1399, MATCH($B$3, resultados!$A$1:$ZZ$1, 0))</f>
        <v/>
      </c>
    </row>
    <row r="1406">
      <c r="A1406">
        <f>INDEX(resultados!$A$2:$ZZ$2662, 1400, MATCH($B$1, resultados!$A$1:$ZZ$1, 0))</f>
        <v/>
      </c>
      <c r="B1406">
        <f>INDEX(resultados!$A$2:$ZZ$2662, 1400, MATCH($B$2, resultados!$A$1:$ZZ$1, 0))</f>
        <v/>
      </c>
      <c r="C1406">
        <f>INDEX(resultados!$A$2:$ZZ$2662, 1400, MATCH($B$3, resultados!$A$1:$ZZ$1, 0))</f>
        <v/>
      </c>
    </row>
    <row r="1407">
      <c r="A1407">
        <f>INDEX(resultados!$A$2:$ZZ$2662, 1401, MATCH($B$1, resultados!$A$1:$ZZ$1, 0))</f>
        <v/>
      </c>
      <c r="B1407">
        <f>INDEX(resultados!$A$2:$ZZ$2662, 1401, MATCH($B$2, resultados!$A$1:$ZZ$1, 0))</f>
        <v/>
      </c>
      <c r="C1407">
        <f>INDEX(resultados!$A$2:$ZZ$2662, 1401, MATCH($B$3, resultados!$A$1:$ZZ$1, 0))</f>
        <v/>
      </c>
    </row>
    <row r="1408">
      <c r="A1408">
        <f>INDEX(resultados!$A$2:$ZZ$2662, 1402, MATCH($B$1, resultados!$A$1:$ZZ$1, 0))</f>
        <v/>
      </c>
      <c r="B1408">
        <f>INDEX(resultados!$A$2:$ZZ$2662, 1402, MATCH($B$2, resultados!$A$1:$ZZ$1, 0))</f>
        <v/>
      </c>
      <c r="C1408">
        <f>INDEX(resultados!$A$2:$ZZ$2662, 1402, MATCH($B$3, resultados!$A$1:$ZZ$1, 0))</f>
        <v/>
      </c>
    </row>
    <row r="1409">
      <c r="A1409">
        <f>INDEX(resultados!$A$2:$ZZ$2662, 1403, MATCH($B$1, resultados!$A$1:$ZZ$1, 0))</f>
        <v/>
      </c>
      <c r="B1409">
        <f>INDEX(resultados!$A$2:$ZZ$2662, 1403, MATCH($B$2, resultados!$A$1:$ZZ$1, 0))</f>
        <v/>
      </c>
      <c r="C1409">
        <f>INDEX(resultados!$A$2:$ZZ$2662, 1403, MATCH($B$3, resultados!$A$1:$ZZ$1, 0))</f>
        <v/>
      </c>
    </row>
    <row r="1410">
      <c r="A1410">
        <f>INDEX(resultados!$A$2:$ZZ$2662, 1404, MATCH($B$1, resultados!$A$1:$ZZ$1, 0))</f>
        <v/>
      </c>
      <c r="B1410">
        <f>INDEX(resultados!$A$2:$ZZ$2662, 1404, MATCH($B$2, resultados!$A$1:$ZZ$1, 0))</f>
        <v/>
      </c>
      <c r="C1410">
        <f>INDEX(resultados!$A$2:$ZZ$2662, 1404, MATCH($B$3, resultados!$A$1:$ZZ$1, 0))</f>
        <v/>
      </c>
    </row>
    <row r="1411">
      <c r="A1411">
        <f>INDEX(resultados!$A$2:$ZZ$2662, 1405, MATCH($B$1, resultados!$A$1:$ZZ$1, 0))</f>
        <v/>
      </c>
      <c r="B1411">
        <f>INDEX(resultados!$A$2:$ZZ$2662, 1405, MATCH($B$2, resultados!$A$1:$ZZ$1, 0))</f>
        <v/>
      </c>
      <c r="C1411">
        <f>INDEX(resultados!$A$2:$ZZ$2662, 1405, MATCH($B$3, resultados!$A$1:$ZZ$1, 0))</f>
        <v/>
      </c>
    </row>
    <row r="1412">
      <c r="A1412">
        <f>INDEX(resultados!$A$2:$ZZ$2662, 1406, MATCH($B$1, resultados!$A$1:$ZZ$1, 0))</f>
        <v/>
      </c>
      <c r="B1412">
        <f>INDEX(resultados!$A$2:$ZZ$2662, 1406, MATCH($B$2, resultados!$A$1:$ZZ$1, 0))</f>
        <v/>
      </c>
      <c r="C1412">
        <f>INDEX(resultados!$A$2:$ZZ$2662, 1406, MATCH($B$3, resultados!$A$1:$ZZ$1, 0))</f>
        <v/>
      </c>
    </row>
    <row r="1413">
      <c r="A1413">
        <f>INDEX(resultados!$A$2:$ZZ$2662, 1407, MATCH($B$1, resultados!$A$1:$ZZ$1, 0))</f>
        <v/>
      </c>
      <c r="B1413">
        <f>INDEX(resultados!$A$2:$ZZ$2662, 1407, MATCH($B$2, resultados!$A$1:$ZZ$1, 0))</f>
        <v/>
      </c>
      <c r="C1413">
        <f>INDEX(resultados!$A$2:$ZZ$2662, 1407, MATCH($B$3, resultados!$A$1:$ZZ$1, 0))</f>
        <v/>
      </c>
    </row>
    <row r="1414">
      <c r="A1414">
        <f>INDEX(resultados!$A$2:$ZZ$2662, 1408, MATCH($B$1, resultados!$A$1:$ZZ$1, 0))</f>
        <v/>
      </c>
      <c r="B1414">
        <f>INDEX(resultados!$A$2:$ZZ$2662, 1408, MATCH($B$2, resultados!$A$1:$ZZ$1, 0))</f>
        <v/>
      </c>
      <c r="C1414">
        <f>INDEX(resultados!$A$2:$ZZ$2662, 1408, MATCH($B$3, resultados!$A$1:$ZZ$1, 0))</f>
        <v/>
      </c>
    </row>
    <row r="1415">
      <c r="A1415">
        <f>INDEX(resultados!$A$2:$ZZ$2662, 1409, MATCH($B$1, resultados!$A$1:$ZZ$1, 0))</f>
        <v/>
      </c>
      <c r="B1415">
        <f>INDEX(resultados!$A$2:$ZZ$2662, 1409, MATCH($B$2, resultados!$A$1:$ZZ$1, 0))</f>
        <v/>
      </c>
      <c r="C1415">
        <f>INDEX(resultados!$A$2:$ZZ$2662, 1409, MATCH($B$3, resultados!$A$1:$ZZ$1, 0))</f>
        <v/>
      </c>
    </row>
    <row r="1416">
      <c r="A1416">
        <f>INDEX(resultados!$A$2:$ZZ$2662, 1410, MATCH($B$1, resultados!$A$1:$ZZ$1, 0))</f>
        <v/>
      </c>
      <c r="B1416">
        <f>INDEX(resultados!$A$2:$ZZ$2662, 1410, MATCH($B$2, resultados!$A$1:$ZZ$1, 0))</f>
        <v/>
      </c>
      <c r="C1416">
        <f>INDEX(resultados!$A$2:$ZZ$2662, 1410, MATCH($B$3, resultados!$A$1:$ZZ$1, 0))</f>
        <v/>
      </c>
    </row>
    <row r="1417">
      <c r="A1417">
        <f>INDEX(resultados!$A$2:$ZZ$2662, 1411, MATCH($B$1, resultados!$A$1:$ZZ$1, 0))</f>
        <v/>
      </c>
      <c r="B1417">
        <f>INDEX(resultados!$A$2:$ZZ$2662, 1411, MATCH($B$2, resultados!$A$1:$ZZ$1, 0))</f>
        <v/>
      </c>
      <c r="C1417">
        <f>INDEX(resultados!$A$2:$ZZ$2662, 1411, MATCH($B$3, resultados!$A$1:$ZZ$1, 0))</f>
        <v/>
      </c>
    </row>
    <row r="1418">
      <c r="A1418">
        <f>INDEX(resultados!$A$2:$ZZ$2662, 1412, MATCH($B$1, resultados!$A$1:$ZZ$1, 0))</f>
        <v/>
      </c>
      <c r="B1418">
        <f>INDEX(resultados!$A$2:$ZZ$2662, 1412, MATCH($B$2, resultados!$A$1:$ZZ$1, 0))</f>
        <v/>
      </c>
      <c r="C1418">
        <f>INDEX(resultados!$A$2:$ZZ$2662, 1412, MATCH($B$3, resultados!$A$1:$ZZ$1, 0))</f>
        <v/>
      </c>
    </row>
    <row r="1419">
      <c r="A1419">
        <f>INDEX(resultados!$A$2:$ZZ$2662, 1413, MATCH($B$1, resultados!$A$1:$ZZ$1, 0))</f>
        <v/>
      </c>
      <c r="B1419">
        <f>INDEX(resultados!$A$2:$ZZ$2662, 1413, MATCH($B$2, resultados!$A$1:$ZZ$1, 0))</f>
        <v/>
      </c>
      <c r="C1419">
        <f>INDEX(resultados!$A$2:$ZZ$2662, 1413, MATCH($B$3, resultados!$A$1:$ZZ$1, 0))</f>
        <v/>
      </c>
    </row>
    <row r="1420">
      <c r="A1420">
        <f>INDEX(resultados!$A$2:$ZZ$2662, 1414, MATCH($B$1, resultados!$A$1:$ZZ$1, 0))</f>
        <v/>
      </c>
      <c r="B1420">
        <f>INDEX(resultados!$A$2:$ZZ$2662, 1414, MATCH($B$2, resultados!$A$1:$ZZ$1, 0))</f>
        <v/>
      </c>
      <c r="C1420">
        <f>INDEX(resultados!$A$2:$ZZ$2662, 1414, MATCH($B$3, resultados!$A$1:$ZZ$1, 0))</f>
        <v/>
      </c>
    </row>
    <row r="1421">
      <c r="A1421">
        <f>INDEX(resultados!$A$2:$ZZ$2662, 1415, MATCH($B$1, resultados!$A$1:$ZZ$1, 0))</f>
        <v/>
      </c>
      <c r="B1421">
        <f>INDEX(resultados!$A$2:$ZZ$2662, 1415, MATCH($B$2, resultados!$A$1:$ZZ$1, 0))</f>
        <v/>
      </c>
      <c r="C1421">
        <f>INDEX(resultados!$A$2:$ZZ$2662, 1415, MATCH($B$3, resultados!$A$1:$ZZ$1, 0))</f>
        <v/>
      </c>
    </row>
    <row r="1422">
      <c r="A1422">
        <f>INDEX(resultados!$A$2:$ZZ$2662, 1416, MATCH($B$1, resultados!$A$1:$ZZ$1, 0))</f>
        <v/>
      </c>
      <c r="B1422">
        <f>INDEX(resultados!$A$2:$ZZ$2662, 1416, MATCH($B$2, resultados!$A$1:$ZZ$1, 0))</f>
        <v/>
      </c>
      <c r="C1422">
        <f>INDEX(resultados!$A$2:$ZZ$2662, 1416, MATCH($B$3, resultados!$A$1:$ZZ$1, 0))</f>
        <v/>
      </c>
    </row>
    <row r="1423">
      <c r="A1423">
        <f>INDEX(resultados!$A$2:$ZZ$2662, 1417, MATCH($B$1, resultados!$A$1:$ZZ$1, 0))</f>
        <v/>
      </c>
      <c r="B1423">
        <f>INDEX(resultados!$A$2:$ZZ$2662, 1417, MATCH($B$2, resultados!$A$1:$ZZ$1, 0))</f>
        <v/>
      </c>
      <c r="C1423">
        <f>INDEX(resultados!$A$2:$ZZ$2662, 1417, MATCH($B$3, resultados!$A$1:$ZZ$1, 0))</f>
        <v/>
      </c>
    </row>
    <row r="1424">
      <c r="A1424">
        <f>INDEX(resultados!$A$2:$ZZ$2662, 1418, MATCH($B$1, resultados!$A$1:$ZZ$1, 0))</f>
        <v/>
      </c>
      <c r="B1424">
        <f>INDEX(resultados!$A$2:$ZZ$2662, 1418, MATCH($B$2, resultados!$A$1:$ZZ$1, 0))</f>
        <v/>
      </c>
      <c r="C1424">
        <f>INDEX(resultados!$A$2:$ZZ$2662, 1418, MATCH($B$3, resultados!$A$1:$ZZ$1, 0))</f>
        <v/>
      </c>
    </row>
    <row r="1425">
      <c r="A1425">
        <f>INDEX(resultados!$A$2:$ZZ$2662, 1419, MATCH($B$1, resultados!$A$1:$ZZ$1, 0))</f>
        <v/>
      </c>
      <c r="B1425">
        <f>INDEX(resultados!$A$2:$ZZ$2662, 1419, MATCH($B$2, resultados!$A$1:$ZZ$1, 0))</f>
        <v/>
      </c>
      <c r="C1425">
        <f>INDEX(resultados!$A$2:$ZZ$2662, 1419, MATCH($B$3, resultados!$A$1:$ZZ$1, 0))</f>
        <v/>
      </c>
    </row>
    <row r="1426">
      <c r="A1426">
        <f>INDEX(resultados!$A$2:$ZZ$2662, 1420, MATCH($B$1, resultados!$A$1:$ZZ$1, 0))</f>
        <v/>
      </c>
      <c r="B1426">
        <f>INDEX(resultados!$A$2:$ZZ$2662, 1420, MATCH($B$2, resultados!$A$1:$ZZ$1, 0))</f>
        <v/>
      </c>
      <c r="C1426">
        <f>INDEX(resultados!$A$2:$ZZ$2662, 1420, MATCH($B$3, resultados!$A$1:$ZZ$1, 0))</f>
        <v/>
      </c>
    </row>
    <row r="1427">
      <c r="A1427">
        <f>INDEX(resultados!$A$2:$ZZ$2662, 1421, MATCH($B$1, resultados!$A$1:$ZZ$1, 0))</f>
        <v/>
      </c>
      <c r="B1427">
        <f>INDEX(resultados!$A$2:$ZZ$2662, 1421, MATCH($B$2, resultados!$A$1:$ZZ$1, 0))</f>
        <v/>
      </c>
      <c r="C1427">
        <f>INDEX(resultados!$A$2:$ZZ$2662, 1421, MATCH($B$3, resultados!$A$1:$ZZ$1, 0))</f>
        <v/>
      </c>
    </row>
    <row r="1428">
      <c r="A1428">
        <f>INDEX(resultados!$A$2:$ZZ$2662, 1422, MATCH($B$1, resultados!$A$1:$ZZ$1, 0))</f>
        <v/>
      </c>
      <c r="B1428">
        <f>INDEX(resultados!$A$2:$ZZ$2662, 1422, MATCH($B$2, resultados!$A$1:$ZZ$1, 0))</f>
        <v/>
      </c>
      <c r="C1428">
        <f>INDEX(resultados!$A$2:$ZZ$2662, 1422, MATCH($B$3, resultados!$A$1:$ZZ$1, 0))</f>
        <v/>
      </c>
    </row>
    <row r="1429">
      <c r="A1429">
        <f>INDEX(resultados!$A$2:$ZZ$2662, 1423, MATCH($B$1, resultados!$A$1:$ZZ$1, 0))</f>
        <v/>
      </c>
      <c r="B1429">
        <f>INDEX(resultados!$A$2:$ZZ$2662, 1423, MATCH($B$2, resultados!$A$1:$ZZ$1, 0))</f>
        <v/>
      </c>
      <c r="C1429">
        <f>INDEX(resultados!$A$2:$ZZ$2662, 1423, MATCH($B$3, resultados!$A$1:$ZZ$1, 0))</f>
        <v/>
      </c>
    </row>
    <row r="1430">
      <c r="A1430">
        <f>INDEX(resultados!$A$2:$ZZ$2662, 1424, MATCH($B$1, resultados!$A$1:$ZZ$1, 0))</f>
        <v/>
      </c>
      <c r="B1430">
        <f>INDEX(resultados!$A$2:$ZZ$2662, 1424, MATCH($B$2, resultados!$A$1:$ZZ$1, 0))</f>
        <v/>
      </c>
      <c r="C1430">
        <f>INDEX(resultados!$A$2:$ZZ$2662, 1424, MATCH($B$3, resultados!$A$1:$ZZ$1, 0))</f>
        <v/>
      </c>
    </row>
    <row r="1431">
      <c r="A1431">
        <f>INDEX(resultados!$A$2:$ZZ$2662, 1425, MATCH($B$1, resultados!$A$1:$ZZ$1, 0))</f>
        <v/>
      </c>
      <c r="B1431">
        <f>INDEX(resultados!$A$2:$ZZ$2662, 1425, MATCH($B$2, resultados!$A$1:$ZZ$1, 0))</f>
        <v/>
      </c>
      <c r="C1431">
        <f>INDEX(resultados!$A$2:$ZZ$2662, 1425, MATCH($B$3, resultados!$A$1:$ZZ$1, 0))</f>
        <v/>
      </c>
    </row>
    <row r="1432">
      <c r="A1432">
        <f>INDEX(resultados!$A$2:$ZZ$2662, 1426, MATCH($B$1, resultados!$A$1:$ZZ$1, 0))</f>
        <v/>
      </c>
      <c r="B1432">
        <f>INDEX(resultados!$A$2:$ZZ$2662, 1426, MATCH($B$2, resultados!$A$1:$ZZ$1, 0))</f>
        <v/>
      </c>
      <c r="C1432">
        <f>INDEX(resultados!$A$2:$ZZ$2662, 1426, MATCH($B$3, resultados!$A$1:$ZZ$1, 0))</f>
        <v/>
      </c>
    </row>
    <row r="1433">
      <c r="A1433">
        <f>INDEX(resultados!$A$2:$ZZ$2662, 1427, MATCH($B$1, resultados!$A$1:$ZZ$1, 0))</f>
        <v/>
      </c>
      <c r="B1433">
        <f>INDEX(resultados!$A$2:$ZZ$2662, 1427, MATCH($B$2, resultados!$A$1:$ZZ$1, 0))</f>
        <v/>
      </c>
      <c r="C1433">
        <f>INDEX(resultados!$A$2:$ZZ$2662, 1427, MATCH($B$3, resultados!$A$1:$ZZ$1, 0))</f>
        <v/>
      </c>
    </row>
    <row r="1434">
      <c r="A1434">
        <f>INDEX(resultados!$A$2:$ZZ$2662, 1428, MATCH($B$1, resultados!$A$1:$ZZ$1, 0))</f>
        <v/>
      </c>
      <c r="B1434">
        <f>INDEX(resultados!$A$2:$ZZ$2662, 1428, MATCH($B$2, resultados!$A$1:$ZZ$1, 0))</f>
        <v/>
      </c>
      <c r="C1434">
        <f>INDEX(resultados!$A$2:$ZZ$2662, 1428, MATCH($B$3, resultados!$A$1:$ZZ$1, 0))</f>
        <v/>
      </c>
    </row>
    <row r="1435">
      <c r="A1435">
        <f>INDEX(resultados!$A$2:$ZZ$2662, 1429, MATCH($B$1, resultados!$A$1:$ZZ$1, 0))</f>
        <v/>
      </c>
      <c r="B1435">
        <f>INDEX(resultados!$A$2:$ZZ$2662, 1429, MATCH($B$2, resultados!$A$1:$ZZ$1, 0))</f>
        <v/>
      </c>
      <c r="C1435">
        <f>INDEX(resultados!$A$2:$ZZ$2662, 1429, MATCH($B$3, resultados!$A$1:$ZZ$1, 0))</f>
        <v/>
      </c>
    </row>
    <row r="1436">
      <c r="A1436">
        <f>INDEX(resultados!$A$2:$ZZ$2662, 1430, MATCH($B$1, resultados!$A$1:$ZZ$1, 0))</f>
        <v/>
      </c>
      <c r="B1436">
        <f>INDEX(resultados!$A$2:$ZZ$2662, 1430, MATCH($B$2, resultados!$A$1:$ZZ$1, 0))</f>
        <v/>
      </c>
      <c r="C1436">
        <f>INDEX(resultados!$A$2:$ZZ$2662, 1430, MATCH($B$3, resultados!$A$1:$ZZ$1, 0))</f>
        <v/>
      </c>
    </row>
    <row r="1437">
      <c r="A1437">
        <f>INDEX(resultados!$A$2:$ZZ$2662, 1431, MATCH($B$1, resultados!$A$1:$ZZ$1, 0))</f>
        <v/>
      </c>
      <c r="B1437">
        <f>INDEX(resultados!$A$2:$ZZ$2662, 1431, MATCH($B$2, resultados!$A$1:$ZZ$1, 0))</f>
        <v/>
      </c>
      <c r="C1437">
        <f>INDEX(resultados!$A$2:$ZZ$2662, 1431, MATCH($B$3, resultados!$A$1:$ZZ$1, 0))</f>
        <v/>
      </c>
    </row>
    <row r="1438">
      <c r="A1438">
        <f>INDEX(resultados!$A$2:$ZZ$2662, 1432, MATCH($B$1, resultados!$A$1:$ZZ$1, 0))</f>
        <v/>
      </c>
      <c r="B1438">
        <f>INDEX(resultados!$A$2:$ZZ$2662, 1432, MATCH($B$2, resultados!$A$1:$ZZ$1, 0))</f>
        <v/>
      </c>
      <c r="C1438">
        <f>INDEX(resultados!$A$2:$ZZ$2662, 1432, MATCH($B$3, resultados!$A$1:$ZZ$1, 0))</f>
        <v/>
      </c>
    </row>
    <row r="1439">
      <c r="A1439">
        <f>INDEX(resultados!$A$2:$ZZ$2662, 1433, MATCH($B$1, resultados!$A$1:$ZZ$1, 0))</f>
        <v/>
      </c>
      <c r="B1439">
        <f>INDEX(resultados!$A$2:$ZZ$2662, 1433, MATCH($B$2, resultados!$A$1:$ZZ$1, 0))</f>
        <v/>
      </c>
      <c r="C1439">
        <f>INDEX(resultados!$A$2:$ZZ$2662, 1433, MATCH($B$3, resultados!$A$1:$ZZ$1, 0))</f>
        <v/>
      </c>
    </row>
    <row r="1440">
      <c r="A1440">
        <f>INDEX(resultados!$A$2:$ZZ$2662, 1434, MATCH($B$1, resultados!$A$1:$ZZ$1, 0))</f>
        <v/>
      </c>
      <c r="B1440">
        <f>INDEX(resultados!$A$2:$ZZ$2662, 1434, MATCH($B$2, resultados!$A$1:$ZZ$1, 0))</f>
        <v/>
      </c>
      <c r="C1440">
        <f>INDEX(resultados!$A$2:$ZZ$2662, 1434, MATCH($B$3, resultados!$A$1:$ZZ$1, 0))</f>
        <v/>
      </c>
    </row>
    <row r="1441">
      <c r="A1441">
        <f>INDEX(resultados!$A$2:$ZZ$2662, 1435, MATCH($B$1, resultados!$A$1:$ZZ$1, 0))</f>
        <v/>
      </c>
      <c r="B1441">
        <f>INDEX(resultados!$A$2:$ZZ$2662, 1435, MATCH($B$2, resultados!$A$1:$ZZ$1, 0))</f>
        <v/>
      </c>
      <c r="C1441">
        <f>INDEX(resultados!$A$2:$ZZ$2662, 1435, MATCH($B$3, resultados!$A$1:$ZZ$1, 0))</f>
        <v/>
      </c>
    </row>
    <row r="1442">
      <c r="A1442">
        <f>INDEX(resultados!$A$2:$ZZ$2662, 1436, MATCH($B$1, resultados!$A$1:$ZZ$1, 0))</f>
        <v/>
      </c>
      <c r="B1442">
        <f>INDEX(resultados!$A$2:$ZZ$2662, 1436, MATCH($B$2, resultados!$A$1:$ZZ$1, 0))</f>
        <v/>
      </c>
      <c r="C1442">
        <f>INDEX(resultados!$A$2:$ZZ$2662, 1436, MATCH($B$3, resultados!$A$1:$ZZ$1, 0))</f>
        <v/>
      </c>
    </row>
    <row r="1443">
      <c r="A1443">
        <f>INDEX(resultados!$A$2:$ZZ$2662, 1437, MATCH($B$1, resultados!$A$1:$ZZ$1, 0))</f>
        <v/>
      </c>
      <c r="B1443">
        <f>INDEX(resultados!$A$2:$ZZ$2662, 1437, MATCH($B$2, resultados!$A$1:$ZZ$1, 0))</f>
        <v/>
      </c>
      <c r="C1443">
        <f>INDEX(resultados!$A$2:$ZZ$2662, 1437, MATCH($B$3, resultados!$A$1:$ZZ$1, 0))</f>
        <v/>
      </c>
    </row>
    <row r="1444">
      <c r="A1444">
        <f>INDEX(resultados!$A$2:$ZZ$2662, 1438, MATCH($B$1, resultados!$A$1:$ZZ$1, 0))</f>
        <v/>
      </c>
      <c r="B1444">
        <f>INDEX(resultados!$A$2:$ZZ$2662, 1438, MATCH($B$2, resultados!$A$1:$ZZ$1, 0))</f>
        <v/>
      </c>
      <c r="C1444">
        <f>INDEX(resultados!$A$2:$ZZ$2662, 1438, MATCH($B$3, resultados!$A$1:$ZZ$1, 0))</f>
        <v/>
      </c>
    </row>
    <row r="1445">
      <c r="A1445">
        <f>INDEX(resultados!$A$2:$ZZ$2662, 1439, MATCH($B$1, resultados!$A$1:$ZZ$1, 0))</f>
        <v/>
      </c>
      <c r="B1445">
        <f>INDEX(resultados!$A$2:$ZZ$2662, 1439, MATCH($B$2, resultados!$A$1:$ZZ$1, 0))</f>
        <v/>
      </c>
      <c r="C1445">
        <f>INDEX(resultados!$A$2:$ZZ$2662, 1439, MATCH($B$3, resultados!$A$1:$ZZ$1, 0))</f>
        <v/>
      </c>
    </row>
    <row r="1446">
      <c r="A1446">
        <f>INDEX(resultados!$A$2:$ZZ$2662, 1440, MATCH($B$1, resultados!$A$1:$ZZ$1, 0))</f>
        <v/>
      </c>
      <c r="B1446">
        <f>INDEX(resultados!$A$2:$ZZ$2662, 1440, MATCH($B$2, resultados!$A$1:$ZZ$1, 0))</f>
        <v/>
      </c>
      <c r="C1446">
        <f>INDEX(resultados!$A$2:$ZZ$2662, 1440, MATCH($B$3, resultados!$A$1:$ZZ$1, 0))</f>
        <v/>
      </c>
    </row>
    <row r="1447">
      <c r="A1447">
        <f>INDEX(resultados!$A$2:$ZZ$2662, 1441, MATCH($B$1, resultados!$A$1:$ZZ$1, 0))</f>
        <v/>
      </c>
      <c r="B1447">
        <f>INDEX(resultados!$A$2:$ZZ$2662, 1441, MATCH($B$2, resultados!$A$1:$ZZ$1, 0))</f>
        <v/>
      </c>
      <c r="C1447">
        <f>INDEX(resultados!$A$2:$ZZ$2662, 1441, MATCH($B$3, resultados!$A$1:$ZZ$1, 0))</f>
        <v/>
      </c>
    </row>
    <row r="1448">
      <c r="A1448">
        <f>INDEX(resultados!$A$2:$ZZ$2662, 1442, MATCH($B$1, resultados!$A$1:$ZZ$1, 0))</f>
        <v/>
      </c>
      <c r="B1448">
        <f>INDEX(resultados!$A$2:$ZZ$2662, 1442, MATCH($B$2, resultados!$A$1:$ZZ$1, 0))</f>
        <v/>
      </c>
      <c r="C1448">
        <f>INDEX(resultados!$A$2:$ZZ$2662, 1442, MATCH($B$3, resultados!$A$1:$ZZ$1, 0))</f>
        <v/>
      </c>
    </row>
    <row r="1449">
      <c r="A1449">
        <f>INDEX(resultados!$A$2:$ZZ$2662, 1443, MATCH($B$1, resultados!$A$1:$ZZ$1, 0))</f>
        <v/>
      </c>
      <c r="B1449">
        <f>INDEX(resultados!$A$2:$ZZ$2662, 1443, MATCH($B$2, resultados!$A$1:$ZZ$1, 0))</f>
        <v/>
      </c>
      <c r="C1449">
        <f>INDEX(resultados!$A$2:$ZZ$2662, 1443, MATCH($B$3, resultados!$A$1:$ZZ$1, 0))</f>
        <v/>
      </c>
    </row>
    <row r="1450">
      <c r="A1450">
        <f>INDEX(resultados!$A$2:$ZZ$2662, 1444, MATCH($B$1, resultados!$A$1:$ZZ$1, 0))</f>
        <v/>
      </c>
      <c r="B1450">
        <f>INDEX(resultados!$A$2:$ZZ$2662, 1444, MATCH($B$2, resultados!$A$1:$ZZ$1, 0))</f>
        <v/>
      </c>
      <c r="C1450">
        <f>INDEX(resultados!$A$2:$ZZ$2662, 1444, MATCH($B$3, resultados!$A$1:$ZZ$1, 0))</f>
        <v/>
      </c>
    </row>
    <row r="1451">
      <c r="A1451">
        <f>INDEX(resultados!$A$2:$ZZ$2662, 1445, MATCH($B$1, resultados!$A$1:$ZZ$1, 0))</f>
        <v/>
      </c>
      <c r="B1451">
        <f>INDEX(resultados!$A$2:$ZZ$2662, 1445, MATCH($B$2, resultados!$A$1:$ZZ$1, 0))</f>
        <v/>
      </c>
      <c r="C1451">
        <f>INDEX(resultados!$A$2:$ZZ$2662, 1445, MATCH($B$3, resultados!$A$1:$ZZ$1, 0))</f>
        <v/>
      </c>
    </row>
    <row r="1452">
      <c r="A1452">
        <f>INDEX(resultados!$A$2:$ZZ$2662, 1446, MATCH($B$1, resultados!$A$1:$ZZ$1, 0))</f>
        <v/>
      </c>
      <c r="B1452">
        <f>INDEX(resultados!$A$2:$ZZ$2662, 1446, MATCH($B$2, resultados!$A$1:$ZZ$1, 0))</f>
        <v/>
      </c>
      <c r="C1452">
        <f>INDEX(resultados!$A$2:$ZZ$2662, 1446, MATCH($B$3, resultados!$A$1:$ZZ$1, 0))</f>
        <v/>
      </c>
    </row>
    <row r="1453">
      <c r="A1453">
        <f>INDEX(resultados!$A$2:$ZZ$2662, 1447, MATCH($B$1, resultados!$A$1:$ZZ$1, 0))</f>
        <v/>
      </c>
      <c r="B1453">
        <f>INDEX(resultados!$A$2:$ZZ$2662, 1447, MATCH($B$2, resultados!$A$1:$ZZ$1, 0))</f>
        <v/>
      </c>
      <c r="C1453">
        <f>INDEX(resultados!$A$2:$ZZ$2662, 1447, MATCH($B$3, resultados!$A$1:$ZZ$1, 0))</f>
        <v/>
      </c>
    </row>
    <row r="1454">
      <c r="A1454">
        <f>INDEX(resultados!$A$2:$ZZ$2662, 1448, MATCH($B$1, resultados!$A$1:$ZZ$1, 0))</f>
        <v/>
      </c>
      <c r="B1454">
        <f>INDEX(resultados!$A$2:$ZZ$2662, 1448, MATCH($B$2, resultados!$A$1:$ZZ$1, 0))</f>
        <v/>
      </c>
      <c r="C1454">
        <f>INDEX(resultados!$A$2:$ZZ$2662, 1448, MATCH($B$3, resultados!$A$1:$ZZ$1, 0))</f>
        <v/>
      </c>
    </row>
    <row r="1455">
      <c r="A1455">
        <f>INDEX(resultados!$A$2:$ZZ$2662, 1449, MATCH($B$1, resultados!$A$1:$ZZ$1, 0))</f>
        <v/>
      </c>
      <c r="B1455">
        <f>INDEX(resultados!$A$2:$ZZ$2662, 1449, MATCH($B$2, resultados!$A$1:$ZZ$1, 0))</f>
        <v/>
      </c>
      <c r="C1455">
        <f>INDEX(resultados!$A$2:$ZZ$2662, 1449, MATCH($B$3, resultados!$A$1:$ZZ$1, 0))</f>
        <v/>
      </c>
    </row>
    <row r="1456">
      <c r="A1456">
        <f>INDEX(resultados!$A$2:$ZZ$2662, 1450, MATCH($B$1, resultados!$A$1:$ZZ$1, 0))</f>
        <v/>
      </c>
      <c r="B1456">
        <f>INDEX(resultados!$A$2:$ZZ$2662, 1450, MATCH($B$2, resultados!$A$1:$ZZ$1, 0))</f>
        <v/>
      </c>
      <c r="C1456">
        <f>INDEX(resultados!$A$2:$ZZ$2662, 1450, MATCH($B$3, resultados!$A$1:$ZZ$1, 0))</f>
        <v/>
      </c>
    </row>
    <row r="1457">
      <c r="A1457">
        <f>INDEX(resultados!$A$2:$ZZ$2662, 1451, MATCH($B$1, resultados!$A$1:$ZZ$1, 0))</f>
        <v/>
      </c>
      <c r="B1457">
        <f>INDEX(resultados!$A$2:$ZZ$2662, 1451, MATCH($B$2, resultados!$A$1:$ZZ$1, 0))</f>
        <v/>
      </c>
      <c r="C1457">
        <f>INDEX(resultados!$A$2:$ZZ$2662, 1451, MATCH($B$3, resultados!$A$1:$ZZ$1, 0))</f>
        <v/>
      </c>
    </row>
    <row r="1458">
      <c r="A1458">
        <f>INDEX(resultados!$A$2:$ZZ$2662, 1452, MATCH($B$1, resultados!$A$1:$ZZ$1, 0))</f>
        <v/>
      </c>
      <c r="B1458">
        <f>INDEX(resultados!$A$2:$ZZ$2662, 1452, MATCH($B$2, resultados!$A$1:$ZZ$1, 0))</f>
        <v/>
      </c>
      <c r="C1458">
        <f>INDEX(resultados!$A$2:$ZZ$2662, 1452, MATCH($B$3, resultados!$A$1:$ZZ$1, 0))</f>
        <v/>
      </c>
    </row>
    <row r="1459">
      <c r="A1459">
        <f>INDEX(resultados!$A$2:$ZZ$2662, 1453, MATCH($B$1, resultados!$A$1:$ZZ$1, 0))</f>
        <v/>
      </c>
      <c r="B1459">
        <f>INDEX(resultados!$A$2:$ZZ$2662, 1453, MATCH($B$2, resultados!$A$1:$ZZ$1, 0))</f>
        <v/>
      </c>
      <c r="C1459">
        <f>INDEX(resultados!$A$2:$ZZ$2662, 1453, MATCH($B$3, resultados!$A$1:$ZZ$1, 0))</f>
        <v/>
      </c>
    </row>
    <row r="1460">
      <c r="A1460">
        <f>INDEX(resultados!$A$2:$ZZ$2662, 1454, MATCH($B$1, resultados!$A$1:$ZZ$1, 0))</f>
        <v/>
      </c>
      <c r="B1460">
        <f>INDEX(resultados!$A$2:$ZZ$2662, 1454, MATCH($B$2, resultados!$A$1:$ZZ$1, 0))</f>
        <v/>
      </c>
      <c r="C1460">
        <f>INDEX(resultados!$A$2:$ZZ$2662, 1454, MATCH($B$3, resultados!$A$1:$ZZ$1, 0))</f>
        <v/>
      </c>
    </row>
    <row r="1461">
      <c r="A1461">
        <f>INDEX(resultados!$A$2:$ZZ$2662, 1455, MATCH($B$1, resultados!$A$1:$ZZ$1, 0))</f>
        <v/>
      </c>
      <c r="B1461">
        <f>INDEX(resultados!$A$2:$ZZ$2662, 1455, MATCH($B$2, resultados!$A$1:$ZZ$1, 0))</f>
        <v/>
      </c>
      <c r="C1461">
        <f>INDEX(resultados!$A$2:$ZZ$2662, 1455, MATCH($B$3, resultados!$A$1:$ZZ$1, 0))</f>
        <v/>
      </c>
    </row>
    <row r="1462">
      <c r="A1462">
        <f>INDEX(resultados!$A$2:$ZZ$2662, 1456, MATCH($B$1, resultados!$A$1:$ZZ$1, 0))</f>
        <v/>
      </c>
      <c r="B1462">
        <f>INDEX(resultados!$A$2:$ZZ$2662, 1456, MATCH($B$2, resultados!$A$1:$ZZ$1, 0))</f>
        <v/>
      </c>
      <c r="C1462">
        <f>INDEX(resultados!$A$2:$ZZ$2662, 1456, MATCH($B$3, resultados!$A$1:$ZZ$1, 0))</f>
        <v/>
      </c>
    </row>
    <row r="1463">
      <c r="A1463">
        <f>INDEX(resultados!$A$2:$ZZ$2662, 1457, MATCH($B$1, resultados!$A$1:$ZZ$1, 0))</f>
        <v/>
      </c>
      <c r="B1463">
        <f>INDEX(resultados!$A$2:$ZZ$2662, 1457, MATCH($B$2, resultados!$A$1:$ZZ$1, 0))</f>
        <v/>
      </c>
      <c r="C1463">
        <f>INDEX(resultados!$A$2:$ZZ$2662, 1457, MATCH($B$3, resultados!$A$1:$ZZ$1, 0))</f>
        <v/>
      </c>
    </row>
    <row r="1464">
      <c r="A1464">
        <f>INDEX(resultados!$A$2:$ZZ$2662, 1458, MATCH($B$1, resultados!$A$1:$ZZ$1, 0))</f>
        <v/>
      </c>
      <c r="B1464">
        <f>INDEX(resultados!$A$2:$ZZ$2662, 1458, MATCH($B$2, resultados!$A$1:$ZZ$1, 0))</f>
        <v/>
      </c>
      <c r="C1464">
        <f>INDEX(resultados!$A$2:$ZZ$2662, 1458, MATCH($B$3, resultados!$A$1:$ZZ$1, 0))</f>
        <v/>
      </c>
    </row>
    <row r="1465">
      <c r="A1465">
        <f>INDEX(resultados!$A$2:$ZZ$2662, 1459, MATCH($B$1, resultados!$A$1:$ZZ$1, 0))</f>
        <v/>
      </c>
      <c r="B1465">
        <f>INDEX(resultados!$A$2:$ZZ$2662, 1459, MATCH($B$2, resultados!$A$1:$ZZ$1, 0))</f>
        <v/>
      </c>
      <c r="C1465">
        <f>INDEX(resultados!$A$2:$ZZ$2662, 1459, MATCH($B$3, resultados!$A$1:$ZZ$1, 0))</f>
        <v/>
      </c>
    </row>
    <row r="1466">
      <c r="A1466">
        <f>INDEX(resultados!$A$2:$ZZ$2662, 1460, MATCH($B$1, resultados!$A$1:$ZZ$1, 0))</f>
        <v/>
      </c>
      <c r="B1466">
        <f>INDEX(resultados!$A$2:$ZZ$2662, 1460, MATCH($B$2, resultados!$A$1:$ZZ$1, 0))</f>
        <v/>
      </c>
      <c r="C1466">
        <f>INDEX(resultados!$A$2:$ZZ$2662, 1460, MATCH($B$3, resultados!$A$1:$ZZ$1, 0))</f>
        <v/>
      </c>
    </row>
    <row r="1467">
      <c r="A1467">
        <f>INDEX(resultados!$A$2:$ZZ$2662, 1461, MATCH($B$1, resultados!$A$1:$ZZ$1, 0))</f>
        <v/>
      </c>
      <c r="B1467">
        <f>INDEX(resultados!$A$2:$ZZ$2662, 1461, MATCH($B$2, resultados!$A$1:$ZZ$1, 0))</f>
        <v/>
      </c>
      <c r="C1467">
        <f>INDEX(resultados!$A$2:$ZZ$2662, 1461, MATCH($B$3, resultados!$A$1:$ZZ$1, 0))</f>
        <v/>
      </c>
    </row>
    <row r="1468">
      <c r="A1468">
        <f>INDEX(resultados!$A$2:$ZZ$2662, 1462, MATCH($B$1, resultados!$A$1:$ZZ$1, 0))</f>
        <v/>
      </c>
      <c r="B1468">
        <f>INDEX(resultados!$A$2:$ZZ$2662, 1462, MATCH($B$2, resultados!$A$1:$ZZ$1, 0))</f>
        <v/>
      </c>
      <c r="C1468">
        <f>INDEX(resultados!$A$2:$ZZ$2662, 1462, MATCH($B$3, resultados!$A$1:$ZZ$1, 0))</f>
        <v/>
      </c>
    </row>
    <row r="1469">
      <c r="A1469">
        <f>INDEX(resultados!$A$2:$ZZ$2662, 1463, MATCH($B$1, resultados!$A$1:$ZZ$1, 0))</f>
        <v/>
      </c>
      <c r="B1469">
        <f>INDEX(resultados!$A$2:$ZZ$2662, 1463, MATCH($B$2, resultados!$A$1:$ZZ$1, 0))</f>
        <v/>
      </c>
      <c r="C1469">
        <f>INDEX(resultados!$A$2:$ZZ$2662, 1463, MATCH($B$3, resultados!$A$1:$ZZ$1, 0))</f>
        <v/>
      </c>
    </row>
    <row r="1470">
      <c r="A1470">
        <f>INDEX(resultados!$A$2:$ZZ$2662, 1464, MATCH($B$1, resultados!$A$1:$ZZ$1, 0))</f>
        <v/>
      </c>
      <c r="B1470">
        <f>INDEX(resultados!$A$2:$ZZ$2662, 1464, MATCH($B$2, resultados!$A$1:$ZZ$1, 0))</f>
        <v/>
      </c>
      <c r="C1470">
        <f>INDEX(resultados!$A$2:$ZZ$2662, 1464, MATCH($B$3, resultados!$A$1:$ZZ$1, 0))</f>
        <v/>
      </c>
    </row>
    <row r="1471">
      <c r="A1471">
        <f>INDEX(resultados!$A$2:$ZZ$2662, 1465, MATCH($B$1, resultados!$A$1:$ZZ$1, 0))</f>
        <v/>
      </c>
      <c r="B1471">
        <f>INDEX(resultados!$A$2:$ZZ$2662, 1465, MATCH($B$2, resultados!$A$1:$ZZ$1, 0))</f>
        <v/>
      </c>
      <c r="C1471">
        <f>INDEX(resultados!$A$2:$ZZ$2662, 1465, MATCH($B$3, resultados!$A$1:$ZZ$1, 0))</f>
        <v/>
      </c>
    </row>
    <row r="1472">
      <c r="A1472">
        <f>INDEX(resultados!$A$2:$ZZ$2662, 1466, MATCH($B$1, resultados!$A$1:$ZZ$1, 0))</f>
        <v/>
      </c>
      <c r="B1472">
        <f>INDEX(resultados!$A$2:$ZZ$2662, 1466, MATCH($B$2, resultados!$A$1:$ZZ$1, 0))</f>
        <v/>
      </c>
      <c r="C1472">
        <f>INDEX(resultados!$A$2:$ZZ$2662, 1466, MATCH($B$3, resultados!$A$1:$ZZ$1, 0))</f>
        <v/>
      </c>
    </row>
    <row r="1473">
      <c r="A1473">
        <f>INDEX(resultados!$A$2:$ZZ$2662, 1467, MATCH($B$1, resultados!$A$1:$ZZ$1, 0))</f>
        <v/>
      </c>
      <c r="B1473">
        <f>INDEX(resultados!$A$2:$ZZ$2662, 1467, MATCH($B$2, resultados!$A$1:$ZZ$1, 0))</f>
        <v/>
      </c>
      <c r="C1473">
        <f>INDEX(resultados!$A$2:$ZZ$2662, 1467, MATCH($B$3, resultados!$A$1:$ZZ$1, 0))</f>
        <v/>
      </c>
    </row>
    <row r="1474">
      <c r="A1474">
        <f>INDEX(resultados!$A$2:$ZZ$2662, 1468, MATCH($B$1, resultados!$A$1:$ZZ$1, 0))</f>
        <v/>
      </c>
      <c r="B1474">
        <f>INDEX(resultados!$A$2:$ZZ$2662, 1468, MATCH($B$2, resultados!$A$1:$ZZ$1, 0))</f>
        <v/>
      </c>
      <c r="C1474">
        <f>INDEX(resultados!$A$2:$ZZ$2662, 1468, MATCH($B$3, resultados!$A$1:$ZZ$1, 0))</f>
        <v/>
      </c>
    </row>
    <row r="1475">
      <c r="A1475">
        <f>INDEX(resultados!$A$2:$ZZ$2662, 1469, MATCH($B$1, resultados!$A$1:$ZZ$1, 0))</f>
        <v/>
      </c>
      <c r="B1475">
        <f>INDEX(resultados!$A$2:$ZZ$2662, 1469, MATCH($B$2, resultados!$A$1:$ZZ$1, 0))</f>
        <v/>
      </c>
      <c r="C1475">
        <f>INDEX(resultados!$A$2:$ZZ$2662, 1469, MATCH($B$3, resultados!$A$1:$ZZ$1, 0))</f>
        <v/>
      </c>
    </row>
    <row r="1476">
      <c r="A1476">
        <f>INDEX(resultados!$A$2:$ZZ$2662, 1470, MATCH($B$1, resultados!$A$1:$ZZ$1, 0))</f>
        <v/>
      </c>
      <c r="B1476">
        <f>INDEX(resultados!$A$2:$ZZ$2662, 1470, MATCH($B$2, resultados!$A$1:$ZZ$1, 0))</f>
        <v/>
      </c>
      <c r="C1476">
        <f>INDEX(resultados!$A$2:$ZZ$2662, 1470, MATCH($B$3, resultados!$A$1:$ZZ$1, 0))</f>
        <v/>
      </c>
    </row>
    <row r="1477">
      <c r="A1477">
        <f>INDEX(resultados!$A$2:$ZZ$2662, 1471, MATCH($B$1, resultados!$A$1:$ZZ$1, 0))</f>
        <v/>
      </c>
      <c r="B1477">
        <f>INDEX(resultados!$A$2:$ZZ$2662, 1471, MATCH($B$2, resultados!$A$1:$ZZ$1, 0))</f>
        <v/>
      </c>
      <c r="C1477">
        <f>INDEX(resultados!$A$2:$ZZ$2662, 1471, MATCH($B$3, resultados!$A$1:$ZZ$1, 0))</f>
        <v/>
      </c>
    </row>
    <row r="1478">
      <c r="A1478">
        <f>INDEX(resultados!$A$2:$ZZ$2662, 1472, MATCH($B$1, resultados!$A$1:$ZZ$1, 0))</f>
        <v/>
      </c>
      <c r="B1478">
        <f>INDEX(resultados!$A$2:$ZZ$2662, 1472, MATCH($B$2, resultados!$A$1:$ZZ$1, 0))</f>
        <v/>
      </c>
      <c r="C1478">
        <f>INDEX(resultados!$A$2:$ZZ$2662, 1472, MATCH($B$3, resultados!$A$1:$ZZ$1, 0))</f>
        <v/>
      </c>
    </row>
    <row r="1479">
      <c r="A1479">
        <f>INDEX(resultados!$A$2:$ZZ$2662, 1473, MATCH($B$1, resultados!$A$1:$ZZ$1, 0))</f>
        <v/>
      </c>
      <c r="B1479">
        <f>INDEX(resultados!$A$2:$ZZ$2662, 1473, MATCH($B$2, resultados!$A$1:$ZZ$1, 0))</f>
        <v/>
      </c>
      <c r="C1479">
        <f>INDEX(resultados!$A$2:$ZZ$2662, 1473, MATCH($B$3, resultados!$A$1:$ZZ$1, 0))</f>
        <v/>
      </c>
    </row>
    <row r="1480">
      <c r="A1480">
        <f>INDEX(resultados!$A$2:$ZZ$2662, 1474, MATCH($B$1, resultados!$A$1:$ZZ$1, 0))</f>
        <v/>
      </c>
      <c r="B1480">
        <f>INDEX(resultados!$A$2:$ZZ$2662, 1474, MATCH($B$2, resultados!$A$1:$ZZ$1, 0))</f>
        <v/>
      </c>
      <c r="C1480">
        <f>INDEX(resultados!$A$2:$ZZ$2662, 1474, MATCH($B$3, resultados!$A$1:$ZZ$1, 0))</f>
        <v/>
      </c>
    </row>
    <row r="1481">
      <c r="A1481">
        <f>INDEX(resultados!$A$2:$ZZ$2662, 1475, MATCH($B$1, resultados!$A$1:$ZZ$1, 0))</f>
        <v/>
      </c>
      <c r="B1481">
        <f>INDEX(resultados!$A$2:$ZZ$2662, 1475, MATCH($B$2, resultados!$A$1:$ZZ$1, 0))</f>
        <v/>
      </c>
      <c r="C1481">
        <f>INDEX(resultados!$A$2:$ZZ$2662, 1475, MATCH($B$3, resultados!$A$1:$ZZ$1, 0))</f>
        <v/>
      </c>
    </row>
    <row r="1482">
      <c r="A1482">
        <f>INDEX(resultados!$A$2:$ZZ$2662, 1476, MATCH($B$1, resultados!$A$1:$ZZ$1, 0))</f>
        <v/>
      </c>
      <c r="B1482">
        <f>INDEX(resultados!$A$2:$ZZ$2662, 1476, MATCH($B$2, resultados!$A$1:$ZZ$1, 0))</f>
        <v/>
      </c>
      <c r="C1482">
        <f>INDEX(resultados!$A$2:$ZZ$2662, 1476, MATCH($B$3, resultados!$A$1:$ZZ$1, 0))</f>
        <v/>
      </c>
    </row>
    <row r="1483">
      <c r="A1483">
        <f>INDEX(resultados!$A$2:$ZZ$2662, 1477, MATCH($B$1, resultados!$A$1:$ZZ$1, 0))</f>
        <v/>
      </c>
      <c r="B1483">
        <f>INDEX(resultados!$A$2:$ZZ$2662, 1477, MATCH($B$2, resultados!$A$1:$ZZ$1, 0))</f>
        <v/>
      </c>
      <c r="C1483">
        <f>INDEX(resultados!$A$2:$ZZ$2662, 1477, MATCH($B$3, resultados!$A$1:$ZZ$1, 0))</f>
        <v/>
      </c>
    </row>
    <row r="1484">
      <c r="A1484">
        <f>INDEX(resultados!$A$2:$ZZ$2662, 1478, MATCH($B$1, resultados!$A$1:$ZZ$1, 0))</f>
        <v/>
      </c>
      <c r="B1484">
        <f>INDEX(resultados!$A$2:$ZZ$2662, 1478, MATCH($B$2, resultados!$A$1:$ZZ$1, 0))</f>
        <v/>
      </c>
      <c r="C1484">
        <f>INDEX(resultados!$A$2:$ZZ$2662, 1478, MATCH($B$3, resultados!$A$1:$ZZ$1, 0))</f>
        <v/>
      </c>
    </row>
    <row r="1485">
      <c r="A1485">
        <f>INDEX(resultados!$A$2:$ZZ$2662, 1479, MATCH($B$1, resultados!$A$1:$ZZ$1, 0))</f>
        <v/>
      </c>
      <c r="B1485">
        <f>INDEX(resultados!$A$2:$ZZ$2662, 1479, MATCH($B$2, resultados!$A$1:$ZZ$1, 0))</f>
        <v/>
      </c>
      <c r="C1485">
        <f>INDEX(resultados!$A$2:$ZZ$2662, 1479, MATCH($B$3, resultados!$A$1:$ZZ$1, 0))</f>
        <v/>
      </c>
    </row>
    <row r="1486">
      <c r="A1486">
        <f>INDEX(resultados!$A$2:$ZZ$2662, 1480, MATCH($B$1, resultados!$A$1:$ZZ$1, 0))</f>
        <v/>
      </c>
      <c r="B1486">
        <f>INDEX(resultados!$A$2:$ZZ$2662, 1480, MATCH($B$2, resultados!$A$1:$ZZ$1, 0))</f>
        <v/>
      </c>
      <c r="C1486">
        <f>INDEX(resultados!$A$2:$ZZ$2662, 1480, MATCH($B$3, resultados!$A$1:$ZZ$1, 0))</f>
        <v/>
      </c>
    </row>
    <row r="1487">
      <c r="A1487">
        <f>INDEX(resultados!$A$2:$ZZ$2662, 1481, MATCH($B$1, resultados!$A$1:$ZZ$1, 0))</f>
        <v/>
      </c>
      <c r="B1487">
        <f>INDEX(resultados!$A$2:$ZZ$2662, 1481, MATCH($B$2, resultados!$A$1:$ZZ$1, 0))</f>
        <v/>
      </c>
      <c r="C1487">
        <f>INDEX(resultados!$A$2:$ZZ$2662, 1481, MATCH($B$3, resultados!$A$1:$ZZ$1, 0))</f>
        <v/>
      </c>
    </row>
    <row r="1488">
      <c r="A1488">
        <f>INDEX(resultados!$A$2:$ZZ$2662, 1482, MATCH($B$1, resultados!$A$1:$ZZ$1, 0))</f>
        <v/>
      </c>
      <c r="B1488">
        <f>INDEX(resultados!$A$2:$ZZ$2662, 1482, MATCH($B$2, resultados!$A$1:$ZZ$1, 0))</f>
        <v/>
      </c>
      <c r="C1488">
        <f>INDEX(resultados!$A$2:$ZZ$2662, 1482, MATCH($B$3, resultados!$A$1:$ZZ$1, 0))</f>
        <v/>
      </c>
    </row>
    <row r="1489">
      <c r="A1489">
        <f>INDEX(resultados!$A$2:$ZZ$2662, 1483, MATCH($B$1, resultados!$A$1:$ZZ$1, 0))</f>
        <v/>
      </c>
      <c r="B1489">
        <f>INDEX(resultados!$A$2:$ZZ$2662, 1483, MATCH($B$2, resultados!$A$1:$ZZ$1, 0))</f>
        <v/>
      </c>
      <c r="C1489">
        <f>INDEX(resultados!$A$2:$ZZ$2662, 1483, MATCH($B$3, resultados!$A$1:$ZZ$1, 0))</f>
        <v/>
      </c>
    </row>
    <row r="1490">
      <c r="A1490">
        <f>INDEX(resultados!$A$2:$ZZ$2662, 1484, MATCH($B$1, resultados!$A$1:$ZZ$1, 0))</f>
        <v/>
      </c>
      <c r="B1490">
        <f>INDEX(resultados!$A$2:$ZZ$2662, 1484, MATCH($B$2, resultados!$A$1:$ZZ$1, 0))</f>
        <v/>
      </c>
      <c r="C1490">
        <f>INDEX(resultados!$A$2:$ZZ$2662, 1484, MATCH($B$3, resultados!$A$1:$ZZ$1, 0))</f>
        <v/>
      </c>
    </row>
    <row r="1491">
      <c r="A1491">
        <f>INDEX(resultados!$A$2:$ZZ$2662, 1485, MATCH($B$1, resultados!$A$1:$ZZ$1, 0))</f>
        <v/>
      </c>
      <c r="B1491">
        <f>INDEX(resultados!$A$2:$ZZ$2662, 1485, MATCH($B$2, resultados!$A$1:$ZZ$1, 0))</f>
        <v/>
      </c>
      <c r="C1491">
        <f>INDEX(resultados!$A$2:$ZZ$2662, 1485, MATCH($B$3, resultados!$A$1:$ZZ$1, 0))</f>
        <v/>
      </c>
    </row>
    <row r="1492">
      <c r="A1492">
        <f>INDEX(resultados!$A$2:$ZZ$2662, 1486, MATCH($B$1, resultados!$A$1:$ZZ$1, 0))</f>
        <v/>
      </c>
      <c r="B1492">
        <f>INDEX(resultados!$A$2:$ZZ$2662, 1486, MATCH($B$2, resultados!$A$1:$ZZ$1, 0))</f>
        <v/>
      </c>
      <c r="C1492">
        <f>INDEX(resultados!$A$2:$ZZ$2662, 1486, MATCH($B$3, resultados!$A$1:$ZZ$1, 0))</f>
        <v/>
      </c>
    </row>
    <row r="1493">
      <c r="A1493">
        <f>INDEX(resultados!$A$2:$ZZ$2662, 1487, MATCH($B$1, resultados!$A$1:$ZZ$1, 0))</f>
        <v/>
      </c>
      <c r="B1493">
        <f>INDEX(resultados!$A$2:$ZZ$2662, 1487, MATCH($B$2, resultados!$A$1:$ZZ$1, 0))</f>
        <v/>
      </c>
      <c r="C1493">
        <f>INDEX(resultados!$A$2:$ZZ$2662, 1487, MATCH($B$3, resultados!$A$1:$ZZ$1, 0))</f>
        <v/>
      </c>
    </row>
    <row r="1494">
      <c r="A1494">
        <f>INDEX(resultados!$A$2:$ZZ$2662, 1488, MATCH($B$1, resultados!$A$1:$ZZ$1, 0))</f>
        <v/>
      </c>
      <c r="B1494">
        <f>INDEX(resultados!$A$2:$ZZ$2662, 1488, MATCH($B$2, resultados!$A$1:$ZZ$1, 0))</f>
        <v/>
      </c>
      <c r="C1494">
        <f>INDEX(resultados!$A$2:$ZZ$2662, 1488, MATCH($B$3, resultados!$A$1:$ZZ$1, 0))</f>
        <v/>
      </c>
    </row>
    <row r="1495">
      <c r="A1495">
        <f>INDEX(resultados!$A$2:$ZZ$2662, 1489, MATCH($B$1, resultados!$A$1:$ZZ$1, 0))</f>
        <v/>
      </c>
      <c r="B1495">
        <f>INDEX(resultados!$A$2:$ZZ$2662, 1489, MATCH($B$2, resultados!$A$1:$ZZ$1, 0))</f>
        <v/>
      </c>
      <c r="C1495">
        <f>INDEX(resultados!$A$2:$ZZ$2662, 1489, MATCH($B$3, resultados!$A$1:$ZZ$1, 0))</f>
        <v/>
      </c>
    </row>
    <row r="1496">
      <c r="A1496">
        <f>INDEX(resultados!$A$2:$ZZ$2662, 1490, MATCH($B$1, resultados!$A$1:$ZZ$1, 0))</f>
        <v/>
      </c>
      <c r="B1496">
        <f>INDEX(resultados!$A$2:$ZZ$2662, 1490, MATCH($B$2, resultados!$A$1:$ZZ$1, 0))</f>
        <v/>
      </c>
      <c r="C1496">
        <f>INDEX(resultados!$A$2:$ZZ$2662, 1490, MATCH($B$3, resultados!$A$1:$ZZ$1, 0))</f>
        <v/>
      </c>
    </row>
    <row r="1497">
      <c r="A1497">
        <f>INDEX(resultados!$A$2:$ZZ$2662, 1491, MATCH($B$1, resultados!$A$1:$ZZ$1, 0))</f>
        <v/>
      </c>
      <c r="B1497">
        <f>INDEX(resultados!$A$2:$ZZ$2662, 1491, MATCH($B$2, resultados!$A$1:$ZZ$1, 0))</f>
        <v/>
      </c>
      <c r="C1497">
        <f>INDEX(resultados!$A$2:$ZZ$2662, 1491, MATCH($B$3, resultados!$A$1:$ZZ$1, 0))</f>
        <v/>
      </c>
    </row>
    <row r="1498">
      <c r="A1498">
        <f>INDEX(resultados!$A$2:$ZZ$2662, 1492, MATCH($B$1, resultados!$A$1:$ZZ$1, 0))</f>
        <v/>
      </c>
      <c r="B1498">
        <f>INDEX(resultados!$A$2:$ZZ$2662, 1492, MATCH($B$2, resultados!$A$1:$ZZ$1, 0))</f>
        <v/>
      </c>
      <c r="C1498">
        <f>INDEX(resultados!$A$2:$ZZ$2662, 1492, MATCH($B$3, resultados!$A$1:$ZZ$1, 0))</f>
        <v/>
      </c>
    </row>
    <row r="1499">
      <c r="A1499">
        <f>INDEX(resultados!$A$2:$ZZ$2662, 1493, MATCH($B$1, resultados!$A$1:$ZZ$1, 0))</f>
        <v/>
      </c>
      <c r="B1499">
        <f>INDEX(resultados!$A$2:$ZZ$2662, 1493, MATCH($B$2, resultados!$A$1:$ZZ$1, 0))</f>
        <v/>
      </c>
      <c r="C1499">
        <f>INDEX(resultados!$A$2:$ZZ$2662, 1493, MATCH($B$3, resultados!$A$1:$ZZ$1, 0))</f>
        <v/>
      </c>
    </row>
    <row r="1500">
      <c r="A1500">
        <f>INDEX(resultados!$A$2:$ZZ$2662, 1494, MATCH($B$1, resultados!$A$1:$ZZ$1, 0))</f>
        <v/>
      </c>
      <c r="B1500">
        <f>INDEX(resultados!$A$2:$ZZ$2662, 1494, MATCH($B$2, resultados!$A$1:$ZZ$1, 0))</f>
        <v/>
      </c>
      <c r="C1500">
        <f>INDEX(resultados!$A$2:$ZZ$2662, 1494, MATCH($B$3, resultados!$A$1:$ZZ$1, 0))</f>
        <v/>
      </c>
    </row>
    <row r="1501">
      <c r="A1501">
        <f>INDEX(resultados!$A$2:$ZZ$2662, 1495, MATCH($B$1, resultados!$A$1:$ZZ$1, 0))</f>
        <v/>
      </c>
      <c r="B1501">
        <f>INDEX(resultados!$A$2:$ZZ$2662, 1495, MATCH($B$2, resultados!$A$1:$ZZ$1, 0))</f>
        <v/>
      </c>
      <c r="C1501">
        <f>INDEX(resultados!$A$2:$ZZ$2662, 1495, MATCH($B$3, resultados!$A$1:$ZZ$1, 0))</f>
        <v/>
      </c>
    </row>
    <row r="1502">
      <c r="A1502">
        <f>INDEX(resultados!$A$2:$ZZ$2662, 1496, MATCH($B$1, resultados!$A$1:$ZZ$1, 0))</f>
        <v/>
      </c>
      <c r="B1502">
        <f>INDEX(resultados!$A$2:$ZZ$2662, 1496, MATCH($B$2, resultados!$A$1:$ZZ$1, 0))</f>
        <v/>
      </c>
      <c r="C1502">
        <f>INDEX(resultados!$A$2:$ZZ$2662, 1496, MATCH($B$3, resultados!$A$1:$ZZ$1, 0))</f>
        <v/>
      </c>
    </row>
    <row r="1503">
      <c r="A1503">
        <f>INDEX(resultados!$A$2:$ZZ$2662, 1497, MATCH($B$1, resultados!$A$1:$ZZ$1, 0))</f>
        <v/>
      </c>
      <c r="B1503">
        <f>INDEX(resultados!$A$2:$ZZ$2662, 1497, MATCH($B$2, resultados!$A$1:$ZZ$1, 0))</f>
        <v/>
      </c>
      <c r="C1503">
        <f>INDEX(resultados!$A$2:$ZZ$2662, 1497, MATCH($B$3, resultados!$A$1:$ZZ$1, 0))</f>
        <v/>
      </c>
    </row>
    <row r="1504">
      <c r="A1504">
        <f>INDEX(resultados!$A$2:$ZZ$2662, 1498, MATCH($B$1, resultados!$A$1:$ZZ$1, 0))</f>
        <v/>
      </c>
      <c r="B1504">
        <f>INDEX(resultados!$A$2:$ZZ$2662, 1498, MATCH($B$2, resultados!$A$1:$ZZ$1, 0))</f>
        <v/>
      </c>
      <c r="C1504">
        <f>INDEX(resultados!$A$2:$ZZ$2662, 1498, MATCH($B$3, resultados!$A$1:$ZZ$1, 0))</f>
        <v/>
      </c>
    </row>
    <row r="1505">
      <c r="A1505">
        <f>INDEX(resultados!$A$2:$ZZ$2662, 1499, MATCH($B$1, resultados!$A$1:$ZZ$1, 0))</f>
        <v/>
      </c>
      <c r="B1505">
        <f>INDEX(resultados!$A$2:$ZZ$2662, 1499, MATCH($B$2, resultados!$A$1:$ZZ$1, 0))</f>
        <v/>
      </c>
      <c r="C1505">
        <f>INDEX(resultados!$A$2:$ZZ$2662, 1499, MATCH($B$3, resultados!$A$1:$ZZ$1, 0))</f>
        <v/>
      </c>
    </row>
    <row r="1506">
      <c r="A1506">
        <f>INDEX(resultados!$A$2:$ZZ$2662, 1500, MATCH($B$1, resultados!$A$1:$ZZ$1, 0))</f>
        <v/>
      </c>
      <c r="B1506">
        <f>INDEX(resultados!$A$2:$ZZ$2662, 1500, MATCH($B$2, resultados!$A$1:$ZZ$1, 0))</f>
        <v/>
      </c>
      <c r="C1506">
        <f>INDEX(resultados!$A$2:$ZZ$2662, 1500, MATCH($B$3, resultados!$A$1:$ZZ$1, 0))</f>
        <v/>
      </c>
    </row>
    <row r="1507">
      <c r="A1507">
        <f>INDEX(resultados!$A$2:$ZZ$2662, 1501, MATCH($B$1, resultados!$A$1:$ZZ$1, 0))</f>
        <v/>
      </c>
      <c r="B1507">
        <f>INDEX(resultados!$A$2:$ZZ$2662, 1501, MATCH($B$2, resultados!$A$1:$ZZ$1, 0))</f>
        <v/>
      </c>
      <c r="C1507">
        <f>INDEX(resultados!$A$2:$ZZ$2662, 1501, MATCH($B$3, resultados!$A$1:$ZZ$1, 0))</f>
        <v/>
      </c>
    </row>
    <row r="1508">
      <c r="A1508">
        <f>INDEX(resultados!$A$2:$ZZ$2662, 1502, MATCH($B$1, resultados!$A$1:$ZZ$1, 0))</f>
        <v/>
      </c>
      <c r="B1508">
        <f>INDEX(resultados!$A$2:$ZZ$2662, 1502, MATCH($B$2, resultados!$A$1:$ZZ$1, 0))</f>
        <v/>
      </c>
      <c r="C1508">
        <f>INDEX(resultados!$A$2:$ZZ$2662, 1502, MATCH($B$3, resultados!$A$1:$ZZ$1, 0))</f>
        <v/>
      </c>
    </row>
    <row r="1509">
      <c r="A1509">
        <f>INDEX(resultados!$A$2:$ZZ$2662, 1503, MATCH($B$1, resultados!$A$1:$ZZ$1, 0))</f>
        <v/>
      </c>
      <c r="B1509">
        <f>INDEX(resultados!$A$2:$ZZ$2662, 1503, MATCH($B$2, resultados!$A$1:$ZZ$1, 0))</f>
        <v/>
      </c>
      <c r="C1509">
        <f>INDEX(resultados!$A$2:$ZZ$2662, 1503, MATCH($B$3, resultados!$A$1:$ZZ$1, 0))</f>
        <v/>
      </c>
    </row>
    <row r="1510">
      <c r="A1510">
        <f>INDEX(resultados!$A$2:$ZZ$2662, 1504, MATCH($B$1, resultados!$A$1:$ZZ$1, 0))</f>
        <v/>
      </c>
      <c r="B1510">
        <f>INDEX(resultados!$A$2:$ZZ$2662, 1504, MATCH($B$2, resultados!$A$1:$ZZ$1, 0))</f>
        <v/>
      </c>
      <c r="C1510">
        <f>INDEX(resultados!$A$2:$ZZ$2662, 1504, MATCH($B$3, resultados!$A$1:$ZZ$1, 0))</f>
        <v/>
      </c>
    </row>
    <row r="1511">
      <c r="A1511">
        <f>INDEX(resultados!$A$2:$ZZ$2662, 1505, MATCH($B$1, resultados!$A$1:$ZZ$1, 0))</f>
        <v/>
      </c>
      <c r="B1511">
        <f>INDEX(resultados!$A$2:$ZZ$2662, 1505, MATCH($B$2, resultados!$A$1:$ZZ$1, 0))</f>
        <v/>
      </c>
      <c r="C1511">
        <f>INDEX(resultados!$A$2:$ZZ$2662, 1505, MATCH($B$3, resultados!$A$1:$ZZ$1, 0))</f>
        <v/>
      </c>
    </row>
    <row r="1512">
      <c r="A1512">
        <f>INDEX(resultados!$A$2:$ZZ$2662, 1506, MATCH($B$1, resultados!$A$1:$ZZ$1, 0))</f>
        <v/>
      </c>
      <c r="B1512">
        <f>INDEX(resultados!$A$2:$ZZ$2662, 1506, MATCH($B$2, resultados!$A$1:$ZZ$1, 0))</f>
        <v/>
      </c>
      <c r="C1512">
        <f>INDEX(resultados!$A$2:$ZZ$2662, 1506, MATCH($B$3, resultados!$A$1:$ZZ$1, 0))</f>
        <v/>
      </c>
    </row>
    <row r="1513">
      <c r="A1513">
        <f>INDEX(resultados!$A$2:$ZZ$2662, 1507, MATCH($B$1, resultados!$A$1:$ZZ$1, 0))</f>
        <v/>
      </c>
      <c r="B1513">
        <f>INDEX(resultados!$A$2:$ZZ$2662, 1507, MATCH($B$2, resultados!$A$1:$ZZ$1, 0))</f>
        <v/>
      </c>
      <c r="C1513">
        <f>INDEX(resultados!$A$2:$ZZ$2662, 1507, MATCH($B$3, resultados!$A$1:$ZZ$1, 0))</f>
        <v/>
      </c>
    </row>
    <row r="1514">
      <c r="A1514">
        <f>INDEX(resultados!$A$2:$ZZ$2662, 1508, MATCH($B$1, resultados!$A$1:$ZZ$1, 0))</f>
        <v/>
      </c>
      <c r="B1514">
        <f>INDEX(resultados!$A$2:$ZZ$2662, 1508, MATCH($B$2, resultados!$A$1:$ZZ$1, 0))</f>
        <v/>
      </c>
      <c r="C1514">
        <f>INDEX(resultados!$A$2:$ZZ$2662, 1508, MATCH($B$3, resultados!$A$1:$ZZ$1, 0))</f>
        <v/>
      </c>
    </row>
    <row r="1515">
      <c r="A1515">
        <f>INDEX(resultados!$A$2:$ZZ$2662, 1509, MATCH($B$1, resultados!$A$1:$ZZ$1, 0))</f>
        <v/>
      </c>
      <c r="B1515">
        <f>INDEX(resultados!$A$2:$ZZ$2662, 1509, MATCH($B$2, resultados!$A$1:$ZZ$1, 0))</f>
        <v/>
      </c>
      <c r="C1515">
        <f>INDEX(resultados!$A$2:$ZZ$2662, 1509, MATCH($B$3, resultados!$A$1:$ZZ$1, 0))</f>
        <v/>
      </c>
    </row>
    <row r="1516">
      <c r="A1516">
        <f>INDEX(resultados!$A$2:$ZZ$2662, 1510, MATCH($B$1, resultados!$A$1:$ZZ$1, 0))</f>
        <v/>
      </c>
      <c r="B1516">
        <f>INDEX(resultados!$A$2:$ZZ$2662, 1510, MATCH($B$2, resultados!$A$1:$ZZ$1, 0))</f>
        <v/>
      </c>
      <c r="C1516">
        <f>INDEX(resultados!$A$2:$ZZ$2662, 1510, MATCH($B$3, resultados!$A$1:$ZZ$1, 0))</f>
        <v/>
      </c>
    </row>
    <row r="1517">
      <c r="A1517">
        <f>INDEX(resultados!$A$2:$ZZ$2662, 1511, MATCH($B$1, resultados!$A$1:$ZZ$1, 0))</f>
        <v/>
      </c>
      <c r="B1517">
        <f>INDEX(resultados!$A$2:$ZZ$2662, 1511, MATCH($B$2, resultados!$A$1:$ZZ$1, 0))</f>
        <v/>
      </c>
      <c r="C1517">
        <f>INDEX(resultados!$A$2:$ZZ$2662, 1511, MATCH($B$3, resultados!$A$1:$ZZ$1, 0))</f>
        <v/>
      </c>
    </row>
    <row r="1518">
      <c r="A1518">
        <f>INDEX(resultados!$A$2:$ZZ$2662, 1512, MATCH($B$1, resultados!$A$1:$ZZ$1, 0))</f>
        <v/>
      </c>
      <c r="B1518">
        <f>INDEX(resultados!$A$2:$ZZ$2662, 1512, MATCH($B$2, resultados!$A$1:$ZZ$1, 0))</f>
        <v/>
      </c>
      <c r="C1518">
        <f>INDEX(resultados!$A$2:$ZZ$2662, 1512, MATCH($B$3, resultados!$A$1:$ZZ$1, 0))</f>
        <v/>
      </c>
    </row>
    <row r="1519">
      <c r="A1519">
        <f>INDEX(resultados!$A$2:$ZZ$2662, 1513, MATCH($B$1, resultados!$A$1:$ZZ$1, 0))</f>
        <v/>
      </c>
      <c r="B1519">
        <f>INDEX(resultados!$A$2:$ZZ$2662, 1513, MATCH($B$2, resultados!$A$1:$ZZ$1, 0))</f>
        <v/>
      </c>
      <c r="C1519">
        <f>INDEX(resultados!$A$2:$ZZ$2662, 1513, MATCH($B$3, resultados!$A$1:$ZZ$1, 0))</f>
        <v/>
      </c>
    </row>
    <row r="1520">
      <c r="A1520">
        <f>INDEX(resultados!$A$2:$ZZ$2662, 1514, MATCH($B$1, resultados!$A$1:$ZZ$1, 0))</f>
        <v/>
      </c>
      <c r="B1520">
        <f>INDEX(resultados!$A$2:$ZZ$2662, 1514, MATCH($B$2, resultados!$A$1:$ZZ$1, 0))</f>
        <v/>
      </c>
      <c r="C1520">
        <f>INDEX(resultados!$A$2:$ZZ$2662, 1514, MATCH($B$3, resultados!$A$1:$ZZ$1, 0))</f>
        <v/>
      </c>
    </row>
    <row r="1521">
      <c r="A1521">
        <f>INDEX(resultados!$A$2:$ZZ$2662, 1515, MATCH($B$1, resultados!$A$1:$ZZ$1, 0))</f>
        <v/>
      </c>
      <c r="B1521">
        <f>INDEX(resultados!$A$2:$ZZ$2662, 1515, MATCH($B$2, resultados!$A$1:$ZZ$1, 0))</f>
        <v/>
      </c>
      <c r="C1521">
        <f>INDEX(resultados!$A$2:$ZZ$2662, 1515, MATCH($B$3, resultados!$A$1:$ZZ$1, 0))</f>
        <v/>
      </c>
    </row>
    <row r="1522">
      <c r="A1522">
        <f>INDEX(resultados!$A$2:$ZZ$2662, 1516, MATCH($B$1, resultados!$A$1:$ZZ$1, 0))</f>
        <v/>
      </c>
      <c r="B1522">
        <f>INDEX(resultados!$A$2:$ZZ$2662, 1516, MATCH($B$2, resultados!$A$1:$ZZ$1, 0))</f>
        <v/>
      </c>
      <c r="C1522">
        <f>INDEX(resultados!$A$2:$ZZ$2662, 1516, MATCH($B$3, resultados!$A$1:$ZZ$1, 0))</f>
        <v/>
      </c>
    </row>
    <row r="1523">
      <c r="A1523">
        <f>INDEX(resultados!$A$2:$ZZ$2662, 1517, MATCH($B$1, resultados!$A$1:$ZZ$1, 0))</f>
        <v/>
      </c>
      <c r="B1523">
        <f>INDEX(resultados!$A$2:$ZZ$2662, 1517, MATCH($B$2, resultados!$A$1:$ZZ$1, 0))</f>
        <v/>
      </c>
      <c r="C1523">
        <f>INDEX(resultados!$A$2:$ZZ$2662, 1517, MATCH($B$3, resultados!$A$1:$ZZ$1, 0))</f>
        <v/>
      </c>
    </row>
    <row r="1524">
      <c r="A1524">
        <f>INDEX(resultados!$A$2:$ZZ$2662, 1518, MATCH($B$1, resultados!$A$1:$ZZ$1, 0))</f>
        <v/>
      </c>
      <c r="B1524">
        <f>INDEX(resultados!$A$2:$ZZ$2662, 1518, MATCH($B$2, resultados!$A$1:$ZZ$1, 0))</f>
        <v/>
      </c>
      <c r="C1524">
        <f>INDEX(resultados!$A$2:$ZZ$2662, 1518, MATCH($B$3, resultados!$A$1:$ZZ$1, 0))</f>
        <v/>
      </c>
    </row>
    <row r="1525">
      <c r="A1525">
        <f>INDEX(resultados!$A$2:$ZZ$2662, 1519, MATCH($B$1, resultados!$A$1:$ZZ$1, 0))</f>
        <v/>
      </c>
      <c r="B1525">
        <f>INDEX(resultados!$A$2:$ZZ$2662, 1519, MATCH($B$2, resultados!$A$1:$ZZ$1, 0))</f>
        <v/>
      </c>
      <c r="C1525">
        <f>INDEX(resultados!$A$2:$ZZ$2662, 1519, MATCH($B$3, resultados!$A$1:$ZZ$1, 0))</f>
        <v/>
      </c>
    </row>
    <row r="1526">
      <c r="A1526">
        <f>INDEX(resultados!$A$2:$ZZ$2662, 1520, MATCH($B$1, resultados!$A$1:$ZZ$1, 0))</f>
        <v/>
      </c>
      <c r="B1526">
        <f>INDEX(resultados!$A$2:$ZZ$2662, 1520, MATCH($B$2, resultados!$A$1:$ZZ$1, 0))</f>
        <v/>
      </c>
      <c r="C1526">
        <f>INDEX(resultados!$A$2:$ZZ$2662, 1520, MATCH($B$3, resultados!$A$1:$ZZ$1, 0))</f>
        <v/>
      </c>
    </row>
    <row r="1527">
      <c r="A1527">
        <f>INDEX(resultados!$A$2:$ZZ$2662, 1521, MATCH($B$1, resultados!$A$1:$ZZ$1, 0))</f>
        <v/>
      </c>
      <c r="B1527">
        <f>INDEX(resultados!$A$2:$ZZ$2662, 1521, MATCH($B$2, resultados!$A$1:$ZZ$1, 0))</f>
        <v/>
      </c>
      <c r="C1527">
        <f>INDEX(resultados!$A$2:$ZZ$2662, 1521, MATCH($B$3, resultados!$A$1:$ZZ$1, 0))</f>
        <v/>
      </c>
    </row>
    <row r="1528">
      <c r="A1528">
        <f>INDEX(resultados!$A$2:$ZZ$2662, 1522, MATCH($B$1, resultados!$A$1:$ZZ$1, 0))</f>
        <v/>
      </c>
      <c r="B1528">
        <f>INDEX(resultados!$A$2:$ZZ$2662, 1522, MATCH($B$2, resultados!$A$1:$ZZ$1, 0))</f>
        <v/>
      </c>
      <c r="C1528">
        <f>INDEX(resultados!$A$2:$ZZ$2662, 1522, MATCH($B$3, resultados!$A$1:$ZZ$1, 0))</f>
        <v/>
      </c>
    </row>
    <row r="1529">
      <c r="A1529">
        <f>INDEX(resultados!$A$2:$ZZ$2662, 1523, MATCH($B$1, resultados!$A$1:$ZZ$1, 0))</f>
        <v/>
      </c>
      <c r="B1529">
        <f>INDEX(resultados!$A$2:$ZZ$2662, 1523, MATCH($B$2, resultados!$A$1:$ZZ$1, 0))</f>
        <v/>
      </c>
      <c r="C1529">
        <f>INDEX(resultados!$A$2:$ZZ$2662, 1523, MATCH($B$3, resultados!$A$1:$ZZ$1, 0))</f>
        <v/>
      </c>
    </row>
    <row r="1530">
      <c r="A1530">
        <f>INDEX(resultados!$A$2:$ZZ$2662, 1524, MATCH($B$1, resultados!$A$1:$ZZ$1, 0))</f>
        <v/>
      </c>
      <c r="B1530">
        <f>INDEX(resultados!$A$2:$ZZ$2662, 1524, MATCH($B$2, resultados!$A$1:$ZZ$1, 0))</f>
        <v/>
      </c>
      <c r="C1530">
        <f>INDEX(resultados!$A$2:$ZZ$2662, 1524, MATCH($B$3, resultados!$A$1:$ZZ$1, 0))</f>
        <v/>
      </c>
    </row>
    <row r="1531">
      <c r="A1531">
        <f>INDEX(resultados!$A$2:$ZZ$2662, 1525, MATCH($B$1, resultados!$A$1:$ZZ$1, 0))</f>
        <v/>
      </c>
      <c r="B1531">
        <f>INDEX(resultados!$A$2:$ZZ$2662, 1525, MATCH($B$2, resultados!$A$1:$ZZ$1, 0))</f>
        <v/>
      </c>
      <c r="C1531">
        <f>INDEX(resultados!$A$2:$ZZ$2662, 1525, MATCH($B$3, resultados!$A$1:$ZZ$1, 0))</f>
        <v/>
      </c>
    </row>
    <row r="1532">
      <c r="A1532">
        <f>INDEX(resultados!$A$2:$ZZ$2662, 1526, MATCH($B$1, resultados!$A$1:$ZZ$1, 0))</f>
        <v/>
      </c>
      <c r="B1532">
        <f>INDEX(resultados!$A$2:$ZZ$2662, 1526, MATCH($B$2, resultados!$A$1:$ZZ$1, 0))</f>
        <v/>
      </c>
      <c r="C1532">
        <f>INDEX(resultados!$A$2:$ZZ$2662, 1526, MATCH($B$3, resultados!$A$1:$ZZ$1, 0))</f>
        <v/>
      </c>
    </row>
    <row r="1533">
      <c r="A1533">
        <f>INDEX(resultados!$A$2:$ZZ$2662, 1527, MATCH($B$1, resultados!$A$1:$ZZ$1, 0))</f>
        <v/>
      </c>
      <c r="B1533">
        <f>INDEX(resultados!$A$2:$ZZ$2662, 1527, MATCH($B$2, resultados!$A$1:$ZZ$1, 0))</f>
        <v/>
      </c>
      <c r="C1533">
        <f>INDEX(resultados!$A$2:$ZZ$2662, 1527, MATCH($B$3, resultados!$A$1:$ZZ$1, 0))</f>
        <v/>
      </c>
    </row>
    <row r="1534">
      <c r="A1534">
        <f>INDEX(resultados!$A$2:$ZZ$2662, 1528, MATCH($B$1, resultados!$A$1:$ZZ$1, 0))</f>
        <v/>
      </c>
      <c r="B1534">
        <f>INDEX(resultados!$A$2:$ZZ$2662, 1528, MATCH($B$2, resultados!$A$1:$ZZ$1, 0))</f>
        <v/>
      </c>
      <c r="C1534">
        <f>INDEX(resultados!$A$2:$ZZ$2662, 1528, MATCH($B$3, resultados!$A$1:$ZZ$1, 0))</f>
        <v/>
      </c>
    </row>
    <row r="1535">
      <c r="A1535">
        <f>INDEX(resultados!$A$2:$ZZ$2662, 1529, MATCH($B$1, resultados!$A$1:$ZZ$1, 0))</f>
        <v/>
      </c>
      <c r="B1535">
        <f>INDEX(resultados!$A$2:$ZZ$2662, 1529, MATCH($B$2, resultados!$A$1:$ZZ$1, 0))</f>
        <v/>
      </c>
      <c r="C1535">
        <f>INDEX(resultados!$A$2:$ZZ$2662, 1529, MATCH($B$3, resultados!$A$1:$ZZ$1, 0))</f>
        <v/>
      </c>
    </row>
    <row r="1536">
      <c r="A1536">
        <f>INDEX(resultados!$A$2:$ZZ$2662, 1530, MATCH($B$1, resultados!$A$1:$ZZ$1, 0))</f>
        <v/>
      </c>
      <c r="B1536">
        <f>INDEX(resultados!$A$2:$ZZ$2662, 1530, MATCH($B$2, resultados!$A$1:$ZZ$1, 0))</f>
        <v/>
      </c>
      <c r="C1536">
        <f>INDEX(resultados!$A$2:$ZZ$2662, 1530, MATCH($B$3, resultados!$A$1:$ZZ$1, 0))</f>
        <v/>
      </c>
    </row>
    <row r="1537">
      <c r="A1537">
        <f>INDEX(resultados!$A$2:$ZZ$2662, 1531, MATCH($B$1, resultados!$A$1:$ZZ$1, 0))</f>
        <v/>
      </c>
      <c r="B1537">
        <f>INDEX(resultados!$A$2:$ZZ$2662, 1531, MATCH($B$2, resultados!$A$1:$ZZ$1, 0))</f>
        <v/>
      </c>
      <c r="C1537">
        <f>INDEX(resultados!$A$2:$ZZ$2662, 1531, MATCH($B$3, resultados!$A$1:$ZZ$1, 0))</f>
        <v/>
      </c>
    </row>
    <row r="1538">
      <c r="A1538">
        <f>INDEX(resultados!$A$2:$ZZ$2662, 1532, MATCH($B$1, resultados!$A$1:$ZZ$1, 0))</f>
        <v/>
      </c>
      <c r="B1538">
        <f>INDEX(resultados!$A$2:$ZZ$2662, 1532, MATCH($B$2, resultados!$A$1:$ZZ$1, 0))</f>
        <v/>
      </c>
      <c r="C1538">
        <f>INDEX(resultados!$A$2:$ZZ$2662, 1532, MATCH($B$3, resultados!$A$1:$ZZ$1, 0))</f>
        <v/>
      </c>
    </row>
    <row r="1539">
      <c r="A1539">
        <f>INDEX(resultados!$A$2:$ZZ$2662, 1533, MATCH($B$1, resultados!$A$1:$ZZ$1, 0))</f>
        <v/>
      </c>
      <c r="B1539">
        <f>INDEX(resultados!$A$2:$ZZ$2662, 1533, MATCH($B$2, resultados!$A$1:$ZZ$1, 0))</f>
        <v/>
      </c>
      <c r="C1539">
        <f>INDEX(resultados!$A$2:$ZZ$2662, 1533, MATCH($B$3, resultados!$A$1:$ZZ$1, 0))</f>
        <v/>
      </c>
    </row>
    <row r="1540">
      <c r="A1540">
        <f>INDEX(resultados!$A$2:$ZZ$2662, 1534, MATCH($B$1, resultados!$A$1:$ZZ$1, 0))</f>
        <v/>
      </c>
      <c r="B1540">
        <f>INDEX(resultados!$A$2:$ZZ$2662, 1534, MATCH($B$2, resultados!$A$1:$ZZ$1, 0))</f>
        <v/>
      </c>
      <c r="C1540">
        <f>INDEX(resultados!$A$2:$ZZ$2662, 1534, MATCH($B$3, resultados!$A$1:$ZZ$1, 0))</f>
        <v/>
      </c>
    </row>
    <row r="1541">
      <c r="A1541">
        <f>INDEX(resultados!$A$2:$ZZ$2662, 1535, MATCH($B$1, resultados!$A$1:$ZZ$1, 0))</f>
        <v/>
      </c>
      <c r="B1541">
        <f>INDEX(resultados!$A$2:$ZZ$2662, 1535, MATCH($B$2, resultados!$A$1:$ZZ$1, 0))</f>
        <v/>
      </c>
      <c r="C1541">
        <f>INDEX(resultados!$A$2:$ZZ$2662, 1535, MATCH($B$3, resultados!$A$1:$ZZ$1, 0))</f>
        <v/>
      </c>
    </row>
    <row r="1542">
      <c r="A1542">
        <f>INDEX(resultados!$A$2:$ZZ$2662, 1536, MATCH($B$1, resultados!$A$1:$ZZ$1, 0))</f>
        <v/>
      </c>
      <c r="B1542">
        <f>INDEX(resultados!$A$2:$ZZ$2662, 1536, MATCH($B$2, resultados!$A$1:$ZZ$1, 0))</f>
        <v/>
      </c>
      <c r="C1542">
        <f>INDEX(resultados!$A$2:$ZZ$2662, 1536, MATCH($B$3, resultados!$A$1:$ZZ$1, 0))</f>
        <v/>
      </c>
    </row>
    <row r="1543">
      <c r="A1543">
        <f>INDEX(resultados!$A$2:$ZZ$2662, 1537, MATCH($B$1, resultados!$A$1:$ZZ$1, 0))</f>
        <v/>
      </c>
      <c r="B1543">
        <f>INDEX(resultados!$A$2:$ZZ$2662, 1537, MATCH($B$2, resultados!$A$1:$ZZ$1, 0))</f>
        <v/>
      </c>
      <c r="C1543">
        <f>INDEX(resultados!$A$2:$ZZ$2662, 1537, MATCH($B$3, resultados!$A$1:$ZZ$1, 0))</f>
        <v/>
      </c>
    </row>
    <row r="1544">
      <c r="A1544">
        <f>INDEX(resultados!$A$2:$ZZ$2662, 1538, MATCH($B$1, resultados!$A$1:$ZZ$1, 0))</f>
        <v/>
      </c>
      <c r="B1544">
        <f>INDEX(resultados!$A$2:$ZZ$2662, 1538, MATCH($B$2, resultados!$A$1:$ZZ$1, 0))</f>
        <v/>
      </c>
      <c r="C1544">
        <f>INDEX(resultados!$A$2:$ZZ$2662, 1538, MATCH($B$3, resultados!$A$1:$ZZ$1, 0))</f>
        <v/>
      </c>
    </row>
    <row r="1545">
      <c r="A1545">
        <f>INDEX(resultados!$A$2:$ZZ$2662, 1539, MATCH($B$1, resultados!$A$1:$ZZ$1, 0))</f>
        <v/>
      </c>
      <c r="B1545">
        <f>INDEX(resultados!$A$2:$ZZ$2662, 1539, MATCH($B$2, resultados!$A$1:$ZZ$1, 0))</f>
        <v/>
      </c>
      <c r="C1545">
        <f>INDEX(resultados!$A$2:$ZZ$2662, 1539, MATCH($B$3, resultados!$A$1:$ZZ$1, 0))</f>
        <v/>
      </c>
    </row>
    <row r="1546">
      <c r="A1546">
        <f>INDEX(resultados!$A$2:$ZZ$2662, 1540, MATCH($B$1, resultados!$A$1:$ZZ$1, 0))</f>
        <v/>
      </c>
      <c r="B1546">
        <f>INDEX(resultados!$A$2:$ZZ$2662, 1540, MATCH($B$2, resultados!$A$1:$ZZ$1, 0))</f>
        <v/>
      </c>
      <c r="C1546">
        <f>INDEX(resultados!$A$2:$ZZ$2662, 1540, MATCH($B$3, resultados!$A$1:$ZZ$1, 0))</f>
        <v/>
      </c>
    </row>
    <row r="1547">
      <c r="A1547">
        <f>INDEX(resultados!$A$2:$ZZ$2662, 1541, MATCH($B$1, resultados!$A$1:$ZZ$1, 0))</f>
        <v/>
      </c>
      <c r="B1547">
        <f>INDEX(resultados!$A$2:$ZZ$2662, 1541, MATCH($B$2, resultados!$A$1:$ZZ$1, 0))</f>
        <v/>
      </c>
      <c r="C1547">
        <f>INDEX(resultados!$A$2:$ZZ$2662, 1541, MATCH($B$3, resultados!$A$1:$ZZ$1, 0))</f>
        <v/>
      </c>
    </row>
    <row r="1548">
      <c r="A1548">
        <f>INDEX(resultados!$A$2:$ZZ$2662, 1542, MATCH($B$1, resultados!$A$1:$ZZ$1, 0))</f>
        <v/>
      </c>
      <c r="B1548">
        <f>INDEX(resultados!$A$2:$ZZ$2662, 1542, MATCH($B$2, resultados!$A$1:$ZZ$1, 0))</f>
        <v/>
      </c>
      <c r="C1548">
        <f>INDEX(resultados!$A$2:$ZZ$2662, 1542, MATCH($B$3, resultados!$A$1:$ZZ$1, 0))</f>
        <v/>
      </c>
    </row>
    <row r="1549">
      <c r="A1549">
        <f>INDEX(resultados!$A$2:$ZZ$2662, 1543, MATCH($B$1, resultados!$A$1:$ZZ$1, 0))</f>
        <v/>
      </c>
      <c r="B1549">
        <f>INDEX(resultados!$A$2:$ZZ$2662, 1543, MATCH($B$2, resultados!$A$1:$ZZ$1, 0))</f>
        <v/>
      </c>
      <c r="C1549">
        <f>INDEX(resultados!$A$2:$ZZ$2662, 1543, MATCH($B$3, resultados!$A$1:$ZZ$1, 0))</f>
        <v/>
      </c>
    </row>
    <row r="1550">
      <c r="A1550">
        <f>INDEX(resultados!$A$2:$ZZ$2662, 1544, MATCH($B$1, resultados!$A$1:$ZZ$1, 0))</f>
        <v/>
      </c>
      <c r="B1550">
        <f>INDEX(resultados!$A$2:$ZZ$2662, 1544, MATCH($B$2, resultados!$A$1:$ZZ$1, 0))</f>
        <v/>
      </c>
      <c r="C1550">
        <f>INDEX(resultados!$A$2:$ZZ$2662, 1544, MATCH($B$3, resultados!$A$1:$ZZ$1, 0))</f>
        <v/>
      </c>
    </row>
    <row r="1551">
      <c r="A1551">
        <f>INDEX(resultados!$A$2:$ZZ$2662, 1545, MATCH($B$1, resultados!$A$1:$ZZ$1, 0))</f>
        <v/>
      </c>
      <c r="B1551">
        <f>INDEX(resultados!$A$2:$ZZ$2662, 1545, MATCH($B$2, resultados!$A$1:$ZZ$1, 0))</f>
        <v/>
      </c>
      <c r="C1551">
        <f>INDEX(resultados!$A$2:$ZZ$2662, 1545, MATCH($B$3, resultados!$A$1:$ZZ$1, 0))</f>
        <v/>
      </c>
    </row>
    <row r="1552">
      <c r="A1552">
        <f>INDEX(resultados!$A$2:$ZZ$2662, 1546, MATCH($B$1, resultados!$A$1:$ZZ$1, 0))</f>
        <v/>
      </c>
      <c r="B1552">
        <f>INDEX(resultados!$A$2:$ZZ$2662, 1546, MATCH($B$2, resultados!$A$1:$ZZ$1, 0))</f>
        <v/>
      </c>
      <c r="C1552">
        <f>INDEX(resultados!$A$2:$ZZ$2662, 1546, MATCH($B$3, resultados!$A$1:$ZZ$1, 0))</f>
        <v/>
      </c>
    </row>
    <row r="1553">
      <c r="A1553">
        <f>INDEX(resultados!$A$2:$ZZ$2662, 1547, MATCH($B$1, resultados!$A$1:$ZZ$1, 0))</f>
        <v/>
      </c>
      <c r="B1553">
        <f>INDEX(resultados!$A$2:$ZZ$2662, 1547, MATCH($B$2, resultados!$A$1:$ZZ$1, 0))</f>
        <v/>
      </c>
      <c r="C1553">
        <f>INDEX(resultados!$A$2:$ZZ$2662, 1547, MATCH($B$3, resultados!$A$1:$ZZ$1, 0))</f>
        <v/>
      </c>
    </row>
    <row r="1554">
      <c r="A1554">
        <f>INDEX(resultados!$A$2:$ZZ$2662, 1548, MATCH($B$1, resultados!$A$1:$ZZ$1, 0))</f>
        <v/>
      </c>
      <c r="B1554">
        <f>INDEX(resultados!$A$2:$ZZ$2662, 1548, MATCH($B$2, resultados!$A$1:$ZZ$1, 0))</f>
        <v/>
      </c>
      <c r="C1554">
        <f>INDEX(resultados!$A$2:$ZZ$2662, 1548, MATCH($B$3, resultados!$A$1:$ZZ$1, 0))</f>
        <v/>
      </c>
    </row>
    <row r="1555">
      <c r="A1555">
        <f>INDEX(resultados!$A$2:$ZZ$2662, 1549, MATCH($B$1, resultados!$A$1:$ZZ$1, 0))</f>
        <v/>
      </c>
      <c r="B1555">
        <f>INDEX(resultados!$A$2:$ZZ$2662, 1549, MATCH($B$2, resultados!$A$1:$ZZ$1, 0))</f>
        <v/>
      </c>
      <c r="C1555">
        <f>INDEX(resultados!$A$2:$ZZ$2662, 1549, MATCH($B$3, resultados!$A$1:$ZZ$1, 0))</f>
        <v/>
      </c>
    </row>
    <row r="1556">
      <c r="A1556">
        <f>INDEX(resultados!$A$2:$ZZ$2662, 1550, MATCH($B$1, resultados!$A$1:$ZZ$1, 0))</f>
        <v/>
      </c>
      <c r="B1556">
        <f>INDEX(resultados!$A$2:$ZZ$2662, 1550, MATCH($B$2, resultados!$A$1:$ZZ$1, 0))</f>
        <v/>
      </c>
      <c r="C1556">
        <f>INDEX(resultados!$A$2:$ZZ$2662, 1550, MATCH($B$3, resultados!$A$1:$ZZ$1, 0))</f>
        <v/>
      </c>
    </row>
    <row r="1557">
      <c r="A1557">
        <f>INDEX(resultados!$A$2:$ZZ$2662, 1551, MATCH($B$1, resultados!$A$1:$ZZ$1, 0))</f>
        <v/>
      </c>
      <c r="B1557">
        <f>INDEX(resultados!$A$2:$ZZ$2662, 1551, MATCH($B$2, resultados!$A$1:$ZZ$1, 0))</f>
        <v/>
      </c>
      <c r="C1557">
        <f>INDEX(resultados!$A$2:$ZZ$2662, 1551, MATCH($B$3, resultados!$A$1:$ZZ$1, 0))</f>
        <v/>
      </c>
    </row>
    <row r="1558">
      <c r="A1558">
        <f>INDEX(resultados!$A$2:$ZZ$2662, 1552, MATCH($B$1, resultados!$A$1:$ZZ$1, 0))</f>
        <v/>
      </c>
      <c r="B1558">
        <f>INDEX(resultados!$A$2:$ZZ$2662, 1552, MATCH($B$2, resultados!$A$1:$ZZ$1, 0))</f>
        <v/>
      </c>
      <c r="C1558">
        <f>INDEX(resultados!$A$2:$ZZ$2662, 1552, MATCH($B$3, resultados!$A$1:$ZZ$1, 0))</f>
        <v/>
      </c>
    </row>
    <row r="1559">
      <c r="A1559">
        <f>INDEX(resultados!$A$2:$ZZ$2662, 1553, MATCH($B$1, resultados!$A$1:$ZZ$1, 0))</f>
        <v/>
      </c>
      <c r="B1559">
        <f>INDEX(resultados!$A$2:$ZZ$2662, 1553, MATCH($B$2, resultados!$A$1:$ZZ$1, 0))</f>
        <v/>
      </c>
      <c r="C1559">
        <f>INDEX(resultados!$A$2:$ZZ$2662, 1553, MATCH($B$3, resultados!$A$1:$ZZ$1, 0))</f>
        <v/>
      </c>
    </row>
    <row r="1560">
      <c r="A1560">
        <f>INDEX(resultados!$A$2:$ZZ$2662, 1554, MATCH($B$1, resultados!$A$1:$ZZ$1, 0))</f>
        <v/>
      </c>
      <c r="B1560">
        <f>INDEX(resultados!$A$2:$ZZ$2662, 1554, MATCH($B$2, resultados!$A$1:$ZZ$1, 0))</f>
        <v/>
      </c>
      <c r="C1560">
        <f>INDEX(resultados!$A$2:$ZZ$2662, 1554, MATCH($B$3, resultados!$A$1:$ZZ$1, 0))</f>
        <v/>
      </c>
    </row>
    <row r="1561">
      <c r="A1561">
        <f>INDEX(resultados!$A$2:$ZZ$2662, 1555, MATCH($B$1, resultados!$A$1:$ZZ$1, 0))</f>
        <v/>
      </c>
      <c r="B1561">
        <f>INDEX(resultados!$A$2:$ZZ$2662, 1555, MATCH($B$2, resultados!$A$1:$ZZ$1, 0))</f>
        <v/>
      </c>
      <c r="C1561">
        <f>INDEX(resultados!$A$2:$ZZ$2662, 1555, MATCH($B$3, resultados!$A$1:$ZZ$1, 0))</f>
        <v/>
      </c>
    </row>
    <row r="1562">
      <c r="A1562">
        <f>INDEX(resultados!$A$2:$ZZ$2662, 1556, MATCH($B$1, resultados!$A$1:$ZZ$1, 0))</f>
        <v/>
      </c>
      <c r="B1562">
        <f>INDEX(resultados!$A$2:$ZZ$2662, 1556, MATCH($B$2, resultados!$A$1:$ZZ$1, 0))</f>
        <v/>
      </c>
      <c r="C1562">
        <f>INDEX(resultados!$A$2:$ZZ$2662, 1556, MATCH($B$3, resultados!$A$1:$ZZ$1, 0))</f>
        <v/>
      </c>
    </row>
    <row r="1563">
      <c r="A1563">
        <f>INDEX(resultados!$A$2:$ZZ$2662, 1557, MATCH($B$1, resultados!$A$1:$ZZ$1, 0))</f>
        <v/>
      </c>
      <c r="B1563">
        <f>INDEX(resultados!$A$2:$ZZ$2662, 1557, MATCH($B$2, resultados!$A$1:$ZZ$1, 0))</f>
        <v/>
      </c>
      <c r="C1563">
        <f>INDEX(resultados!$A$2:$ZZ$2662, 1557, MATCH($B$3, resultados!$A$1:$ZZ$1, 0))</f>
        <v/>
      </c>
    </row>
    <row r="1564">
      <c r="A1564">
        <f>INDEX(resultados!$A$2:$ZZ$2662, 1558, MATCH($B$1, resultados!$A$1:$ZZ$1, 0))</f>
        <v/>
      </c>
      <c r="B1564">
        <f>INDEX(resultados!$A$2:$ZZ$2662, 1558, MATCH($B$2, resultados!$A$1:$ZZ$1, 0))</f>
        <v/>
      </c>
      <c r="C1564">
        <f>INDEX(resultados!$A$2:$ZZ$2662, 1558, MATCH($B$3, resultados!$A$1:$ZZ$1, 0))</f>
        <v/>
      </c>
    </row>
    <row r="1565">
      <c r="A1565">
        <f>INDEX(resultados!$A$2:$ZZ$2662, 1559, MATCH($B$1, resultados!$A$1:$ZZ$1, 0))</f>
        <v/>
      </c>
      <c r="B1565">
        <f>INDEX(resultados!$A$2:$ZZ$2662, 1559, MATCH($B$2, resultados!$A$1:$ZZ$1, 0))</f>
        <v/>
      </c>
      <c r="C1565">
        <f>INDEX(resultados!$A$2:$ZZ$2662, 1559, MATCH($B$3, resultados!$A$1:$ZZ$1, 0))</f>
        <v/>
      </c>
    </row>
    <row r="1566">
      <c r="A1566">
        <f>INDEX(resultados!$A$2:$ZZ$2662, 1560, MATCH($B$1, resultados!$A$1:$ZZ$1, 0))</f>
        <v/>
      </c>
      <c r="B1566">
        <f>INDEX(resultados!$A$2:$ZZ$2662, 1560, MATCH($B$2, resultados!$A$1:$ZZ$1, 0))</f>
        <v/>
      </c>
      <c r="C1566">
        <f>INDEX(resultados!$A$2:$ZZ$2662, 1560, MATCH($B$3, resultados!$A$1:$ZZ$1, 0))</f>
        <v/>
      </c>
    </row>
    <row r="1567">
      <c r="A1567">
        <f>INDEX(resultados!$A$2:$ZZ$2662, 1561, MATCH($B$1, resultados!$A$1:$ZZ$1, 0))</f>
        <v/>
      </c>
      <c r="B1567">
        <f>INDEX(resultados!$A$2:$ZZ$2662, 1561, MATCH($B$2, resultados!$A$1:$ZZ$1, 0))</f>
        <v/>
      </c>
      <c r="C1567">
        <f>INDEX(resultados!$A$2:$ZZ$2662, 1561, MATCH($B$3, resultados!$A$1:$ZZ$1, 0))</f>
        <v/>
      </c>
    </row>
    <row r="1568">
      <c r="A1568">
        <f>INDEX(resultados!$A$2:$ZZ$2662, 1562, MATCH($B$1, resultados!$A$1:$ZZ$1, 0))</f>
        <v/>
      </c>
      <c r="B1568">
        <f>INDEX(resultados!$A$2:$ZZ$2662, 1562, MATCH($B$2, resultados!$A$1:$ZZ$1, 0))</f>
        <v/>
      </c>
      <c r="C1568">
        <f>INDEX(resultados!$A$2:$ZZ$2662, 1562, MATCH($B$3, resultados!$A$1:$ZZ$1, 0))</f>
        <v/>
      </c>
    </row>
    <row r="1569">
      <c r="A1569">
        <f>INDEX(resultados!$A$2:$ZZ$2662, 1563, MATCH($B$1, resultados!$A$1:$ZZ$1, 0))</f>
        <v/>
      </c>
      <c r="B1569">
        <f>INDEX(resultados!$A$2:$ZZ$2662, 1563, MATCH($B$2, resultados!$A$1:$ZZ$1, 0))</f>
        <v/>
      </c>
      <c r="C1569">
        <f>INDEX(resultados!$A$2:$ZZ$2662, 1563, MATCH($B$3, resultados!$A$1:$ZZ$1, 0))</f>
        <v/>
      </c>
    </row>
    <row r="1570">
      <c r="A1570">
        <f>INDEX(resultados!$A$2:$ZZ$2662, 1564, MATCH($B$1, resultados!$A$1:$ZZ$1, 0))</f>
        <v/>
      </c>
      <c r="B1570">
        <f>INDEX(resultados!$A$2:$ZZ$2662, 1564, MATCH($B$2, resultados!$A$1:$ZZ$1, 0))</f>
        <v/>
      </c>
      <c r="C1570">
        <f>INDEX(resultados!$A$2:$ZZ$2662, 1564, MATCH($B$3, resultados!$A$1:$ZZ$1, 0))</f>
        <v/>
      </c>
    </row>
    <row r="1571">
      <c r="A1571">
        <f>INDEX(resultados!$A$2:$ZZ$2662, 1565, MATCH($B$1, resultados!$A$1:$ZZ$1, 0))</f>
        <v/>
      </c>
      <c r="B1571">
        <f>INDEX(resultados!$A$2:$ZZ$2662, 1565, MATCH($B$2, resultados!$A$1:$ZZ$1, 0))</f>
        <v/>
      </c>
      <c r="C1571">
        <f>INDEX(resultados!$A$2:$ZZ$2662, 1565, MATCH($B$3, resultados!$A$1:$ZZ$1, 0))</f>
        <v/>
      </c>
    </row>
    <row r="1572">
      <c r="A1572">
        <f>INDEX(resultados!$A$2:$ZZ$2662, 1566, MATCH($B$1, resultados!$A$1:$ZZ$1, 0))</f>
        <v/>
      </c>
      <c r="B1572">
        <f>INDEX(resultados!$A$2:$ZZ$2662, 1566, MATCH($B$2, resultados!$A$1:$ZZ$1, 0))</f>
        <v/>
      </c>
      <c r="C1572">
        <f>INDEX(resultados!$A$2:$ZZ$2662, 1566, MATCH($B$3, resultados!$A$1:$ZZ$1, 0))</f>
        <v/>
      </c>
    </row>
    <row r="1573">
      <c r="A1573">
        <f>INDEX(resultados!$A$2:$ZZ$2662, 1567, MATCH($B$1, resultados!$A$1:$ZZ$1, 0))</f>
        <v/>
      </c>
      <c r="B1573">
        <f>INDEX(resultados!$A$2:$ZZ$2662, 1567, MATCH($B$2, resultados!$A$1:$ZZ$1, 0))</f>
        <v/>
      </c>
      <c r="C1573">
        <f>INDEX(resultados!$A$2:$ZZ$2662, 1567, MATCH($B$3, resultados!$A$1:$ZZ$1, 0))</f>
        <v/>
      </c>
    </row>
    <row r="1574">
      <c r="A1574">
        <f>INDEX(resultados!$A$2:$ZZ$2662, 1568, MATCH($B$1, resultados!$A$1:$ZZ$1, 0))</f>
        <v/>
      </c>
      <c r="B1574">
        <f>INDEX(resultados!$A$2:$ZZ$2662, 1568, MATCH($B$2, resultados!$A$1:$ZZ$1, 0))</f>
        <v/>
      </c>
      <c r="C1574">
        <f>INDEX(resultados!$A$2:$ZZ$2662, 1568, MATCH($B$3, resultados!$A$1:$ZZ$1, 0))</f>
        <v/>
      </c>
    </row>
    <row r="1575">
      <c r="A1575">
        <f>INDEX(resultados!$A$2:$ZZ$2662, 1569, MATCH($B$1, resultados!$A$1:$ZZ$1, 0))</f>
        <v/>
      </c>
      <c r="B1575">
        <f>INDEX(resultados!$A$2:$ZZ$2662, 1569, MATCH($B$2, resultados!$A$1:$ZZ$1, 0))</f>
        <v/>
      </c>
      <c r="C1575">
        <f>INDEX(resultados!$A$2:$ZZ$2662, 1569, MATCH($B$3, resultados!$A$1:$ZZ$1, 0))</f>
        <v/>
      </c>
    </row>
    <row r="1576">
      <c r="A1576">
        <f>INDEX(resultados!$A$2:$ZZ$2662, 1570, MATCH($B$1, resultados!$A$1:$ZZ$1, 0))</f>
        <v/>
      </c>
      <c r="B1576">
        <f>INDEX(resultados!$A$2:$ZZ$2662, 1570, MATCH($B$2, resultados!$A$1:$ZZ$1, 0))</f>
        <v/>
      </c>
      <c r="C1576">
        <f>INDEX(resultados!$A$2:$ZZ$2662, 1570, MATCH($B$3, resultados!$A$1:$ZZ$1, 0))</f>
        <v/>
      </c>
    </row>
    <row r="1577">
      <c r="A1577">
        <f>INDEX(resultados!$A$2:$ZZ$2662, 1571, MATCH($B$1, resultados!$A$1:$ZZ$1, 0))</f>
        <v/>
      </c>
      <c r="B1577">
        <f>INDEX(resultados!$A$2:$ZZ$2662, 1571, MATCH($B$2, resultados!$A$1:$ZZ$1, 0))</f>
        <v/>
      </c>
      <c r="C1577">
        <f>INDEX(resultados!$A$2:$ZZ$2662, 1571, MATCH($B$3, resultados!$A$1:$ZZ$1, 0))</f>
        <v/>
      </c>
    </row>
    <row r="1578">
      <c r="A1578">
        <f>INDEX(resultados!$A$2:$ZZ$2662, 1572, MATCH($B$1, resultados!$A$1:$ZZ$1, 0))</f>
        <v/>
      </c>
      <c r="B1578">
        <f>INDEX(resultados!$A$2:$ZZ$2662, 1572, MATCH($B$2, resultados!$A$1:$ZZ$1, 0))</f>
        <v/>
      </c>
      <c r="C1578">
        <f>INDEX(resultados!$A$2:$ZZ$2662, 1572, MATCH($B$3, resultados!$A$1:$ZZ$1, 0))</f>
        <v/>
      </c>
    </row>
    <row r="1579">
      <c r="A1579">
        <f>INDEX(resultados!$A$2:$ZZ$2662, 1573, MATCH($B$1, resultados!$A$1:$ZZ$1, 0))</f>
        <v/>
      </c>
      <c r="B1579">
        <f>INDEX(resultados!$A$2:$ZZ$2662, 1573, MATCH($B$2, resultados!$A$1:$ZZ$1, 0))</f>
        <v/>
      </c>
      <c r="C1579">
        <f>INDEX(resultados!$A$2:$ZZ$2662, 1573, MATCH($B$3, resultados!$A$1:$ZZ$1, 0))</f>
        <v/>
      </c>
    </row>
    <row r="1580">
      <c r="A1580">
        <f>INDEX(resultados!$A$2:$ZZ$2662, 1574, MATCH($B$1, resultados!$A$1:$ZZ$1, 0))</f>
        <v/>
      </c>
      <c r="B1580">
        <f>INDEX(resultados!$A$2:$ZZ$2662, 1574, MATCH($B$2, resultados!$A$1:$ZZ$1, 0))</f>
        <v/>
      </c>
      <c r="C1580">
        <f>INDEX(resultados!$A$2:$ZZ$2662, 1574, MATCH($B$3, resultados!$A$1:$ZZ$1, 0))</f>
        <v/>
      </c>
    </row>
    <row r="1581">
      <c r="A1581">
        <f>INDEX(resultados!$A$2:$ZZ$2662, 1575, MATCH($B$1, resultados!$A$1:$ZZ$1, 0))</f>
        <v/>
      </c>
      <c r="B1581">
        <f>INDEX(resultados!$A$2:$ZZ$2662, 1575, MATCH($B$2, resultados!$A$1:$ZZ$1, 0))</f>
        <v/>
      </c>
      <c r="C1581">
        <f>INDEX(resultados!$A$2:$ZZ$2662, 1575, MATCH($B$3, resultados!$A$1:$ZZ$1, 0))</f>
        <v/>
      </c>
    </row>
    <row r="1582">
      <c r="A1582">
        <f>INDEX(resultados!$A$2:$ZZ$2662, 1576, MATCH($B$1, resultados!$A$1:$ZZ$1, 0))</f>
        <v/>
      </c>
      <c r="B1582">
        <f>INDEX(resultados!$A$2:$ZZ$2662, 1576, MATCH($B$2, resultados!$A$1:$ZZ$1, 0))</f>
        <v/>
      </c>
      <c r="C1582">
        <f>INDEX(resultados!$A$2:$ZZ$2662, 1576, MATCH($B$3, resultados!$A$1:$ZZ$1, 0))</f>
        <v/>
      </c>
    </row>
    <row r="1583">
      <c r="A1583">
        <f>INDEX(resultados!$A$2:$ZZ$2662, 1577, MATCH($B$1, resultados!$A$1:$ZZ$1, 0))</f>
        <v/>
      </c>
      <c r="B1583">
        <f>INDEX(resultados!$A$2:$ZZ$2662, 1577, MATCH($B$2, resultados!$A$1:$ZZ$1, 0))</f>
        <v/>
      </c>
      <c r="C1583">
        <f>INDEX(resultados!$A$2:$ZZ$2662, 1577, MATCH($B$3, resultados!$A$1:$ZZ$1, 0))</f>
        <v/>
      </c>
    </row>
    <row r="1584">
      <c r="A1584">
        <f>INDEX(resultados!$A$2:$ZZ$2662, 1578, MATCH($B$1, resultados!$A$1:$ZZ$1, 0))</f>
        <v/>
      </c>
      <c r="B1584">
        <f>INDEX(resultados!$A$2:$ZZ$2662, 1578, MATCH($B$2, resultados!$A$1:$ZZ$1, 0))</f>
        <v/>
      </c>
      <c r="C1584">
        <f>INDEX(resultados!$A$2:$ZZ$2662, 1578, MATCH($B$3, resultados!$A$1:$ZZ$1, 0))</f>
        <v/>
      </c>
    </row>
    <row r="1585">
      <c r="A1585">
        <f>INDEX(resultados!$A$2:$ZZ$2662, 1579, MATCH($B$1, resultados!$A$1:$ZZ$1, 0))</f>
        <v/>
      </c>
      <c r="B1585">
        <f>INDEX(resultados!$A$2:$ZZ$2662, 1579, MATCH($B$2, resultados!$A$1:$ZZ$1, 0))</f>
        <v/>
      </c>
      <c r="C1585">
        <f>INDEX(resultados!$A$2:$ZZ$2662, 1579, MATCH($B$3, resultados!$A$1:$ZZ$1, 0))</f>
        <v/>
      </c>
    </row>
    <row r="1586">
      <c r="A1586">
        <f>INDEX(resultados!$A$2:$ZZ$2662, 1580, MATCH($B$1, resultados!$A$1:$ZZ$1, 0))</f>
        <v/>
      </c>
      <c r="B1586">
        <f>INDEX(resultados!$A$2:$ZZ$2662, 1580, MATCH($B$2, resultados!$A$1:$ZZ$1, 0))</f>
        <v/>
      </c>
      <c r="C1586">
        <f>INDEX(resultados!$A$2:$ZZ$2662, 1580, MATCH($B$3, resultados!$A$1:$ZZ$1, 0))</f>
        <v/>
      </c>
    </row>
    <row r="1587">
      <c r="A1587">
        <f>INDEX(resultados!$A$2:$ZZ$2662, 1581, MATCH($B$1, resultados!$A$1:$ZZ$1, 0))</f>
        <v/>
      </c>
      <c r="B1587">
        <f>INDEX(resultados!$A$2:$ZZ$2662, 1581, MATCH($B$2, resultados!$A$1:$ZZ$1, 0))</f>
        <v/>
      </c>
      <c r="C1587">
        <f>INDEX(resultados!$A$2:$ZZ$2662, 1581, MATCH($B$3, resultados!$A$1:$ZZ$1, 0))</f>
        <v/>
      </c>
    </row>
    <row r="1588">
      <c r="A1588">
        <f>INDEX(resultados!$A$2:$ZZ$2662, 1582, MATCH($B$1, resultados!$A$1:$ZZ$1, 0))</f>
        <v/>
      </c>
      <c r="B1588">
        <f>INDEX(resultados!$A$2:$ZZ$2662, 1582, MATCH($B$2, resultados!$A$1:$ZZ$1, 0))</f>
        <v/>
      </c>
      <c r="C1588">
        <f>INDEX(resultados!$A$2:$ZZ$2662, 1582, MATCH($B$3, resultados!$A$1:$ZZ$1, 0))</f>
        <v/>
      </c>
    </row>
    <row r="1589">
      <c r="A1589">
        <f>INDEX(resultados!$A$2:$ZZ$2662, 1583, MATCH($B$1, resultados!$A$1:$ZZ$1, 0))</f>
        <v/>
      </c>
      <c r="B1589">
        <f>INDEX(resultados!$A$2:$ZZ$2662, 1583, MATCH($B$2, resultados!$A$1:$ZZ$1, 0))</f>
        <v/>
      </c>
      <c r="C1589">
        <f>INDEX(resultados!$A$2:$ZZ$2662, 1583, MATCH($B$3, resultados!$A$1:$ZZ$1, 0))</f>
        <v/>
      </c>
    </row>
    <row r="1590">
      <c r="A1590">
        <f>INDEX(resultados!$A$2:$ZZ$2662, 1584, MATCH($B$1, resultados!$A$1:$ZZ$1, 0))</f>
        <v/>
      </c>
      <c r="B1590">
        <f>INDEX(resultados!$A$2:$ZZ$2662, 1584, MATCH($B$2, resultados!$A$1:$ZZ$1, 0))</f>
        <v/>
      </c>
      <c r="C1590">
        <f>INDEX(resultados!$A$2:$ZZ$2662, 1584, MATCH($B$3, resultados!$A$1:$ZZ$1, 0))</f>
        <v/>
      </c>
    </row>
    <row r="1591">
      <c r="A1591">
        <f>INDEX(resultados!$A$2:$ZZ$2662, 1585, MATCH($B$1, resultados!$A$1:$ZZ$1, 0))</f>
        <v/>
      </c>
      <c r="B1591">
        <f>INDEX(resultados!$A$2:$ZZ$2662, 1585, MATCH($B$2, resultados!$A$1:$ZZ$1, 0))</f>
        <v/>
      </c>
      <c r="C1591">
        <f>INDEX(resultados!$A$2:$ZZ$2662, 1585, MATCH($B$3, resultados!$A$1:$ZZ$1, 0))</f>
        <v/>
      </c>
    </row>
    <row r="1592">
      <c r="A1592">
        <f>INDEX(resultados!$A$2:$ZZ$2662, 1586, MATCH($B$1, resultados!$A$1:$ZZ$1, 0))</f>
        <v/>
      </c>
      <c r="B1592">
        <f>INDEX(resultados!$A$2:$ZZ$2662, 1586, MATCH($B$2, resultados!$A$1:$ZZ$1, 0))</f>
        <v/>
      </c>
      <c r="C1592">
        <f>INDEX(resultados!$A$2:$ZZ$2662, 1586, MATCH($B$3, resultados!$A$1:$ZZ$1, 0))</f>
        <v/>
      </c>
    </row>
    <row r="1593">
      <c r="A1593">
        <f>INDEX(resultados!$A$2:$ZZ$2662, 1587, MATCH($B$1, resultados!$A$1:$ZZ$1, 0))</f>
        <v/>
      </c>
      <c r="B1593">
        <f>INDEX(resultados!$A$2:$ZZ$2662, 1587, MATCH($B$2, resultados!$A$1:$ZZ$1, 0))</f>
        <v/>
      </c>
      <c r="C1593">
        <f>INDEX(resultados!$A$2:$ZZ$2662, 1587, MATCH($B$3, resultados!$A$1:$ZZ$1, 0))</f>
        <v/>
      </c>
    </row>
    <row r="1594">
      <c r="A1594">
        <f>INDEX(resultados!$A$2:$ZZ$2662, 1588, MATCH($B$1, resultados!$A$1:$ZZ$1, 0))</f>
        <v/>
      </c>
      <c r="B1594">
        <f>INDEX(resultados!$A$2:$ZZ$2662, 1588, MATCH($B$2, resultados!$A$1:$ZZ$1, 0))</f>
        <v/>
      </c>
      <c r="C1594">
        <f>INDEX(resultados!$A$2:$ZZ$2662, 1588, MATCH($B$3, resultados!$A$1:$ZZ$1, 0))</f>
        <v/>
      </c>
    </row>
    <row r="1595">
      <c r="A1595">
        <f>INDEX(resultados!$A$2:$ZZ$2662, 1589, MATCH($B$1, resultados!$A$1:$ZZ$1, 0))</f>
        <v/>
      </c>
      <c r="B1595">
        <f>INDEX(resultados!$A$2:$ZZ$2662, 1589, MATCH($B$2, resultados!$A$1:$ZZ$1, 0))</f>
        <v/>
      </c>
      <c r="C1595">
        <f>INDEX(resultados!$A$2:$ZZ$2662, 1589, MATCH($B$3, resultados!$A$1:$ZZ$1, 0))</f>
        <v/>
      </c>
    </row>
    <row r="1596">
      <c r="A1596">
        <f>INDEX(resultados!$A$2:$ZZ$2662, 1590, MATCH($B$1, resultados!$A$1:$ZZ$1, 0))</f>
        <v/>
      </c>
      <c r="B1596">
        <f>INDEX(resultados!$A$2:$ZZ$2662, 1590, MATCH($B$2, resultados!$A$1:$ZZ$1, 0))</f>
        <v/>
      </c>
      <c r="C1596">
        <f>INDEX(resultados!$A$2:$ZZ$2662, 1590, MATCH($B$3, resultados!$A$1:$ZZ$1, 0))</f>
        <v/>
      </c>
    </row>
    <row r="1597">
      <c r="A1597">
        <f>INDEX(resultados!$A$2:$ZZ$2662, 1591, MATCH($B$1, resultados!$A$1:$ZZ$1, 0))</f>
        <v/>
      </c>
      <c r="B1597">
        <f>INDEX(resultados!$A$2:$ZZ$2662, 1591, MATCH($B$2, resultados!$A$1:$ZZ$1, 0))</f>
        <v/>
      </c>
      <c r="C1597">
        <f>INDEX(resultados!$A$2:$ZZ$2662, 1591, MATCH($B$3, resultados!$A$1:$ZZ$1, 0))</f>
        <v/>
      </c>
    </row>
    <row r="1598">
      <c r="A1598">
        <f>INDEX(resultados!$A$2:$ZZ$2662, 1592, MATCH($B$1, resultados!$A$1:$ZZ$1, 0))</f>
        <v/>
      </c>
      <c r="B1598">
        <f>INDEX(resultados!$A$2:$ZZ$2662, 1592, MATCH($B$2, resultados!$A$1:$ZZ$1, 0))</f>
        <v/>
      </c>
      <c r="C1598">
        <f>INDEX(resultados!$A$2:$ZZ$2662, 1592, MATCH($B$3, resultados!$A$1:$ZZ$1, 0))</f>
        <v/>
      </c>
    </row>
    <row r="1599">
      <c r="A1599">
        <f>INDEX(resultados!$A$2:$ZZ$2662, 1593, MATCH($B$1, resultados!$A$1:$ZZ$1, 0))</f>
        <v/>
      </c>
      <c r="B1599">
        <f>INDEX(resultados!$A$2:$ZZ$2662, 1593, MATCH($B$2, resultados!$A$1:$ZZ$1, 0))</f>
        <v/>
      </c>
      <c r="C1599">
        <f>INDEX(resultados!$A$2:$ZZ$2662, 1593, MATCH($B$3, resultados!$A$1:$ZZ$1, 0))</f>
        <v/>
      </c>
    </row>
    <row r="1600">
      <c r="A1600">
        <f>INDEX(resultados!$A$2:$ZZ$2662, 1594, MATCH($B$1, resultados!$A$1:$ZZ$1, 0))</f>
        <v/>
      </c>
      <c r="B1600">
        <f>INDEX(resultados!$A$2:$ZZ$2662, 1594, MATCH($B$2, resultados!$A$1:$ZZ$1, 0))</f>
        <v/>
      </c>
      <c r="C1600">
        <f>INDEX(resultados!$A$2:$ZZ$2662, 1594, MATCH($B$3, resultados!$A$1:$ZZ$1, 0))</f>
        <v/>
      </c>
    </row>
    <row r="1601">
      <c r="A1601">
        <f>INDEX(resultados!$A$2:$ZZ$2662, 1595, MATCH($B$1, resultados!$A$1:$ZZ$1, 0))</f>
        <v/>
      </c>
      <c r="B1601">
        <f>INDEX(resultados!$A$2:$ZZ$2662, 1595, MATCH($B$2, resultados!$A$1:$ZZ$1, 0))</f>
        <v/>
      </c>
      <c r="C1601">
        <f>INDEX(resultados!$A$2:$ZZ$2662, 1595, MATCH($B$3, resultados!$A$1:$ZZ$1, 0))</f>
        <v/>
      </c>
    </row>
    <row r="1602">
      <c r="A1602">
        <f>INDEX(resultados!$A$2:$ZZ$2662, 1596, MATCH($B$1, resultados!$A$1:$ZZ$1, 0))</f>
        <v/>
      </c>
      <c r="B1602">
        <f>INDEX(resultados!$A$2:$ZZ$2662, 1596, MATCH($B$2, resultados!$A$1:$ZZ$1, 0))</f>
        <v/>
      </c>
      <c r="C1602">
        <f>INDEX(resultados!$A$2:$ZZ$2662, 1596, MATCH($B$3, resultados!$A$1:$ZZ$1, 0))</f>
        <v/>
      </c>
    </row>
    <row r="1603">
      <c r="A1603">
        <f>INDEX(resultados!$A$2:$ZZ$2662, 1597, MATCH($B$1, resultados!$A$1:$ZZ$1, 0))</f>
        <v/>
      </c>
      <c r="B1603">
        <f>INDEX(resultados!$A$2:$ZZ$2662, 1597, MATCH($B$2, resultados!$A$1:$ZZ$1, 0))</f>
        <v/>
      </c>
      <c r="C1603">
        <f>INDEX(resultados!$A$2:$ZZ$2662, 1597, MATCH($B$3, resultados!$A$1:$ZZ$1, 0))</f>
        <v/>
      </c>
    </row>
    <row r="1604">
      <c r="A1604">
        <f>INDEX(resultados!$A$2:$ZZ$2662, 1598, MATCH($B$1, resultados!$A$1:$ZZ$1, 0))</f>
        <v/>
      </c>
      <c r="B1604">
        <f>INDEX(resultados!$A$2:$ZZ$2662, 1598, MATCH($B$2, resultados!$A$1:$ZZ$1, 0))</f>
        <v/>
      </c>
      <c r="C1604">
        <f>INDEX(resultados!$A$2:$ZZ$2662, 1598, MATCH($B$3, resultados!$A$1:$ZZ$1, 0))</f>
        <v/>
      </c>
    </row>
    <row r="1605">
      <c r="A1605">
        <f>INDEX(resultados!$A$2:$ZZ$2662, 1599, MATCH($B$1, resultados!$A$1:$ZZ$1, 0))</f>
        <v/>
      </c>
      <c r="B1605">
        <f>INDEX(resultados!$A$2:$ZZ$2662, 1599, MATCH($B$2, resultados!$A$1:$ZZ$1, 0))</f>
        <v/>
      </c>
      <c r="C1605">
        <f>INDEX(resultados!$A$2:$ZZ$2662, 1599, MATCH($B$3, resultados!$A$1:$ZZ$1, 0))</f>
        <v/>
      </c>
    </row>
    <row r="1606">
      <c r="A1606">
        <f>INDEX(resultados!$A$2:$ZZ$2662, 1600, MATCH($B$1, resultados!$A$1:$ZZ$1, 0))</f>
        <v/>
      </c>
      <c r="B1606">
        <f>INDEX(resultados!$A$2:$ZZ$2662, 1600, MATCH($B$2, resultados!$A$1:$ZZ$1, 0))</f>
        <v/>
      </c>
      <c r="C1606">
        <f>INDEX(resultados!$A$2:$ZZ$2662, 1600, MATCH($B$3, resultados!$A$1:$ZZ$1, 0))</f>
        <v/>
      </c>
    </row>
    <row r="1607">
      <c r="A1607">
        <f>INDEX(resultados!$A$2:$ZZ$2662, 1601, MATCH($B$1, resultados!$A$1:$ZZ$1, 0))</f>
        <v/>
      </c>
      <c r="B1607">
        <f>INDEX(resultados!$A$2:$ZZ$2662, 1601, MATCH($B$2, resultados!$A$1:$ZZ$1, 0))</f>
        <v/>
      </c>
      <c r="C1607">
        <f>INDEX(resultados!$A$2:$ZZ$2662, 1601, MATCH($B$3, resultados!$A$1:$ZZ$1, 0))</f>
        <v/>
      </c>
    </row>
    <row r="1608">
      <c r="A1608">
        <f>INDEX(resultados!$A$2:$ZZ$2662, 1602, MATCH($B$1, resultados!$A$1:$ZZ$1, 0))</f>
        <v/>
      </c>
      <c r="B1608">
        <f>INDEX(resultados!$A$2:$ZZ$2662, 1602, MATCH($B$2, resultados!$A$1:$ZZ$1, 0))</f>
        <v/>
      </c>
      <c r="C1608">
        <f>INDEX(resultados!$A$2:$ZZ$2662, 1602, MATCH($B$3, resultados!$A$1:$ZZ$1, 0))</f>
        <v/>
      </c>
    </row>
    <row r="1609">
      <c r="A1609">
        <f>INDEX(resultados!$A$2:$ZZ$2662, 1603, MATCH($B$1, resultados!$A$1:$ZZ$1, 0))</f>
        <v/>
      </c>
      <c r="B1609">
        <f>INDEX(resultados!$A$2:$ZZ$2662, 1603, MATCH($B$2, resultados!$A$1:$ZZ$1, 0))</f>
        <v/>
      </c>
      <c r="C1609">
        <f>INDEX(resultados!$A$2:$ZZ$2662, 1603, MATCH($B$3, resultados!$A$1:$ZZ$1, 0))</f>
        <v/>
      </c>
    </row>
    <row r="1610">
      <c r="A1610">
        <f>INDEX(resultados!$A$2:$ZZ$2662, 1604, MATCH($B$1, resultados!$A$1:$ZZ$1, 0))</f>
        <v/>
      </c>
      <c r="B1610">
        <f>INDEX(resultados!$A$2:$ZZ$2662, 1604, MATCH($B$2, resultados!$A$1:$ZZ$1, 0))</f>
        <v/>
      </c>
      <c r="C1610">
        <f>INDEX(resultados!$A$2:$ZZ$2662, 1604, MATCH($B$3, resultados!$A$1:$ZZ$1, 0))</f>
        <v/>
      </c>
    </row>
    <row r="1611">
      <c r="A1611">
        <f>INDEX(resultados!$A$2:$ZZ$2662, 1605, MATCH($B$1, resultados!$A$1:$ZZ$1, 0))</f>
        <v/>
      </c>
      <c r="B1611">
        <f>INDEX(resultados!$A$2:$ZZ$2662, 1605, MATCH($B$2, resultados!$A$1:$ZZ$1, 0))</f>
        <v/>
      </c>
      <c r="C1611">
        <f>INDEX(resultados!$A$2:$ZZ$2662, 1605, MATCH($B$3, resultados!$A$1:$ZZ$1, 0))</f>
        <v/>
      </c>
    </row>
    <row r="1612">
      <c r="A1612">
        <f>INDEX(resultados!$A$2:$ZZ$2662, 1606, MATCH($B$1, resultados!$A$1:$ZZ$1, 0))</f>
        <v/>
      </c>
      <c r="B1612">
        <f>INDEX(resultados!$A$2:$ZZ$2662, 1606, MATCH($B$2, resultados!$A$1:$ZZ$1, 0))</f>
        <v/>
      </c>
      <c r="C1612">
        <f>INDEX(resultados!$A$2:$ZZ$2662, 1606, MATCH($B$3, resultados!$A$1:$ZZ$1, 0))</f>
        <v/>
      </c>
    </row>
    <row r="1613">
      <c r="A1613">
        <f>INDEX(resultados!$A$2:$ZZ$2662, 1607, MATCH($B$1, resultados!$A$1:$ZZ$1, 0))</f>
        <v/>
      </c>
      <c r="B1613">
        <f>INDEX(resultados!$A$2:$ZZ$2662, 1607, MATCH($B$2, resultados!$A$1:$ZZ$1, 0))</f>
        <v/>
      </c>
      <c r="C1613">
        <f>INDEX(resultados!$A$2:$ZZ$2662, 1607, MATCH($B$3, resultados!$A$1:$ZZ$1, 0))</f>
        <v/>
      </c>
    </row>
    <row r="1614">
      <c r="A1614">
        <f>INDEX(resultados!$A$2:$ZZ$2662, 1608, MATCH($B$1, resultados!$A$1:$ZZ$1, 0))</f>
        <v/>
      </c>
      <c r="B1614">
        <f>INDEX(resultados!$A$2:$ZZ$2662, 1608, MATCH($B$2, resultados!$A$1:$ZZ$1, 0))</f>
        <v/>
      </c>
      <c r="C1614">
        <f>INDEX(resultados!$A$2:$ZZ$2662, 1608, MATCH($B$3, resultados!$A$1:$ZZ$1, 0))</f>
        <v/>
      </c>
    </row>
    <row r="1615">
      <c r="A1615">
        <f>INDEX(resultados!$A$2:$ZZ$2662, 1609, MATCH($B$1, resultados!$A$1:$ZZ$1, 0))</f>
        <v/>
      </c>
      <c r="B1615">
        <f>INDEX(resultados!$A$2:$ZZ$2662, 1609, MATCH($B$2, resultados!$A$1:$ZZ$1, 0))</f>
        <v/>
      </c>
      <c r="C1615">
        <f>INDEX(resultados!$A$2:$ZZ$2662, 1609, MATCH($B$3, resultados!$A$1:$ZZ$1, 0))</f>
        <v/>
      </c>
    </row>
    <row r="1616">
      <c r="A1616">
        <f>INDEX(resultados!$A$2:$ZZ$2662, 1610, MATCH($B$1, resultados!$A$1:$ZZ$1, 0))</f>
        <v/>
      </c>
      <c r="B1616">
        <f>INDEX(resultados!$A$2:$ZZ$2662, 1610, MATCH($B$2, resultados!$A$1:$ZZ$1, 0))</f>
        <v/>
      </c>
      <c r="C1616">
        <f>INDEX(resultados!$A$2:$ZZ$2662, 1610, MATCH($B$3, resultados!$A$1:$ZZ$1, 0))</f>
        <v/>
      </c>
    </row>
    <row r="1617">
      <c r="A1617">
        <f>INDEX(resultados!$A$2:$ZZ$2662, 1611, MATCH($B$1, resultados!$A$1:$ZZ$1, 0))</f>
        <v/>
      </c>
      <c r="B1617">
        <f>INDEX(resultados!$A$2:$ZZ$2662, 1611, MATCH($B$2, resultados!$A$1:$ZZ$1, 0))</f>
        <v/>
      </c>
      <c r="C1617">
        <f>INDEX(resultados!$A$2:$ZZ$2662, 1611, MATCH($B$3, resultados!$A$1:$ZZ$1, 0))</f>
        <v/>
      </c>
    </row>
    <row r="1618">
      <c r="A1618">
        <f>INDEX(resultados!$A$2:$ZZ$2662, 1612, MATCH($B$1, resultados!$A$1:$ZZ$1, 0))</f>
        <v/>
      </c>
      <c r="B1618">
        <f>INDEX(resultados!$A$2:$ZZ$2662, 1612, MATCH($B$2, resultados!$A$1:$ZZ$1, 0))</f>
        <v/>
      </c>
      <c r="C1618">
        <f>INDEX(resultados!$A$2:$ZZ$2662, 1612, MATCH($B$3, resultados!$A$1:$ZZ$1, 0))</f>
        <v/>
      </c>
    </row>
    <row r="1619">
      <c r="A1619">
        <f>INDEX(resultados!$A$2:$ZZ$2662, 1613, MATCH($B$1, resultados!$A$1:$ZZ$1, 0))</f>
        <v/>
      </c>
      <c r="B1619">
        <f>INDEX(resultados!$A$2:$ZZ$2662, 1613, MATCH($B$2, resultados!$A$1:$ZZ$1, 0))</f>
        <v/>
      </c>
      <c r="C1619">
        <f>INDEX(resultados!$A$2:$ZZ$2662, 1613, MATCH($B$3, resultados!$A$1:$ZZ$1, 0))</f>
        <v/>
      </c>
    </row>
    <row r="1620">
      <c r="A1620">
        <f>INDEX(resultados!$A$2:$ZZ$2662, 1614, MATCH($B$1, resultados!$A$1:$ZZ$1, 0))</f>
        <v/>
      </c>
      <c r="B1620">
        <f>INDEX(resultados!$A$2:$ZZ$2662, 1614, MATCH($B$2, resultados!$A$1:$ZZ$1, 0))</f>
        <v/>
      </c>
      <c r="C1620">
        <f>INDEX(resultados!$A$2:$ZZ$2662, 1614, MATCH($B$3, resultados!$A$1:$ZZ$1, 0))</f>
        <v/>
      </c>
    </row>
    <row r="1621">
      <c r="A1621">
        <f>INDEX(resultados!$A$2:$ZZ$2662, 1615, MATCH($B$1, resultados!$A$1:$ZZ$1, 0))</f>
        <v/>
      </c>
      <c r="B1621">
        <f>INDEX(resultados!$A$2:$ZZ$2662, 1615, MATCH($B$2, resultados!$A$1:$ZZ$1, 0))</f>
        <v/>
      </c>
      <c r="C1621">
        <f>INDEX(resultados!$A$2:$ZZ$2662, 1615, MATCH($B$3, resultados!$A$1:$ZZ$1, 0))</f>
        <v/>
      </c>
    </row>
    <row r="1622">
      <c r="A1622">
        <f>INDEX(resultados!$A$2:$ZZ$2662, 1616, MATCH($B$1, resultados!$A$1:$ZZ$1, 0))</f>
        <v/>
      </c>
      <c r="B1622">
        <f>INDEX(resultados!$A$2:$ZZ$2662, 1616, MATCH($B$2, resultados!$A$1:$ZZ$1, 0))</f>
        <v/>
      </c>
      <c r="C1622">
        <f>INDEX(resultados!$A$2:$ZZ$2662, 1616, MATCH($B$3, resultados!$A$1:$ZZ$1, 0))</f>
        <v/>
      </c>
    </row>
    <row r="1623">
      <c r="A1623">
        <f>INDEX(resultados!$A$2:$ZZ$2662, 1617, MATCH($B$1, resultados!$A$1:$ZZ$1, 0))</f>
        <v/>
      </c>
      <c r="B1623">
        <f>INDEX(resultados!$A$2:$ZZ$2662, 1617, MATCH($B$2, resultados!$A$1:$ZZ$1, 0))</f>
        <v/>
      </c>
      <c r="C1623">
        <f>INDEX(resultados!$A$2:$ZZ$2662, 1617, MATCH($B$3, resultados!$A$1:$ZZ$1, 0))</f>
        <v/>
      </c>
    </row>
    <row r="1624">
      <c r="A1624">
        <f>INDEX(resultados!$A$2:$ZZ$2662, 1618, MATCH($B$1, resultados!$A$1:$ZZ$1, 0))</f>
        <v/>
      </c>
      <c r="B1624">
        <f>INDEX(resultados!$A$2:$ZZ$2662, 1618, MATCH($B$2, resultados!$A$1:$ZZ$1, 0))</f>
        <v/>
      </c>
      <c r="C1624">
        <f>INDEX(resultados!$A$2:$ZZ$2662, 1618, MATCH($B$3, resultados!$A$1:$ZZ$1, 0))</f>
        <v/>
      </c>
    </row>
    <row r="1625">
      <c r="A1625">
        <f>INDEX(resultados!$A$2:$ZZ$2662, 1619, MATCH($B$1, resultados!$A$1:$ZZ$1, 0))</f>
        <v/>
      </c>
      <c r="B1625">
        <f>INDEX(resultados!$A$2:$ZZ$2662, 1619, MATCH($B$2, resultados!$A$1:$ZZ$1, 0))</f>
        <v/>
      </c>
      <c r="C1625">
        <f>INDEX(resultados!$A$2:$ZZ$2662, 1619, MATCH($B$3, resultados!$A$1:$ZZ$1, 0))</f>
        <v/>
      </c>
    </row>
    <row r="1626">
      <c r="A1626">
        <f>INDEX(resultados!$A$2:$ZZ$2662, 1620, MATCH($B$1, resultados!$A$1:$ZZ$1, 0))</f>
        <v/>
      </c>
      <c r="B1626">
        <f>INDEX(resultados!$A$2:$ZZ$2662, 1620, MATCH($B$2, resultados!$A$1:$ZZ$1, 0))</f>
        <v/>
      </c>
      <c r="C1626">
        <f>INDEX(resultados!$A$2:$ZZ$2662, 1620, MATCH($B$3, resultados!$A$1:$ZZ$1, 0))</f>
        <v/>
      </c>
    </row>
    <row r="1627">
      <c r="A1627">
        <f>INDEX(resultados!$A$2:$ZZ$2662, 1621, MATCH($B$1, resultados!$A$1:$ZZ$1, 0))</f>
        <v/>
      </c>
      <c r="B1627">
        <f>INDEX(resultados!$A$2:$ZZ$2662, 1621, MATCH($B$2, resultados!$A$1:$ZZ$1, 0))</f>
        <v/>
      </c>
      <c r="C1627">
        <f>INDEX(resultados!$A$2:$ZZ$2662, 1621, MATCH($B$3, resultados!$A$1:$ZZ$1, 0))</f>
        <v/>
      </c>
    </row>
    <row r="1628">
      <c r="A1628">
        <f>INDEX(resultados!$A$2:$ZZ$2662, 1622, MATCH($B$1, resultados!$A$1:$ZZ$1, 0))</f>
        <v/>
      </c>
      <c r="B1628">
        <f>INDEX(resultados!$A$2:$ZZ$2662, 1622, MATCH($B$2, resultados!$A$1:$ZZ$1, 0))</f>
        <v/>
      </c>
      <c r="C1628">
        <f>INDEX(resultados!$A$2:$ZZ$2662, 1622, MATCH($B$3, resultados!$A$1:$ZZ$1, 0))</f>
        <v/>
      </c>
    </row>
    <row r="1629">
      <c r="A1629">
        <f>INDEX(resultados!$A$2:$ZZ$2662, 1623, MATCH($B$1, resultados!$A$1:$ZZ$1, 0))</f>
        <v/>
      </c>
      <c r="B1629">
        <f>INDEX(resultados!$A$2:$ZZ$2662, 1623, MATCH($B$2, resultados!$A$1:$ZZ$1, 0))</f>
        <v/>
      </c>
      <c r="C1629">
        <f>INDEX(resultados!$A$2:$ZZ$2662, 1623, MATCH($B$3, resultados!$A$1:$ZZ$1, 0))</f>
        <v/>
      </c>
    </row>
    <row r="1630">
      <c r="A1630">
        <f>INDEX(resultados!$A$2:$ZZ$2662, 1624, MATCH($B$1, resultados!$A$1:$ZZ$1, 0))</f>
        <v/>
      </c>
      <c r="B1630">
        <f>INDEX(resultados!$A$2:$ZZ$2662, 1624, MATCH($B$2, resultados!$A$1:$ZZ$1, 0))</f>
        <v/>
      </c>
      <c r="C1630">
        <f>INDEX(resultados!$A$2:$ZZ$2662, 1624, MATCH($B$3, resultados!$A$1:$ZZ$1, 0))</f>
        <v/>
      </c>
    </row>
    <row r="1631">
      <c r="A1631">
        <f>INDEX(resultados!$A$2:$ZZ$2662, 1625, MATCH($B$1, resultados!$A$1:$ZZ$1, 0))</f>
        <v/>
      </c>
      <c r="B1631">
        <f>INDEX(resultados!$A$2:$ZZ$2662, 1625, MATCH($B$2, resultados!$A$1:$ZZ$1, 0))</f>
        <v/>
      </c>
      <c r="C1631">
        <f>INDEX(resultados!$A$2:$ZZ$2662, 1625, MATCH($B$3, resultados!$A$1:$ZZ$1, 0))</f>
        <v/>
      </c>
    </row>
    <row r="1632">
      <c r="A1632">
        <f>INDEX(resultados!$A$2:$ZZ$2662, 1626, MATCH($B$1, resultados!$A$1:$ZZ$1, 0))</f>
        <v/>
      </c>
      <c r="B1632">
        <f>INDEX(resultados!$A$2:$ZZ$2662, 1626, MATCH($B$2, resultados!$A$1:$ZZ$1, 0))</f>
        <v/>
      </c>
      <c r="C1632">
        <f>INDEX(resultados!$A$2:$ZZ$2662, 1626, MATCH($B$3, resultados!$A$1:$ZZ$1, 0))</f>
        <v/>
      </c>
    </row>
    <row r="1633">
      <c r="A1633">
        <f>INDEX(resultados!$A$2:$ZZ$2662, 1627, MATCH($B$1, resultados!$A$1:$ZZ$1, 0))</f>
        <v/>
      </c>
      <c r="B1633">
        <f>INDEX(resultados!$A$2:$ZZ$2662, 1627, MATCH($B$2, resultados!$A$1:$ZZ$1, 0))</f>
        <v/>
      </c>
      <c r="C1633">
        <f>INDEX(resultados!$A$2:$ZZ$2662, 1627, MATCH($B$3, resultados!$A$1:$ZZ$1, 0))</f>
        <v/>
      </c>
    </row>
    <row r="1634">
      <c r="A1634">
        <f>INDEX(resultados!$A$2:$ZZ$2662, 1628, MATCH($B$1, resultados!$A$1:$ZZ$1, 0))</f>
        <v/>
      </c>
      <c r="B1634">
        <f>INDEX(resultados!$A$2:$ZZ$2662, 1628, MATCH($B$2, resultados!$A$1:$ZZ$1, 0))</f>
        <v/>
      </c>
      <c r="C1634">
        <f>INDEX(resultados!$A$2:$ZZ$2662, 1628, MATCH($B$3, resultados!$A$1:$ZZ$1, 0))</f>
        <v/>
      </c>
    </row>
    <row r="1635">
      <c r="A1635">
        <f>INDEX(resultados!$A$2:$ZZ$2662, 1629, MATCH($B$1, resultados!$A$1:$ZZ$1, 0))</f>
        <v/>
      </c>
      <c r="B1635">
        <f>INDEX(resultados!$A$2:$ZZ$2662, 1629, MATCH($B$2, resultados!$A$1:$ZZ$1, 0))</f>
        <v/>
      </c>
      <c r="C1635">
        <f>INDEX(resultados!$A$2:$ZZ$2662, 1629, MATCH($B$3, resultados!$A$1:$ZZ$1, 0))</f>
        <v/>
      </c>
    </row>
    <row r="1636">
      <c r="A1636">
        <f>INDEX(resultados!$A$2:$ZZ$2662, 1630, MATCH($B$1, resultados!$A$1:$ZZ$1, 0))</f>
        <v/>
      </c>
      <c r="B1636">
        <f>INDEX(resultados!$A$2:$ZZ$2662, 1630, MATCH($B$2, resultados!$A$1:$ZZ$1, 0))</f>
        <v/>
      </c>
      <c r="C1636">
        <f>INDEX(resultados!$A$2:$ZZ$2662, 1630, MATCH($B$3, resultados!$A$1:$ZZ$1, 0))</f>
        <v/>
      </c>
    </row>
    <row r="1637">
      <c r="A1637">
        <f>INDEX(resultados!$A$2:$ZZ$2662, 1631, MATCH($B$1, resultados!$A$1:$ZZ$1, 0))</f>
        <v/>
      </c>
      <c r="B1637">
        <f>INDEX(resultados!$A$2:$ZZ$2662, 1631, MATCH($B$2, resultados!$A$1:$ZZ$1, 0))</f>
        <v/>
      </c>
      <c r="C1637">
        <f>INDEX(resultados!$A$2:$ZZ$2662, 1631, MATCH($B$3, resultados!$A$1:$ZZ$1, 0))</f>
        <v/>
      </c>
    </row>
    <row r="1638">
      <c r="A1638">
        <f>INDEX(resultados!$A$2:$ZZ$2662, 1632, MATCH($B$1, resultados!$A$1:$ZZ$1, 0))</f>
        <v/>
      </c>
      <c r="B1638">
        <f>INDEX(resultados!$A$2:$ZZ$2662, 1632, MATCH($B$2, resultados!$A$1:$ZZ$1, 0))</f>
        <v/>
      </c>
      <c r="C1638">
        <f>INDEX(resultados!$A$2:$ZZ$2662, 1632, MATCH($B$3, resultados!$A$1:$ZZ$1, 0))</f>
        <v/>
      </c>
    </row>
    <row r="1639">
      <c r="A1639">
        <f>INDEX(resultados!$A$2:$ZZ$2662, 1633, MATCH($B$1, resultados!$A$1:$ZZ$1, 0))</f>
        <v/>
      </c>
      <c r="B1639">
        <f>INDEX(resultados!$A$2:$ZZ$2662, 1633, MATCH($B$2, resultados!$A$1:$ZZ$1, 0))</f>
        <v/>
      </c>
      <c r="C1639">
        <f>INDEX(resultados!$A$2:$ZZ$2662, 1633, MATCH($B$3, resultados!$A$1:$ZZ$1, 0))</f>
        <v/>
      </c>
    </row>
    <row r="1640">
      <c r="A1640">
        <f>INDEX(resultados!$A$2:$ZZ$2662, 1634, MATCH($B$1, resultados!$A$1:$ZZ$1, 0))</f>
        <v/>
      </c>
      <c r="B1640">
        <f>INDEX(resultados!$A$2:$ZZ$2662, 1634, MATCH($B$2, resultados!$A$1:$ZZ$1, 0))</f>
        <v/>
      </c>
      <c r="C1640">
        <f>INDEX(resultados!$A$2:$ZZ$2662, 1634, MATCH($B$3, resultados!$A$1:$ZZ$1, 0))</f>
        <v/>
      </c>
    </row>
    <row r="1641">
      <c r="A1641">
        <f>INDEX(resultados!$A$2:$ZZ$2662, 1635, MATCH($B$1, resultados!$A$1:$ZZ$1, 0))</f>
        <v/>
      </c>
      <c r="B1641">
        <f>INDEX(resultados!$A$2:$ZZ$2662, 1635, MATCH($B$2, resultados!$A$1:$ZZ$1, 0))</f>
        <v/>
      </c>
      <c r="C1641">
        <f>INDEX(resultados!$A$2:$ZZ$2662, 1635, MATCH($B$3, resultados!$A$1:$ZZ$1, 0))</f>
        <v/>
      </c>
    </row>
    <row r="1642">
      <c r="A1642">
        <f>INDEX(resultados!$A$2:$ZZ$2662, 1636, MATCH($B$1, resultados!$A$1:$ZZ$1, 0))</f>
        <v/>
      </c>
      <c r="B1642">
        <f>INDEX(resultados!$A$2:$ZZ$2662, 1636, MATCH($B$2, resultados!$A$1:$ZZ$1, 0))</f>
        <v/>
      </c>
      <c r="C1642">
        <f>INDEX(resultados!$A$2:$ZZ$2662, 1636, MATCH($B$3, resultados!$A$1:$ZZ$1, 0))</f>
        <v/>
      </c>
    </row>
    <row r="1643">
      <c r="A1643">
        <f>INDEX(resultados!$A$2:$ZZ$2662, 1637, MATCH($B$1, resultados!$A$1:$ZZ$1, 0))</f>
        <v/>
      </c>
      <c r="B1643">
        <f>INDEX(resultados!$A$2:$ZZ$2662, 1637, MATCH($B$2, resultados!$A$1:$ZZ$1, 0))</f>
        <v/>
      </c>
      <c r="C1643">
        <f>INDEX(resultados!$A$2:$ZZ$2662, 1637, MATCH($B$3, resultados!$A$1:$ZZ$1, 0))</f>
        <v/>
      </c>
    </row>
    <row r="1644">
      <c r="A1644">
        <f>INDEX(resultados!$A$2:$ZZ$2662, 1638, MATCH($B$1, resultados!$A$1:$ZZ$1, 0))</f>
        <v/>
      </c>
      <c r="B1644">
        <f>INDEX(resultados!$A$2:$ZZ$2662, 1638, MATCH($B$2, resultados!$A$1:$ZZ$1, 0))</f>
        <v/>
      </c>
      <c r="C1644">
        <f>INDEX(resultados!$A$2:$ZZ$2662, 1638, MATCH($B$3, resultados!$A$1:$ZZ$1, 0))</f>
        <v/>
      </c>
    </row>
    <row r="1645">
      <c r="A1645">
        <f>INDEX(resultados!$A$2:$ZZ$2662, 1639, MATCH($B$1, resultados!$A$1:$ZZ$1, 0))</f>
        <v/>
      </c>
      <c r="B1645">
        <f>INDEX(resultados!$A$2:$ZZ$2662, 1639, MATCH($B$2, resultados!$A$1:$ZZ$1, 0))</f>
        <v/>
      </c>
      <c r="C1645">
        <f>INDEX(resultados!$A$2:$ZZ$2662, 1639, MATCH($B$3, resultados!$A$1:$ZZ$1, 0))</f>
        <v/>
      </c>
    </row>
    <row r="1646">
      <c r="A1646">
        <f>INDEX(resultados!$A$2:$ZZ$2662, 1640, MATCH($B$1, resultados!$A$1:$ZZ$1, 0))</f>
        <v/>
      </c>
      <c r="B1646">
        <f>INDEX(resultados!$A$2:$ZZ$2662, 1640, MATCH($B$2, resultados!$A$1:$ZZ$1, 0))</f>
        <v/>
      </c>
      <c r="C1646">
        <f>INDEX(resultados!$A$2:$ZZ$2662, 1640, MATCH($B$3, resultados!$A$1:$ZZ$1, 0))</f>
        <v/>
      </c>
    </row>
    <row r="1647">
      <c r="A1647">
        <f>INDEX(resultados!$A$2:$ZZ$2662, 1641, MATCH($B$1, resultados!$A$1:$ZZ$1, 0))</f>
        <v/>
      </c>
      <c r="B1647">
        <f>INDEX(resultados!$A$2:$ZZ$2662, 1641, MATCH($B$2, resultados!$A$1:$ZZ$1, 0))</f>
        <v/>
      </c>
      <c r="C1647">
        <f>INDEX(resultados!$A$2:$ZZ$2662, 1641, MATCH($B$3, resultados!$A$1:$ZZ$1, 0))</f>
        <v/>
      </c>
    </row>
    <row r="1648">
      <c r="A1648">
        <f>INDEX(resultados!$A$2:$ZZ$2662, 1642, MATCH($B$1, resultados!$A$1:$ZZ$1, 0))</f>
        <v/>
      </c>
      <c r="B1648">
        <f>INDEX(resultados!$A$2:$ZZ$2662, 1642, MATCH($B$2, resultados!$A$1:$ZZ$1, 0))</f>
        <v/>
      </c>
      <c r="C1648">
        <f>INDEX(resultados!$A$2:$ZZ$2662, 1642, MATCH($B$3, resultados!$A$1:$ZZ$1, 0))</f>
        <v/>
      </c>
    </row>
    <row r="1649">
      <c r="A1649">
        <f>INDEX(resultados!$A$2:$ZZ$2662, 1643, MATCH($B$1, resultados!$A$1:$ZZ$1, 0))</f>
        <v/>
      </c>
      <c r="B1649">
        <f>INDEX(resultados!$A$2:$ZZ$2662, 1643, MATCH($B$2, resultados!$A$1:$ZZ$1, 0))</f>
        <v/>
      </c>
      <c r="C1649">
        <f>INDEX(resultados!$A$2:$ZZ$2662, 1643, MATCH($B$3, resultados!$A$1:$ZZ$1, 0))</f>
        <v/>
      </c>
    </row>
    <row r="1650">
      <c r="A1650">
        <f>INDEX(resultados!$A$2:$ZZ$2662, 1644, MATCH($B$1, resultados!$A$1:$ZZ$1, 0))</f>
        <v/>
      </c>
      <c r="B1650">
        <f>INDEX(resultados!$A$2:$ZZ$2662, 1644, MATCH($B$2, resultados!$A$1:$ZZ$1, 0))</f>
        <v/>
      </c>
      <c r="C1650">
        <f>INDEX(resultados!$A$2:$ZZ$2662, 1644, MATCH($B$3, resultados!$A$1:$ZZ$1, 0))</f>
        <v/>
      </c>
    </row>
    <row r="1651">
      <c r="A1651">
        <f>INDEX(resultados!$A$2:$ZZ$2662, 1645, MATCH($B$1, resultados!$A$1:$ZZ$1, 0))</f>
        <v/>
      </c>
      <c r="B1651">
        <f>INDEX(resultados!$A$2:$ZZ$2662, 1645, MATCH($B$2, resultados!$A$1:$ZZ$1, 0))</f>
        <v/>
      </c>
      <c r="C1651">
        <f>INDEX(resultados!$A$2:$ZZ$2662, 1645, MATCH($B$3, resultados!$A$1:$ZZ$1, 0))</f>
        <v/>
      </c>
    </row>
    <row r="1652">
      <c r="A1652">
        <f>INDEX(resultados!$A$2:$ZZ$2662, 1646, MATCH($B$1, resultados!$A$1:$ZZ$1, 0))</f>
        <v/>
      </c>
      <c r="B1652">
        <f>INDEX(resultados!$A$2:$ZZ$2662, 1646, MATCH($B$2, resultados!$A$1:$ZZ$1, 0))</f>
        <v/>
      </c>
      <c r="C1652">
        <f>INDEX(resultados!$A$2:$ZZ$2662, 1646, MATCH($B$3, resultados!$A$1:$ZZ$1, 0))</f>
        <v/>
      </c>
    </row>
    <row r="1653">
      <c r="A1653">
        <f>INDEX(resultados!$A$2:$ZZ$2662, 1647, MATCH($B$1, resultados!$A$1:$ZZ$1, 0))</f>
        <v/>
      </c>
      <c r="B1653">
        <f>INDEX(resultados!$A$2:$ZZ$2662, 1647, MATCH($B$2, resultados!$A$1:$ZZ$1, 0))</f>
        <v/>
      </c>
      <c r="C1653">
        <f>INDEX(resultados!$A$2:$ZZ$2662, 1647, MATCH($B$3, resultados!$A$1:$ZZ$1, 0))</f>
        <v/>
      </c>
    </row>
    <row r="1654">
      <c r="A1654">
        <f>INDEX(resultados!$A$2:$ZZ$2662, 1648, MATCH($B$1, resultados!$A$1:$ZZ$1, 0))</f>
        <v/>
      </c>
      <c r="B1654">
        <f>INDEX(resultados!$A$2:$ZZ$2662, 1648, MATCH($B$2, resultados!$A$1:$ZZ$1, 0))</f>
        <v/>
      </c>
      <c r="C1654">
        <f>INDEX(resultados!$A$2:$ZZ$2662, 1648, MATCH($B$3, resultados!$A$1:$ZZ$1, 0))</f>
        <v/>
      </c>
    </row>
    <row r="1655">
      <c r="A1655">
        <f>INDEX(resultados!$A$2:$ZZ$2662, 1649, MATCH($B$1, resultados!$A$1:$ZZ$1, 0))</f>
        <v/>
      </c>
      <c r="B1655">
        <f>INDEX(resultados!$A$2:$ZZ$2662, 1649, MATCH($B$2, resultados!$A$1:$ZZ$1, 0))</f>
        <v/>
      </c>
      <c r="C1655">
        <f>INDEX(resultados!$A$2:$ZZ$2662, 1649, MATCH($B$3, resultados!$A$1:$ZZ$1, 0))</f>
        <v/>
      </c>
    </row>
    <row r="1656">
      <c r="A1656">
        <f>INDEX(resultados!$A$2:$ZZ$2662, 1650, MATCH($B$1, resultados!$A$1:$ZZ$1, 0))</f>
        <v/>
      </c>
      <c r="B1656">
        <f>INDEX(resultados!$A$2:$ZZ$2662, 1650, MATCH($B$2, resultados!$A$1:$ZZ$1, 0))</f>
        <v/>
      </c>
      <c r="C1656">
        <f>INDEX(resultados!$A$2:$ZZ$2662, 1650, MATCH($B$3, resultados!$A$1:$ZZ$1, 0))</f>
        <v/>
      </c>
    </row>
    <row r="1657">
      <c r="A1657">
        <f>INDEX(resultados!$A$2:$ZZ$2662, 1651, MATCH($B$1, resultados!$A$1:$ZZ$1, 0))</f>
        <v/>
      </c>
      <c r="B1657">
        <f>INDEX(resultados!$A$2:$ZZ$2662, 1651, MATCH($B$2, resultados!$A$1:$ZZ$1, 0))</f>
        <v/>
      </c>
      <c r="C1657">
        <f>INDEX(resultados!$A$2:$ZZ$2662, 1651, MATCH($B$3, resultados!$A$1:$ZZ$1, 0))</f>
        <v/>
      </c>
    </row>
    <row r="1658">
      <c r="A1658">
        <f>INDEX(resultados!$A$2:$ZZ$2662, 1652, MATCH($B$1, resultados!$A$1:$ZZ$1, 0))</f>
        <v/>
      </c>
      <c r="B1658">
        <f>INDEX(resultados!$A$2:$ZZ$2662, 1652, MATCH($B$2, resultados!$A$1:$ZZ$1, 0))</f>
        <v/>
      </c>
      <c r="C1658">
        <f>INDEX(resultados!$A$2:$ZZ$2662, 1652, MATCH($B$3, resultados!$A$1:$ZZ$1, 0))</f>
        <v/>
      </c>
    </row>
    <row r="1659">
      <c r="A1659">
        <f>INDEX(resultados!$A$2:$ZZ$2662, 1653, MATCH($B$1, resultados!$A$1:$ZZ$1, 0))</f>
        <v/>
      </c>
      <c r="B1659">
        <f>INDEX(resultados!$A$2:$ZZ$2662, 1653, MATCH($B$2, resultados!$A$1:$ZZ$1, 0))</f>
        <v/>
      </c>
      <c r="C1659">
        <f>INDEX(resultados!$A$2:$ZZ$2662, 1653, MATCH($B$3, resultados!$A$1:$ZZ$1, 0))</f>
        <v/>
      </c>
    </row>
    <row r="1660">
      <c r="A1660">
        <f>INDEX(resultados!$A$2:$ZZ$2662, 1654, MATCH($B$1, resultados!$A$1:$ZZ$1, 0))</f>
        <v/>
      </c>
      <c r="B1660">
        <f>INDEX(resultados!$A$2:$ZZ$2662, 1654, MATCH($B$2, resultados!$A$1:$ZZ$1, 0))</f>
        <v/>
      </c>
      <c r="C1660">
        <f>INDEX(resultados!$A$2:$ZZ$2662, 1654, MATCH($B$3, resultados!$A$1:$ZZ$1, 0))</f>
        <v/>
      </c>
    </row>
    <row r="1661">
      <c r="A1661">
        <f>INDEX(resultados!$A$2:$ZZ$2662, 1655, MATCH($B$1, resultados!$A$1:$ZZ$1, 0))</f>
        <v/>
      </c>
      <c r="B1661">
        <f>INDEX(resultados!$A$2:$ZZ$2662, 1655, MATCH($B$2, resultados!$A$1:$ZZ$1, 0))</f>
        <v/>
      </c>
      <c r="C1661">
        <f>INDEX(resultados!$A$2:$ZZ$2662, 1655, MATCH($B$3, resultados!$A$1:$ZZ$1, 0))</f>
        <v/>
      </c>
    </row>
    <row r="1662">
      <c r="A1662">
        <f>INDEX(resultados!$A$2:$ZZ$2662, 1656, MATCH($B$1, resultados!$A$1:$ZZ$1, 0))</f>
        <v/>
      </c>
      <c r="B1662">
        <f>INDEX(resultados!$A$2:$ZZ$2662, 1656, MATCH($B$2, resultados!$A$1:$ZZ$1, 0))</f>
        <v/>
      </c>
      <c r="C1662">
        <f>INDEX(resultados!$A$2:$ZZ$2662, 1656, MATCH($B$3, resultados!$A$1:$ZZ$1, 0))</f>
        <v/>
      </c>
    </row>
    <row r="1663">
      <c r="A1663">
        <f>INDEX(resultados!$A$2:$ZZ$2662, 1657, MATCH($B$1, resultados!$A$1:$ZZ$1, 0))</f>
        <v/>
      </c>
      <c r="B1663">
        <f>INDEX(resultados!$A$2:$ZZ$2662, 1657, MATCH($B$2, resultados!$A$1:$ZZ$1, 0))</f>
        <v/>
      </c>
      <c r="C1663">
        <f>INDEX(resultados!$A$2:$ZZ$2662, 1657, MATCH($B$3, resultados!$A$1:$ZZ$1, 0))</f>
        <v/>
      </c>
    </row>
    <row r="1664">
      <c r="A1664">
        <f>INDEX(resultados!$A$2:$ZZ$2662, 1658, MATCH($B$1, resultados!$A$1:$ZZ$1, 0))</f>
        <v/>
      </c>
      <c r="B1664">
        <f>INDEX(resultados!$A$2:$ZZ$2662, 1658, MATCH($B$2, resultados!$A$1:$ZZ$1, 0))</f>
        <v/>
      </c>
      <c r="C1664">
        <f>INDEX(resultados!$A$2:$ZZ$2662, 1658, MATCH($B$3, resultados!$A$1:$ZZ$1, 0))</f>
        <v/>
      </c>
    </row>
    <row r="1665">
      <c r="A1665">
        <f>INDEX(resultados!$A$2:$ZZ$2662, 1659, MATCH($B$1, resultados!$A$1:$ZZ$1, 0))</f>
        <v/>
      </c>
      <c r="B1665">
        <f>INDEX(resultados!$A$2:$ZZ$2662, 1659, MATCH($B$2, resultados!$A$1:$ZZ$1, 0))</f>
        <v/>
      </c>
      <c r="C1665">
        <f>INDEX(resultados!$A$2:$ZZ$2662, 1659, MATCH($B$3, resultados!$A$1:$ZZ$1, 0))</f>
        <v/>
      </c>
    </row>
    <row r="1666">
      <c r="A1666">
        <f>INDEX(resultados!$A$2:$ZZ$2662, 1660, MATCH($B$1, resultados!$A$1:$ZZ$1, 0))</f>
        <v/>
      </c>
      <c r="B1666">
        <f>INDEX(resultados!$A$2:$ZZ$2662, 1660, MATCH($B$2, resultados!$A$1:$ZZ$1, 0))</f>
        <v/>
      </c>
      <c r="C1666">
        <f>INDEX(resultados!$A$2:$ZZ$2662, 1660, MATCH($B$3, resultados!$A$1:$ZZ$1, 0))</f>
        <v/>
      </c>
    </row>
    <row r="1667">
      <c r="A1667">
        <f>INDEX(resultados!$A$2:$ZZ$2662, 1661, MATCH($B$1, resultados!$A$1:$ZZ$1, 0))</f>
        <v/>
      </c>
      <c r="B1667">
        <f>INDEX(resultados!$A$2:$ZZ$2662, 1661, MATCH($B$2, resultados!$A$1:$ZZ$1, 0))</f>
        <v/>
      </c>
      <c r="C1667">
        <f>INDEX(resultados!$A$2:$ZZ$2662, 1661, MATCH($B$3, resultados!$A$1:$ZZ$1, 0))</f>
        <v/>
      </c>
    </row>
    <row r="1668">
      <c r="A1668">
        <f>INDEX(resultados!$A$2:$ZZ$2662, 1662, MATCH($B$1, resultados!$A$1:$ZZ$1, 0))</f>
        <v/>
      </c>
      <c r="B1668">
        <f>INDEX(resultados!$A$2:$ZZ$2662, 1662, MATCH($B$2, resultados!$A$1:$ZZ$1, 0))</f>
        <v/>
      </c>
      <c r="C1668">
        <f>INDEX(resultados!$A$2:$ZZ$2662, 1662, MATCH($B$3, resultados!$A$1:$ZZ$1, 0))</f>
        <v/>
      </c>
    </row>
    <row r="1669">
      <c r="A1669">
        <f>INDEX(resultados!$A$2:$ZZ$2662, 1663, MATCH($B$1, resultados!$A$1:$ZZ$1, 0))</f>
        <v/>
      </c>
      <c r="B1669">
        <f>INDEX(resultados!$A$2:$ZZ$2662, 1663, MATCH($B$2, resultados!$A$1:$ZZ$1, 0))</f>
        <v/>
      </c>
      <c r="C1669">
        <f>INDEX(resultados!$A$2:$ZZ$2662, 1663, MATCH($B$3, resultados!$A$1:$ZZ$1, 0))</f>
        <v/>
      </c>
    </row>
    <row r="1670">
      <c r="A1670">
        <f>INDEX(resultados!$A$2:$ZZ$2662, 1664, MATCH($B$1, resultados!$A$1:$ZZ$1, 0))</f>
        <v/>
      </c>
      <c r="B1670">
        <f>INDEX(resultados!$A$2:$ZZ$2662, 1664, MATCH($B$2, resultados!$A$1:$ZZ$1, 0))</f>
        <v/>
      </c>
      <c r="C1670">
        <f>INDEX(resultados!$A$2:$ZZ$2662, 1664, MATCH($B$3, resultados!$A$1:$ZZ$1, 0))</f>
        <v/>
      </c>
    </row>
    <row r="1671">
      <c r="A1671">
        <f>INDEX(resultados!$A$2:$ZZ$2662, 1665, MATCH($B$1, resultados!$A$1:$ZZ$1, 0))</f>
        <v/>
      </c>
      <c r="B1671">
        <f>INDEX(resultados!$A$2:$ZZ$2662, 1665, MATCH($B$2, resultados!$A$1:$ZZ$1, 0))</f>
        <v/>
      </c>
      <c r="C1671">
        <f>INDEX(resultados!$A$2:$ZZ$2662, 1665, MATCH($B$3, resultados!$A$1:$ZZ$1, 0))</f>
        <v/>
      </c>
    </row>
    <row r="1672">
      <c r="A1672">
        <f>INDEX(resultados!$A$2:$ZZ$2662, 1666, MATCH($B$1, resultados!$A$1:$ZZ$1, 0))</f>
        <v/>
      </c>
      <c r="B1672">
        <f>INDEX(resultados!$A$2:$ZZ$2662, 1666, MATCH($B$2, resultados!$A$1:$ZZ$1, 0))</f>
        <v/>
      </c>
      <c r="C1672">
        <f>INDEX(resultados!$A$2:$ZZ$2662, 1666, MATCH($B$3, resultados!$A$1:$ZZ$1, 0))</f>
        <v/>
      </c>
    </row>
    <row r="1673">
      <c r="A1673">
        <f>INDEX(resultados!$A$2:$ZZ$2662, 1667, MATCH($B$1, resultados!$A$1:$ZZ$1, 0))</f>
        <v/>
      </c>
      <c r="B1673">
        <f>INDEX(resultados!$A$2:$ZZ$2662, 1667, MATCH($B$2, resultados!$A$1:$ZZ$1, 0))</f>
        <v/>
      </c>
      <c r="C1673">
        <f>INDEX(resultados!$A$2:$ZZ$2662, 1667, MATCH($B$3, resultados!$A$1:$ZZ$1, 0))</f>
        <v/>
      </c>
    </row>
    <row r="1674">
      <c r="A1674">
        <f>INDEX(resultados!$A$2:$ZZ$2662, 1668, MATCH($B$1, resultados!$A$1:$ZZ$1, 0))</f>
        <v/>
      </c>
      <c r="B1674">
        <f>INDEX(resultados!$A$2:$ZZ$2662, 1668, MATCH($B$2, resultados!$A$1:$ZZ$1, 0))</f>
        <v/>
      </c>
      <c r="C1674">
        <f>INDEX(resultados!$A$2:$ZZ$2662, 1668, MATCH($B$3, resultados!$A$1:$ZZ$1, 0))</f>
        <v/>
      </c>
    </row>
    <row r="1675">
      <c r="A1675">
        <f>INDEX(resultados!$A$2:$ZZ$2662, 1669, MATCH($B$1, resultados!$A$1:$ZZ$1, 0))</f>
        <v/>
      </c>
      <c r="B1675">
        <f>INDEX(resultados!$A$2:$ZZ$2662, 1669, MATCH($B$2, resultados!$A$1:$ZZ$1, 0))</f>
        <v/>
      </c>
      <c r="C1675">
        <f>INDEX(resultados!$A$2:$ZZ$2662, 1669, MATCH($B$3, resultados!$A$1:$ZZ$1, 0))</f>
        <v/>
      </c>
    </row>
    <row r="1676">
      <c r="A1676">
        <f>INDEX(resultados!$A$2:$ZZ$2662, 1670, MATCH($B$1, resultados!$A$1:$ZZ$1, 0))</f>
        <v/>
      </c>
      <c r="B1676">
        <f>INDEX(resultados!$A$2:$ZZ$2662, 1670, MATCH($B$2, resultados!$A$1:$ZZ$1, 0))</f>
        <v/>
      </c>
      <c r="C1676">
        <f>INDEX(resultados!$A$2:$ZZ$2662, 1670, MATCH($B$3, resultados!$A$1:$ZZ$1, 0))</f>
        <v/>
      </c>
    </row>
    <row r="1677">
      <c r="A1677">
        <f>INDEX(resultados!$A$2:$ZZ$2662, 1671, MATCH($B$1, resultados!$A$1:$ZZ$1, 0))</f>
        <v/>
      </c>
      <c r="B1677">
        <f>INDEX(resultados!$A$2:$ZZ$2662, 1671, MATCH($B$2, resultados!$A$1:$ZZ$1, 0))</f>
        <v/>
      </c>
      <c r="C1677">
        <f>INDEX(resultados!$A$2:$ZZ$2662, 1671, MATCH($B$3, resultados!$A$1:$ZZ$1, 0))</f>
        <v/>
      </c>
    </row>
    <row r="1678">
      <c r="A1678">
        <f>INDEX(resultados!$A$2:$ZZ$2662, 1672, MATCH($B$1, resultados!$A$1:$ZZ$1, 0))</f>
        <v/>
      </c>
      <c r="B1678">
        <f>INDEX(resultados!$A$2:$ZZ$2662, 1672, MATCH($B$2, resultados!$A$1:$ZZ$1, 0))</f>
        <v/>
      </c>
      <c r="C1678">
        <f>INDEX(resultados!$A$2:$ZZ$2662, 1672, MATCH($B$3, resultados!$A$1:$ZZ$1, 0))</f>
        <v/>
      </c>
    </row>
    <row r="1679">
      <c r="A1679">
        <f>INDEX(resultados!$A$2:$ZZ$2662, 1673, MATCH($B$1, resultados!$A$1:$ZZ$1, 0))</f>
        <v/>
      </c>
      <c r="B1679">
        <f>INDEX(resultados!$A$2:$ZZ$2662, 1673, MATCH($B$2, resultados!$A$1:$ZZ$1, 0))</f>
        <v/>
      </c>
      <c r="C1679">
        <f>INDEX(resultados!$A$2:$ZZ$2662, 1673, MATCH($B$3, resultados!$A$1:$ZZ$1, 0))</f>
        <v/>
      </c>
    </row>
    <row r="1680">
      <c r="A1680">
        <f>INDEX(resultados!$A$2:$ZZ$2662, 1674, MATCH($B$1, resultados!$A$1:$ZZ$1, 0))</f>
        <v/>
      </c>
      <c r="B1680">
        <f>INDEX(resultados!$A$2:$ZZ$2662, 1674, MATCH($B$2, resultados!$A$1:$ZZ$1, 0))</f>
        <v/>
      </c>
      <c r="C1680">
        <f>INDEX(resultados!$A$2:$ZZ$2662, 1674, MATCH($B$3, resultados!$A$1:$ZZ$1, 0))</f>
        <v/>
      </c>
    </row>
    <row r="1681">
      <c r="A1681">
        <f>INDEX(resultados!$A$2:$ZZ$2662, 1675, MATCH($B$1, resultados!$A$1:$ZZ$1, 0))</f>
        <v/>
      </c>
      <c r="B1681">
        <f>INDEX(resultados!$A$2:$ZZ$2662, 1675, MATCH($B$2, resultados!$A$1:$ZZ$1, 0))</f>
        <v/>
      </c>
      <c r="C1681">
        <f>INDEX(resultados!$A$2:$ZZ$2662, 1675, MATCH($B$3, resultados!$A$1:$ZZ$1, 0))</f>
        <v/>
      </c>
    </row>
    <row r="1682">
      <c r="A1682">
        <f>INDEX(resultados!$A$2:$ZZ$2662, 1676, MATCH($B$1, resultados!$A$1:$ZZ$1, 0))</f>
        <v/>
      </c>
      <c r="B1682">
        <f>INDEX(resultados!$A$2:$ZZ$2662, 1676, MATCH($B$2, resultados!$A$1:$ZZ$1, 0))</f>
        <v/>
      </c>
      <c r="C1682">
        <f>INDEX(resultados!$A$2:$ZZ$2662, 1676, MATCH($B$3, resultados!$A$1:$ZZ$1, 0))</f>
        <v/>
      </c>
    </row>
    <row r="1683">
      <c r="A1683">
        <f>INDEX(resultados!$A$2:$ZZ$2662, 1677, MATCH($B$1, resultados!$A$1:$ZZ$1, 0))</f>
        <v/>
      </c>
      <c r="B1683">
        <f>INDEX(resultados!$A$2:$ZZ$2662, 1677, MATCH($B$2, resultados!$A$1:$ZZ$1, 0))</f>
        <v/>
      </c>
      <c r="C1683">
        <f>INDEX(resultados!$A$2:$ZZ$2662, 1677, MATCH($B$3, resultados!$A$1:$ZZ$1, 0))</f>
        <v/>
      </c>
    </row>
    <row r="1684">
      <c r="A1684">
        <f>INDEX(resultados!$A$2:$ZZ$2662, 1678, MATCH($B$1, resultados!$A$1:$ZZ$1, 0))</f>
        <v/>
      </c>
      <c r="B1684">
        <f>INDEX(resultados!$A$2:$ZZ$2662, 1678, MATCH($B$2, resultados!$A$1:$ZZ$1, 0))</f>
        <v/>
      </c>
      <c r="C1684">
        <f>INDEX(resultados!$A$2:$ZZ$2662, 1678, MATCH($B$3, resultados!$A$1:$ZZ$1, 0))</f>
        <v/>
      </c>
    </row>
    <row r="1685">
      <c r="A1685">
        <f>INDEX(resultados!$A$2:$ZZ$2662, 1679, MATCH($B$1, resultados!$A$1:$ZZ$1, 0))</f>
        <v/>
      </c>
      <c r="B1685">
        <f>INDEX(resultados!$A$2:$ZZ$2662, 1679, MATCH($B$2, resultados!$A$1:$ZZ$1, 0))</f>
        <v/>
      </c>
      <c r="C1685">
        <f>INDEX(resultados!$A$2:$ZZ$2662, 1679, MATCH($B$3, resultados!$A$1:$ZZ$1, 0))</f>
        <v/>
      </c>
    </row>
    <row r="1686">
      <c r="A1686">
        <f>INDEX(resultados!$A$2:$ZZ$2662, 1680, MATCH($B$1, resultados!$A$1:$ZZ$1, 0))</f>
        <v/>
      </c>
      <c r="B1686">
        <f>INDEX(resultados!$A$2:$ZZ$2662, 1680, MATCH($B$2, resultados!$A$1:$ZZ$1, 0))</f>
        <v/>
      </c>
      <c r="C1686">
        <f>INDEX(resultados!$A$2:$ZZ$2662, 1680, MATCH($B$3, resultados!$A$1:$ZZ$1, 0))</f>
        <v/>
      </c>
    </row>
    <row r="1687">
      <c r="A1687">
        <f>INDEX(resultados!$A$2:$ZZ$2662, 1681, MATCH($B$1, resultados!$A$1:$ZZ$1, 0))</f>
        <v/>
      </c>
      <c r="B1687">
        <f>INDEX(resultados!$A$2:$ZZ$2662, 1681, MATCH($B$2, resultados!$A$1:$ZZ$1, 0))</f>
        <v/>
      </c>
      <c r="C1687">
        <f>INDEX(resultados!$A$2:$ZZ$2662, 1681, MATCH($B$3, resultados!$A$1:$ZZ$1, 0))</f>
        <v/>
      </c>
    </row>
    <row r="1688">
      <c r="A1688">
        <f>INDEX(resultados!$A$2:$ZZ$2662, 1682, MATCH($B$1, resultados!$A$1:$ZZ$1, 0))</f>
        <v/>
      </c>
      <c r="B1688">
        <f>INDEX(resultados!$A$2:$ZZ$2662, 1682, MATCH($B$2, resultados!$A$1:$ZZ$1, 0))</f>
        <v/>
      </c>
      <c r="C1688">
        <f>INDEX(resultados!$A$2:$ZZ$2662, 1682, MATCH($B$3, resultados!$A$1:$ZZ$1, 0))</f>
        <v/>
      </c>
    </row>
    <row r="1689">
      <c r="A1689">
        <f>INDEX(resultados!$A$2:$ZZ$2662, 1683, MATCH($B$1, resultados!$A$1:$ZZ$1, 0))</f>
        <v/>
      </c>
      <c r="B1689">
        <f>INDEX(resultados!$A$2:$ZZ$2662, 1683, MATCH($B$2, resultados!$A$1:$ZZ$1, 0))</f>
        <v/>
      </c>
      <c r="C1689">
        <f>INDEX(resultados!$A$2:$ZZ$2662, 1683, MATCH($B$3, resultados!$A$1:$ZZ$1, 0))</f>
        <v/>
      </c>
    </row>
    <row r="1690">
      <c r="A1690">
        <f>INDEX(resultados!$A$2:$ZZ$2662, 1684, MATCH($B$1, resultados!$A$1:$ZZ$1, 0))</f>
        <v/>
      </c>
      <c r="B1690">
        <f>INDEX(resultados!$A$2:$ZZ$2662, 1684, MATCH($B$2, resultados!$A$1:$ZZ$1, 0))</f>
        <v/>
      </c>
      <c r="C1690">
        <f>INDEX(resultados!$A$2:$ZZ$2662, 1684, MATCH($B$3, resultados!$A$1:$ZZ$1, 0))</f>
        <v/>
      </c>
    </row>
    <row r="1691">
      <c r="A1691">
        <f>INDEX(resultados!$A$2:$ZZ$2662, 1685, MATCH($B$1, resultados!$A$1:$ZZ$1, 0))</f>
        <v/>
      </c>
      <c r="B1691">
        <f>INDEX(resultados!$A$2:$ZZ$2662, 1685, MATCH($B$2, resultados!$A$1:$ZZ$1, 0))</f>
        <v/>
      </c>
      <c r="C1691">
        <f>INDEX(resultados!$A$2:$ZZ$2662, 1685, MATCH($B$3, resultados!$A$1:$ZZ$1, 0))</f>
        <v/>
      </c>
    </row>
    <row r="1692">
      <c r="A1692">
        <f>INDEX(resultados!$A$2:$ZZ$2662, 1686, MATCH($B$1, resultados!$A$1:$ZZ$1, 0))</f>
        <v/>
      </c>
      <c r="B1692">
        <f>INDEX(resultados!$A$2:$ZZ$2662, 1686, MATCH($B$2, resultados!$A$1:$ZZ$1, 0))</f>
        <v/>
      </c>
      <c r="C1692">
        <f>INDEX(resultados!$A$2:$ZZ$2662, 1686, MATCH($B$3, resultados!$A$1:$ZZ$1, 0))</f>
        <v/>
      </c>
    </row>
    <row r="1693">
      <c r="A1693">
        <f>INDEX(resultados!$A$2:$ZZ$2662, 1687, MATCH($B$1, resultados!$A$1:$ZZ$1, 0))</f>
        <v/>
      </c>
      <c r="B1693">
        <f>INDEX(resultados!$A$2:$ZZ$2662, 1687, MATCH($B$2, resultados!$A$1:$ZZ$1, 0))</f>
        <v/>
      </c>
      <c r="C1693">
        <f>INDEX(resultados!$A$2:$ZZ$2662, 1687, MATCH($B$3, resultados!$A$1:$ZZ$1, 0))</f>
        <v/>
      </c>
    </row>
    <row r="1694">
      <c r="A1694">
        <f>INDEX(resultados!$A$2:$ZZ$2662, 1688, MATCH($B$1, resultados!$A$1:$ZZ$1, 0))</f>
        <v/>
      </c>
      <c r="B1694">
        <f>INDEX(resultados!$A$2:$ZZ$2662, 1688, MATCH($B$2, resultados!$A$1:$ZZ$1, 0))</f>
        <v/>
      </c>
      <c r="C1694">
        <f>INDEX(resultados!$A$2:$ZZ$2662, 1688, MATCH($B$3, resultados!$A$1:$ZZ$1, 0))</f>
        <v/>
      </c>
    </row>
    <row r="1695">
      <c r="A1695">
        <f>INDEX(resultados!$A$2:$ZZ$2662, 1689, MATCH($B$1, resultados!$A$1:$ZZ$1, 0))</f>
        <v/>
      </c>
      <c r="B1695">
        <f>INDEX(resultados!$A$2:$ZZ$2662, 1689, MATCH($B$2, resultados!$A$1:$ZZ$1, 0))</f>
        <v/>
      </c>
      <c r="C1695">
        <f>INDEX(resultados!$A$2:$ZZ$2662, 1689, MATCH($B$3, resultados!$A$1:$ZZ$1, 0))</f>
        <v/>
      </c>
    </row>
    <row r="1696">
      <c r="A1696">
        <f>INDEX(resultados!$A$2:$ZZ$2662, 1690, MATCH($B$1, resultados!$A$1:$ZZ$1, 0))</f>
        <v/>
      </c>
      <c r="B1696">
        <f>INDEX(resultados!$A$2:$ZZ$2662, 1690, MATCH($B$2, resultados!$A$1:$ZZ$1, 0))</f>
        <v/>
      </c>
      <c r="C1696">
        <f>INDEX(resultados!$A$2:$ZZ$2662, 1690, MATCH($B$3, resultados!$A$1:$ZZ$1, 0))</f>
        <v/>
      </c>
    </row>
    <row r="1697">
      <c r="A1697">
        <f>INDEX(resultados!$A$2:$ZZ$2662, 1691, MATCH($B$1, resultados!$A$1:$ZZ$1, 0))</f>
        <v/>
      </c>
      <c r="B1697">
        <f>INDEX(resultados!$A$2:$ZZ$2662, 1691, MATCH($B$2, resultados!$A$1:$ZZ$1, 0))</f>
        <v/>
      </c>
      <c r="C1697">
        <f>INDEX(resultados!$A$2:$ZZ$2662, 1691, MATCH($B$3, resultados!$A$1:$ZZ$1, 0))</f>
        <v/>
      </c>
    </row>
    <row r="1698">
      <c r="A1698">
        <f>INDEX(resultados!$A$2:$ZZ$2662, 1692, MATCH($B$1, resultados!$A$1:$ZZ$1, 0))</f>
        <v/>
      </c>
      <c r="B1698">
        <f>INDEX(resultados!$A$2:$ZZ$2662, 1692, MATCH($B$2, resultados!$A$1:$ZZ$1, 0))</f>
        <v/>
      </c>
      <c r="C1698">
        <f>INDEX(resultados!$A$2:$ZZ$2662, 1692, MATCH($B$3, resultados!$A$1:$ZZ$1, 0))</f>
        <v/>
      </c>
    </row>
    <row r="1699">
      <c r="A1699">
        <f>INDEX(resultados!$A$2:$ZZ$2662, 1693, MATCH($B$1, resultados!$A$1:$ZZ$1, 0))</f>
        <v/>
      </c>
      <c r="B1699">
        <f>INDEX(resultados!$A$2:$ZZ$2662, 1693, MATCH($B$2, resultados!$A$1:$ZZ$1, 0))</f>
        <v/>
      </c>
      <c r="C1699">
        <f>INDEX(resultados!$A$2:$ZZ$2662, 1693, MATCH($B$3, resultados!$A$1:$ZZ$1, 0))</f>
        <v/>
      </c>
    </row>
    <row r="1700">
      <c r="A1700">
        <f>INDEX(resultados!$A$2:$ZZ$2662, 1694, MATCH($B$1, resultados!$A$1:$ZZ$1, 0))</f>
        <v/>
      </c>
      <c r="B1700">
        <f>INDEX(resultados!$A$2:$ZZ$2662, 1694, MATCH($B$2, resultados!$A$1:$ZZ$1, 0))</f>
        <v/>
      </c>
      <c r="C1700">
        <f>INDEX(resultados!$A$2:$ZZ$2662, 1694, MATCH($B$3, resultados!$A$1:$ZZ$1, 0))</f>
        <v/>
      </c>
    </row>
    <row r="1701">
      <c r="A1701">
        <f>INDEX(resultados!$A$2:$ZZ$2662, 1695, MATCH($B$1, resultados!$A$1:$ZZ$1, 0))</f>
        <v/>
      </c>
      <c r="B1701">
        <f>INDEX(resultados!$A$2:$ZZ$2662, 1695, MATCH($B$2, resultados!$A$1:$ZZ$1, 0))</f>
        <v/>
      </c>
      <c r="C1701">
        <f>INDEX(resultados!$A$2:$ZZ$2662, 1695, MATCH($B$3, resultados!$A$1:$ZZ$1, 0))</f>
        <v/>
      </c>
    </row>
    <row r="1702">
      <c r="A1702">
        <f>INDEX(resultados!$A$2:$ZZ$2662, 1696, MATCH($B$1, resultados!$A$1:$ZZ$1, 0))</f>
        <v/>
      </c>
      <c r="B1702">
        <f>INDEX(resultados!$A$2:$ZZ$2662, 1696, MATCH($B$2, resultados!$A$1:$ZZ$1, 0))</f>
        <v/>
      </c>
      <c r="C1702">
        <f>INDEX(resultados!$A$2:$ZZ$2662, 1696, MATCH($B$3, resultados!$A$1:$ZZ$1, 0))</f>
        <v/>
      </c>
    </row>
    <row r="1703">
      <c r="A1703">
        <f>INDEX(resultados!$A$2:$ZZ$2662, 1697, MATCH($B$1, resultados!$A$1:$ZZ$1, 0))</f>
        <v/>
      </c>
      <c r="B1703">
        <f>INDEX(resultados!$A$2:$ZZ$2662, 1697, MATCH($B$2, resultados!$A$1:$ZZ$1, 0))</f>
        <v/>
      </c>
      <c r="C1703">
        <f>INDEX(resultados!$A$2:$ZZ$2662, 1697, MATCH($B$3, resultados!$A$1:$ZZ$1, 0))</f>
        <v/>
      </c>
    </row>
    <row r="1704">
      <c r="A1704">
        <f>INDEX(resultados!$A$2:$ZZ$2662, 1698, MATCH($B$1, resultados!$A$1:$ZZ$1, 0))</f>
        <v/>
      </c>
      <c r="B1704">
        <f>INDEX(resultados!$A$2:$ZZ$2662, 1698, MATCH($B$2, resultados!$A$1:$ZZ$1, 0))</f>
        <v/>
      </c>
      <c r="C1704">
        <f>INDEX(resultados!$A$2:$ZZ$2662, 1698, MATCH($B$3, resultados!$A$1:$ZZ$1, 0))</f>
        <v/>
      </c>
    </row>
    <row r="1705">
      <c r="A1705">
        <f>INDEX(resultados!$A$2:$ZZ$2662, 1699, MATCH($B$1, resultados!$A$1:$ZZ$1, 0))</f>
        <v/>
      </c>
      <c r="B1705">
        <f>INDEX(resultados!$A$2:$ZZ$2662, 1699, MATCH($B$2, resultados!$A$1:$ZZ$1, 0))</f>
        <v/>
      </c>
      <c r="C1705">
        <f>INDEX(resultados!$A$2:$ZZ$2662, 1699, MATCH($B$3, resultados!$A$1:$ZZ$1, 0))</f>
        <v/>
      </c>
    </row>
    <row r="1706">
      <c r="A1706">
        <f>INDEX(resultados!$A$2:$ZZ$2662, 1700, MATCH($B$1, resultados!$A$1:$ZZ$1, 0))</f>
        <v/>
      </c>
      <c r="B1706">
        <f>INDEX(resultados!$A$2:$ZZ$2662, 1700, MATCH($B$2, resultados!$A$1:$ZZ$1, 0))</f>
        <v/>
      </c>
      <c r="C1706">
        <f>INDEX(resultados!$A$2:$ZZ$2662, 1700, MATCH($B$3, resultados!$A$1:$ZZ$1, 0))</f>
        <v/>
      </c>
    </row>
    <row r="1707">
      <c r="A1707">
        <f>INDEX(resultados!$A$2:$ZZ$2662, 1701, MATCH($B$1, resultados!$A$1:$ZZ$1, 0))</f>
        <v/>
      </c>
      <c r="B1707">
        <f>INDEX(resultados!$A$2:$ZZ$2662, 1701, MATCH($B$2, resultados!$A$1:$ZZ$1, 0))</f>
        <v/>
      </c>
      <c r="C1707">
        <f>INDEX(resultados!$A$2:$ZZ$2662, 1701, MATCH($B$3, resultados!$A$1:$ZZ$1, 0))</f>
        <v/>
      </c>
    </row>
    <row r="1708">
      <c r="A1708">
        <f>INDEX(resultados!$A$2:$ZZ$2662, 1702, MATCH($B$1, resultados!$A$1:$ZZ$1, 0))</f>
        <v/>
      </c>
      <c r="B1708">
        <f>INDEX(resultados!$A$2:$ZZ$2662, 1702, MATCH($B$2, resultados!$A$1:$ZZ$1, 0))</f>
        <v/>
      </c>
      <c r="C1708">
        <f>INDEX(resultados!$A$2:$ZZ$2662, 1702, MATCH($B$3, resultados!$A$1:$ZZ$1, 0))</f>
        <v/>
      </c>
    </row>
    <row r="1709">
      <c r="A1709">
        <f>INDEX(resultados!$A$2:$ZZ$2662, 1703, MATCH($B$1, resultados!$A$1:$ZZ$1, 0))</f>
        <v/>
      </c>
      <c r="B1709">
        <f>INDEX(resultados!$A$2:$ZZ$2662, 1703, MATCH($B$2, resultados!$A$1:$ZZ$1, 0))</f>
        <v/>
      </c>
      <c r="C1709">
        <f>INDEX(resultados!$A$2:$ZZ$2662, 1703, MATCH($B$3, resultados!$A$1:$ZZ$1, 0))</f>
        <v/>
      </c>
    </row>
    <row r="1710">
      <c r="A1710">
        <f>INDEX(resultados!$A$2:$ZZ$2662, 1704, MATCH($B$1, resultados!$A$1:$ZZ$1, 0))</f>
        <v/>
      </c>
      <c r="B1710">
        <f>INDEX(resultados!$A$2:$ZZ$2662, 1704, MATCH($B$2, resultados!$A$1:$ZZ$1, 0))</f>
        <v/>
      </c>
      <c r="C1710">
        <f>INDEX(resultados!$A$2:$ZZ$2662, 1704, MATCH($B$3, resultados!$A$1:$ZZ$1, 0))</f>
        <v/>
      </c>
    </row>
    <row r="1711">
      <c r="A1711">
        <f>INDEX(resultados!$A$2:$ZZ$2662, 1705, MATCH($B$1, resultados!$A$1:$ZZ$1, 0))</f>
        <v/>
      </c>
      <c r="B1711">
        <f>INDEX(resultados!$A$2:$ZZ$2662, 1705, MATCH($B$2, resultados!$A$1:$ZZ$1, 0))</f>
        <v/>
      </c>
      <c r="C1711">
        <f>INDEX(resultados!$A$2:$ZZ$2662, 1705, MATCH($B$3, resultados!$A$1:$ZZ$1, 0))</f>
        <v/>
      </c>
    </row>
    <row r="1712">
      <c r="A1712">
        <f>INDEX(resultados!$A$2:$ZZ$2662, 1706, MATCH($B$1, resultados!$A$1:$ZZ$1, 0))</f>
        <v/>
      </c>
      <c r="B1712">
        <f>INDEX(resultados!$A$2:$ZZ$2662, 1706, MATCH($B$2, resultados!$A$1:$ZZ$1, 0))</f>
        <v/>
      </c>
      <c r="C1712">
        <f>INDEX(resultados!$A$2:$ZZ$2662, 1706, MATCH($B$3, resultados!$A$1:$ZZ$1, 0))</f>
        <v/>
      </c>
    </row>
    <row r="1713">
      <c r="A1713">
        <f>INDEX(resultados!$A$2:$ZZ$2662, 1707, MATCH($B$1, resultados!$A$1:$ZZ$1, 0))</f>
        <v/>
      </c>
      <c r="B1713">
        <f>INDEX(resultados!$A$2:$ZZ$2662, 1707, MATCH($B$2, resultados!$A$1:$ZZ$1, 0))</f>
        <v/>
      </c>
      <c r="C1713">
        <f>INDEX(resultados!$A$2:$ZZ$2662, 1707, MATCH($B$3, resultados!$A$1:$ZZ$1, 0))</f>
        <v/>
      </c>
    </row>
    <row r="1714">
      <c r="A1714">
        <f>INDEX(resultados!$A$2:$ZZ$2662, 1708, MATCH($B$1, resultados!$A$1:$ZZ$1, 0))</f>
        <v/>
      </c>
      <c r="B1714">
        <f>INDEX(resultados!$A$2:$ZZ$2662, 1708, MATCH($B$2, resultados!$A$1:$ZZ$1, 0))</f>
        <v/>
      </c>
      <c r="C1714">
        <f>INDEX(resultados!$A$2:$ZZ$2662, 1708, MATCH($B$3, resultados!$A$1:$ZZ$1, 0))</f>
        <v/>
      </c>
    </row>
    <row r="1715">
      <c r="A1715">
        <f>INDEX(resultados!$A$2:$ZZ$2662, 1709, MATCH($B$1, resultados!$A$1:$ZZ$1, 0))</f>
        <v/>
      </c>
      <c r="B1715">
        <f>INDEX(resultados!$A$2:$ZZ$2662, 1709, MATCH($B$2, resultados!$A$1:$ZZ$1, 0))</f>
        <v/>
      </c>
      <c r="C1715">
        <f>INDEX(resultados!$A$2:$ZZ$2662, 1709, MATCH($B$3, resultados!$A$1:$ZZ$1, 0))</f>
        <v/>
      </c>
    </row>
    <row r="1716">
      <c r="A1716">
        <f>INDEX(resultados!$A$2:$ZZ$2662, 1710, MATCH($B$1, resultados!$A$1:$ZZ$1, 0))</f>
        <v/>
      </c>
      <c r="B1716">
        <f>INDEX(resultados!$A$2:$ZZ$2662, 1710, MATCH($B$2, resultados!$A$1:$ZZ$1, 0))</f>
        <v/>
      </c>
      <c r="C1716">
        <f>INDEX(resultados!$A$2:$ZZ$2662, 1710, MATCH($B$3, resultados!$A$1:$ZZ$1, 0))</f>
        <v/>
      </c>
    </row>
    <row r="1717">
      <c r="A1717">
        <f>INDEX(resultados!$A$2:$ZZ$2662, 1711, MATCH($B$1, resultados!$A$1:$ZZ$1, 0))</f>
        <v/>
      </c>
      <c r="B1717">
        <f>INDEX(resultados!$A$2:$ZZ$2662, 1711, MATCH($B$2, resultados!$A$1:$ZZ$1, 0))</f>
        <v/>
      </c>
      <c r="C1717">
        <f>INDEX(resultados!$A$2:$ZZ$2662, 1711, MATCH($B$3, resultados!$A$1:$ZZ$1, 0))</f>
        <v/>
      </c>
    </row>
    <row r="1718">
      <c r="A1718">
        <f>INDEX(resultados!$A$2:$ZZ$2662, 1712, MATCH($B$1, resultados!$A$1:$ZZ$1, 0))</f>
        <v/>
      </c>
      <c r="B1718">
        <f>INDEX(resultados!$A$2:$ZZ$2662, 1712, MATCH($B$2, resultados!$A$1:$ZZ$1, 0))</f>
        <v/>
      </c>
      <c r="C1718">
        <f>INDEX(resultados!$A$2:$ZZ$2662, 1712, MATCH($B$3, resultados!$A$1:$ZZ$1, 0))</f>
        <v/>
      </c>
    </row>
    <row r="1719">
      <c r="A1719">
        <f>INDEX(resultados!$A$2:$ZZ$2662, 1713, MATCH($B$1, resultados!$A$1:$ZZ$1, 0))</f>
        <v/>
      </c>
      <c r="B1719">
        <f>INDEX(resultados!$A$2:$ZZ$2662, 1713, MATCH($B$2, resultados!$A$1:$ZZ$1, 0))</f>
        <v/>
      </c>
      <c r="C1719">
        <f>INDEX(resultados!$A$2:$ZZ$2662, 1713, MATCH($B$3, resultados!$A$1:$ZZ$1, 0))</f>
        <v/>
      </c>
    </row>
    <row r="1720">
      <c r="A1720">
        <f>INDEX(resultados!$A$2:$ZZ$2662, 1714, MATCH($B$1, resultados!$A$1:$ZZ$1, 0))</f>
        <v/>
      </c>
      <c r="B1720">
        <f>INDEX(resultados!$A$2:$ZZ$2662, 1714, MATCH($B$2, resultados!$A$1:$ZZ$1, 0))</f>
        <v/>
      </c>
      <c r="C1720">
        <f>INDEX(resultados!$A$2:$ZZ$2662, 1714, MATCH($B$3, resultados!$A$1:$ZZ$1, 0))</f>
        <v/>
      </c>
    </row>
    <row r="1721">
      <c r="A1721">
        <f>INDEX(resultados!$A$2:$ZZ$2662, 1715, MATCH($B$1, resultados!$A$1:$ZZ$1, 0))</f>
        <v/>
      </c>
      <c r="B1721">
        <f>INDEX(resultados!$A$2:$ZZ$2662, 1715, MATCH($B$2, resultados!$A$1:$ZZ$1, 0))</f>
        <v/>
      </c>
      <c r="C1721">
        <f>INDEX(resultados!$A$2:$ZZ$2662, 1715, MATCH($B$3, resultados!$A$1:$ZZ$1, 0))</f>
        <v/>
      </c>
    </row>
    <row r="1722">
      <c r="A1722">
        <f>INDEX(resultados!$A$2:$ZZ$2662, 1716, MATCH($B$1, resultados!$A$1:$ZZ$1, 0))</f>
        <v/>
      </c>
      <c r="B1722">
        <f>INDEX(resultados!$A$2:$ZZ$2662, 1716, MATCH($B$2, resultados!$A$1:$ZZ$1, 0))</f>
        <v/>
      </c>
      <c r="C1722">
        <f>INDEX(resultados!$A$2:$ZZ$2662, 1716, MATCH($B$3, resultados!$A$1:$ZZ$1, 0))</f>
        <v/>
      </c>
    </row>
    <row r="1723">
      <c r="A1723">
        <f>INDEX(resultados!$A$2:$ZZ$2662, 1717, MATCH($B$1, resultados!$A$1:$ZZ$1, 0))</f>
        <v/>
      </c>
      <c r="B1723">
        <f>INDEX(resultados!$A$2:$ZZ$2662, 1717, MATCH($B$2, resultados!$A$1:$ZZ$1, 0))</f>
        <v/>
      </c>
      <c r="C1723">
        <f>INDEX(resultados!$A$2:$ZZ$2662, 1717, MATCH($B$3, resultados!$A$1:$ZZ$1, 0))</f>
        <v/>
      </c>
    </row>
    <row r="1724">
      <c r="A1724">
        <f>INDEX(resultados!$A$2:$ZZ$2662, 1718, MATCH($B$1, resultados!$A$1:$ZZ$1, 0))</f>
        <v/>
      </c>
      <c r="B1724">
        <f>INDEX(resultados!$A$2:$ZZ$2662, 1718, MATCH($B$2, resultados!$A$1:$ZZ$1, 0))</f>
        <v/>
      </c>
      <c r="C1724">
        <f>INDEX(resultados!$A$2:$ZZ$2662, 1718, MATCH($B$3, resultados!$A$1:$ZZ$1, 0))</f>
        <v/>
      </c>
    </row>
    <row r="1725">
      <c r="A1725">
        <f>INDEX(resultados!$A$2:$ZZ$2662, 1719, MATCH($B$1, resultados!$A$1:$ZZ$1, 0))</f>
        <v/>
      </c>
      <c r="B1725">
        <f>INDEX(resultados!$A$2:$ZZ$2662, 1719, MATCH($B$2, resultados!$A$1:$ZZ$1, 0))</f>
        <v/>
      </c>
      <c r="C1725">
        <f>INDEX(resultados!$A$2:$ZZ$2662, 1719, MATCH($B$3, resultados!$A$1:$ZZ$1, 0))</f>
        <v/>
      </c>
    </row>
    <row r="1726">
      <c r="A1726">
        <f>INDEX(resultados!$A$2:$ZZ$2662, 1720, MATCH($B$1, resultados!$A$1:$ZZ$1, 0))</f>
        <v/>
      </c>
      <c r="B1726">
        <f>INDEX(resultados!$A$2:$ZZ$2662, 1720, MATCH($B$2, resultados!$A$1:$ZZ$1, 0))</f>
        <v/>
      </c>
      <c r="C1726">
        <f>INDEX(resultados!$A$2:$ZZ$2662, 1720, MATCH($B$3, resultados!$A$1:$ZZ$1, 0))</f>
        <v/>
      </c>
    </row>
    <row r="1727">
      <c r="A1727">
        <f>INDEX(resultados!$A$2:$ZZ$2662, 1721, MATCH($B$1, resultados!$A$1:$ZZ$1, 0))</f>
        <v/>
      </c>
      <c r="B1727">
        <f>INDEX(resultados!$A$2:$ZZ$2662, 1721, MATCH($B$2, resultados!$A$1:$ZZ$1, 0))</f>
        <v/>
      </c>
      <c r="C1727">
        <f>INDEX(resultados!$A$2:$ZZ$2662, 1721, MATCH($B$3, resultados!$A$1:$ZZ$1, 0))</f>
        <v/>
      </c>
    </row>
    <row r="1728">
      <c r="A1728">
        <f>INDEX(resultados!$A$2:$ZZ$2662, 1722, MATCH($B$1, resultados!$A$1:$ZZ$1, 0))</f>
        <v/>
      </c>
      <c r="B1728">
        <f>INDEX(resultados!$A$2:$ZZ$2662, 1722, MATCH($B$2, resultados!$A$1:$ZZ$1, 0))</f>
        <v/>
      </c>
      <c r="C1728">
        <f>INDEX(resultados!$A$2:$ZZ$2662, 1722, MATCH($B$3, resultados!$A$1:$ZZ$1, 0))</f>
        <v/>
      </c>
    </row>
    <row r="1729">
      <c r="A1729">
        <f>INDEX(resultados!$A$2:$ZZ$2662, 1723, MATCH($B$1, resultados!$A$1:$ZZ$1, 0))</f>
        <v/>
      </c>
      <c r="B1729">
        <f>INDEX(resultados!$A$2:$ZZ$2662, 1723, MATCH($B$2, resultados!$A$1:$ZZ$1, 0))</f>
        <v/>
      </c>
      <c r="C1729">
        <f>INDEX(resultados!$A$2:$ZZ$2662, 1723, MATCH($B$3, resultados!$A$1:$ZZ$1, 0))</f>
        <v/>
      </c>
    </row>
    <row r="1730">
      <c r="A1730">
        <f>INDEX(resultados!$A$2:$ZZ$2662, 1724, MATCH($B$1, resultados!$A$1:$ZZ$1, 0))</f>
        <v/>
      </c>
      <c r="B1730">
        <f>INDEX(resultados!$A$2:$ZZ$2662, 1724, MATCH($B$2, resultados!$A$1:$ZZ$1, 0))</f>
        <v/>
      </c>
      <c r="C1730">
        <f>INDEX(resultados!$A$2:$ZZ$2662, 1724, MATCH($B$3, resultados!$A$1:$ZZ$1, 0))</f>
        <v/>
      </c>
    </row>
    <row r="1731">
      <c r="A1731">
        <f>INDEX(resultados!$A$2:$ZZ$2662, 1725, MATCH($B$1, resultados!$A$1:$ZZ$1, 0))</f>
        <v/>
      </c>
      <c r="B1731">
        <f>INDEX(resultados!$A$2:$ZZ$2662, 1725, MATCH($B$2, resultados!$A$1:$ZZ$1, 0))</f>
        <v/>
      </c>
      <c r="C1731">
        <f>INDEX(resultados!$A$2:$ZZ$2662, 1725, MATCH($B$3, resultados!$A$1:$ZZ$1, 0))</f>
        <v/>
      </c>
    </row>
    <row r="1732">
      <c r="A1732">
        <f>INDEX(resultados!$A$2:$ZZ$2662, 1726, MATCH($B$1, resultados!$A$1:$ZZ$1, 0))</f>
        <v/>
      </c>
      <c r="B1732">
        <f>INDEX(resultados!$A$2:$ZZ$2662, 1726, MATCH($B$2, resultados!$A$1:$ZZ$1, 0))</f>
        <v/>
      </c>
      <c r="C1732">
        <f>INDEX(resultados!$A$2:$ZZ$2662, 1726, MATCH($B$3, resultados!$A$1:$ZZ$1, 0))</f>
        <v/>
      </c>
    </row>
    <row r="1733">
      <c r="A1733">
        <f>INDEX(resultados!$A$2:$ZZ$2662, 1727, MATCH($B$1, resultados!$A$1:$ZZ$1, 0))</f>
        <v/>
      </c>
      <c r="B1733">
        <f>INDEX(resultados!$A$2:$ZZ$2662, 1727, MATCH($B$2, resultados!$A$1:$ZZ$1, 0))</f>
        <v/>
      </c>
      <c r="C1733">
        <f>INDEX(resultados!$A$2:$ZZ$2662, 1727, MATCH($B$3, resultados!$A$1:$ZZ$1, 0))</f>
        <v/>
      </c>
    </row>
    <row r="1734">
      <c r="A1734">
        <f>INDEX(resultados!$A$2:$ZZ$2662, 1728, MATCH($B$1, resultados!$A$1:$ZZ$1, 0))</f>
        <v/>
      </c>
      <c r="B1734">
        <f>INDEX(resultados!$A$2:$ZZ$2662, 1728, MATCH($B$2, resultados!$A$1:$ZZ$1, 0))</f>
        <v/>
      </c>
      <c r="C1734">
        <f>INDEX(resultados!$A$2:$ZZ$2662, 1728, MATCH($B$3, resultados!$A$1:$ZZ$1, 0))</f>
        <v/>
      </c>
    </row>
    <row r="1735">
      <c r="A1735">
        <f>INDEX(resultados!$A$2:$ZZ$2662, 1729, MATCH($B$1, resultados!$A$1:$ZZ$1, 0))</f>
        <v/>
      </c>
      <c r="B1735">
        <f>INDEX(resultados!$A$2:$ZZ$2662, 1729, MATCH($B$2, resultados!$A$1:$ZZ$1, 0))</f>
        <v/>
      </c>
      <c r="C1735">
        <f>INDEX(resultados!$A$2:$ZZ$2662, 1729, MATCH($B$3, resultados!$A$1:$ZZ$1, 0))</f>
        <v/>
      </c>
    </row>
    <row r="1736">
      <c r="A1736">
        <f>INDEX(resultados!$A$2:$ZZ$2662, 1730, MATCH($B$1, resultados!$A$1:$ZZ$1, 0))</f>
        <v/>
      </c>
      <c r="B1736">
        <f>INDEX(resultados!$A$2:$ZZ$2662, 1730, MATCH($B$2, resultados!$A$1:$ZZ$1, 0))</f>
        <v/>
      </c>
      <c r="C1736">
        <f>INDEX(resultados!$A$2:$ZZ$2662, 1730, MATCH($B$3, resultados!$A$1:$ZZ$1, 0))</f>
        <v/>
      </c>
    </row>
    <row r="1737">
      <c r="A1737">
        <f>INDEX(resultados!$A$2:$ZZ$2662, 1731, MATCH($B$1, resultados!$A$1:$ZZ$1, 0))</f>
        <v/>
      </c>
      <c r="B1737">
        <f>INDEX(resultados!$A$2:$ZZ$2662, 1731, MATCH($B$2, resultados!$A$1:$ZZ$1, 0))</f>
        <v/>
      </c>
      <c r="C1737">
        <f>INDEX(resultados!$A$2:$ZZ$2662, 1731, MATCH($B$3, resultados!$A$1:$ZZ$1, 0))</f>
        <v/>
      </c>
    </row>
    <row r="1738">
      <c r="A1738">
        <f>INDEX(resultados!$A$2:$ZZ$2662, 1732, MATCH($B$1, resultados!$A$1:$ZZ$1, 0))</f>
        <v/>
      </c>
      <c r="B1738">
        <f>INDEX(resultados!$A$2:$ZZ$2662, 1732, MATCH($B$2, resultados!$A$1:$ZZ$1, 0))</f>
        <v/>
      </c>
      <c r="C1738">
        <f>INDEX(resultados!$A$2:$ZZ$2662, 1732, MATCH($B$3, resultados!$A$1:$ZZ$1, 0))</f>
        <v/>
      </c>
    </row>
    <row r="1739">
      <c r="A1739">
        <f>INDEX(resultados!$A$2:$ZZ$2662, 1733, MATCH($B$1, resultados!$A$1:$ZZ$1, 0))</f>
        <v/>
      </c>
      <c r="B1739">
        <f>INDEX(resultados!$A$2:$ZZ$2662, 1733, MATCH($B$2, resultados!$A$1:$ZZ$1, 0))</f>
        <v/>
      </c>
      <c r="C1739">
        <f>INDEX(resultados!$A$2:$ZZ$2662, 1733, MATCH($B$3, resultados!$A$1:$ZZ$1, 0))</f>
        <v/>
      </c>
    </row>
    <row r="1740">
      <c r="A1740">
        <f>INDEX(resultados!$A$2:$ZZ$2662, 1734, MATCH($B$1, resultados!$A$1:$ZZ$1, 0))</f>
        <v/>
      </c>
      <c r="B1740">
        <f>INDEX(resultados!$A$2:$ZZ$2662, 1734, MATCH($B$2, resultados!$A$1:$ZZ$1, 0))</f>
        <v/>
      </c>
      <c r="C1740">
        <f>INDEX(resultados!$A$2:$ZZ$2662, 1734, MATCH($B$3, resultados!$A$1:$ZZ$1, 0))</f>
        <v/>
      </c>
    </row>
    <row r="1741">
      <c r="A1741">
        <f>INDEX(resultados!$A$2:$ZZ$2662, 1735, MATCH($B$1, resultados!$A$1:$ZZ$1, 0))</f>
        <v/>
      </c>
      <c r="B1741">
        <f>INDEX(resultados!$A$2:$ZZ$2662, 1735, MATCH($B$2, resultados!$A$1:$ZZ$1, 0))</f>
        <v/>
      </c>
      <c r="C1741">
        <f>INDEX(resultados!$A$2:$ZZ$2662, 1735, MATCH($B$3, resultados!$A$1:$ZZ$1, 0))</f>
        <v/>
      </c>
    </row>
    <row r="1742">
      <c r="A1742">
        <f>INDEX(resultados!$A$2:$ZZ$2662, 1736, MATCH($B$1, resultados!$A$1:$ZZ$1, 0))</f>
        <v/>
      </c>
      <c r="B1742">
        <f>INDEX(resultados!$A$2:$ZZ$2662, 1736, MATCH($B$2, resultados!$A$1:$ZZ$1, 0))</f>
        <v/>
      </c>
      <c r="C1742">
        <f>INDEX(resultados!$A$2:$ZZ$2662, 1736, MATCH($B$3, resultados!$A$1:$ZZ$1, 0))</f>
        <v/>
      </c>
    </row>
    <row r="1743">
      <c r="A1743">
        <f>INDEX(resultados!$A$2:$ZZ$2662, 1737, MATCH($B$1, resultados!$A$1:$ZZ$1, 0))</f>
        <v/>
      </c>
      <c r="B1743">
        <f>INDEX(resultados!$A$2:$ZZ$2662, 1737, MATCH($B$2, resultados!$A$1:$ZZ$1, 0))</f>
        <v/>
      </c>
      <c r="C1743">
        <f>INDEX(resultados!$A$2:$ZZ$2662, 1737, MATCH($B$3, resultados!$A$1:$ZZ$1, 0))</f>
        <v/>
      </c>
    </row>
    <row r="1744">
      <c r="A1744">
        <f>INDEX(resultados!$A$2:$ZZ$2662, 1738, MATCH($B$1, resultados!$A$1:$ZZ$1, 0))</f>
        <v/>
      </c>
      <c r="B1744">
        <f>INDEX(resultados!$A$2:$ZZ$2662, 1738, MATCH($B$2, resultados!$A$1:$ZZ$1, 0))</f>
        <v/>
      </c>
      <c r="C1744">
        <f>INDEX(resultados!$A$2:$ZZ$2662, 1738, MATCH($B$3, resultados!$A$1:$ZZ$1, 0))</f>
        <v/>
      </c>
    </row>
    <row r="1745">
      <c r="A1745">
        <f>INDEX(resultados!$A$2:$ZZ$2662, 1739, MATCH($B$1, resultados!$A$1:$ZZ$1, 0))</f>
        <v/>
      </c>
      <c r="B1745">
        <f>INDEX(resultados!$A$2:$ZZ$2662, 1739, MATCH($B$2, resultados!$A$1:$ZZ$1, 0))</f>
        <v/>
      </c>
      <c r="C1745">
        <f>INDEX(resultados!$A$2:$ZZ$2662, 1739, MATCH($B$3, resultados!$A$1:$ZZ$1, 0))</f>
        <v/>
      </c>
    </row>
    <row r="1746">
      <c r="A1746">
        <f>INDEX(resultados!$A$2:$ZZ$2662, 1740, MATCH($B$1, resultados!$A$1:$ZZ$1, 0))</f>
        <v/>
      </c>
      <c r="B1746">
        <f>INDEX(resultados!$A$2:$ZZ$2662, 1740, MATCH($B$2, resultados!$A$1:$ZZ$1, 0))</f>
        <v/>
      </c>
      <c r="C1746">
        <f>INDEX(resultados!$A$2:$ZZ$2662, 1740, MATCH($B$3, resultados!$A$1:$ZZ$1, 0))</f>
        <v/>
      </c>
    </row>
    <row r="1747">
      <c r="A1747">
        <f>INDEX(resultados!$A$2:$ZZ$2662, 1741, MATCH($B$1, resultados!$A$1:$ZZ$1, 0))</f>
        <v/>
      </c>
      <c r="B1747">
        <f>INDEX(resultados!$A$2:$ZZ$2662, 1741, MATCH($B$2, resultados!$A$1:$ZZ$1, 0))</f>
        <v/>
      </c>
      <c r="C1747">
        <f>INDEX(resultados!$A$2:$ZZ$2662, 1741, MATCH($B$3, resultados!$A$1:$ZZ$1, 0))</f>
        <v/>
      </c>
    </row>
    <row r="1748">
      <c r="A1748">
        <f>INDEX(resultados!$A$2:$ZZ$2662, 1742, MATCH($B$1, resultados!$A$1:$ZZ$1, 0))</f>
        <v/>
      </c>
      <c r="B1748">
        <f>INDEX(resultados!$A$2:$ZZ$2662, 1742, MATCH($B$2, resultados!$A$1:$ZZ$1, 0))</f>
        <v/>
      </c>
      <c r="C1748">
        <f>INDEX(resultados!$A$2:$ZZ$2662, 1742, MATCH($B$3, resultados!$A$1:$ZZ$1, 0))</f>
        <v/>
      </c>
    </row>
    <row r="1749">
      <c r="A1749">
        <f>INDEX(resultados!$A$2:$ZZ$2662, 1743, MATCH($B$1, resultados!$A$1:$ZZ$1, 0))</f>
        <v/>
      </c>
      <c r="B1749">
        <f>INDEX(resultados!$A$2:$ZZ$2662, 1743, MATCH($B$2, resultados!$A$1:$ZZ$1, 0))</f>
        <v/>
      </c>
      <c r="C1749">
        <f>INDEX(resultados!$A$2:$ZZ$2662, 1743, MATCH($B$3, resultados!$A$1:$ZZ$1, 0))</f>
        <v/>
      </c>
    </row>
    <row r="1750">
      <c r="A1750">
        <f>INDEX(resultados!$A$2:$ZZ$2662, 1744, MATCH($B$1, resultados!$A$1:$ZZ$1, 0))</f>
        <v/>
      </c>
      <c r="B1750">
        <f>INDEX(resultados!$A$2:$ZZ$2662, 1744, MATCH($B$2, resultados!$A$1:$ZZ$1, 0))</f>
        <v/>
      </c>
      <c r="C1750">
        <f>INDEX(resultados!$A$2:$ZZ$2662, 1744, MATCH($B$3, resultados!$A$1:$ZZ$1, 0))</f>
        <v/>
      </c>
    </row>
    <row r="1751">
      <c r="A1751">
        <f>INDEX(resultados!$A$2:$ZZ$2662, 1745, MATCH($B$1, resultados!$A$1:$ZZ$1, 0))</f>
        <v/>
      </c>
      <c r="B1751">
        <f>INDEX(resultados!$A$2:$ZZ$2662, 1745, MATCH($B$2, resultados!$A$1:$ZZ$1, 0))</f>
        <v/>
      </c>
      <c r="C1751">
        <f>INDEX(resultados!$A$2:$ZZ$2662, 1745, MATCH($B$3, resultados!$A$1:$ZZ$1, 0))</f>
        <v/>
      </c>
    </row>
    <row r="1752">
      <c r="A1752">
        <f>INDEX(resultados!$A$2:$ZZ$2662, 1746, MATCH($B$1, resultados!$A$1:$ZZ$1, 0))</f>
        <v/>
      </c>
      <c r="B1752">
        <f>INDEX(resultados!$A$2:$ZZ$2662, 1746, MATCH($B$2, resultados!$A$1:$ZZ$1, 0))</f>
        <v/>
      </c>
      <c r="C1752">
        <f>INDEX(resultados!$A$2:$ZZ$2662, 1746, MATCH($B$3, resultados!$A$1:$ZZ$1, 0))</f>
        <v/>
      </c>
    </row>
    <row r="1753">
      <c r="A1753">
        <f>INDEX(resultados!$A$2:$ZZ$2662, 1747, MATCH($B$1, resultados!$A$1:$ZZ$1, 0))</f>
        <v/>
      </c>
      <c r="B1753">
        <f>INDEX(resultados!$A$2:$ZZ$2662, 1747, MATCH($B$2, resultados!$A$1:$ZZ$1, 0))</f>
        <v/>
      </c>
      <c r="C1753">
        <f>INDEX(resultados!$A$2:$ZZ$2662, 1747, MATCH($B$3, resultados!$A$1:$ZZ$1, 0))</f>
        <v/>
      </c>
    </row>
    <row r="1754">
      <c r="A1754">
        <f>INDEX(resultados!$A$2:$ZZ$2662, 1748, MATCH($B$1, resultados!$A$1:$ZZ$1, 0))</f>
        <v/>
      </c>
      <c r="B1754">
        <f>INDEX(resultados!$A$2:$ZZ$2662, 1748, MATCH($B$2, resultados!$A$1:$ZZ$1, 0))</f>
        <v/>
      </c>
      <c r="C1754">
        <f>INDEX(resultados!$A$2:$ZZ$2662, 1748, MATCH($B$3, resultados!$A$1:$ZZ$1, 0))</f>
        <v/>
      </c>
    </row>
    <row r="1755">
      <c r="A1755">
        <f>INDEX(resultados!$A$2:$ZZ$2662, 1749, MATCH($B$1, resultados!$A$1:$ZZ$1, 0))</f>
        <v/>
      </c>
      <c r="B1755">
        <f>INDEX(resultados!$A$2:$ZZ$2662, 1749, MATCH($B$2, resultados!$A$1:$ZZ$1, 0))</f>
        <v/>
      </c>
      <c r="C1755">
        <f>INDEX(resultados!$A$2:$ZZ$2662, 1749, MATCH($B$3, resultados!$A$1:$ZZ$1, 0))</f>
        <v/>
      </c>
    </row>
    <row r="1756">
      <c r="A1756">
        <f>INDEX(resultados!$A$2:$ZZ$2662, 1750, MATCH($B$1, resultados!$A$1:$ZZ$1, 0))</f>
        <v/>
      </c>
      <c r="B1756">
        <f>INDEX(resultados!$A$2:$ZZ$2662, 1750, MATCH($B$2, resultados!$A$1:$ZZ$1, 0))</f>
        <v/>
      </c>
      <c r="C1756">
        <f>INDEX(resultados!$A$2:$ZZ$2662, 1750, MATCH($B$3, resultados!$A$1:$ZZ$1, 0))</f>
        <v/>
      </c>
    </row>
    <row r="1757">
      <c r="A1757">
        <f>INDEX(resultados!$A$2:$ZZ$2662, 1751, MATCH($B$1, resultados!$A$1:$ZZ$1, 0))</f>
        <v/>
      </c>
      <c r="B1757">
        <f>INDEX(resultados!$A$2:$ZZ$2662, 1751, MATCH($B$2, resultados!$A$1:$ZZ$1, 0))</f>
        <v/>
      </c>
      <c r="C1757">
        <f>INDEX(resultados!$A$2:$ZZ$2662, 1751, MATCH($B$3, resultados!$A$1:$ZZ$1, 0))</f>
        <v/>
      </c>
    </row>
    <row r="1758">
      <c r="A1758">
        <f>INDEX(resultados!$A$2:$ZZ$2662, 1752, MATCH($B$1, resultados!$A$1:$ZZ$1, 0))</f>
        <v/>
      </c>
      <c r="B1758">
        <f>INDEX(resultados!$A$2:$ZZ$2662, 1752, MATCH($B$2, resultados!$A$1:$ZZ$1, 0))</f>
        <v/>
      </c>
      <c r="C1758">
        <f>INDEX(resultados!$A$2:$ZZ$2662, 1752, MATCH($B$3, resultados!$A$1:$ZZ$1, 0))</f>
        <v/>
      </c>
    </row>
    <row r="1759">
      <c r="A1759">
        <f>INDEX(resultados!$A$2:$ZZ$2662, 1753, MATCH($B$1, resultados!$A$1:$ZZ$1, 0))</f>
        <v/>
      </c>
      <c r="B1759">
        <f>INDEX(resultados!$A$2:$ZZ$2662, 1753, MATCH($B$2, resultados!$A$1:$ZZ$1, 0))</f>
        <v/>
      </c>
      <c r="C1759">
        <f>INDEX(resultados!$A$2:$ZZ$2662, 1753, MATCH($B$3, resultados!$A$1:$ZZ$1, 0))</f>
        <v/>
      </c>
    </row>
    <row r="1760">
      <c r="A1760">
        <f>INDEX(resultados!$A$2:$ZZ$2662, 1754, MATCH($B$1, resultados!$A$1:$ZZ$1, 0))</f>
        <v/>
      </c>
      <c r="B1760">
        <f>INDEX(resultados!$A$2:$ZZ$2662, 1754, MATCH($B$2, resultados!$A$1:$ZZ$1, 0))</f>
        <v/>
      </c>
      <c r="C1760">
        <f>INDEX(resultados!$A$2:$ZZ$2662, 1754, MATCH($B$3, resultados!$A$1:$ZZ$1, 0))</f>
        <v/>
      </c>
    </row>
    <row r="1761">
      <c r="A1761">
        <f>INDEX(resultados!$A$2:$ZZ$2662, 1755, MATCH($B$1, resultados!$A$1:$ZZ$1, 0))</f>
        <v/>
      </c>
      <c r="B1761">
        <f>INDEX(resultados!$A$2:$ZZ$2662, 1755, MATCH($B$2, resultados!$A$1:$ZZ$1, 0))</f>
        <v/>
      </c>
      <c r="C1761">
        <f>INDEX(resultados!$A$2:$ZZ$2662, 1755, MATCH($B$3, resultados!$A$1:$ZZ$1, 0))</f>
        <v/>
      </c>
    </row>
    <row r="1762">
      <c r="A1762">
        <f>INDEX(resultados!$A$2:$ZZ$2662, 1756, MATCH($B$1, resultados!$A$1:$ZZ$1, 0))</f>
        <v/>
      </c>
      <c r="B1762">
        <f>INDEX(resultados!$A$2:$ZZ$2662, 1756, MATCH($B$2, resultados!$A$1:$ZZ$1, 0))</f>
        <v/>
      </c>
      <c r="C1762">
        <f>INDEX(resultados!$A$2:$ZZ$2662, 1756, MATCH($B$3, resultados!$A$1:$ZZ$1, 0))</f>
        <v/>
      </c>
    </row>
    <row r="1763">
      <c r="A1763">
        <f>INDEX(resultados!$A$2:$ZZ$2662, 1757, MATCH($B$1, resultados!$A$1:$ZZ$1, 0))</f>
        <v/>
      </c>
      <c r="B1763">
        <f>INDEX(resultados!$A$2:$ZZ$2662, 1757, MATCH($B$2, resultados!$A$1:$ZZ$1, 0))</f>
        <v/>
      </c>
      <c r="C1763">
        <f>INDEX(resultados!$A$2:$ZZ$2662, 1757, MATCH($B$3, resultados!$A$1:$ZZ$1, 0))</f>
        <v/>
      </c>
    </row>
    <row r="1764">
      <c r="A1764">
        <f>INDEX(resultados!$A$2:$ZZ$2662, 1758, MATCH($B$1, resultados!$A$1:$ZZ$1, 0))</f>
        <v/>
      </c>
      <c r="B1764">
        <f>INDEX(resultados!$A$2:$ZZ$2662, 1758, MATCH($B$2, resultados!$A$1:$ZZ$1, 0))</f>
        <v/>
      </c>
      <c r="C1764">
        <f>INDEX(resultados!$A$2:$ZZ$2662, 1758, MATCH($B$3, resultados!$A$1:$ZZ$1, 0))</f>
        <v/>
      </c>
    </row>
    <row r="1765">
      <c r="A1765">
        <f>INDEX(resultados!$A$2:$ZZ$2662, 1759, MATCH($B$1, resultados!$A$1:$ZZ$1, 0))</f>
        <v/>
      </c>
      <c r="B1765">
        <f>INDEX(resultados!$A$2:$ZZ$2662, 1759, MATCH($B$2, resultados!$A$1:$ZZ$1, 0))</f>
        <v/>
      </c>
      <c r="C1765">
        <f>INDEX(resultados!$A$2:$ZZ$2662, 1759, MATCH($B$3, resultados!$A$1:$ZZ$1, 0))</f>
        <v/>
      </c>
    </row>
    <row r="1766">
      <c r="A1766">
        <f>INDEX(resultados!$A$2:$ZZ$2662, 1760, MATCH($B$1, resultados!$A$1:$ZZ$1, 0))</f>
        <v/>
      </c>
      <c r="B1766">
        <f>INDEX(resultados!$A$2:$ZZ$2662, 1760, MATCH($B$2, resultados!$A$1:$ZZ$1, 0))</f>
        <v/>
      </c>
      <c r="C1766">
        <f>INDEX(resultados!$A$2:$ZZ$2662, 1760, MATCH($B$3, resultados!$A$1:$ZZ$1, 0))</f>
        <v/>
      </c>
    </row>
    <row r="1767">
      <c r="A1767">
        <f>INDEX(resultados!$A$2:$ZZ$2662, 1761, MATCH($B$1, resultados!$A$1:$ZZ$1, 0))</f>
        <v/>
      </c>
      <c r="B1767">
        <f>INDEX(resultados!$A$2:$ZZ$2662, 1761, MATCH($B$2, resultados!$A$1:$ZZ$1, 0))</f>
        <v/>
      </c>
      <c r="C1767">
        <f>INDEX(resultados!$A$2:$ZZ$2662, 1761, MATCH($B$3, resultados!$A$1:$ZZ$1, 0))</f>
        <v/>
      </c>
    </row>
    <row r="1768">
      <c r="A1768">
        <f>INDEX(resultados!$A$2:$ZZ$2662, 1762, MATCH($B$1, resultados!$A$1:$ZZ$1, 0))</f>
        <v/>
      </c>
      <c r="B1768">
        <f>INDEX(resultados!$A$2:$ZZ$2662, 1762, MATCH($B$2, resultados!$A$1:$ZZ$1, 0))</f>
        <v/>
      </c>
      <c r="C1768">
        <f>INDEX(resultados!$A$2:$ZZ$2662, 1762, MATCH($B$3, resultados!$A$1:$ZZ$1, 0))</f>
        <v/>
      </c>
    </row>
    <row r="1769">
      <c r="A1769">
        <f>INDEX(resultados!$A$2:$ZZ$2662, 1763, MATCH($B$1, resultados!$A$1:$ZZ$1, 0))</f>
        <v/>
      </c>
      <c r="B1769">
        <f>INDEX(resultados!$A$2:$ZZ$2662, 1763, MATCH($B$2, resultados!$A$1:$ZZ$1, 0))</f>
        <v/>
      </c>
      <c r="C1769">
        <f>INDEX(resultados!$A$2:$ZZ$2662, 1763, MATCH($B$3, resultados!$A$1:$ZZ$1, 0))</f>
        <v/>
      </c>
    </row>
    <row r="1770">
      <c r="A1770">
        <f>INDEX(resultados!$A$2:$ZZ$2662, 1764, MATCH($B$1, resultados!$A$1:$ZZ$1, 0))</f>
        <v/>
      </c>
      <c r="B1770">
        <f>INDEX(resultados!$A$2:$ZZ$2662, 1764, MATCH($B$2, resultados!$A$1:$ZZ$1, 0))</f>
        <v/>
      </c>
      <c r="C1770">
        <f>INDEX(resultados!$A$2:$ZZ$2662, 1764, MATCH($B$3, resultados!$A$1:$ZZ$1, 0))</f>
        <v/>
      </c>
    </row>
    <row r="1771">
      <c r="A1771">
        <f>INDEX(resultados!$A$2:$ZZ$2662, 1765, MATCH($B$1, resultados!$A$1:$ZZ$1, 0))</f>
        <v/>
      </c>
      <c r="B1771">
        <f>INDEX(resultados!$A$2:$ZZ$2662, 1765, MATCH($B$2, resultados!$A$1:$ZZ$1, 0))</f>
        <v/>
      </c>
      <c r="C1771">
        <f>INDEX(resultados!$A$2:$ZZ$2662, 1765, MATCH($B$3, resultados!$A$1:$ZZ$1, 0))</f>
        <v/>
      </c>
    </row>
    <row r="1772">
      <c r="A1772">
        <f>INDEX(resultados!$A$2:$ZZ$2662, 1766, MATCH($B$1, resultados!$A$1:$ZZ$1, 0))</f>
        <v/>
      </c>
      <c r="B1772">
        <f>INDEX(resultados!$A$2:$ZZ$2662, 1766, MATCH($B$2, resultados!$A$1:$ZZ$1, 0))</f>
        <v/>
      </c>
      <c r="C1772">
        <f>INDEX(resultados!$A$2:$ZZ$2662, 1766, MATCH($B$3, resultados!$A$1:$ZZ$1, 0))</f>
        <v/>
      </c>
    </row>
    <row r="1773">
      <c r="A1773">
        <f>INDEX(resultados!$A$2:$ZZ$2662, 1767, MATCH($B$1, resultados!$A$1:$ZZ$1, 0))</f>
        <v/>
      </c>
      <c r="B1773">
        <f>INDEX(resultados!$A$2:$ZZ$2662, 1767, MATCH($B$2, resultados!$A$1:$ZZ$1, 0))</f>
        <v/>
      </c>
      <c r="C1773">
        <f>INDEX(resultados!$A$2:$ZZ$2662, 1767, MATCH($B$3, resultados!$A$1:$ZZ$1, 0))</f>
        <v/>
      </c>
    </row>
    <row r="1774">
      <c r="A1774">
        <f>INDEX(resultados!$A$2:$ZZ$2662, 1768, MATCH($B$1, resultados!$A$1:$ZZ$1, 0))</f>
        <v/>
      </c>
      <c r="B1774">
        <f>INDEX(resultados!$A$2:$ZZ$2662, 1768, MATCH($B$2, resultados!$A$1:$ZZ$1, 0))</f>
        <v/>
      </c>
      <c r="C1774">
        <f>INDEX(resultados!$A$2:$ZZ$2662, 1768, MATCH($B$3, resultados!$A$1:$ZZ$1, 0))</f>
        <v/>
      </c>
    </row>
    <row r="1775">
      <c r="A1775">
        <f>INDEX(resultados!$A$2:$ZZ$2662, 1769, MATCH($B$1, resultados!$A$1:$ZZ$1, 0))</f>
        <v/>
      </c>
      <c r="B1775">
        <f>INDEX(resultados!$A$2:$ZZ$2662, 1769, MATCH($B$2, resultados!$A$1:$ZZ$1, 0))</f>
        <v/>
      </c>
      <c r="C1775">
        <f>INDEX(resultados!$A$2:$ZZ$2662, 1769, MATCH($B$3, resultados!$A$1:$ZZ$1, 0))</f>
        <v/>
      </c>
    </row>
    <row r="1776">
      <c r="A1776">
        <f>INDEX(resultados!$A$2:$ZZ$2662, 1770, MATCH($B$1, resultados!$A$1:$ZZ$1, 0))</f>
        <v/>
      </c>
      <c r="B1776">
        <f>INDEX(resultados!$A$2:$ZZ$2662, 1770, MATCH($B$2, resultados!$A$1:$ZZ$1, 0))</f>
        <v/>
      </c>
      <c r="C1776">
        <f>INDEX(resultados!$A$2:$ZZ$2662, 1770, MATCH($B$3, resultados!$A$1:$ZZ$1, 0))</f>
        <v/>
      </c>
    </row>
    <row r="1777">
      <c r="A1777">
        <f>INDEX(resultados!$A$2:$ZZ$2662, 1771, MATCH($B$1, resultados!$A$1:$ZZ$1, 0))</f>
        <v/>
      </c>
      <c r="B1777">
        <f>INDEX(resultados!$A$2:$ZZ$2662, 1771, MATCH($B$2, resultados!$A$1:$ZZ$1, 0))</f>
        <v/>
      </c>
      <c r="C1777">
        <f>INDEX(resultados!$A$2:$ZZ$2662, 1771, MATCH($B$3, resultados!$A$1:$ZZ$1, 0))</f>
        <v/>
      </c>
    </row>
    <row r="1778">
      <c r="A1778">
        <f>INDEX(resultados!$A$2:$ZZ$2662, 1772, MATCH($B$1, resultados!$A$1:$ZZ$1, 0))</f>
        <v/>
      </c>
      <c r="B1778">
        <f>INDEX(resultados!$A$2:$ZZ$2662, 1772, MATCH($B$2, resultados!$A$1:$ZZ$1, 0))</f>
        <v/>
      </c>
      <c r="C1778">
        <f>INDEX(resultados!$A$2:$ZZ$2662, 1772, MATCH($B$3, resultados!$A$1:$ZZ$1, 0))</f>
        <v/>
      </c>
    </row>
    <row r="1779">
      <c r="A1779">
        <f>INDEX(resultados!$A$2:$ZZ$2662, 1773, MATCH($B$1, resultados!$A$1:$ZZ$1, 0))</f>
        <v/>
      </c>
      <c r="B1779">
        <f>INDEX(resultados!$A$2:$ZZ$2662, 1773, MATCH($B$2, resultados!$A$1:$ZZ$1, 0))</f>
        <v/>
      </c>
      <c r="C1779">
        <f>INDEX(resultados!$A$2:$ZZ$2662, 1773, MATCH($B$3, resultados!$A$1:$ZZ$1, 0))</f>
        <v/>
      </c>
    </row>
    <row r="1780">
      <c r="A1780">
        <f>INDEX(resultados!$A$2:$ZZ$2662, 1774, MATCH($B$1, resultados!$A$1:$ZZ$1, 0))</f>
        <v/>
      </c>
      <c r="B1780">
        <f>INDEX(resultados!$A$2:$ZZ$2662, 1774, MATCH($B$2, resultados!$A$1:$ZZ$1, 0))</f>
        <v/>
      </c>
      <c r="C1780">
        <f>INDEX(resultados!$A$2:$ZZ$2662, 1774, MATCH($B$3, resultados!$A$1:$ZZ$1, 0))</f>
        <v/>
      </c>
    </row>
    <row r="1781">
      <c r="A1781">
        <f>INDEX(resultados!$A$2:$ZZ$2662, 1775, MATCH($B$1, resultados!$A$1:$ZZ$1, 0))</f>
        <v/>
      </c>
      <c r="B1781">
        <f>INDEX(resultados!$A$2:$ZZ$2662, 1775, MATCH($B$2, resultados!$A$1:$ZZ$1, 0))</f>
        <v/>
      </c>
      <c r="C1781">
        <f>INDEX(resultados!$A$2:$ZZ$2662, 1775, MATCH($B$3, resultados!$A$1:$ZZ$1, 0))</f>
        <v/>
      </c>
    </row>
    <row r="1782">
      <c r="A1782">
        <f>INDEX(resultados!$A$2:$ZZ$2662, 1776, MATCH($B$1, resultados!$A$1:$ZZ$1, 0))</f>
        <v/>
      </c>
      <c r="B1782">
        <f>INDEX(resultados!$A$2:$ZZ$2662, 1776, MATCH($B$2, resultados!$A$1:$ZZ$1, 0))</f>
        <v/>
      </c>
      <c r="C1782">
        <f>INDEX(resultados!$A$2:$ZZ$2662, 1776, MATCH($B$3, resultados!$A$1:$ZZ$1, 0))</f>
        <v/>
      </c>
    </row>
    <row r="1783">
      <c r="A1783">
        <f>INDEX(resultados!$A$2:$ZZ$2662, 1777, MATCH($B$1, resultados!$A$1:$ZZ$1, 0))</f>
        <v/>
      </c>
      <c r="B1783">
        <f>INDEX(resultados!$A$2:$ZZ$2662, 1777, MATCH($B$2, resultados!$A$1:$ZZ$1, 0))</f>
        <v/>
      </c>
      <c r="C1783">
        <f>INDEX(resultados!$A$2:$ZZ$2662, 1777, MATCH($B$3, resultados!$A$1:$ZZ$1, 0))</f>
        <v/>
      </c>
    </row>
    <row r="1784">
      <c r="A1784">
        <f>INDEX(resultados!$A$2:$ZZ$2662, 1778, MATCH($B$1, resultados!$A$1:$ZZ$1, 0))</f>
        <v/>
      </c>
      <c r="B1784">
        <f>INDEX(resultados!$A$2:$ZZ$2662, 1778, MATCH($B$2, resultados!$A$1:$ZZ$1, 0))</f>
        <v/>
      </c>
      <c r="C1784">
        <f>INDEX(resultados!$A$2:$ZZ$2662, 1778, MATCH($B$3, resultados!$A$1:$ZZ$1, 0))</f>
        <v/>
      </c>
    </row>
    <row r="1785">
      <c r="A1785">
        <f>INDEX(resultados!$A$2:$ZZ$2662, 1779, MATCH($B$1, resultados!$A$1:$ZZ$1, 0))</f>
        <v/>
      </c>
      <c r="B1785">
        <f>INDEX(resultados!$A$2:$ZZ$2662, 1779, MATCH($B$2, resultados!$A$1:$ZZ$1, 0))</f>
        <v/>
      </c>
      <c r="C1785">
        <f>INDEX(resultados!$A$2:$ZZ$2662, 1779, MATCH($B$3, resultados!$A$1:$ZZ$1, 0))</f>
        <v/>
      </c>
    </row>
    <row r="1786">
      <c r="A1786">
        <f>INDEX(resultados!$A$2:$ZZ$2662, 1780, MATCH($B$1, resultados!$A$1:$ZZ$1, 0))</f>
        <v/>
      </c>
      <c r="B1786">
        <f>INDEX(resultados!$A$2:$ZZ$2662, 1780, MATCH($B$2, resultados!$A$1:$ZZ$1, 0))</f>
        <v/>
      </c>
      <c r="C1786">
        <f>INDEX(resultados!$A$2:$ZZ$2662, 1780, MATCH($B$3, resultados!$A$1:$ZZ$1, 0))</f>
        <v/>
      </c>
    </row>
    <row r="1787">
      <c r="A1787">
        <f>INDEX(resultados!$A$2:$ZZ$2662, 1781, MATCH($B$1, resultados!$A$1:$ZZ$1, 0))</f>
        <v/>
      </c>
      <c r="B1787">
        <f>INDEX(resultados!$A$2:$ZZ$2662, 1781, MATCH($B$2, resultados!$A$1:$ZZ$1, 0))</f>
        <v/>
      </c>
      <c r="C1787">
        <f>INDEX(resultados!$A$2:$ZZ$2662, 1781, MATCH($B$3, resultados!$A$1:$ZZ$1, 0))</f>
        <v/>
      </c>
    </row>
    <row r="1788">
      <c r="A1788">
        <f>INDEX(resultados!$A$2:$ZZ$2662, 1782, MATCH($B$1, resultados!$A$1:$ZZ$1, 0))</f>
        <v/>
      </c>
      <c r="B1788">
        <f>INDEX(resultados!$A$2:$ZZ$2662, 1782, MATCH($B$2, resultados!$A$1:$ZZ$1, 0))</f>
        <v/>
      </c>
      <c r="C1788">
        <f>INDEX(resultados!$A$2:$ZZ$2662, 1782, MATCH($B$3, resultados!$A$1:$ZZ$1, 0))</f>
        <v/>
      </c>
    </row>
    <row r="1789">
      <c r="A1789">
        <f>INDEX(resultados!$A$2:$ZZ$2662, 1783, MATCH($B$1, resultados!$A$1:$ZZ$1, 0))</f>
        <v/>
      </c>
      <c r="B1789">
        <f>INDEX(resultados!$A$2:$ZZ$2662, 1783, MATCH($B$2, resultados!$A$1:$ZZ$1, 0))</f>
        <v/>
      </c>
      <c r="C1789">
        <f>INDEX(resultados!$A$2:$ZZ$2662, 1783, MATCH($B$3, resultados!$A$1:$ZZ$1, 0))</f>
        <v/>
      </c>
    </row>
    <row r="1790">
      <c r="A1790">
        <f>INDEX(resultados!$A$2:$ZZ$2662, 1784, MATCH($B$1, resultados!$A$1:$ZZ$1, 0))</f>
        <v/>
      </c>
      <c r="B1790">
        <f>INDEX(resultados!$A$2:$ZZ$2662, 1784, MATCH($B$2, resultados!$A$1:$ZZ$1, 0))</f>
        <v/>
      </c>
      <c r="C1790">
        <f>INDEX(resultados!$A$2:$ZZ$2662, 1784, MATCH($B$3, resultados!$A$1:$ZZ$1, 0))</f>
        <v/>
      </c>
    </row>
    <row r="1791">
      <c r="A1791">
        <f>INDEX(resultados!$A$2:$ZZ$2662, 1785, MATCH($B$1, resultados!$A$1:$ZZ$1, 0))</f>
        <v/>
      </c>
      <c r="B1791">
        <f>INDEX(resultados!$A$2:$ZZ$2662, 1785, MATCH($B$2, resultados!$A$1:$ZZ$1, 0))</f>
        <v/>
      </c>
      <c r="C1791">
        <f>INDEX(resultados!$A$2:$ZZ$2662, 1785, MATCH($B$3, resultados!$A$1:$ZZ$1, 0))</f>
        <v/>
      </c>
    </row>
    <row r="1792">
      <c r="A1792">
        <f>INDEX(resultados!$A$2:$ZZ$2662, 1786, MATCH($B$1, resultados!$A$1:$ZZ$1, 0))</f>
        <v/>
      </c>
      <c r="B1792">
        <f>INDEX(resultados!$A$2:$ZZ$2662, 1786, MATCH($B$2, resultados!$A$1:$ZZ$1, 0))</f>
        <v/>
      </c>
      <c r="C1792">
        <f>INDEX(resultados!$A$2:$ZZ$2662, 1786, MATCH($B$3, resultados!$A$1:$ZZ$1, 0))</f>
        <v/>
      </c>
    </row>
    <row r="1793">
      <c r="A1793">
        <f>INDEX(resultados!$A$2:$ZZ$2662, 1787, MATCH($B$1, resultados!$A$1:$ZZ$1, 0))</f>
        <v/>
      </c>
      <c r="B1793">
        <f>INDEX(resultados!$A$2:$ZZ$2662, 1787, MATCH($B$2, resultados!$A$1:$ZZ$1, 0))</f>
        <v/>
      </c>
      <c r="C1793">
        <f>INDEX(resultados!$A$2:$ZZ$2662, 1787, MATCH($B$3, resultados!$A$1:$ZZ$1, 0))</f>
        <v/>
      </c>
    </row>
    <row r="1794">
      <c r="A1794">
        <f>INDEX(resultados!$A$2:$ZZ$2662, 1788, MATCH($B$1, resultados!$A$1:$ZZ$1, 0))</f>
        <v/>
      </c>
      <c r="B1794">
        <f>INDEX(resultados!$A$2:$ZZ$2662, 1788, MATCH($B$2, resultados!$A$1:$ZZ$1, 0))</f>
        <v/>
      </c>
      <c r="C1794">
        <f>INDEX(resultados!$A$2:$ZZ$2662, 1788, MATCH($B$3, resultados!$A$1:$ZZ$1, 0))</f>
        <v/>
      </c>
    </row>
    <row r="1795">
      <c r="A1795">
        <f>INDEX(resultados!$A$2:$ZZ$2662, 1789, MATCH($B$1, resultados!$A$1:$ZZ$1, 0))</f>
        <v/>
      </c>
      <c r="B1795">
        <f>INDEX(resultados!$A$2:$ZZ$2662, 1789, MATCH($B$2, resultados!$A$1:$ZZ$1, 0))</f>
        <v/>
      </c>
      <c r="C1795">
        <f>INDEX(resultados!$A$2:$ZZ$2662, 1789, MATCH($B$3, resultados!$A$1:$ZZ$1, 0))</f>
        <v/>
      </c>
    </row>
    <row r="1796">
      <c r="A1796">
        <f>INDEX(resultados!$A$2:$ZZ$2662, 1790, MATCH($B$1, resultados!$A$1:$ZZ$1, 0))</f>
        <v/>
      </c>
      <c r="B1796">
        <f>INDEX(resultados!$A$2:$ZZ$2662, 1790, MATCH($B$2, resultados!$A$1:$ZZ$1, 0))</f>
        <v/>
      </c>
      <c r="C1796">
        <f>INDEX(resultados!$A$2:$ZZ$2662, 1790, MATCH($B$3, resultados!$A$1:$ZZ$1, 0))</f>
        <v/>
      </c>
    </row>
    <row r="1797">
      <c r="A1797">
        <f>INDEX(resultados!$A$2:$ZZ$2662, 1791, MATCH($B$1, resultados!$A$1:$ZZ$1, 0))</f>
        <v/>
      </c>
      <c r="B1797">
        <f>INDEX(resultados!$A$2:$ZZ$2662, 1791, MATCH($B$2, resultados!$A$1:$ZZ$1, 0))</f>
        <v/>
      </c>
      <c r="C1797">
        <f>INDEX(resultados!$A$2:$ZZ$2662, 1791, MATCH($B$3, resultados!$A$1:$ZZ$1, 0))</f>
        <v/>
      </c>
    </row>
    <row r="1798">
      <c r="A1798">
        <f>INDEX(resultados!$A$2:$ZZ$2662, 1792, MATCH($B$1, resultados!$A$1:$ZZ$1, 0))</f>
        <v/>
      </c>
      <c r="B1798">
        <f>INDEX(resultados!$A$2:$ZZ$2662, 1792, MATCH($B$2, resultados!$A$1:$ZZ$1, 0))</f>
        <v/>
      </c>
      <c r="C1798">
        <f>INDEX(resultados!$A$2:$ZZ$2662, 1792, MATCH($B$3, resultados!$A$1:$ZZ$1, 0))</f>
        <v/>
      </c>
    </row>
    <row r="1799">
      <c r="A1799">
        <f>INDEX(resultados!$A$2:$ZZ$2662, 1793, MATCH($B$1, resultados!$A$1:$ZZ$1, 0))</f>
        <v/>
      </c>
      <c r="B1799">
        <f>INDEX(resultados!$A$2:$ZZ$2662, 1793, MATCH($B$2, resultados!$A$1:$ZZ$1, 0))</f>
        <v/>
      </c>
      <c r="C1799">
        <f>INDEX(resultados!$A$2:$ZZ$2662, 1793, MATCH($B$3, resultados!$A$1:$ZZ$1, 0))</f>
        <v/>
      </c>
    </row>
    <row r="1800">
      <c r="A1800">
        <f>INDEX(resultados!$A$2:$ZZ$2662, 1794, MATCH($B$1, resultados!$A$1:$ZZ$1, 0))</f>
        <v/>
      </c>
      <c r="B1800">
        <f>INDEX(resultados!$A$2:$ZZ$2662, 1794, MATCH($B$2, resultados!$A$1:$ZZ$1, 0))</f>
        <v/>
      </c>
      <c r="C1800">
        <f>INDEX(resultados!$A$2:$ZZ$2662, 1794, MATCH($B$3, resultados!$A$1:$ZZ$1, 0))</f>
        <v/>
      </c>
    </row>
    <row r="1801">
      <c r="A1801">
        <f>INDEX(resultados!$A$2:$ZZ$2662, 1795, MATCH($B$1, resultados!$A$1:$ZZ$1, 0))</f>
        <v/>
      </c>
      <c r="B1801">
        <f>INDEX(resultados!$A$2:$ZZ$2662, 1795, MATCH($B$2, resultados!$A$1:$ZZ$1, 0))</f>
        <v/>
      </c>
      <c r="C1801">
        <f>INDEX(resultados!$A$2:$ZZ$2662, 1795, MATCH($B$3, resultados!$A$1:$ZZ$1, 0))</f>
        <v/>
      </c>
    </row>
    <row r="1802">
      <c r="A1802">
        <f>INDEX(resultados!$A$2:$ZZ$2662, 1796, MATCH($B$1, resultados!$A$1:$ZZ$1, 0))</f>
        <v/>
      </c>
      <c r="B1802">
        <f>INDEX(resultados!$A$2:$ZZ$2662, 1796, MATCH($B$2, resultados!$A$1:$ZZ$1, 0))</f>
        <v/>
      </c>
      <c r="C1802">
        <f>INDEX(resultados!$A$2:$ZZ$2662, 1796, MATCH($B$3, resultados!$A$1:$ZZ$1, 0))</f>
        <v/>
      </c>
    </row>
    <row r="1803">
      <c r="A1803">
        <f>INDEX(resultados!$A$2:$ZZ$2662, 1797, MATCH($B$1, resultados!$A$1:$ZZ$1, 0))</f>
        <v/>
      </c>
      <c r="B1803">
        <f>INDEX(resultados!$A$2:$ZZ$2662, 1797, MATCH($B$2, resultados!$A$1:$ZZ$1, 0))</f>
        <v/>
      </c>
      <c r="C1803">
        <f>INDEX(resultados!$A$2:$ZZ$2662, 1797, MATCH($B$3, resultados!$A$1:$ZZ$1, 0))</f>
        <v/>
      </c>
    </row>
    <row r="1804">
      <c r="A1804">
        <f>INDEX(resultados!$A$2:$ZZ$2662, 1798, MATCH($B$1, resultados!$A$1:$ZZ$1, 0))</f>
        <v/>
      </c>
      <c r="B1804">
        <f>INDEX(resultados!$A$2:$ZZ$2662, 1798, MATCH($B$2, resultados!$A$1:$ZZ$1, 0))</f>
        <v/>
      </c>
      <c r="C1804">
        <f>INDEX(resultados!$A$2:$ZZ$2662, 1798, MATCH($B$3, resultados!$A$1:$ZZ$1, 0))</f>
        <v/>
      </c>
    </row>
    <row r="1805">
      <c r="A1805">
        <f>INDEX(resultados!$A$2:$ZZ$2662, 1799, MATCH($B$1, resultados!$A$1:$ZZ$1, 0))</f>
        <v/>
      </c>
      <c r="B1805">
        <f>INDEX(resultados!$A$2:$ZZ$2662, 1799, MATCH($B$2, resultados!$A$1:$ZZ$1, 0))</f>
        <v/>
      </c>
      <c r="C1805">
        <f>INDEX(resultados!$A$2:$ZZ$2662, 1799, MATCH($B$3, resultados!$A$1:$ZZ$1, 0))</f>
        <v/>
      </c>
    </row>
    <row r="1806">
      <c r="A1806">
        <f>INDEX(resultados!$A$2:$ZZ$2662, 1800, MATCH($B$1, resultados!$A$1:$ZZ$1, 0))</f>
        <v/>
      </c>
      <c r="B1806">
        <f>INDEX(resultados!$A$2:$ZZ$2662, 1800, MATCH($B$2, resultados!$A$1:$ZZ$1, 0))</f>
        <v/>
      </c>
      <c r="C1806">
        <f>INDEX(resultados!$A$2:$ZZ$2662, 1800, MATCH($B$3, resultados!$A$1:$ZZ$1, 0))</f>
        <v/>
      </c>
    </row>
    <row r="1807">
      <c r="A1807">
        <f>INDEX(resultados!$A$2:$ZZ$2662, 1801, MATCH($B$1, resultados!$A$1:$ZZ$1, 0))</f>
        <v/>
      </c>
      <c r="B1807">
        <f>INDEX(resultados!$A$2:$ZZ$2662, 1801, MATCH($B$2, resultados!$A$1:$ZZ$1, 0))</f>
        <v/>
      </c>
      <c r="C1807">
        <f>INDEX(resultados!$A$2:$ZZ$2662, 1801, MATCH($B$3, resultados!$A$1:$ZZ$1, 0))</f>
        <v/>
      </c>
    </row>
    <row r="1808">
      <c r="A1808">
        <f>INDEX(resultados!$A$2:$ZZ$2662, 1802, MATCH($B$1, resultados!$A$1:$ZZ$1, 0))</f>
        <v/>
      </c>
      <c r="B1808">
        <f>INDEX(resultados!$A$2:$ZZ$2662, 1802, MATCH($B$2, resultados!$A$1:$ZZ$1, 0))</f>
        <v/>
      </c>
      <c r="C1808">
        <f>INDEX(resultados!$A$2:$ZZ$2662, 1802, MATCH($B$3, resultados!$A$1:$ZZ$1, 0))</f>
        <v/>
      </c>
    </row>
    <row r="1809">
      <c r="A1809">
        <f>INDEX(resultados!$A$2:$ZZ$2662, 1803, MATCH($B$1, resultados!$A$1:$ZZ$1, 0))</f>
        <v/>
      </c>
      <c r="B1809">
        <f>INDEX(resultados!$A$2:$ZZ$2662, 1803, MATCH($B$2, resultados!$A$1:$ZZ$1, 0))</f>
        <v/>
      </c>
      <c r="C1809">
        <f>INDEX(resultados!$A$2:$ZZ$2662, 1803, MATCH($B$3, resultados!$A$1:$ZZ$1, 0))</f>
        <v/>
      </c>
    </row>
    <row r="1810">
      <c r="A1810">
        <f>INDEX(resultados!$A$2:$ZZ$2662, 1804, MATCH($B$1, resultados!$A$1:$ZZ$1, 0))</f>
        <v/>
      </c>
      <c r="B1810">
        <f>INDEX(resultados!$A$2:$ZZ$2662, 1804, MATCH($B$2, resultados!$A$1:$ZZ$1, 0))</f>
        <v/>
      </c>
      <c r="C1810">
        <f>INDEX(resultados!$A$2:$ZZ$2662, 1804, MATCH($B$3, resultados!$A$1:$ZZ$1, 0))</f>
        <v/>
      </c>
    </row>
    <row r="1811">
      <c r="A1811">
        <f>INDEX(resultados!$A$2:$ZZ$2662, 1805, MATCH($B$1, resultados!$A$1:$ZZ$1, 0))</f>
        <v/>
      </c>
      <c r="B1811">
        <f>INDEX(resultados!$A$2:$ZZ$2662, 1805, MATCH($B$2, resultados!$A$1:$ZZ$1, 0))</f>
        <v/>
      </c>
      <c r="C1811">
        <f>INDEX(resultados!$A$2:$ZZ$2662, 1805, MATCH($B$3, resultados!$A$1:$ZZ$1, 0))</f>
        <v/>
      </c>
    </row>
    <row r="1812">
      <c r="A1812">
        <f>INDEX(resultados!$A$2:$ZZ$2662, 1806, MATCH($B$1, resultados!$A$1:$ZZ$1, 0))</f>
        <v/>
      </c>
      <c r="B1812">
        <f>INDEX(resultados!$A$2:$ZZ$2662, 1806, MATCH($B$2, resultados!$A$1:$ZZ$1, 0))</f>
        <v/>
      </c>
      <c r="C1812">
        <f>INDEX(resultados!$A$2:$ZZ$2662, 1806, MATCH($B$3, resultados!$A$1:$ZZ$1, 0))</f>
        <v/>
      </c>
    </row>
    <row r="1813">
      <c r="A1813">
        <f>INDEX(resultados!$A$2:$ZZ$2662, 1807, MATCH($B$1, resultados!$A$1:$ZZ$1, 0))</f>
        <v/>
      </c>
      <c r="B1813">
        <f>INDEX(resultados!$A$2:$ZZ$2662, 1807, MATCH($B$2, resultados!$A$1:$ZZ$1, 0))</f>
        <v/>
      </c>
      <c r="C1813">
        <f>INDEX(resultados!$A$2:$ZZ$2662, 1807, MATCH($B$3, resultados!$A$1:$ZZ$1, 0))</f>
        <v/>
      </c>
    </row>
    <row r="1814">
      <c r="A1814">
        <f>INDEX(resultados!$A$2:$ZZ$2662, 1808, MATCH($B$1, resultados!$A$1:$ZZ$1, 0))</f>
        <v/>
      </c>
      <c r="B1814">
        <f>INDEX(resultados!$A$2:$ZZ$2662, 1808, MATCH($B$2, resultados!$A$1:$ZZ$1, 0))</f>
        <v/>
      </c>
      <c r="C1814">
        <f>INDEX(resultados!$A$2:$ZZ$2662, 1808, MATCH($B$3, resultados!$A$1:$ZZ$1, 0))</f>
        <v/>
      </c>
    </row>
    <row r="1815">
      <c r="A1815">
        <f>INDEX(resultados!$A$2:$ZZ$2662, 1809, MATCH($B$1, resultados!$A$1:$ZZ$1, 0))</f>
        <v/>
      </c>
      <c r="B1815">
        <f>INDEX(resultados!$A$2:$ZZ$2662, 1809, MATCH($B$2, resultados!$A$1:$ZZ$1, 0))</f>
        <v/>
      </c>
      <c r="C1815">
        <f>INDEX(resultados!$A$2:$ZZ$2662, 1809, MATCH($B$3, resultados!$A$1:$ZZ$1, 0))</f>
        <v/>
      </c>
    </row>
    <row r="1816">
      <c r="A1816">
        <f>INDEX(resultados!$A$2:$ZZ$2662, 1810, MATCH($B$1, resultados!$A$1:$ZZ$1, 0))</f>
        <v/>
      </c>
      <c r="B1816">
        <f>INDEX(resultados!$A$2:$ZZ$2662, 1810, MATCH($B$2, resultados!$A$1:$ZZ$1, 0))</f>
        <v/>
      </c>
      <c r="C1816">
        <f>INDEX(resultados!$A$2:$ZZ$2662, 1810, MATCH($B$3, resultados!$A$1:$ZZ$1, 0))</f>
        <v/>
      </c>
    </row>
    <row r="1817">
      <c r="A1817">
        <f>INDEX(resultados!$A$2:$ZZ$2662, 1811, MATCH($B$1, resultados!$A$1:$ZZ$1, 0))</f>
        <v/>
      </c>
      <c r="B1817">
        <f>INDEX(resultados!$A$2:$ZZ$2662, 1811, MATCH($B$2, resultados!$A$1:$ZZ$1, 0))</f>
        <v/>
      </c>
      <c r="C1817">
        <f>INDEX(resultados!$A$2:$ZZ$2662, 1811, MATCH($B$3, resultados!$A$1:$ZZ$1, 0))</f>
        <v/>
      </c>
    </row>
    <row r="1818">
      <c r="A1818">
        <f>INDEX(resultados!$A$2:$ZZ$2662, 1812, MATCH($B$1, resultados!$A$1:$ZZ$1, 0))</f>
        <v/>
      </c>
      <c r="B1818">
        <f>INDEX(resultados!$A$2:$ZZ$2662, 1812, MATCH($B$2, resultados!$A$1:$ZZ$1, 0))</f>
        <v/>
      </c>
      <c r="C1818">
        <f>INDEX(resultados!$A$2:$ZZ$2662, 1812, MATCH($B$3, resultados!$A$1:$ZZ$1, 0))</f>
        <v/>
      </c>
    </row>
    <row r="1819">
      <c r="A1819">
        <f>INDEX(resultados!$A$2:$ZZ$2662, 1813, MATCH($B$1, resultados!$A$1:$ZZ$1, 0))</f>
        <v/>
      </c>
      <c r="B1819">
        <f>INDEX(resultados!$A$2:$ZZ$2662, 1813, MATCH($B$2, resultados!$A$1:$ZZ$1, 0))</f>
        <v/>
      </c>
      <c r="C1819">
        <f>INDEX(resultados!$A$2:$ZZ$2662, 1813, MATCH($B$3, resultados!$A$1:$ZZ$1, 0))</f>
        <v/>
      </c>
    </row>
    <row r="1820">
      <c r="A1820">
        <f>INDEX(resultados!$A$2:$ZZ$2662, 1814, MATCH($B$1, resultados!$A$1:$ZZ$1, 0))</f>
        <v/>
      </c>
      <c r="B1820">
        <f>INDEX(resultados!$A$2:$ZZ$2662, 1814, MATCH($B$2, resultados!$A$1:$ZZ$1, 0))</f>
        <v/>
      </c>
      <c r="C1820">
        <f>INDEX(resultados!$A$2:$ZZ$2662, 1814, MATCH($B$3, resultados!$A$1:$ZZ$1, 0))</f>
        <v/>
      </c>
    </row>
    <row r="1821">
      <c r="A1821">
        <f>INDEX(resultados!$A$2:$ZZ$2662, 1815, MATCH($B$1, resultados!$A$1:$ZZ$1, 0))</f>
        <v/>
      </c>
      <c r="B1821">
        <f>INDEX(resultados!$A$2:$ZZ$2662, 1815, MATCH($B$2, resultados!$A$1:$ZZ$1, 0))</f>
        <v/>
      </c>
      <c r="C1821">
        <f>INDEX(resultados!$A$2:$ZZ$2662, 1815, MATCH($B$3, resultados!$A$1:$ZZ$1, 0))</f>
        <v/>
      </c>
    </row>
    <row r="1822">
      <c r="A1822">
        <f>INDEX(resultados!$A$2:$ZZ$2662, 1816, MATCH($B$1, resultados!$A$1:$ZZ$1, 0))</f>
        <v/>
      </c>
      <c r="B1822">
        <f>INDEX(resultados!$A$2:$ZZ$2662, 1816, MATCH($B$2, resultados!$A$1:$ZZ$1, 0))</f>
        <v/>
      </c>
      <c r="C1822">
        <f>INDEX(resultados!$A$2:$ZZ$2662, 1816, MATCH($B$3, resultados!$A$1:$ZZ$1, 0))</f>
        <v/>
      </c>
    </row>
    <row r="1823">
      <c r="A1823">
        <f>INDEX(resultados!$A$2:$ZZ$2662, 1817, MATCH($B$1, resultados!$A$1:$ZZ$1, 0))</f>
        <v/>
      </c>
      <c r="B1823">
        <f>INDEX(resultados!$A$2:$ZZ$2662, 1817, MATCH($B$2, resultados!$A$1:$ZZ$1, 0))</f>
        <v/>
      </c>
      <c r="C1823">
        <f>INDEX(resultados!$A$2:$ZZ$2662, 1817, MATCH($B$3, resultados!$A$1:$ZZ$1, 0))</f>
        <v/>
      </c>
    </row>
    <row r="1824">
      <c r="A1824">
        <f>INDEX(resultados!$A$2:$ZZ$2662, 1818, MATCH($B$1, resultados!$A$1:$ZZ$1, 0))</f>
        <v/>
      </c>
      <c r="B1824">
        <f>INDEX(resultados!$A$2:$ZZ$2662, 1818, MATCH($B$2, resultados!$A$1:$ZZ$1, 0))</f>
        <v/>
      </c>
      <c r="C1824">
        <f>INDEX(resultados!$A$2:$ZZ$2662, 1818, MATCH($B$3, resultados!$A$1:$ZZ$1, 0))</f>
        <v/>
      </c>
    </row>
    <row r="1825">
      <c r="A1825">
        <f>INDEX(resultados!$A$2:$ZZ$2662, 1819, MATCH($B$1, resultados!$A$1:$ZZ$1, 0))</f>
        <v/>
      </c>
      <c r="B1825">
        <f>INDEX(resultados!$A$2:$ZZ$2662, 1819, MATCH($B$2, resultados!$A$1:$ZZ$1, 0))</f>
        <v/>
      </c>
      <c r="C1825">
        <f>INDEX(resultados!$A$2:$ZZ$2662, 1819, MATCH($B$3, resultados!$A$1:$ZZ$1, 0))</f>
        <v/>
      </c>
    </row>
    <row r="1826">
      <c r="A1826">
        <f>INDEX(resultados!$A$2:$ZZ$2662, 1820, MATCH($B$1, resultados!$A$1:$ZZ$1, 0))</f>
        <v/>
      </c>
      <c r="B1826">
        <f>INDEX(resultados!$A$2:$ZZ$2662, 1820, MATCH($B$2, resultados!$A$1:$ZZ$1, 0))</f>
        <v/>
      </c>
      <c r="C1826">
        <f>INDEX(resultados!$A$2:$ZZ$2662, 1820, MATCH($B$3, resultados!$A$1:$ZZ$1, 0))</f>
        <v/>
      </c>
    </row>
    <row r="1827">
      <c r="A1827">
        <f>INDEX(resultados!$A$2:$ZZ$2662, 1821, MATCH($B$1, resultados!$A$1:$ZZ$1, 0))</f>
        <v/>
      </c>
      <c r="B1827">
        <f>INDEX(resultados!$A$2:$ZZ$2662, 1821, MATCH($B$2, resultados!$A$1:$ZZ$1, 0))</f>
        <v/>
      </c>
      <c r="C1827">
        <f>INDEX(resultados!$A$2:$ZZ$2662, 1821, MATCH($B$3, resultados!$A$1:$ZZ$1, 0))</f>
        <v/>
      </c>
    </row>
    <row r="1828">
      <c r="A1828">
        <f>INDEX(resultados!$A$2:$ZZ$2662, 1822, MATCH($B$1, resultados!$A$1:$ZZ$1, 0))</f>
        <v/>
      </c>
      <c r="B1828">
        <f>INDEX(resultados!$A$2:$ZZ$2662, 1822, MATCH($B$2, resultados!$A$1:$ZZ$1, 0))</f>
        <v/>
      </c>
      <c r="C1828">
        <f>INDEX(resultados!$A$2:$ZZ$2662, 1822, MATCH($B$3, resultados!$A$1:$ZZ$1, 0))</f>
        <v/>
      </c>
    </row>
    <row r="1829">
      <c r="A1829">
        <f>INDEX(resultados!$A$2:$ZZ$2662, 1823, MATCH($B$1, resultados!$A$1:$ZZ$1, 0))</f>
        <v/>
      </c>
      <c r="B1829">
        <f>INDEX(resultados!$A$2:$ZZ$2662, 1823, MATCH($B$2, resultados!$A$1:$ZZ$1, 0))</f>
        <v/>
      </c>
      <c r="C1829">
        <f>INDEX(resultados!$A$2:$ZZ$2662, 1823, MATCH($B$3, resultados!$A$1:$ZZ$1, 0))</f>
        <v/>
      </c>
    </row>
    <row r="1830">
      <c r="A1830">
        <f>INDEX(resultados!$A$2:$ZZ$2662, 1824, MATCH($B$1, resultados!$A$1:$ZZ$1, 0))</f>
        <v/>
      </c>
      <c r="B1830">
        <f>INDEX(resultados!$A$2:$ZZ$2662, 1824, MATCH($B$2, resultados!$A$1:$ZZ$1, 0))</f>
        <v/>
      </c>
      <c r="C1830">
        <f>INDEX(resultados!$A$2:$ZZ$2662, 1824, MATCH($B$3, resultados!$A$1:$ZZ$1, 0))</f>
        <v/>
      </c>
    </row>
    <row r="1831">
      <c r="A1831">
        <f>INDEX(resultados!$A$2:$ZZ$2662, 1825, MATCH($B$1, resultados!$A$1:$ZZ$1, 0))</f>
        <v/>
      </c>
      <c r="B1831">
        <f>INDEX(resultados!$A$2:$ZZ$2662, 1825, MATCH($B$2, resultados!$A$1:$ZZ$1, 0))</f>
        <v/>
      </c>
      <c r="C1831">
        <f>INDEX(resultados!$A$2:$ZZ$2662, 1825, MATCH($B$3, resultados!$A$1:$ZZ$1, 0))</f>
        <v/>
      </c>
    </row>
    <row r="1832">
      <c r="A1832">
        <f>INDEX(resultados!$A$2:$ZZ$2662, 1826, MATCH($B$1, resultados!$A$1:$ZZ$1, 0))</f>
        <v/>
      </c>
      <c r="B1832">
        <f>INDEX(resultados!$A$2:$ZZ$2662, 1826, MATCH($B$2, resultados!$A$1:$ZZ$1, 0))</f>
        <v/>
      </c>
      <c r="C1832">
        <f>INDEX(resultados!$A$2:$ZZ$2662, 1826, MATCH($B$3, resultados!$A$1:$ZZ$1, 0))</f>
        <v/>
      </c>
    </row>
    <row r="1833">
      <c r="A1833">
        <f>INDEX(resultados!$A$2:$ZZ$2662, 1827, MATCH($B$1, resultados!$A$1:$ZZ$1, 0))</f>
        <v/>
      </c>
      <c r="B1833">
        <f>INDEX(resultados!$A$2:$ZZ$2662, 1827, MATCH($B$2, resultados!$A$1:$ZZ$1, 0))</f>
        <v/>
      </c>
      <c r="C1833">
        <f>INDEX(resultados!$A$2:$ZZ$2662, 1827, MATCH($B$3, resultados!$A$1:$ZZ$1, 0))</f>
        <v/>
      </c>
    </row>
    <row r="1834">
      <c r="A1834">
        <f>INDEX(resultados!$A$2:$ZZ$2662, 1828, MATCH($B$1, resultados!$A$1:$ZZ$1, 0))</f>
        <v/>
      </c>
      <c r="B1834">
        <f>INDEX(resultados!$A$2:$ZZ$2662, 1828, MATCH($B$2, resultados!$A$1:$ZZ$1, 0))</f>
        <v/>
      </c>
      <c r="C1834">
        <f>INDEX(resultados!$A$2:$ZZ$2662, 1828, MATCH($B$3, resultados!$A$1:$ZZ$1, 0))</f>
        <v/>
      </c>
    </row>
    <row r="1835">
      <c r="A1835">
        <f>INDEX(resultados!$A$2:$ZZ$2662, 1829, MATCH($B$1, resultados!$A$1:$ZZ$1, 0))</f>
        <v/>
      </c>
      <c r="B1835">
        <f>INDEX(resultados!$A$2:$ZZ$2662, 1829, MATCH($B$2, resultados!$A$1:$ZZ$1, 0))</f>
        <v/>
      </c>
      <c r="C1835">
        <f>INDEX(resultados!$A$2:$ZZ$2662, 1829, MATCH($B$3, resultados!$A$1:$ZZ$1, 0))</f>
        <v/>
      </c>
    </row>
    <row r="1836">
      <c r="A1836">
        <f>INDEX(resultados!$A$2:$ZZ$2662, 1830, MATCH($B$1, resultados!$A$1:$ZZ$1, 0))</f>
        <v/>
      </c>
      <c r="B1836">
        <f>INDEX(resultados!$A$2:$ZZ$2662, 1830, MATCH($B$2, resultados!$A$1:$ZZ$1, 0))</f>
        <v/>
      </c>
      <c r="C1836">
        <f>INDEX(resultados!$A$2:$ZZ$2662, 1830, MATCH($B$3, resultados!$A$1:$ZZ$1, 0))</f>
        <v/>
      </c>
    </row>
    <row r="1837">
      <c r="A1837">
        <f>INDEX(resultados!$A$2:$ZZ$2662, 1831, MATCH($B$1, resultados!$A$1:$ZZ$1, 0))</f>
        <v/>
      </c>
      <c r="B1837">
        <f>INDEX(resultados!$A$2:$ZZ$2662, 1831, MATCH($B$2, resultados!$A$1:$ZZ$1, 0))</f>
        <v/>
      </c>
      <c r="C1837">
        <f>INDEX(resultados!$A$2:$ZZ$2662, 1831, MATCH($B$3, resultados!$A$1:$ZZ$1, 0))</f>
        <v/>
      </c>
    </row>
    <row r="1838">
      <c r="A1838">
        <f>INDEX(resultados!$A$2:$ZZ$2662, 1832, MATCH($B$1, resultados!$A$1:$ZZ$1, 0))</f>
        <v/>
      </c>
      <c r="B1838">
        <f>INDEX(resultados!$A$2:$ZZ$2662, 1832, MATCH($B$2, resultados!$A$1:$ZZ$1, 0))</f>
        <v/>
      </c>
      <c r="C1838">
        <f>INDEX(resultados!$A$2:$ZZ$2662, 1832, MATCH($B$3, resultados!$A$1:$ZZ$1, 0))</f>
        <v/>
      </c>
    </row>
    <row r="1839">
      <c r="A1839">
        <f>INDEX(resultados!$A$2:$ZZ$2662, 1833, MATCH($B$1, resultados!$A$1:$ZZ$1, 0))</f>
        <v/>
      </c>
      <c r="B1839">
        <f>INDEX(resultados!$A$2:$ZZ$2662, 1833, MATCH($B$2, resultados!$A$1:$ZZ$1, 0))</f>
        <v/>
      </c>
      <c r="C1839">
        <f>INDEX(resultados!$A$2:$ZZ$2662, 1833, MATCH($B$3, resultados!$A$1:$ZZ$1, 0))</f>
        <v/>
      </c>
    </row>
    <row r="1840">
      <c r="A1840">
        <f>INDEX(resultados!$A$2:$ZZ$2662, 1834, MATCH($B$1, resultados!$A$1:$ZZ$1, 0))</f>
        <v/>
      </c>
      <c r="B1840">
        <f>INDEX(resultados!$A$2:$ZZ$2662, 1834, MATCH($B$2, resultados!$A$1:$ZZ$1, 0))</f>
        <v/>
      </c>
      <c r="C1840">
        <f>INDEX(resultados!$A$2:$ZZ$2662, 1834, MATCH($B$3, resultados!$A$1:$ZZ$1, 0))</f>
        <v/>
      </c>
    </row>
    <row r="1841">
      <c r="A1841">
        <f>INDEX(resultados!$A$2:$ZZ$2662, 1835, MATCH($B$1, resultados!$A$1:$ZZ$1, 0))</f>
        <v/>
      </c>
      <c r="B1841">
        <f>INDEX(resultados!$A$2:$ZZ$2662, 1835, MATCH($B$2, resultados!$A$1:$ZZ$1, 0))</f>
        <v/>
      </c>
      <c r="C1841">
        <f>INDEX(resultados!$A$2:$ZZ$2662, 1835, MATCH($B$3, resultados!$A$1:$ZZ$1, 0))</f>
        <v/>
      </c>
    </row>
    <row r="1842">
      <c r="A1842">
        <f>INDEX(resultados!$A$2:$ZZ$2662, 1836, MATCH($B$1, resultados!$A$1:$ZZ$1, 0))</f>
        <v/>
      </c>
      <c r="B1842">
        <f>INDEX(resultados!$A$2:$ZZ$2662, 1836, MATCH($B$2, resultados!$A$1:$ZZ$1, 0))</f>
        <v/>
      </c>
      <c r="C1842">
        <f>INDEX(resultados!$A$2:$ZZ$2662, 1836, MATCH($B$3, resultados!$A$1:$ZZ$1, 0))</f>
        <v/>
      </c>
    </row>
    <row r="1843">
      <c r="A1843">
        <f>INDEX(resultados!$A$2:$ZZ$2662, 1837, MATCH($B$1, resultados!$A$1:$ZZ$1, 0))</f>
        <v/>
      </c>
      <c r="B1843">
        <f>INDEX(resultados!$A$2:$ZZ$2662, 1837, MATCH($B$2, resultados!$A$1:$ZZ$1, 0))</f>
        <v/>
      </c>
      <c r="C1843">
        <f>INDEX(resultados!$A$2:$ZZ$2662, 1837, MATCH($B$3, resultados!$A$1:$ZZ$1, 0))</f>
        <v/>
      </c>
    </row>
    <row r="1844">
      <c r="A1844">
        <f>INDEX(resultados!$A$2:$ZZ$2662, 1838, MATCH($B$1, resultados!$A$1:$ZZ$1, 0))</f>
        <v/>
      </c>
      <c r="B1844">
        <f>INDEX(resultados!$A$2:$ZZ$2662, 1838, MATCH($B$2, resultados!$A$1:$ZZ$1, 0))</f>
        <v/>
      </c>
      <c r="C1844">
        <f>INDEX(resultados!$A$2:$ZZ$2662, 1838, MATCH($B$3, resultados!$A$1:$ZZ$1, 0))</f>
        <v/>
      </c>
    </row>
    <row r="1845">
      <c r="A1845">
        <f>INDEX(resultados!$A$2:$ZZ$2662, 1839, MATCH($B$1, resultados!$A$1:$ZZ$1, 0))</f>
        <v/>
      </c>
      <c r="B1845">
        <f>INDEX(resultados!$A$2:$ZZ$2662, 1839, MATCH($B$2, resultados!$A$1:$ZZ$1, 0))</f>
        <v/>
      </c>
      <c r="C1845">
        <f>INDEX(resultados!$A$2:$ZZ$2662, 1839, MATCH($B$3, resultados!$A$1:$ZZ$1, 0))</f>
        <v/>
      </c>
    </row>
    <row r="1846">
      <c r="A1846">
        <f>INDEX(resultados!$A$2:$ZZ$2662, 1840, MATCH($B$1, resultados!$A$1:$ZZ$1, 0))</f>
        <v/>
      </c>
      <c r="B1846">
        <f>INDEX(resultados!$A$2:$ZZ$2662, 1840, MATCH($B$2, resultados!$A$1:$ZZ$1, 0))</f>
        <v/>
      </c>
      <c r="C1846">
        <f>INDEX(resultados!$A$2:$ZZ$2662, 1840, MATCH($B$3, resultados!$A$1:$ZZ$1, 0))</f>
        <v/>
      </c>
    </row>
    <row r="1847">
      <c r="A1847">
        <f>INDEX(resultados!$A$2:$ZZ$2662, 1841, MATCH($B$1, resultados!$A$1:$ZZ$1, 0))</f>
        <v/>
      </c>
      <c r="B1847">
        <f>INDEX(resultados!$A$2:$ZZ$2662, 1841, MATCH($B$2, resultados!$A$1:$ZZ$1, 0))</f>
        <v/>
      </c>
      <c r="C1847">
        <f>INDEX(resultados!$A$2:$ZZ$2662, 1841, MATCH($B$3, resultados!$A$1:$ZZ$1, 0))</f>
        <v/>
      </c>
    </row>
    <row r="1848">
      <c r="A1848">
        <f>INDEX(resultados!$A$2:$ZZ$2662, 1842, MATCH($B$1, resultados!$A$1:$ZZ$1, 0))</f>
        <v/>
      </c>
      <c r="B1848">
        <f>INDEX(resultados!$A$2:$ZZ$2662, 1842, MATCH($B$2, resultados!$A$1:$ZZ$1, 0))</f>
        <v/>
      </c>
      <c r="C1848">
        <f>INDEX(resultados!$A$2:$ZZ$2662, 1842, MATCH($B$3, resultados!$A$1:$ZZ$1, 0))</f>
        <v/>
      </c>
    </row>
    <row r="1849">
      <c r="A1849">
        <f>INDEX(resultados!$A$2:$ZZ$2662, 1843, MATCH($B$1, resultados!$A$1:$ZZ$1, 0))</f>
        <v/>
      </c>
      <c r="B1849">
        <f>INDEX(resultados!$A$2:$ZZ$2662, 1843, MATCH($B$2, resultados!$A$1:$ZZ$1, 0))</f>
        <v/>
      </c>
      <c r="C1849">
        <f>INDEX(resultados!$A$2:$ZZ$2662, 1843, MATCH($B$3, resultados!$A$1:$ZZ$1, 0))</f>
        <v/>
      </c>
    </row>
    <row r="1850">
      <c r="A1850">
        <f>INDEX(resultados!$A$2:$ZZ$2662, 1844, MATCH($B$1, resultados!$A$1:$ZZ$1, 0))</f>
        <v/>
      </c>
      <c r="B1850">
        <f>INDEX(resultados!$A$2:$ZZ$2662, 1844, MATCH($B$2, resultados!$A$1:$ZZ$1, 0))</f>
        <v/>
      </c>
      <c r="C1850">
        <f>INDEX(resultados!$A$2:$ZZ$2662, 1844, MATCH($B$3, resultados!$A$1:$ZZ$1, 0))</f>
        <v/>
      </c>
    </row>
    <row r="1851">
      <c r="A1851">
        <f>INDEX(resultados!$A$2:$ZZ$2662, 1845, MATCH($B$1, resultados!$A$1:$ZZ$1, 0))</f>
        <v/>
      </c>
      <c r="B1851">
        <f>INDEX(resultados!$A$2:$ZZ$2662, 1845, MATCH($B$2, resultados!$A$1:$ZZ$1, 0))</f>
        <v/>
      </c>
      <c r="C1851">
        <f>INDEX(resultados!$A$2:$ZZ$2662, 1845, MATCH($B$3, resultados!$A$1:$ZZ$1, 0))</f>
        <v/>
      </c>
    </row>
    <row r="1852">
      <c r="A1852">
        <f>INDEX(resultados!$A$2:$ZZ$2662, 1846, MATCH($B$1, resultados!$A$1:$ZZ$1, 0))</f>
        <v/>
      </c>
      <c r="B1852">
        <f>INDEX(resultados!$A$2:$ZZ$2662, 1846, MATCH($B$2, resultados!$A$1:$ZZ$1, 0))</f>
        <v/>
      </c>
      <c r="C1852">
        <f>INDEX(resultados!$A$2:$ZZ$2662, 1846, MATCH($B$3, resultados!$A$1:$ZZ$1, 0))</f>
        <v/>
      </c>
    </row>
    <row r="1853">
      <c r="A1853">
        <f>INDEX(resultados!$A$2:$ZZ$2662, 1847, MATCH($B$1, resultados!$A$1:$ZZ$1, 0))</f>
        <v/>
      </c>
      <c r="B1853">
        <f>INDEX(resultados!$A$2:$ZZ$2662, 1847, MATCH($B$2, resultados!$A$1:$ZZ$1, 0))</f>
        <v/>
      </c>
      <c r="C1853">
        <f>INDEX(resultados!$A$2:$ZZ$2662, 1847, MATCH($B$3, resultados!$A$1:$ZZ$1, 0))</f>
        <v/>
      </c>
    </row>
    <row r="1854">
      <c r="A1854">
        <f>INDEX(resultados!$A$2:$ZZ$2662, 1848, MATCH($B$1, resultados!$A$1:$ZZ$1, 0))</f>
        <v/>
      </c>
      <c r="B1854">
        <f>INDEX(resultados!$A$2:$ZZ$2662, 1848, MATCH($B$2, resultados!$A$1:$ZZ$1, 0))</f>
        <v/>
      </c>
      <c r="C1854">
        <f>INDEX(resultados!$A$2:$ZZ$2662, 1848, MATCH($B$3, resultados!$A$1:$ZZ$1, 0))</f>
        <v/>
      </c>
    </row>
    <row r="1855">
      <c r="A1855">
        <f>INDEX(resultados!$A$2:$ZZ$2662, 1849, MATCH($B$1, resultados!$A$1:$ZZ$1, 0))</f>
        <v/>
      </c>
      <c r="B1855">
        <f>INDEX(resultados!$A$2:$ZZ$2662, 1849, MATCH($B$2, resultados!$A$1:$ZZ$1, 0))</f>
        <v/>
      </c>
      <c r="C1855">
        <f>INDEX(resultados!$A$2:$ZZ$2662, 1849, MATCH($B$3, resultados!$A$1:$ZZ$1, 0))</f>
        <v/>
      </c>
    </row>
    <row r="1856">
      <c r="A1856">
        <f>INDEX(resultados!$A$2:$ZZ$2662, 1850, MATCH($B$1, resultados!$A$1:$ZZ$1, 0))</f>
        <v/>
      </c>
      <c r="B1856">
        <f>INDEX(resultados!$A$2:$ZZ$2662, 1850, MATCH($B$2, resultados!$A$1:$ZZ$1, 0))</f>
        <v/>
      </c>
      <c r="C1856">
        <f>INDEX(resultados!$A$2:$ZZ$2662, 1850, MATCH($B$3, resultados!$A$1:$ZZ$1, 0))</f>
        <v/>
      </c>
    </row>
    <row r="1857">
      <c r="A1857">
        <f>INDEX(resultados!$A$2:$ZZ$2662, 1851, MATCH($B$1, resultados!$A$1:$ZZ$1, 0))</f>
        <v/>
      </c>
      <c r="B1857">
        <f>INDEX(resultados!$A$2:$ZZ$2662, 1851, MATCH($B$2, resultados!$A$1:$ZZ$1, 0))</f>
        <v/>
      </c>
      <c r="C1857">
        <f>INDEX(resultados!$A$2:$ZZ$2662, 1851, MATCH($B$3, resultados!$A$1:$ZZ$1, 0))</f>
        <v/>
      </c>
    </row>
    <row r="1858">
      <c r="A1858">
        <f>INDEX(resultados!$A$2:$ZZ$2662, 1852, MATCH($B$1, resultados!$A$1:$ZZ$1, 0))</f>
        <v/>
      </c>
      <c r="B1858">
        <f>INDEX(resultados!$A$2:$ZZ$2662, 1852, MATCH($B$2, resultados!$A$1:$ZZ$1, 0))</f>
        <v/>
      </c>
      <c r="C1858">
        <f>INDEX(resultados!$A$2:$ZZ$2662, 1852, MATCH($B$3, resultados!$A$1:$ZZ$1, 0))</f>
        <v/>
      </c>
    </row>
    <row r="1859">
      <c r="A1859">
        <f>INDEX(resultados!$A$2:$ZZ$2662, 1853, MATCH($B$1, resultados!$A$1:$ZZ$1, 0))</f>
        <v/>
      </c>
      <c r="B1859">
        <f>INDEX(resultados!$A$2:$ZZ$2662, 1853, MATCH($B$2, resultados!$A$1:$ZZ$1, 0))</f>
        <v/>
      </c>
      <c r="C1859">
        <f>INDEX(resultados!$A$2:$ZZ$2662, 1853, MATCH($B$3, resultados!$A$1:$ZZ$1, 0))</f>
        <v/>
      </c>
    </row>
    <row r="1860">
      <c r="A1860">
        <f>INDEX(resultados!$A$2:$ZZ$2662, 1854, MATCH($B$1, resultados!$A$1:$ZZ$1, 0))</f>
        <v/>
      </c>
      <c r="B1860">
        <f>INDEX(resultados!$A$2:$ZZ$2662, 1854, MATCH($B$2, resultados!$A$1:$ZZ$1, 0))</f>
        <v/>
      </c>
      <c r="C1860">
        <f>INDEX(resultados!$A$2:$ZZ$2662, 1854, MATCH($B$3, resultados!$A$1:$ZZ$1, 0))</f>
        <v/>
      </c>
    </row>
    <row r="1861">
      <c r="A1861">
        <f>INDEX(resultados!$A$2:$ZZ$2662, 1855, MATCH($B$1, resultados!$A$1:$ZZ$1, 0))</f>
        <v/>
      </c>
      <c r="B1861">
        <f>INDEX(resultados!$A$2:$ZZ$2662, 1855, MATCH($B$2, resultados!$A$1:$ZZ$1, 0))</f>
        <v/>
      </c>
      <c r="C1861">
        <f>INDEX(resultados!$A$2:$ZZ$2662, 1855, MATCH($B$3, resultados!$A$1:$ZZ$1, 0))</f>
        <v/>
      </c>
    </row>
    <row r="1862">
      <c r="A1862">
        <f>INDEX(resultados!$A$2:$ZZ$2662, 1856, MATCH($B$1, resultados!$A$1:$ZZ$1, 0))</f>
        <v/>
      </c>
      <c r="B1862">
        <f>INDEX(resultados!$A$2:$ZZ$2662, 1856, MATCH($B$2, resultados!$A$1:$ZZ$1, 0))</f>
        <v/>
      </c>
      <c r="C1862">
        <f>INDEX(resultados!$A$2:$ZZ$2662, 1856, MATCH($B$3, resultados!$A$1:$ZZ$1, 0))</f>
        <v/>
      </c>
    </row>
    <row r="1863">
      <c r="A1863">
        <f>INDEX(resultados!$A$2:$ZZ$2662, 1857, MATCH($B$1, resultados!$A$1:$ZZ$1, 0))</f>
        <v/>
      </c>
      <c r="B1863">
        <f>INDEX(resultados!$A$2:$ZZ$2662, 1857, MATCH($B$2, resultados!$A$1:$ZZ$1, 0))</f>
        <v/>
      </c>
      <c r="C1863">
        <f>INDEX(resultados!$A$2:$ZZ$2662, 1857, MATCH($B$3, resultados!$A$1:$ZZ$1, 0))</f>
        <v/>
      </c>
    </row>
    <row r="1864">
      <c r="A1864">
        <f>INDEX(resultados!$A$2:$ZZ$2662, 1858, MATCH($B$1, resultados!$A$1:$ZZ$1, 0))</f>
        <v/>
      </c>
      <c r="B1864">
        <f>INDEX(resultados!$A$2:$ZZ$2662, 1858, MATCH($B$2, resultados!$A$1:$ZZ$1, 0))</f>
        <v/>
      </c>
      <c r="C1864">
        <f>INDEX(resultados!$A$2:$ZZ$2662, 1858, MATCH($B$3, resultados!$A$1:$ZZ$1, 0))</f>
        <v/>
      </c>
    </row>
    <row r="1865">
      <c r="A1865">
        <f>INDEX(resultados!$A$2:$ZZ$2662, 1859, MATCH($B$1, resultados!$A$1:$ZZ$1, 0))</f>
        <v/>
      </c>
      <c r="B1865">
        <f>INDEX(resultados!$A$2:$ZZ$2662, 1859, MATCH($B$2, resultados!$A$1:$ZZ$1, 0))</f>
        <v/>
      </c>
      <c r="C1865">
        <f>INDEX(resultados!$A$2:$ZZ$2662, 1859, MATCH($B$3, resultados!$A$1:$ZZ$1, 0))</f>
        <v/>
      </c>
    </row>
    <row r="1866">
      <c r="A1866">
        <f>INDEX(resultados!$A$2:$ZZ$2662, 1860, MATCH($B$1, resultados!$A$1:$ZZ$1, 0))</f>
        <v/>
      </c>
      <c r="B1866">
        <f>INDEX(resultados!$A$2:$ZZ$2662, 1860, MATCH($B$2, resultados!$A$1:$ZZ$1, 0))</f>
        <v/>
      </c>
      <c r="C1866">
        <f>INDEX(resultados!$A$2:$ZZ$2662, 1860, MATCH($B$3, resultados!$A$1:$ZZ$1, 0))</f>
        <v/>
      </c>
    </row>
    <row r="1867">
      <c r="A1867">
        <f>INDEX(resultados!$A$2:$ZZ$2662, 1861, MATCH($B$1, resultados!$A$1:$ZZ$1, 0))</f>
        <v/>
      </c>
      <c r="B1867">
        <f>INDEX(resultados!$A$2:$ZZ$2662, 1861, MATCH($B$2, resultados!$A$1:$ZZ$1, 0))</f>
        <v/>
      </c>
      <c r="C1867">
        <f>INDEX(resultados!$A$2:$ZZ$2662, 1861, MATCH($B$3, resultados!$A$1:$ZZ$1, 0))</f>
        <v/>
      </c>
    </row>
    <row r="1868">
      <c r="A1868">
        <f>INDEX(resultados!$A$2:$ZZ$2662, 1862, MATCH($B$1, resultados!$A$1:$ZZ$1, 0))</f>
        <v/>
      </c>
      <c r="B1868">
        <f>INDEX(resultados!$A$2:$ZZ$2662, 1862, MATCH($B$2, resultados!$A$1:$ZZ$1, 0))</f>
        <v/>
      </c>
      <c r="C1868">
        <f>INDEX(resultados!$A$2:$ZZ$2662, 1862, MATCH($B$3, resultados!$A$1:$ZZ$1, 0))</f>
        <v/>
      </c>
    </row>
    <row r="1869">
      <c r="A1869">
        <f>INDEX(resultados!$A$2:$ZZ$2662, 1863, MATCH($B$1, resultados!$A$1:$ZZ$1, 0))</f>
        <v/>
      </c>
      <c r="B1869">
        <f>INDEX(resultados!$A$2:$ZZ$2662, 1863, MATCH($B$2, resultados!$A$1:$ZZ$1, 0))</f>
        <v/>
      </c>
      <c r="C1869">
        <f>INDEX(resultados!$A$2:$ZZ$2662, 1863, MATCH($B$3, resultados!$A$1:$ZZ$1, 0))</f>
        <v/>
      </c>
    </row>
    <row r="1870">
      <c r="A1870">
        <f>INDEX(resultados!$A$2:$ZZ$2662, 1864, MATCH($B$1, resultados!$A$1:$ZZ$1, 0))</f>
        <v/>
      </c>
      <c r="B1870">
        <f>INDEX(resultados!$A$2:$ZZ$2662, 1864, MATCH($B$2, resultados!$A$1:$ZZ$1, 0))</f>
        <v/>
      </c>
      <c r="C1870">
        <f>INDEX(resultados!$A$2:$ZZ$2662, 1864, MATCH($B$3, resultados!$A$1:$ZZ$1, 0))</f>
        <v/>
      </c>
    </row>
    <row r="1871">
      <c r="A1871">
        <f>INDEX(resultados!$A$2:$ZZ$2662, 1865, MATCH($B$1, resultados!$A$1:$ZZ$1, 0))</f>
        <v/>
      </c>
      <c r="B1871">
        <f>INDEX(resultados!$A$2:$ZZ$2662, 1865, MATCH($B$2, resultados!$A$1:$ZZ$1, 0))</f>
        <v/>
      </c>
      <c r="C1871">
        <f>INDEX(resultados!$A$2:$ZZ$2662, 1865, MATCH($B$3, resultados!$A$1:$ZZ$1, 0))</f>
        <v/>
      </c>
    </row>
    <row r="1872">
      <c r="A1872">
        <f>INDEX(resultados!$A$2:$ZZ$2662, 1866, MATCH($B$1, resultados!$A$1:$ZZ$1, 0))</f>
        <v/>
      </c>
      <c r="B1872">
        <f>INDEX(resultados!$A$2:$ZZ$2662, 1866, MATCH($B$2, resultados!$A$1:$ZZ$1, 0))</f>
        <v/>
      </c>
      <c r="C1872">
        <f>INDEX(resultados!$A$2:$ZZ$2662, 1866, MATCH($B$3, resultados!$A$1:$ZZ$1, 0))</f>
        <v/>
      </c>
    </row>
    <row r="1873">
      <c r="A1873">
        <f>INDEX(resultados!$A$2:$ZZ$2662, 1867, MATCH($B$1, resultados!$A$1:$ZZ$1, 0))</f>
        <v/>
      </c>
      <c r="B1873">
        <f>INDEX(resultados!$A$2:$ZZ$2662, 1867, MATCH($B$2, resultados!$A$1:$ZZ$1, 0))</f>
        <v/>
      </c>
      <c r="C1873">
        <f>INDEX(resultados!$A$2:$ZZ$2662, 1867, MATCH($B$3, resultados!$A$1:$ZZ$1, 0))</f>
        <v/>
      </c>
    </row>
    <row r="1874">
      <c r="A1874">
        <f>INDEX(resultados!$A$2:$ZZ$2662, 1868, MATCH($B$1, resultados!$A$1:$ZZ$1, 0))</f>
        <v/>
      </c>
      <c r="B1874">
        <f>INDEX(resultados!$A$2:$ZZ$2662, 1868, MATCH($B$2, resultados!$A$1:$ZZ$1, 0))</f>
        <v/>
      </c>
      <c r="C1874">
        <f>INDEX(resultados!$A$2:$ZZ$2662, 1868, MATCH($B$3, resultados!$A$1:$ZZ$1, 0))</f>
        <v/>
      </c>
    </row>
    <row r="1875">
      <c r="A1875">
        <f>INDEX(resultados!$A$2:$ZZ$2662, 1869, MATCH($B$1, resultados!$A$1:$ZZ$1, 0))</f>
        <v/>
      </c>
      <c r="B1875">
        <f>INDEX(resultados!$A$2:$ZZ$2662, 1869, MATCH($B$2, resultados!$A$1:$ZZ$1, 0))</f>
        <v/>
      </c>
      <c r="C1875">
        <f>INDEX(resultados!$A$2:$ZZ$2662, 1869, MATCH($B$3, resultados!$A$1:$ZZ$1, 0))</f>
        <v/>
      </c>
    </row>
    <row r="1876">
      <c r="A1876">
        <f>INDEX(resultados!$A$2:$ZZ$2662, 1870, MATCH($B$1, resultados!$A$1:$ZZ$1, 0))</f>
        <v/>
      </c>
      <c r="B1876">
        <f>INDEX(resultados!$A$2:$ZZ$2662, 1870, MATCH($B$2, resultados!$A$1:$ZZ$1, 0))</f>
        <v/>
      </c>
      <c r="C1876">
        <f>INDEX(resultados!$A$2:$ZZ$2662, 1870, MATCH($B$3, resultados!$A$1:$ZZ$1, 0))</f>
        <v/>
      </c>
    </row>
    <row r="1877">
      <c r="A1877">
        <f>INDEX(resultados!$A$2:$ZZ$2662, 1871, MATCH($B$1, resultados!$A$1:$ZZ$1, 0))</f>
        <v/>
      </c>
      <c r="B1877">
        <f>INDEX(resultados!$A$2:$ZZ$2662, 1871, MATCH($B$2, resultados!$A$1:$ZZ$1, 0))</f>
        <v/>
      </c>
      <c r="C1877">
        <f>INDEX(resultados!$A$2:$ZZ$2662, 1871, MATCH($B$3, resultados!$A$1:$ZZ$1, 0))</f>
        <v/>
      </c>
    </row>
    <row r="1878">
      <c r="A1878">
        <f>INDEX(resultados!$A$2:$ZZ$2662, 1872, MATCH($B$1, resultados!$A$1:$ZZ$1, 0))</f>
        <v/>
      </c>
      <c r="B1878">
        <f>INDEX(resultados!$A$2:$ZZ$2662, 1872, MATCH($B$2, resultados!$A$1:$ZZ$1, 0))</f>
        <v/>
      </c>
      <c r="C1878">
        <f>INDEX(resultados!$A$2:$ZZ$2662, 1872, MATCH($B$3, resultados!$A$1:$ZZ$1, 0))</f>
        <v/>
      </c>
    </row>
    <row r="1879">
      <c r="A1879">
        <f>INDEX(resultados!$A$2:$ZZ$2662, 1873, MATCH($B$1, resultados!$A$1:$ZZ$1, 0))</f>
        <v/>
      </c>
      <c r="B1879">
        <f>INDEX(resultados!$A$2:$ZZ$2662, 1873, MATCH($B$2, resultados!$A$1:$ZZ$1, 0))</f>
        <v/>
      </c>
      <c r="C1879">
        <f>INDEX(resultados!$A$2:$ZZ$2662, 1873, MATCH($B$3, resultados!$A$1:$ZZ$1, 0))</f>
        <v/>
      </c>
    </row>
    <row r="1880">
      <c r="A1880">
        <f>INDEX(resultados!$A$2:$ZZ$2662, 1874, MATCH($B$1, resultados!$A$1:$ZZ$1, 0))</f>
        <v/>
      </c>
      <c r="B1880">
        <f>INDEX(resultados!$A$2:$ZZ$2662, 1874, MATCH($B$2, resultados!$A$1:$ZZ$1, 0))</f>
        <v/>
      </c>
      <c r="C1880">
        <f>INDEX(resultados!$A$2:$ZZ$2662, 1874, MATCH($B$3, resultados!$A$1:$ZZ$1, 0))</f>
        <v/>
      </c>
    </row>
    <row r="1881">
      <c r="A1881">
        <f>INDEX(resultados!$A$2:$ZZ$2662, 1875, MATCH($B$1, resultados!$A$1:$ZZ$1, 0))</f>
        <v/>
      </c>
      <c r="B1881">
        <f>INDEX(resultados!$A$2:$ZZ$2662, 1875, MATCH($B$2, resultados!$A$1:$ZZ$1, 0))</f>
        <v/>
      </c>
      <c r="C1881">
        <f>INDEX(resultados!$A$2:$ZZ$2662, 1875, MATCH($B$3, resultados!$A$1:$ZZ$1, 0))</f>
        <v/>
      </c>
    </row>
    <row r="1882">
      <c r="A1882">
        <f>INDEX(resultados!$A$2:$ZZ$2662, 1876, MATCH($B$1, resultados!$A$1:$ZZ$1, 0))</f>
        <v/>
      </c>
      <c r="B1882">
        <f>INDEX(resultados!$A$2:$ZZ$2662, 1876, MATCH($B$2, resultados!$A$1:$ZZ$1, 0))</f>
        <v/>
      </c>
      <c r="C1882">
        <f>INDEX(resultados!$A$2:$ZZ$2662, 1876, MATCH($B$3, resultados!$A$1:$ZZ$1, 0))</f>
        <v/>
      </c>
    </row>
    <row r="1883">
      <c r="A1883">
        <f>INDEX(resultados!$A$2:$ZZ$2662, 1877, MATCH($B$1, resultados!$A$1:$ZZ$1, 0))</f>
        <v/>
      </c>
      <c r="B1883">
        <f>INDEX(resultados!$A$2:$ZZ$2662, 1877, MATCH($B$2, resultados!$A$1:$ZZ$1, 0))</f>
        <v/>
      </c>
      <c r="C1883">
        <f>INDEX(resultados!$A$2:$ZZ$2662, 1877, MATCH($B$3, resultados!$A$1:$ZZ$1, 0))</f>
        <v/>
      </c>
    </row>
    <row r="1884">
      <c r="A1884">
        <f>INDEX(resultados!$A$2:$ZZ$2662, 1878, MATCH($B$1, resultados!$A$1:$ZZ$1, 0))</f>
        <v/>
      </c>
      <c r="B1884">
        <f>INDEX(resultados!$A$2:$ZZ$2662, 1878, MATCH($B$2, resultados!$A$1:$ZZ$1, 0))</f>
        <v/>
      </c>
      <c r="C1884">
        <f>INDEX(resultados!$A$2:$ZZ$2662, 1878, MATCH($B$3, resultados!$A$1:$ZZ$1, 0))</f>
        <v/>
      </c>
    </row>
    <row r="1885">
      <c r="A1885">
        <f>INDEX(resultados!$A$2:$ZZ$2662, 1879, MATCH($B$1, resultados!$A$1:$ZZ$1, 0))</f>
        <v/>
      </c>
      <c r="B1885">
        <f>INDEX(resultados!$A$2:$ZZ$2662, 1879, MATCH($B$2, resultados!$A$1:$ZZ$1, 0))</f>
        <v/>
      </c>
      <c r="C1885">
        <f>INDEX(resultados!$A$2:$ZZ$2662, 1879, MATCH($B$3, resultados!$A$1:$ZZ$1, 0))</f>
        <v/>
      </c>
    </row>
    <row r="1886">
      <c r="A1886">
        <f>INDEX(resultados!$A$2:$ZZ$2662, 1880, MATCH($B$1, resultados!$A$1:$ZZ$1, 0))</f>
        <v/>
      </c>
      <c r="B1886">
        <f>INDEX(resultados!$A$2:$ZZ$2662, 1880, MATCH($B$2, resultados!$A$1:$ZZ$1, 0))</f>
        <v/>
      </c>
      <c r="C1886">
        <f>INDEX(resultados!$A$2:$ZZ$2662, 1880, MATCH($B$3, resultados!$A$1:$ZZ$1, 0))</f>
        <v/>
      </c>
    </row>
    <row r="1887">
      <c r="A1887">
        <f>INDEX(resultados!$A$2:$ZZ$2662, 1881, MATCH($B$1, resultados!$A$1:$ZZ$1, 0))</f>
        <v/>
      </c>
      <c r="B1887">
        <f>INDEX(resultados!$A$2:$ZZ$2662, 1881, MATCH($B$2, resultados!$A$1:$ZZ$1, 0))</f>
        <v/>
      </c>
      <c r="C1887">
        <f>INDEX(resultados!$A$2:$ZZ$2662, 1881, MATCH($B$3, resultados!$A$1:$ZZ$1, 0))</f>
        <v/>
      </c>
    </row>
    <row r="1888">
      <c r="A1888">
        <f>INDEX(resultados!$A$2:$ZZ$2662, 1882, MATCH($B$1, resultados!$A$1:$ZZ$1, 0))</f>
        <v/>
      </c>
      <c r="B1888">
        <f>INDEX(resultados!$A$2:$ZZ$2662, 1882, MATCH($B$2, resultados!$A$1:$ZZ$1, 0))</f>
        <v/>
      </c>
      <c r="C1888">
        <f>INDEX(resultados!$A$2:$ZZ$2662, 1882, MATCH($B$3, resultados!$A$1:$ZZ$1, 0))</f>
        <v/>
      </c>
    </row>
    <row r="1889">
      <c r="A1889">
        <f>INDEX(resultados!$A$2:$ZZ$2662, 1883, MATCH($B$1, resultados!$A$1:$ZZ$1, 0))</f>
        <v/>
      </c>
      <c r="B1889">
        <f>INDEX(resultados!$A$2:$ZZ$2662, 1883, MATCH($B$2, resultados!$A$1:$ZZ$1, 0))</f>
        <v/>
      </c>
      <c r="C1889">
        <f>INDEX(resultados!$A$2:$ZZ$2662, 1883, MATCH($B$3, resultados!$A$1:$ZZ$1, 0))</f>
        <v/>
      </c>
    </row>
    <row r="1890">
      <c r="A1890">
        <f>INDEX(resultados!$A$2:$ZZ$2662, 1884, MATCH($B$1, resultados!$A$1:$ZZ$1, 0))</f>
        <v/>
      </c>
      <c r="B1890">
        <f>INDEX(resultados!$A$2:$ZZ$2662, 1884, MATCH($B$2, resultados!$A$1:$ZZ$1, 0))</f>
        <v/>
      </c>
      <c r="C1890">
        <f>INDEX(resultados!$A$2:$ZZ$2662, 1884, MATCH($B$3, resultados!$A$1:$ZZ$1, 0))</f>
        <v/>
      </c>
    </row>
    <row r="1891">
      <c r="A1891">
        <f>INDEX(resultados!$A$2:$ZZ$2662, 1885, MATCH($B$1, resultados!$A$1:$ZZ$1, 0))</f>
        <v/>
      </c>
      <c r="B1891">
        <f>INDEX(resultados!$A$2:$ZZ$2662, 1885, MATCH($B$2, resultados!$A$1:$ZZ$1, 0))</f>
        <v/>
      </c>
      <c r="C1891">
        <f>INDEX(resultados!$A$2:$ZZ$2662, 1885, MATCH($B$3, resultados!$A$1:$ZZ$1, 0))</f>
        <v/>
      </c>
    </row>
    <row r="1892">
      <c r="A1892">
        <f>INDEX(resultados!$A$2:$ZZ$2662, 1886, MATCH($B$1, resultados!$A$1:$ZZ$1, 0))</f>
        <v/>
      </c>
      <c r="B1892">
        <f>INDEX(resultados!$A$2:$ZZ$2662, 1886, MATCH($B$2, resultados!$A$1:$ZZ$1, 0))</f>
        <v/>
      </c>
      <c r="C1892">
        <f>INDEX(resultados!$A$2:$ZZ$2662, 1886, MATCH($B$3, resultados!$A$1:$ZZ$1, 0))</f>
        <v/>
      </c>
    </row>
    <row r="1893">
      <c r="A1893">
        <f>INDEX(resultados!$A$2:$ZZ$2662, 1887, MATCH($B$1, resultados!$A$1:$ZZ$1, 0))</f>
        <v/>
      </c>
      <c r="B1893">
        <f>INDEX(resultados!$A$2:$ZZ$2662, 1887, MATCH($B$2, resultados!$A$1:$ZZ$1, 0))</f>
        <v/>
      </c>
      <c r="C1893">
        <f>INDEX(resultados!$A$2:$ZZ$2662, 1887, MATCH($B$3, resultados!$A$1:$ZZ$1, 0))</f>
        <v/>
      </c>
    </row>
    <row r="1894">
      <c r="A1894">
        <f>INDEX(resultados!$A$2:$ZZ$2662, 1888, MATCH($B$1, resultados!$A$1:$ZZ$1, 0))</f>
        <v/>
      </c>
      <c r="B1894">
        <f>INDEX(resultados!$A$2:$ZZ$2662, 1888, MATCH($B$2, resultados!$A$1:$ZZ$1, 0))</f>
        <v/>
      </c>
      <c r="C1894">
        <f>INDEX(resultados!$A$2:$ZZ$2662, 1888, MATCH($B$3, resultados!$A$1:$ZZ$1, 0))</f>
        <v/>
      </c>
    </row>
    <row r="1895">
      <c r="A1895">
        <f>INDEX(resultados!$A$2:$ZZ$2662, 1889, MATCH($B$1, resultados!$A$1:$ZZ$1, 0))</f>
        <v/>
      </c>
      <c r="B1895">
        <f>INDEX(resultados!$A$2:$ZZ$2662, 1889, MATCH($B$2, resultados!$A$1:$ZZ$1, 0))</f>
        <v/>
      </c>
      <c r="C1895">
        <f>INDEX(resultados!$A$2:$ZZ$2662, 1889, MATCH($B$3, resultados!$A$1:$ZZ$1, 0))</f>
        <v/>
      </c>
    </row>
    <row r="1896">
      <c r="A1896">
        <f>INDEX(resultados!$A$2:$ZZ$2662, 1890, MATCH($B$1, resultados!$A$1:$ZZ$1, 0))</f>
        <v/>
      </c>
      <c r="B1896">
        <f>INDEX(resultados!$A$2:$ZZ$2662, 1890, MATCH($B$2, resultados!$A$1:$ZZ$1, 0))</f>
        <v/>
      </c>
      <c r="C1896">
        <f>INDEX(resultados!$A$2:$ZZ$2662, 1890, MATCH($B$3, resultados!$A$1:$ZZ$1, 0))</f>
        <v/>
      </c>
    </row>
    <row r="1897">
      <c r="A1897">
        <f>INDEX(resultados!$A$2:$ZZ$2662, 1891, MATCH($B$1, resultados!$A$1:$ZZ$1, 0))</f>
        <v/>
      </c>
      <c r="B1897">
        <f>INDEX(resultados!$A$2:$ZZ$2662, 1891, MATCH($B$2, resultados!$A$1:$ZZ$1, 0))</f>
        <v/>
      </c>
      <c r="C1897">
        <f>INDEX(resultados!$A$2:$ZZ$2662, 1891, MATCH($B$3, resultados!$A$1:$ZZ$1, 0))</f>
        <v/>
      </c>
    </row>
    <row r="1898">
      <c r="A1898">
        <f>INDEX(resultados!$A$2:$ZZ$2662, 1892, MATCH($B$1, resultados!$A$1:$ZZ$1, 0))</f>
        <v/>
      </c>
      <c r="B1898">
        <f>INDEX(resultados!$A$2:$ZZ$2662, 1892, MATCH($B$2, resultados!$A$1:$ZZ$1, 0))</f>
        <v/>
      </c>
      <c r="C1898">
        <f>INDEX(resultados!$A$2:$ZZ$2662, 1892, MATCH($B$3, resultados!$A$1:$ZZ$1, 0))</f>
        <v/>
      </c>
    </row>
    <row r="1899">
      <c r="A1899">
        <f>INDEX(resultados!$A$2:$ZZ$2662, 1893, MATCH($B$1, resultados!$A$1:$ZZ$1, 0))</f>
        <v/>
      </c>
      <c r="B1899">
        <f>INDEX(resultados!$A$2:$ZZ$2662, 1893, MATCH($B$2, resultados!$A$1:$ZZ$1, 0))</f>
        <v/>
      </c>
      <c r="C1899">
        <f>INDEX(resultados!$A$2:$ZZ$2662, 1893, MATCH($B$3, resultados!$A$1:$ZZ$1, 0))</f>
        <v/>
      </c>
    </row>
    <row r="1900">
      <c r="A1900">
        <f>INDEX(resultados!$A$2:$ZZ$2662, 1894, MATCH($B$1, resultados!$A$1:$ZZ$1, 0))</f>
        <v/>
      </c>
      <c r="B1900">
        <f>INDEX(resultados!$A$2:$ZZ$2662, 1894, MATCH($B$2, resultados!$A$1:$ZZ$1, 0))</f>
        <v/>
      </c>
      <c r="C1900">
        <f>INDEX(resultados!$A$2:$ZZ$2662, 1894, MATCH($B$3, resultados!$A$1:$ZZ$1, 0))</f>
        <v/>
      </c>
    </row>
    <row r="1901">
      <c r="A1901">
        <f>INDEX(resultados!$A$2:$ZZ$2662, 1895, MATCH($B$1, resultados!$A$1:$ZZ$1, 0))</f>
        <v/>
      </c>
      <c r="B1901">
        <f>INDEX(resultados!$A$2:$ZZ$2662, 1895, MATCH($B$2, resultados!$A$1:$ZZ$1, 0))</f>
        <v/>
      </c>
      <c r="C1901">
        <f>INDEX(resultados!$A$2:$ZZ$2662, 1895, MATCH($B$3, resultados!$A$1:$ZZ$1, 0))</f>
        <v/>
      </c>
    </row>
    <row r="1902">
      <c r="A1902">
        <f>INDEX(resultados!$A$2:$ZZ$2662, 1896, MATCH($B$1, resultados!$A$1:$ZZ$1, 0))</f>
        <v/>
      </c>
      <c r="B1902">
        <f>INDEX(resultados!$A$2:$ZZ$2662, 1896, MATCH($B$2, resultados!$A$1:$ZZ$1, 0))</f>
        <v/>
      </c>
      <c r="C1902">
        <f>INDEX(resultados!$A$2:$ZZ$2662, 1896, MATCH($B$3, resultados!$A$1:$ZZ$1, 0))</f>
        <v/>
      </c>
    </row>
    <row r="1903">
      <c r="A1903">
        <f>INDEX(resultados!$A$2:$ZZ$2662, 1897, MATCH($B$1, resultados!$A$1:$ZZ$1, 0))</f>
        <v/>
      </c>
      <c r="B1903">
        <f>INDEX(resultados!$A$2:$ZZ$2662, 1897, MATCH($B$2, resultados!$A$1:$ZZ$1, 0))</f>
        <v/>
      </c>
      <c r="C1903">
        <f>INDEX(resultados!$A$2:$ZZ$2662, 1897, MATCH($B$3, resultados!$A$1:$ZZ$1, 0))</f>
        <v/>
      </c>
    </row>
    <row r="1904">
      <c r="A1904">
        <f>INDEX(resultados!$A$2:$ZZ$2662, 1898, MATCH($B$1, resultados!$A$1:$ZZ$1, 0))</f>
        <v/>
      </c>
      <c r="B1904">
        <f>INDEX(resultados!$A$2:$ZZ$2662, 1898, MATCH($B$2, resultados!$A$1:$ZZ$1, 0))</f>
        <v/>
      </c>
      <c r="C1904">
        <f>INDEX(resultados!$A$2:$ZZ$2662, 1898, MATCH($B$3, resultados!$A$1:$ZZ$1, 0))</f>
        <v/>
      </c>
    </row>
    <row r="1905">
      <c r="A1905">
        <f>INDEX(resultados!$A$2:$ZZ$2662, 1899, MATCH($B$1, resultados!$A$1:$ZZ$1, 0))</f>
        <v/>
      </c>
      <c r="B1905">
        <f>INDEX(resultados!$A$2:$ZZ$2662, 1899, MATCH($B$2, resultados!$A$1:$ZZ$1, 0))</f>
        <v/>
      </c>
      <c r="C1905">
        <f>INDEX(resultados!$A$2:$ZZ$2662, 1899, MATCH($B$3, resultados!$A$1:$ZZ$1, 0))</f>
        <v/>
      </c>
    </row>
    <row r="1906">
      <c r="A1906">
        <f>INDEX(resultados!$A$2:$ZZ$2662, 1900, MATCH($B$1, resultados!$A$1:$ZZ$1, 0))</f>
        <v/>
      </c>
      <c r="B1906">
        <f>INDEX(resultados!$A$2:$ZZ$2662, 1900, MATCH($B$2, resultados!$A$1:$ZZ$1, 0))</f>
        <v/>
      </c>
      <c r="C1906">
        <f>INDEX(resultados!$A$2:$ZZ$2662, 1900, MATCH($B$3, resultados!$A$1:$ZZ$1, 0))</f>
        <v/>
      </c>
    </row>
    <row r="1907">
      <c r="A1907">
        <f>INDEX(resultados!$A$2:$ZZ$2662, 1901, MATCH($B$1, resultados!$A$1:$ZZ$1, 0))</f>
        <v/>
      </c>
      <c r="B1907">
        <f>INDEX(resultados!$A$2:$ZZ$2662, 1901, MATCH($B$2, resultados!$A$1:$ZZ$1, 0))</f>
        <v/>
      </c>
      <c r="C1907">
        <f>INDEX(resultados!$A$2:$ZZ$2662, 1901, MATCH($B$3, resultados!$A$1:$ZZ$1, 0))</f>
        <v/>
      </c>
    </row>
    <row r="1908">
      <c r="A1908">
        <f>INDEX(resultados!$A$2:$ZZ$2662, 1902, MATCH($B$1, resultados!$A$1:$ZZ$1, 0))</f>
        <v/>
      </c>
      <c r="B1908">
        <f>INDEX(resultados!$A$2:$ZZ$2662, 1902, MATCH($B$2, resultados!$A$1:$ZZ$1, 0))</f>
        <v/>
      </c>
      <c r="C1908">
        <f>INDEX(resultados!$A$2:$ZZ$2662, 1902, MATCH($B$3, resultados!$A$1:$ZZ$1, 0))</f>
        <v/>
      </c>
    </row>
    <row r="1909">
      <c r="A1909">
        <f>INDEX(resultados!$A$2:$ZZ$2662, 1903, MATCH($B$1, resultados!$A$1:$ZZ$1, 0))</f>
        <v/>
      </c>
      <c r="B1909">
        <f>INDEX(resultados!$A$2:$ZZ$2662, 1903, MATCH($B$2, resultados!$A$1:$ZZ$1, 0))</f>
        <v/>
      </c>
      <c r="C1909">
        <f>INDEX(resultados!$A$2:$ZZ$2662, 1903, MATCH($B$3, resultados!$A$1:$ZZ$1, 0))</f>
        <v/>
      </c>
    </row>
    <row r="1910">
      <c r="A1910">
        <f>INDEX(resultados!$A$2:$ZZ$2662, 1904, MATCH($B$1, resultados!$A$1:$ZZ$1, 0))</f>
        <v/>
      </c>
      <c r="B1910">
        <f>INDEX(resultados!$A$2:$ZZ$2662, 1904, MATCH($B$2, resultados!$A$1:$ZZ$1, 0))</f>
        <v/>
      </c>
      <c r="C1910">
        <f>INDEX(resultados!$A$2:$ZZ$2662, 1904, MATCH($B$3, resultados!$A$1:$ZZ$1, 0))</f>
        <v/>
      </c>
    </row>
    <row r="1911">
      <c r="A1911">
        <f>INDEX(resultados!$A$2:$ZZ$2662, 1905, MATCH($B$1, resultados!$A$1:$ZZ$1, 0))</f>
        <v/>
      </c>
      <c r="B1911">
        <f>INDEX(resultados!$A$2:$ZZ$2662, 1905, MATCH($B$2, resultados!$A$1:$ZZ$1, 0))</f>
        <v/>
      </c>
      <c r="C1911">
        <f>INDEX(resultados!$A$2:$ZZ$2662, 1905, MATCH($B$3, resultados!$A$1:$ZZ$1, 0))</f>
        <v/>
      </c>
    </row>
    <row r="1912">
      <c r="A1912">
        <f>INDEX(resultados!$A$2:$ZZ$2662, 1906, MATCH($B$1, resultados!$A$1:$ZZ$1, 0))</f>
        <v/>
      </c>
      <c r="B1912">
        <f>INDEX(resultados!$A$2:$ZZ$2662, 1906, MATCH($B$2, resultados!$A$1:$ZZ$1, 0))</f>
        <v/>
      </c>
      <c r="C1912">
        <f>INDEX(resultados!$A$2:$ZZ$2662, 1906, MATCH($B$3, resultados!$A$1:$ZZ$1, 0))</f>
        <v/>
      </c>
    </row>
    <row r="1913">
      <c r="A1913">
        <f>INDEX(resultados!$A$2:$ZZ$2662, 1907, MATCH($B$1, resultados!$A$1:$ZZ$1, 0))</f>
        <v/>
      </c>
      <c r="B1913">
        <f>INDEX(resultados!$A$2:$ZZ$2662, 1907, MATCH($B$2, resultados!$A$1:$ZZ$1, 0))</f>
        <v/>
      </c>
      <c r="C1913">
        <f>INDEX(resultados!$A$2:$ZZ$2662, 1907, MATCH($B$3, resultados!$A$1:$ZZ$1, 0))</f>
        <v/>
      </c>
    </row>
    <row r="1914">
      <c r="A1914">
        <f>INDEX(resultados!$A$2:$ZZ$2662, 1908, MATCH($B$1, resultados!$A$1:$ZZ$1, 0))</f>
        <v/>
      </c>
      <c r="B1914">
        <f>INDEX(resultados!$A$2:$ZZ$2662, 1908, MATCH($B$2, resultados!$A$1:$ZZ$1, 0))</f>
        <v/>
      </c>
      <c r="C1914">
        <f>INDEX(resultados!$A$2:$ZZ$2662, 1908, MATCH($B$3, resultados!$A$1:$ZZ$1, 0))</f>
        <v/>
      </c>
    </row>
    <row r="1915">
      <c r="A1915">
        <f>INDEX(resultados!$A$2:$ZZ$2662, 1909, MATCH($B$1, resultados!$A$1:$ZZ$1, 0))</f>
        <v/>
      </c>
      <c r="B1915">
        <f>INDEX(resultados!$A$2:$ZZ$2662, 1909, MATCH($B$2, resultados!$A$1:$ZZ$1, 0))</f>
        <v/>
      </c>
      <c r="C1915">
        <f>INDEX(resultados!$A$2:$ZZ$2662, 1909, MATCH($B$3, resultados!$A$1:$ZZ$1, 0))</f>
        <v/>
      </c>
    </row>
    <row r="1916">
      <c r="A1916">
        <f>INDEX(resultados!$A$2:$ZZ$2662, 1910, MATCH($B$1, resultados!$A$1:$ZZ$1, 0))</f>
        <v/>
      </c>
      <c r="B1916">
        <f>INDEX(resultados!$A$2:$ZZ$2662, 1910, MATCH($B$2, resultados!$A$1:$ZZ$1, 0))</f>
        <v/>
      </c>
      <c r="C1916">
        <f>INDEX(resultados!$A$2:$ZZ$2662, 1910, MATCH($B$3, resultados!$A$1:$ZZ$1, 0))</f>
        <v/>
      </c>
    </row>
    <row r="1917">
      <c r="A1917">
        <f>INDEX(resultados!$A$2:$ZZ$2662, 1911, MATCH($B$1, resultados!$A$1:$ZZ$1, 0))</f>
        <v/>
      </c>
      <c r="B1917">
        <f>INDEX(resultados!$A$2:$ZZ$2662, 1911, MATCH($B$2, resultados!$A$1:$ZZ$1, 0))</f>
        <v/>
      </c>
      <c r="C1917">
        <f>INDEX(resultados!$A$2:$ZZ$2662, 1911, MATCH($B$3, resultados!$A$1:$ZZ$1, 0))</f>
        <v/>
      </c>
    </row>
    <row r="1918">
      <c r="A1918">
        <f>INDEX(resultados!$A$2:$ZZ$2662, 1912, MATCH($B$1, resultados!$A$1:$ZZ$1, 0))</f>
        <v/>
      </c>
      <c r="B1918">
        <f>INDEX(resultados!$A$2:$ZZ$2662, 1912, MATCH($B$2, resultados!$A$1:$ZZ$1, 0))</f>
        <v/>
      </c>
      <c r="C1918">
        <f>INDEX(resultados!$A$2:$ZZ$2662, 1912, MATCH($B$3, resultados!$A$1:$ZZ$1, 0))</f>
        <v/>
      </c>
    </row>
    <row r="1919">
      <c r="A1919">
        <f>INDEX(resultados!$A$2:$ZZ$2662, 1913, MATCH($B$1, resultados!$A$1:$ZZ$1, 0))</f>
        <v/>
      </c>
      <c r="B1919">
        <f>INDEX(resultados!$A$2:$ZZ$2662, 1913, MATCH($B$2, resultados!$A$1:$ZZ$1, 0))</f>
        <v/>
      </c>
      <c r="C1919">
        <f>INDEX(resultados!$A$2:$ZZ$2662, 1913, MATCH($B$3, resultados!$A$1:$ZZ$1, 0))</f>
        <v/>
      </c>
    </row>
    <row r="1920">
      <c r="A1920">
        <f>INDEX(resultados!$A$2:$ZZ$2662, 1914, MATCH($B$1, resultados!$A$1:$ZZ$1, 0))</f>
        <v/>
      </c>
      <c r="B1920">
        <f>INDEX(resultados!$A$2:$ZZ$2662, 1914, MATCH($B$2, resultados!$A$1:$ZZ$1, 0))</f>
        <v/>
      </c>
      <c r="C1920">
        <f>INDEX(resultados!$A$2:$ZZ$2662, 1914, MATCH($B$3, resultados!$A$1:$ZZ$1, 0))</f>
        <v/>
      </c>
    </row>
    <row r="1921">
      <c r="A1921">
        <f>INDEX(resultados!$A$2:$ZZ$2662, 1915, MATCH($B$1, resultados!$A$1:$ZZ$1, 0))</f>
        <v/>
      </c>
      <c r="B1921">
        <f>INDEX(resultados!$A$2:$ZZ$2662, 1915, MATCH($B$2, resultados!$A$1:$ZZ$1, 0))</f>
        <v/>
      </c>
      <c r="C1921">
        <f>INDEX(resultados!$A$2:$ZZ$2662, 1915, MATCH($B$3, resultados!$A$1:$ZZ$1, 0))</f>
        <v/>
      </c>
    </row>
    <row r="1922">
      <c r="A1922">
        <f>INDEX(resultados!$A$2:$ZZ$2662, 1916, MATCH($B$1, resultados!$A$1:$ZZ$1, 0))</f>
        <v/>
      </c>
      <c r="B1922">
        <f>INDEX(resultados!$A$2:$ZZ$2662, 1916, MATCH($B$2, resultados!$A$1:$ZZ$1, 0))</f>
        <v/>
      </c>
      <c r="C1922">
        <f>INDEX(resultados!$A$2:$ZZ$2662, 1916, MATCH($B$3, resultados!$A$1:$ZZ$1, 0))</f>
        <v/>
      </c>
    </row>
    <row r="1923">
      <c r="A1923">
        <f>INDEX(resultados!$A$2:$ZZ$2662, 1917, MATCH($B$1, resultados!$A$1:$ZZ$1, 0))</f>
        <v/>
      </c>
      <c r="B1923">
        <f>INDEX(resultados!$A$2:$ZZ$2662, 1917, MATCH($B$2, resultados!$A$1:$ZZ$1, 0))</f>
        <v/>
      </c>
      <c r="C1923">
        <f>INDEX(resultados!$A$2:$ZZ$2662, 1917, MATCH($B$3, resultados!$A$1:$ZZ$1, 0))</f>
        <v/>
      </c>
    </row>
    <row r="1924">
      <c r="A1924">
        <f>INDEX(resultados!$A$2:$ZZ$2662, 1918, MATCH($B$1, resultados!$A$1:$ZZ$1, 0))</f>
        <v/>
      </c>
      <c r="B1924">
        <f>INDEX(resultados!$A$2:$ZZ$2662, 1918, MATCH($B$2, resultados!$A$1:$ZZ$1, 0))</f>
        <v/>
      </c>
      <c r="C1924">
        <f>INDEX(resultados!$A$2:$ZZ$2662, 1918, MATCH($B$3, resultados!$A$1:$ZZ$1, 0))</f>
        <v/>
      </c>
    </row>
    <row r="1925">
      <c r="A1925">
        <f>INDEX(resultados!$A$2:$ZZ$2662, 1919, MATCH($B$1, resultados!$A$1:$ZZ$1, 0))</f>
        <v/>
      </c>
      <c r="B1925">
        <f>INDEX(resultados!$A$2:$ZZ$2662, 1919, MATCH($B$2, resultados!$A$1:$ZZ$1, 0))</f>
        <v/>
      </c>
      <c r="C1925">
        <f>INDEX(resultados!$A$2:$ZZ$2662, 1919, MATCH($B$3, resultados!$A$1:$ZZ$1, 0))</f>
        <v/>
      </c>
    </row>
    <row r="1926">
      <c r="A1926">
        <f>INDEX(resultados!$A$2:$ZZ$2662, 1920, MATCH($B$1, resultados!$A$1:$ZZ$1, 0))</f>
        <v/>
      </c>
      <c r="B1926">
        <f>INDEX(resultados!$A$2:$ZZ$2662, 1920, MATCH($B$2, resultados!$A$1:$ZZ$1, 0))</f>
        <v/>
      </c>
      <c r="C1926">
        <f>INDEX(resultados!$A$2:$ZZ$2662, 1920, MATCH($B$3, resultados!$A$1:$ZZ$1, 0))</f>
        <v/>
      </c>
    </row>
    <row r="1927">
      <c r="A1927">
        <f>INDEX(resultados!$A$2:$ZZ$2662, 1921, MATCH($B$1, resultados!$A$1:$ZZ$1, 0))</f>
        <v/>
      </c>
      <c r="B1927">
        <f>INDEX(resultados!$A$2:$ZZ$2662, 1921, MATCH($B$2, resultados!$A$1:$ZZ$1, 0))</f>
        <v/>
      </c>
      <c r="C1927">
        <f>INDEX(resultados!$A$2:$ZZ$2662, 1921, MATCH($B$3, resultados!$A$1:$ZZ$1, 0))</f>
        <v/>
      </c>
    </row>
    <row r="1928">
      <c r="A1928">
        <f>INDEX(resultados!$A$2:$ZZ$2662, 1922, MATCH($B$1, resultados!$A$1:$ZZ$1, 0))</f>
        <v/>
      </c>
      <c r="B1928">
        <f>INDEX(resultados!$A$2:$ZZ$2662, 1922, MATCH($B$2, resultados!$A$1:$ZZ$1, 0))</f>
        <v/>
      </c>
      <c r="C1928">
        <f>INDEX(resultados!$A$2:$ZZ$2662, 1922, MATCH($B$3, resultados!$A$1:$ZZ$1, 0))</f>
        <v/>
      </c>
    </row>
    <row r="1929">
      <c r="A1929">
        <f>INDEX(resultados!$A$2:$ZZ$2662, 1923, MATCH($B$1, resultados!$A$1:$ZZ$1, 0))</f>
        <v/>
      </c>
      <c r="B1929">
        <f>INDEX(resultados!$A$2:$ZZ$2662, 1923, MATCH($B$2, resultados!$A$1:$ZZ$1, 0))</f>
        <v/>
      </c>
      <c r="C1929">
        <f>INDEX(resultados!$A$2:$ZZ$2662, 1923, MATCH($B$3, resultados!$A$1:$ZZ$1, 0))</f>
        <v/>
      </c>
    </row>
    <row r="1930">
      <c r="A1930">
        <f>INDEX(resultados!$A$2:$ZZ$2662, 1924, MATCH($B$1, resultados!$A$1:$ZZ$1, 0))</f>
        <v/>
      </c>
      <c r="B1930">
        <f>INDEX(resultados!$A$2:$ZZ$2662, 1924, MATCH($B$2, resultados!$A$1:$ZZ$1, 0))</f>
        <v/>
      </c>
      <c r="C1930">
        <f>INDEX(resultados!$A$2:$ZZ$2662, 1924, MATCH($B$3, resultados!$A$1:$ZZ$1, 0))</f>
        <v/>
      </c>
    </row>
    <row r="1931">
      <c r="A1931">
        <f>INDEX(resultados!$A$2:$ZZ$2662, 1925, MATCH($B$1, resultados!$A$1:$ZZ$1, 0))</f>
        <v/>
      </c>
      <c r="B1931">
        <f>INDEX(resultados!$A$2:$ZZ$2662, 1925, MATCH($B$2, resultados!$A$1:$ZZ$1, 0))</f>
        <v/>
      </c>
      <c r="C1931">
        <f>INDEX(resultados!$A$2:$ZZ$2662, 1925, MATCH($B$3, resultados!$A$1:$ZZ$1, 0))</f>
        <v/>
      </c>
    </row>
    <row r="1932">
      <c r="A1932">
        <f>INDEX(resultados!$A$2:$ZZ$2662, 1926, MATCH($B$1, resultados!$A$1:$ZZ$1, 0))</f>
        <v/>
      </c>
      <c r="B1932">
        <f>INDEX(resultados!$A$2:$ZZ$2662, 1926, MATCH($B$2, resultados!$A$1:$ZZ$1, 0))</f>
        <v/>
      </c>
      <c r="C1932">
        <f>INDEX(resultados!$A$2:$ZZ$2662, 1926, MATCH($B$3, resultados!$A$1:$ZZ$1, 0))</f>
        <v/>
      </c>
    </row>
    <row r="1933">
      <c r="A1933">
        <f>INDEX(resultados!$A$2:$ZZ$2662, 1927, MATCH($B$1, resultados!$A$1:$ZZ$1, 0))</f>
        <v/>
      </c>
      <c r="B1933">
        <f>INDEX(resultados!$A$2:$ZZ$2662, 1927, MATCH($B$2, resultados!$A$1:$ZZ$1, 0))</f>
        <v/>
      </c>
      <c r="C1933">
        <f>INDEX(resultados!$A$2:$ZZ$2662, 1927, MATCH($B$3, resultados!$A$1:$ZZ$1, 0))</f>
        <v/>
      </c>
    </row>
    <row r="1934">
      <c r="A1934">
        <f>INDEX(resultados!$A$2:$ZZ$2662, 1928, MATCH($B$1, resultados!$A$1:$ZZ$1, 0))</f>
        <v/>
      </c>
      <c r="B1934">
        <f>INDEX(resultados!$A$2:$ZZ$2662, 1928, MATCH($B$2, resultados!$A$1:$ZZ$1, 0))</f>
        <v/>
      </c>
      <c r="C1934">
        <f>INDEX(resultados!$A$2:$ZZ$2662, 1928, MATCH($B$3, resultados!$A$1:$ZZ$1, 0))</f>
        <v/>
      </c>
    </row>
    <row r="1935">
      <c r="A1935">
        <f>INDEX(resultados!$A$2:$ZZ$2662, 1929, MATCH($B$1, resultados!$A$1:$ZZ$1, 0))</f>
        <v/>
      </c>
      <c r="B1935">
        <f>INDEX(resultados!$A$2:$ZZ$2662, 1929, MATCH($B$2, resultados!$A$1:$ZZ$1, 0))</f>
        <v/>
      </c>
      <c r="C1935">
        <f>INDEX(resultados!$A$2:$ZZ$2662, 1929, MATCH($B$3, resultados!$A$1:$ZZ$1, 0))</f>
        <v/>
      </c>
    </row>
    <row r="1936">
      <c r="A1936">
        <f>INDEX(resultados!$A$2:$ZZ$2662, 1930, MATCH($B$1, resultados!$A$1:$ZZ$1, 0))</f>
        <v/>
      </c>
      <c r="B1936">
        <f>INDEX(resultados!$A$2:$ZZ$2662, 1930, MATCH($B$2, resultados!$A$1:$ZZ$1, 0))</f>
        <v/>
      </c>
      <c r="C1936">
        <f>INDEX(resultados!$A$2:$ZZ$2662, 1930, MATCH($B$3, resultados!$A$1:$ZZ$1, 0))</f>
        <v/>
      </c>
    </row>
    <row r="1937">
      <c r="A1937">
        <f>INDEX(resultados!$A$2:$ZZ$2662, 1931, MATCH($B$1, resultados!$A$1:$ZZ$1, 0))</f>
        <v/>
      </c>
      <c r="B1937">
        <f>INDEX(resultados!$A$2:$ZZ$2662, 1931, MATCH($B$2, resultados!$A$1:$ZZ$1, 0))</f>
        <v/>
      </c>
      <c r="C1937">
        <f>INDEX(resultados!$A$2:$ZZ$2662, 1931, MATCH($B$3, resultados!$A$1:$ZZ$1, 0))</f>
        <v/>
      </c>
    </row>
    <row r="1938">
      <c r="A1938">
        <f>INDEX(resultados!$A$2:$ZZ$2662, 1932, MATCH($B$1, resultados!$A$1:$ZZ$1, 0))</f>
        <v/>
      </c>
      <c r="B1938">
        <f>INDEX(resultados!$A$2:$ZZ$2662, 1932, MATCH($B$2, resultados!$A$1:$ZZ$1, 0))</f>
        <v/>
      </c>
      <c r="C1938">
        <f>INDEX(resultados!$A$2:$ZZ$2662, 1932, MATCH($B$3, resultados!$A$1:$ZZ$1, 0))</f>
        <v/>
      </c>
    </row>
    <row r="1939">
      <c r="A1939">
        <f>INDEX(resultados!$A$2:$ZZ$2662, 1933, MATCH($B$1, resultados!$A$1:$ZZ$1, 0))</f>
        <v/>
      </c>
      <c r="B1939">
        <f>INDEX(resultados!$A$2:$ZZ$2662, 1933, MATCH($B$2, resultados!$A$1:$ZZ$1, 0))</f>
        <v/>
      </c>
      <c r="C1939">
        <f>INDEX(resultados!$A$2:$ZZ$2662, 1933, MATCH($B$3, resultados!$A$1:$ZZ$1, 0))</f>
        <v/>
      </c>
    </row>
    <row r="1940">
      <c r="A1940">
        <f>INDEX(resultados!$A$2:$ZZ$2662, 1934, MATCH($B$1, resultados!$A$1:$ZZ$1, 0))</f>
        <v/>
      </c>
      <c r="B1940">
        <f>INDEX(resultados!$A$2:$ZZ$2662, 1934, MATCH($B$2, resultados!$A$1:$ZZ$1, 0))</f>
        <v/>
      </c>
      <c r="C1940">
        <f>INDEX(resultados!$A$2:$ZZ$2662, 1934, MATCH($B$3, resultados!$A$1:$ZZ$1, 0))</f>
        <v/>
      </c>
    </row>
    <row r="1941">
      <c r="A1941">
        <f>INDEX(resultados!$A$2:$ZZ$2662, 1935, MATCH($B$1, resultados!$A$1:$ZZ$1, 0))</f>
        <v/>
      </c>
      <c r="B1941">
        <f>INDEX(resultados!$A$2:$ZZ$2662, 1935, MATCH($B$2, resultados!$A$1:$ZZ$1, 0))</f>
        <v/>
      </c>
      <c r="C1941">
        <f>INDEX(resultados!$A$2:$ZZ$2662, 1935, MATCH($B$3, resultados!$A$1:$ZZ$1, 0))</f>
        <v/>
      </c>
    </row>
    <row r="1942">
      <c r="A1942">
        <f>INDEX(resultados!$A$2:$ZZ$2662, 1936, MATCH($B$1, resultados!$A$1:$ZZ$1, 0))</f>
        <v/>
      </c>
      <c r="B1942">
        <f>INDEX(resultados!$A$2:$ZZ$2662, 1936, MATCH($B$2, resultados!$A$1:$ZZ$1, 0))</f>
        <v/>
      </c>
      <c r="C1942">
        <f>INDEX(resultados!$A$2:$ZZ$2662, 1936, MATCH($B$3, resultados!$A$1:$ZZ$1, 0))</f>
        <v/>
      </c>
    </row>
    <row r="1943">
      <c r="A1943">
        <f>INDEX(resultados!$A$2:$ZZ$2662, 1937, MATCH($B$1, resultados!$A$1:$ZZ$1, 0))</f>
        <v/>
      </c>
      <c r="B1943">
        <f>INDEX(resultados!$A$2:$ZZ$2662, 1937, MATCH($B$2, resultados!$A$1:$ZZ$1, 0))</f>
        <v/>
      </c>
      <c r="C1943">
        <f>INDEX(resultados!$A$2:$ZZ$2662, 1937, MATCH($B$3, resultados!$A$1:$ZZ$1, 0))</f>
        <v/>
      </c>
    </row>
    <row r="1944">
      <c r="A1944">
        <f>INDEX(resultados!$A$2:$ZZ$2662, 1938, MATCH($B$1, resultados!$A$1:$ZZ$1, 0))</f>
        <v/>
      </c>
      <c r="B1944">
        <f>INDEX(resultados!$A$2:$ZZ$2662, 1938, MATCH($B$2, resultados!$A$1:$ZZ$1, 0))</f>
        <v/>
      </c>
      <c r="C1944">
        <f>INDEX(resultados!$A$2:$ZZ$2662, 1938, MATCH($B$3, resultados!$A$1:$ZZ$1, 0))</f>
        <v/>
      </c>
    </row>
    <row r="1945">
      <c r="A1945">
        <f>INDEX(resultados!$A$2:$ZZ$2662, 1939, MATCH($B$1, resultados!$A$1:$ZZ$1, 0))</f>
        <v/>
      </c>
      <c r="B1945">
        <f>INDEX(resultados!$A$2:$ZZ$2662, 1939, MATCH($B$2, resultados!$A$1:$ZZ$1, 0))</f>
        <v/>
      </c>
      <c r="C1945">
        <f>INDEX(resultados!$A$2:$ZZ$2662, 1939, MATCH($B$3, resultados!$A$1:$ZZ$1, 0))</f>
        <v/>
      </c>
    </row>
    <row r="1946">
      <c r="A1946">
        <f>INDEX(resultados!$A$2:$ZZ$2662, 1940, MATCH($B$1, resultados!$A$1:$ZZ$1, 0))</f>
        <v/>
      </c>
      <c r="B1946">
        <f>INDEX(resultados!$A$2:$ZZ$2662, 1940, MATCH($B$2, resultados!$A$1:$ZZ$1, 0))</f>
        <v/>
      </c>
      <c r="C1946">
        <f>INDEX(resultados!$A$2:$ZZ$2662, 1940, MATCH($B$3, resultados!$A$1:$ZZ$1, 0))</f>
        <v/>
      </c>
    </row>
    <row r="1947">
      <c r="A1947">
        <f>INDEX(resultados!$A$2:$ZZ$2662, 1941, MATCH($B$1, resultados!$A$1:$ZZ$1, 0))</f>
        <v/>
      </c>
      <c r="B1947">
        <f>INDEX(resultados!$A$2:$ZZ$2662, 1941, MATCH($B$2, resultados!$A$1:$ZZ$1, 0))</f>
        <v/>
      </c>
      <c r="C1947">
        <f>INDEX(resultados!$A$2:$ZZ$2662, 1941, MATCH($B$3, resultados!$A$1:$ZZ$1, 0))</f>
        <v/>
      </c>
    </row>
    <row r="1948">
      <c r="A1948">
        <f>INDEX(resultados!$A$2:$ZZ$2662, 1942, MATCH($B$1, resultados!$A$1:$ZZ$1, 0))</f>
        <v/>
      </c>
      <c r="B1948">
        <f>INDEX(resultados!$A$2:$ZZ$2662, 1942, MATCH($B$2, resultados!$A$1:$ZZ$1, 0))</f>
        <v/>
      </c>
      <c r="C1948">
        <f>INDEX(resultados!$A$2:$ZZ$2662, 1942, MATCH($B$3, resultados!$A$1:$ZZ$1, 0))</f>
        <v/>
      </c>
    </row>
    <row r="1949">
      <c r="A1949">
        <f>INDEX(resultados!$A$2:$ZZ$2662, 1943, MATCH($B$1, resultados!$A$1:$ZZ$1, 0))</f>
        <v/>
      </c>
      <c r="B1949">
        <f>INDEX(resultados!$A$2:$ZZ$2662, 1943, MATCH($B$2, resultados!$A$1:$ZZ$1, 0))</f>
        <v/>
      </c>
      <c r="C1949">
        <f>INDEX(resultados!$A$2:$ZZ$2662, 1943, MATCH($B$3, resultados!$A$1:$ZZ$1, 0))</f>
        <v/>
      </c>
    </row>
    <row r="1950">
      <c r="A1950">
        <f>INDEX(resultados!$A$2:$ZZ$2662, 1944, MATCH($B$1, resultados!$A$1:$ZZ$1, 0))</f>
        <v/>
      </c>
      <c r="B1950">
        <f>INDEX(resultados!$A$2:$ZZ$2662, 1944, MATCH($B$2, resultados!$A$1:$ZZ$1, 0))</f>
        <v/>
      </c>
      <c r="C1950">
        <f>INDEX(resultados!$A$2:$ZZ$2662, 1944, MATCH($B$3, resultados!$A$1:$ZZ$1, 0))</f>
        <v/>
      </c>
    </row>
    <row r="1951">
      <c r="A1951">
        <f>INDEX(resultados!$A$2:$ZZ$2662, 1945, MATCH($B$1, resultados!$A$1:$ZZ$1, 0))</f>
        <v/>
      </c>
      <c r="B1951">
        <f>INDEX(resultados!$A$2:$ZZ$2662, 1945, MATCH($B$2, resultados!$A$1:$ZZ$1, 0))</f>
        <v/>
      </c>
      <c r="C1951">
        <f>INDEX(resultados!$A$2:$ZZ$2662, 1945, MATCH($B$3, resultados!$A$1:$ZZ$1, 0))</f>
        <v/>
      </c>
    </row>
    <row r="1952">
      <c r="A1952">
        <f>INDEX(resultados!$A$2:$ZZ$2662, 1946, MATCH($B$1, resultados!$A$1:$ZZ$1, 0))</f>
        <v/>
      </c>
      <c r="B1952">
        <f>INDEX(resultados!$A$2:$ZZ$2662, 1946, MATCH($B$2, resultados!$A$1:$ZZ$1, 0))</f>
        <v/>
      </c>
      <c r="C1952">
        <f>INDEX(resultados!$A$2:$ZZ$2662, 1946, MATCH($B$3, resultados!$A$1:$ZZ$1, 0))</f>
        <v/>
      </c>
    </row>
    <row r="1953">
      <c r="A1953">
        <f>INDEX(resultados!$A$2:$ZZ$2662, 1947, MATCH($B$1, resultados!$A$1:$ZZ$1, 0))</f>
        <v/>
      </c>
      <c r="B1953">
        <f>INDEX(resultados!$A$2:$ZZ$2662, 1947, MATCH($B$2, resultados!$A$1:$ZZ$1, 0))</f>
        <v/>
      </c>
      <c r="C1953">
        <f>INDEX(resultados!$A$2:$ZZ$2662, 1947, MATCH($B$3, resultados!$A$1:$ZZ$1, 0))</f>
        <v/>
      </c>
    </row>
    <row r="1954">
      <c r="A1954">
        <f>INDEX(resultados!$A$2:$ZZ$2662, 1948, MATCH($B$1, resultados!$A$1:$ZZ$1, 0))</f>
        <v/>
      </c>
      <c r="B1954">
        <f>INDEX(resultados!$A$2:$ZZ$2662, 1948, MATCH($B$2, resultados!$A$1:$ZZ$1, 0))</f>
        <v/>
      </c>
      <c r="C1954">
        <f>INDEX(resultados!$A$2:$ZZ$2662, 1948, MATCH($B$3, resultados!$A$1:$ZZ$1, 0))</f>
        <v/>
      </c>
    </row>
    <row r="1955">
      <c r="A1955">
        <f>INDEX(resultados!$A$2:$ZZ$2662, 1949, MATCH($B$1, resultados!$A$1:$ZZ$1, 0))</f>
        <v/>
      </c>
      <c r="B1955">
        <f>INDEX(resultados!$A$2:$ZZ$2662, 1949, MATCH($B$2, resultados!$A$1:$ZZ$1, 0))</f>
        <v/>
      </c>
      <c r="C1955">
        <f>INDEX(resultados!$A$2:$ZZ$2662, 1949, MATCH($B$3, resultados!$A$1:$ZZ$1, 0))</f>
        <v/>
      </c>
    </row>
    <row r="1956">
      <c r="A1956">
        <f>INDEX(resultados!$A$2:$ZZ$2662, 1950, MATCH($B$1, resultados!$A$1:$ZZ$1, 0))</f>
        <v/>
      </c>
      <c r="B1956">
        <f>INDEX(resultados!$A$2:$ZZ$2662, 1950, MATCH($B$2, resultados!$A$1:$ZZ$1, 0))</f>
        <v/>
      </c>
      <c r="C1956">
        <f>INDEX(resultados!$A$2:$ZZ$2662, 1950, MATCH($B$3, resultados!$A$1:$ZZ$1, 0))</f>
        <v/>
      </c>
    </row>
    <row r="1957">
      <c r="A1957">
        <f>INDEX(resultados!$A$2:$ZZ$2662, 1951, MATCH($B$1, resultados!$A$1:$ZZ$1, 0))</f>
        <v/>
      </c>
      <c r="B1957">
        <f>INDEX(resultados!$A$2:$ZZ$2662, 1951, MATCH($B$2, resultados!$A$1:$ZZ$1, 0))</f>
        <v/>
      </c>
      <c r="C1957">
        <f>INDEX(resultados!$A$2:$ZZ$2662, 1951, MATCH($B$3, resultados!$A$1:$ZZ$1, 0))</f>
        <v/>
      </c>
    </row>
    <row r="1958">
      <c r="A1958">
        <f>INDEX(resultados!$A$2:$ZZ$2662, 1952, MATCH($B$1, resultados!$A$1:$ZZ$1, 0))</f>
        <v/>
      </c>
      <c r="B1958">
        <f>INDEX(resultados!$A$2:$ZZ$2662, 1952, MATCH($B$2, resultados!$A$1:$ZZ$1, 0))</f>
        <v/>
      </c>
      <c r="C1958">
        <f>INDEX(resultados!$A$2:$ZZ$2662, 1952, MATCH($B$3, resultados!$A$1:$ZZ$1, 0))</f>
        <v/>
      </c>
    </row>
    <row r="1959">
      <c r="A1959">
        <f>INDEX(resultados!$A$2:$ZZ$2662, 1953, MATCH($B$1, resultados!$A$1:$ZZ$1, 0))</f>
        <v/>
      </c>
      <c r="B1959">
        <f>INDEX(resultados!$A$2:$ZZ$2662, 1953, MATCH($B$2, resultados!$A$1:$ZZ$1, 0))</f>
        <v/>
      </c>
      <c r="C1959">
        <f>INDEX(resultados!$A$2:$ZZ$2662, 1953, MATCH($B$3, resultados!$A$1:$ZZ$1, 0))</f>
        <v/>
      </c>
    </row>
    <row r="1960">
      <c r="A1960">
        <f>INDEX(resultados!$A$2:$ZZ$2662, 1954, MATCH($B$1, resultados!$A$1:$ZZ$1, 0))</f>
        <v/>
      </c>
      <c r="B1960">
        <f>INDEX(resultados!$A$2:$ZZ$2662, 1954, MATCH($B$2, resultados!$A$1:$ZZ$1, 0))</f>
        <v/>
      </c>
      <c r="C1960">
        <f>INDEX(resultados!$A$2:$ZZ$2662, 1954, MATCH($B$3, resultados!$A$1:$ZZ$1, 0))</f>
        <v/>
      </c>
    </row>
    <row r="1961">
      <c r="A1961">
        <f>INDEX(resultados!$A$2:$ZZ$2662, 1955, MATCH($B$1, resultados!$A$1:$ZZ$1, 0))</f>
        <v/>
      </c>
      <c r="B1961">
        <f>INDEX(resultados!$A$2:$ZZ$2662, 1955, MATCH($B$2, resultados!$A$1:$ZZ$1, 0))</f>
        <v/>
      </c>
      <c r="C1961">
        <f>INDEX(resultados!$A$2:$ZZ$2662, 1955, MATCH($B$3, resultados!$A$1:$ZZ$1, 0))</f>
        <v/>
      </c>
    </row>
    <row r="1962">
      <c r="A1962">
        <f>INDEX(resultados!$A$2:$ZZ$2662, 1956, MATCH($B$1, resultados!$A$1:$ZZ$1, 0))</f>
        <v/>
      </c>
      <c r="B1962">
        <f>INDEX(resultados!$A$2:$ZZ$2662, 1956, MATCH($B$2, resultados!$A$1:$ZZ$1, 0))</f>
        <v/>
      </c>
      <c r="C1962">
        <f>INDEX(resultados!$A$2:$ZZ$2662, 1956, MATCH($B$3, resultados!$A$1:$ZZ$1, 0))</f>
        <v/>
      </c>
    </row>
    <row r="1963">
      <c r="A1963">
        <f>INDEX(resultados!$A$2:$ZZ$2662, 1957, MATCH($B$1, resultados!$A$1:$ZZ$1, 0))</f>
        <v/>
      </c>
      <c r="B1963">
        <f>INDEX(resultados!$A$2:$ZZ$2662, 1957, MATCH($B$2, resultados!$A$1:$ZZ$1, 0))</f>
        <v/>
      </c>
      <c r="C1963">
        <f>INDEX(resultados!$A$2:$ZZ$2662, 1957, MATCH($B$3, resultados!$A$1:$ZZ$1, 0))</f>
        <v/>
      </c>
    </row>
    <row r="1964">
      <c r="A1964">
        <f>INDEX(resultados!$A$2:$ZZ$2662, 1958, MATCH($B$1, resultados!$A$1:$ZZ$1, 0))</f>
        <v/>
      </c>
      <c r="B1964">
        <f>INDEX(resultados!$A$2:$ZZ$2662, 1958, MATCH($B$2, resultados!$A$1:$ZZ$1, 0))</f>
        <v/>
      </c>
      <c r="C1964">
        <f>INDEX(resultados!$A$2:$ZZ$2662, 1958, MATCH($B$3, resultados!$A$1:$ZZ$1, 0))</f>
        <v/>
      </c>
    </row>
    <row r="1965">
      <c r="A1965">
        <f>INDEX(resultados!$A$2:$ZZ$2662, 1959, MATCH($B$1, resultados!$A$1:$ZZ$1, 0))</f>
        <v/>
      </c>
      <c r="B1965">
        <f>INDEX(resultados!$A$2:$ZZ$2662, 1959, MATCH($B$2, resultados!$A$1:$ZZ$1, 0))</f>
        <v/>
      </c>
      <c r="C1965">
        <f>INDEX(resultados!$A$2:$ZZ$2662, 1959, MATCH($B$3, resultados!$A$1:$ZZ$1, 0))</f>
        <v/>
      </c>
    </row>
    <row r="1966">
      <c r="A1966">
        <f>INDEX(resultados!$A$2:$ZZ$2662, 1960, MATCH($B$1, resultados!$A$1:$ZZ$1, 0))</f>
        <v/>
      </c>
      <c r="B1966">
        <f>INDEX(resultados!$A$2:$ZZ$2662, 1960, MATCH($B$2, resultados!$A$1:$ZZ$1, 0))</f>
        <v/>
      </c>
      <c r="C1966">
        <f>INDEX(resultados!$A$2:$ZZ$2662, 1960, MATCH($B$3, resultados!$A$1:$ZZ$1, 0))</f>
        <v/>
      </c>
    </row>
    <row r="1967">
      <c r="A1967">
        <f>INDEX(resultados!$A$2:$ZZ$2662, 1961, MATCH($B$1, resultados!$A$1:$ZZ$1, 0))</f>
        <v/>
      </c>
      <c r="B1967">
        <f>INDEX(resultados!$A$2:$ZZ$2662, 1961, MATCH($B$2, resultados!$A$1:$ZZ$1, 0))</f>
        <v/>
      </c>
      <c r="C1967">
        <f>INDEX(resultados!$A$2:$ZZ$2662, 1961, MATCH($B$3, resultados!$A$1:$ZZ$1, 0))</f>
        <v/>
      </c>
    </row>
    <row r="1968">
      <c r="A1968">
        <f>INDEX(resultados!$A$2:$ZZ$2662, 1962, MATCH($B$1, resultados!$A$1:$ZZ$1, 0))</f>
        <v/>
      </c>
      <c r="B1968">
        <f>INDEX(resultados!$A$2:$ZZ$2662, 1962, MATCH($B$2, resultados!$A$1:$ZZ$1, 0))</f>
        <v/>
      </c>
      <c r="C1968">
        <f>INDEX(resultados!$A$2:$ZZ$2662, 1962, MATCH($B$3, resultados!$A$1:$ZZ$1, 0))</f>
        <v/>
      </c>
    </row>
    <row r="1969">
      <c r="A1969">
        <f>INDEX(resultados!$A$2:$ZZ$2662, 1963, MATCH($B$1, resultados!$A$1:$ZZ$1, 0))</f>
        <v/>
      </c>
      <c r="B1969">
        <f>INDEX(resultados!$A$2:$ZZ$2662, 1963, MATCH($B$2, resultados!$A$1:$ZZ$1, 0))</f>
        <v/>
      </c>
      <c r="C1969">
        <f>INDEX(resultados!$A$2:$ZZ$2662, 1963, MATCH($B$3, resultados!$A$1:$ZZ$1, 0))</f>
        <v/>
      </c>
    </row>
    <row r="1970">
      <c r="A1970">
        <f>INDEX(resultados!$A$2:$ZZ$2662, 1964, MATCH($B$1, resultados!$A$1:$ZZ$1, 0))</f>
        <v/>
      </c>
      <c r="B1970">
        <f>INDEX(resultados!$A$2:$ZZ$2662, 1964, MATCH($B$2, resultados!$A$1:$ZZ$1, 0))</f>
        <v/>
      </c>
      <c r="C1970">
        <f>INDEX(resultados!$A$2:$ZZ$2662, 1964, MATCH($B$3, resultados!$A$1:$ZZ$1, 0))</f>
        <v/>
      </c>
    </row>
    <row r="1971">
      <c r="A1971">
        <f>INDEX(resultados!$A$2:$ZZ$2662, 1965, MATCH($B$1, resultados!$A$1:$ZZ$1, 0))</f>
        <v/>
      </c>
      <c r="B1971">
        <f>INDEX(resultados!$A$2:$ZZ$2662, 1965, MATCH($B$2, resultados!$A$1:$ZZ$1, 0))</f>
        <v/>
      </c>
      <c r="C1971">
        <f>INDEX(resultados!$A$2:$ZZ$2662, 1965, MATCH($B$3, resultados!$A$1:$ZZ$1, 0))</f>
        <v/>
      </c>
    </row>
    <row r="1972">
      <c r="A1972">
        <f>INDEX(resultados!$A$2:$ZZ$2662, 1966, MATCH($B$1, resultados!$A$1:$ZZ$1, 0))</f>
        <v/>
      </c>
      <c r="B1972">
        <f>INDEX(resultados!$A$2:$ZZ$2662, 1966, MATCH($B$2, resultados!$A$1:$ZZ$1, 0))</f>
        <v/>
      </c>
      <c r="C1972">
        <f>INDEX(resultados!$A$2:$ZZ$2662, 1966, MATCH($B$3, resultados!$A$1:$ZZ$1, 0))</f>
        <v/>
      </c>
    </row>
    <row r="1973">
      <c r="A1973">
        <f>INDEX(resultados!$A$2:$ZZ$2662, 1967, MATCH($B$1, resultados!$A$1:$ZZ$1, 0))</f>
        <v/>
      </c>
      <c r="B1973">
        <f>INDEX(resultados!$A$2:$ZZ$2662, 1967, MATCH($B$2, resultados!$A$1:$ZZ$1, 0))</f>
        <v/>
      </c>
      <c r="C1973">
        <f>INDEX(resultados!$A$2:$ZZ$2662, 1967, MATCH($B$3, resultados!$A$1:$ZZ$1, 0))</f>
        <v/>
      </c>
    </row>
    <row r="1974">
      <c r="A1974">
        <f>INDEX(resultados!$A$2:$ZZ$2662, 1968, MATCH($B$1, resultados!$A$1:$ZZ$1, 0))</f>
        <v/>
      </c>
      <c r="B1974">
        <f>INDEX(resultados!$A$2:$ZZ$2662, 1968, MATCH($B$2, resultados!$A$1:$ZZ$1, 0))</f>
        <v/>
      </c>
      <c r="C1974">
        <f>INDEX(resultados!$A$2:$ZZ$2662, 1968, MATCH($B$3, resultados!$A$1:$ZZ$1, 0))</f>
        <v/>
      </c>
    </row>
    <row r="1975">
      <c r="A1975">
        <f>INDEX(resultados!$A$2:$ZZ$2662, 1969, MATCH($B$1, resultados!$A$1:$ZZ$1, 0))</f>
        <v/>
      </c>
      <c r="B1975">
        <f>INDEX(resultados!$A$2:$ZZ$2662, 1969, MATCH($B$2, resultados!$A$1:$ZZ$1, 0))</f>
        <v/>
      </c>
      <c r="C1975">
        <f>INDEX(resultados!$A$2:$ZZ$2662, 1969, MATCH($B$3, resultados!$A$1:$ZZ$1, 0))</f>
        <v/>
      </c>
    </row>
    <row r="1976">
      <c r="A1976">
        <f>INDEX(resultados!$A$2:$ZZ$2662, 1970, MATCH($B$1, resultados!$A$1:$ZZ$1, 0))</f>
        <v/>
      </c>
      <c r="B1976">
        <f>INDEX(resultados!$A$2:$ZZ$2662, 1970, MATCH($B$2, resultados!$A$1:$ZZ$1, 0))</f>
        <v/>
      </c>
      <c r="C1976">
        <f>INDEX(resultados!$A$2:$ZZ$2662, 1970, MATCH($B$3, resultados!$A$1:$ZZ$1, 0))</f>
        <v/>
      </c>
    </row>
    <row r="1977">
      <c r="A1977">
        <f>INDEX(resultados!$A$2:$ZZ$2662, 1971, MATCH($B$1, resultados!$A$1:$ZZ$1, 0))</f>
        <v/>
      </c>
      <c r="B1977">
        <f>INDEX(resultados!$A$2:$ZZ$2662, 1971, MATCH($B$2, resultados!$A$1:$ZZ$1, 0))</f>
        <v/>
      </c>
      <c r="C1977">
        <f>INDEX(resultados!$A$2:$ZZ$2662, 1971, MATCH($B$3, resultados!$A$1:$ZZ$1, 0))</f>
        <v/>
      </c>
    </row>
    <row r="1978">
      <c r="A1978">
        <f>INDEX(resultados!$A$2:$ZZ$2662, 1972, MATCH($B$1, resultados!$A$1:$ZZ$1, 0))</f>
        <v/>
      </c>
      <c r="B1978">
        <f>INDEX(resultados!$A$2:$ZZ$2662, 1972, MATCH($B$2, resultados!$A$1:$ZZ$1, 0))</f>
        <v/>
      </c>
      <c r="C1978">
        <f>INDEX(resultados!$A$2:$ZZ$2662, 1972, MATCH($B$3, resultados!$A$1:$ZZ$1, 0))</f>
        <v/>
      </c>
    </row>
    <row r="1979">
      <c r="A1979">
        <f>INDEX(resultados!$A$2:$ZZ$2662, 1973, MATCH($B$1, resultados!$A$1:$ZZ$1, 0))</f>
        <v/>
      </c>
      <c r="B1979">
        <f>INDEX(resultados!$A$2:$ZZ$2662, 1973, MATCH($B$2, resultados!$A$1:$ZZ$1, 0))</f>
        <v/>
      </c>
      <c r="C1979">
        <f>INDEX(resultados!$A$2:$ZZ$2662, 1973, MATCH($B$3, resultados!$A$1:$ZZ$1, 0))</f>
        <v/>
      </c>
    </row>
    <row r="1980">
      <c r="A1980">
        <f>INDEX(resultados!$A$2:$ZZ$2662, 1974, MATCH($B$1, resultados!$A$1:$ZZ$1, 0))</f>
        <v/>
      </c>
      <c r="B1980">
        <f>INDEX(resultados!$A$2:$ZZ$2662, 1974, MATCH($B$2, resultados!$A$1:$ZZ$1, 0))</f>
        <v/>
      </c>
      <c r="C1980">
        <f>INDEX(resultados!$A$2:$ZZ$2662, 1974, MATCH($B$3, resultados!$A$1:$ZZ$1, 0))</f>
        <v/>
      </c>
    </row>
    <row r="1981">
      <c r="A1981">
        <f>INDEX(resultados!$A$2:$ZZ$2662, 1975, MATCH($B$1, resultados!$A$1:$ZZ$1, 0))</f>
        <v/>
      </c>
      <c r="B1981">
        <f>INDEX(resultados!$A$2:$ZZ$2662, 1975, MATCH($B$2, resultados!$A$1:$ZZ$1, 0))</f>
        <v/>
      </c>
      <c r="C1981">
        <f>INDEX(resultados!$A$2:$ZZ$2662, 1975, MATCH($B$3, resultados!$A$1:$ZZ$1, 0))</f>
        <v/>
      </c>
    </row>
    <row r="1982">
      <c r="A1982">
        <f>INDEX(resultados!$A$2:$ZZ$2662, 1976, MATCH($B$1, resultados!$A$1:$ZZ$1, 0))</f>
        <v/>
      </c>
      <c r="B1982">
        <f>INDEX(resultados!$A$2:$ZZ$2662, 1976, MATCH($B$2, resultados!$A$1:$ZZ$1, 0))</f>
        <v/>
      </c>
      <c r="C1982">
        <f>INDEX(resultados!$A$2:$ZZ$2662, 1976, MATCH($B$3, resultados!$A$1:$ZZ$1, 0))</f>
        <v/>
      </c>
    </row>
    <row r="1983">
      <c r="A1983">
        <f>INDEX(resultados!$A$2:$ZZ$2662, 1977, MATCH($B$1, resultados!$A$1:$ZZ$1, 0))</f>
        <v/>
      </c>
      <c r="B1983">
        <f>INDEX(resultados!$A$2:$ZZ$2662, 1977, MATCH($B$2, resultados!$A$1:$ZZ$1, 0))</f>
        <v/>
      </c>
      <c r="C1983">
        <f>INDEX(resultados!$A$2:$ZZ$2662, 1977, MATCH($B$3, resultados!$A$1:$ZZ$1, 0))</f>
        <v/>
      </c>
    </row>
    <row r="1984">
      <c r="A1984">
        <f>INDEX(resultados!$A$2:$ZZ$2662, 1978, MATCH($B$1, resultados!$A$1:$ZZ$1, 0))</f>
        <v/>
      </c>
      <c r="B1984">
        <f>INDEX(resultados!$A$2:$ZZ$2662, 1978, MATCH($B$2, resultados!$A$1:$ZZ$1, 0))</f>
        <v/>
      </c>
      <c r="C1984">
        <f>INDEX(resultados!$A$2:$ZZ$2662, 1978, MATCH($B$3, resultados!$A$1:$ZZ$1, 0))</f>
        <v/>
      </c>
    </row>
    <row r="1985">
      <c r="A1985">
        <f>INDEX(resultados!$A$2:$ZZ$2662, 1979, MATCH($B$1, resultados!$A$1:$ZZ$1, 0))</f>
        <v/>
      </c>
      <c r="B1985">
        <f>INDEX(resultados!$A$2:$ZZ$2662, 1979, MATCH($B$2, resultados!$A$1:$ZZ$1, 0))</f>
        <v/>
      </c>
      <c r="C1985">
        <f>INDEX(resultados!$A$2:$ZZ$2662, 1979, MATCH($B$3, resultados!$A$1:$ZZ$1, 0))</f>
        <v/>
      </c>
    </row>
    <row r="1986">
      <c r="A1986">
        <f>INDEX(resultados!$A$2:$ZZ$2662, 1980, MATCH($B$1, resultados!$A$1:$ZZ$1, 0))</f>
        <v/>
      </c>
      <c r="B1986">
        <f>INDEX(resultados!$A$2:$ZZ$2662, 1980, MATCH($B$2, resultados!$A$1:$ZZ$1, 0))</f>
        <v/>
      </c>
      <c r="C1986">
        <f>INDEX(resultados!$A$2:$ZZ$2662, 1980, MATCH($B$3, resultados!$A$1:$ZZ$1, 0))</f>
        <v/>
      </c>
    </row>
    <row r="1987">
      <c r="A1987">
        <f>INDEX(resultados!$A$2:$ZZ$2662, 1981, MATCH($B$1, resultados!$A$1:$ZZ$1, 0))</f>
        <v/>
      </c>
      <c r="B1987">
        <f>INDEX(resultados!$A$2:$ZZ$2662, 1981, MATCH($B$2, resultados!$A$1:$ZZ$1, 0))</f>
        <v/>
      </c>
      <c r="C1987">
        <f>INDEX(resultados!$A$2:$ZZ$2662, 1981, MATCH($B$3, resultados!$A$1:$ZZ$1, 0))</f>
        <v/>
      </c>
    </row>
    <row r="1988">
      <c r="A1988">
        <f>INDEX(resultados!$A$2:$ZZ$2662, 1982, MATCH($B$1, resultados!$A$1:$ZZ$1, 0))</f>
        <v/>
      </c>
      <c r="B1988">
        <f>INDEX(resultados!$A$2:$ZZ$2662, 1982, MATCH($B$2, resultados!$A$1:$ZZ$1, 0))</f>
        <v/>
      </c>
      <c r="C1988">
        <f>INDEX(resultados!$A$2:$ZZ$2662, 1982, MATCH($B$3, resultados!$A$1:$ZZ$1, 0))</f>
        <v/>
      </c>
    </row>
    <row r="1989">
      <c r="A1989">
        <f>INDEX(resultados!$A$2:$ZZ$2662, 1983, MATCH($B$1, resultados!$A$1:$ZZ$1, 0))</f>
        <v/>
      </c>
      <c r="B1989">
        <f>INDEX(resultados!$A$2:$ZZ$2662, 1983, MATCH($B$2, resultados!$A$1:$ZZ$1, 0))</f>
        <v/>
      </c>
      <c r="C1989">
        <f>INDEX(resultados!$A$2:$ZZ$2662, 1983, MATCH($B$3, resultados!$A$1:$ZZ$1, 0))</f>
        <v/>
      </c>
    </row>
    <row r="1990">
      <c r="A1990">
        <f>INDEX(resultados!$A$2:$ZZ$2662, 1984, MATCH($B$1, resultados!$A$1:$ZZ$1, 0))</f>
        <v/>
      </c>
      <c r="B1990">
        <f>INDEX(resultados!$A$2:$ZZ$2662, 1984, MATCH($B$2, resultados!$A$1:$ZZ$1, 0))</f>
        <v/>
      </c>
      <c r="C1990">
        <f>INDEX(resultados!$A$2:$ZZ$2662, 1984, MATCH($B$3, resultados!$A$1:$ZZ$1, 0))</f>
        <v/>
      </c>
    </row>
    <row r="1991">
      <c r="A1991">
        <f>INDEX(resultados!$A$2:$ZZ$2662, 1985, MATCH($B$1, resultados!$A$1:$ZZ$1, 0))</f>
        <v/>
      </c>
      <c r="B1991">
        <f>INDEX(resultados!$A$2:$ZZ$2662, 1985, MATCH($B$2, resultados!$A$1:$ZZ$1, 0))</f>
        <v/>
      </c>
      <c r="C1991">
        <f>INDEX(resultados!$A$2:$ZZ$2662, 1985, MATCH($B$3, resultados!$A$1:$ZZ$1, 0))</f>
        <v/>
      </c>
    </row>
    <row r="1992">
      <c r="A1992">
        <f>INDEX(resultados!$A$2:$ZZ$2662, 1986, MATCH($B$1, resultados!$A$1:$ZZ$1, 0))</f>
        <v/>
      </c>
      <c r="B1992">
        <f>INDEX(resultados!$A$2:$ZZ$2662, 1986, MATCH($B$2, resultados!$A$1:$ZZ$1, 0))</f>
        <v/>
      </c>
      <c r="C1992">
        <f>INDEX(resultados!$A$2:$ZZ$2662, 1986, MATCH($B$3, resultados!$A$1:$ZZ$1, 0))</f>
        <v/>
      </c>
    </row>
    <row r="1993">
      <c r="A1993">
        <f>INDEX(resultados!$A$2:$ZZ$2662, 1987, MATCH($B$1, resultados!$A$1:$ZZ$1, 0))</f>
        <v/>
      </c>
      <c r="B1993">
        <f>INDEX(resultados!$A$2:$ZZ$2662, 1987, MATCH($B$2, resultados!$A$1:$ZZ$1, 0))</f>
        <v/>
      </c>
      <c r="C1993">
        <f>INDEX(resultados!$A$2:$ZZ$2662, 1987, MATCH($B$3, resultados!$A$1:$ZZ$1, 0))</f>
        <v/>
      </c>
    </row>
    <row r="1994">
      <c r="A1994">
        <f>INDEX(resultados!$A$2:$ZZ$2662, 1988, MATCH($B$1, resultados!$A$1:$ZZ$1, 0))</f>
        <v/>
      </c>
      <c r="B1994">
        <f>INDEX(resultados!$A$2:$ZZ$2662, 1988, MATCH($B$2, resultados!$A$1:$ZZ$1, 0))</f>
        <v/>
      </c>
      <c r="C1994">
        <f>INDEX(resultados!$A$2:$ZZ$2662, 1988, MATCH($B$3, resultados!$A$1:$ZZ$1, 0))</f>
        <v/>
      </c>
    </row>
    <row r="1995">
      <c r="A1995">
        <f>INDEX(resultados!$A$2:$ZZ$2662, 1989, MATCH($B$1, resultados!$A$1:$ZZ$1, 0))</f>
        <v/>
      </c>
      <c r="B1995">
        <f>INDEX(resultados!$A$2:$ZZ$2662, 1989, MATCH($B$2, resultados!$A$1:$ZZ$1, 0))</f>
        <v/>
      </c>
      <c r="C1995">
        <f>INDEX(resultados!$A$2:$ZZ$2662, 1989, MATCH($B$3, resultados!$A$1:$ZZ$1, 0))</f>
        <v/>
      </c>
    </row>
    <row r="1996">
      <c r="A1996">
        <f>INDEX(resultados!$A$2:$ZZ$2662, 1990, MATCH($B$1, resultados!$A$1:$ZZ$1, 0))</f>
        <v/>
      </c>
      <c r="B1996">
        <f>INDEX(resultados!$A$2:$ZZ$2662, 1990, MATCH($B$2, resultados!$A$1:$ZZ$1, 0))</f>
        <v/>
      </c>
      <c r="C1996">
        <f>INDEX(resultados!$A$2:$ZZ$2662, 1990, MATCH($B$3, resultados!$A$1:$ZZ$1, 0))</f>
        <v/>
      </c>
    </row>
    <row r="1997">
      <c r="A1997">
        <f>INDEX(resultados!$A$2:$ZZ$2662, 1991, MATCH($B$1, resultados!$A$1:$ZZ$1, 0))</f>
        <v/>
      </c>
      <c r="B1997">
        <f>INDEX(resultados!$A$2:$ZZ$2662, 1991, MATCH($B$2, resultados!$A$1:$ZZ$1, 0))</f>
        <v/>
      </c>
      <c r="C1997">
        <f>INDEX(resultados!$A$2:$ZZ$2662, 1991, MATCH($B$3, resultados!$A$1:$ZZ$1, 0))</f>
        <v/>
      </c>
    </row>
    <row r="1998">
      <c r="A1998">
        <f>INDEX(resultados!$A$2:$ZZ$2662, 1992, MATCH($B$1, resultados!$A$1:$ZZ$1, 0))</f>
        <v/>
      </c>
      <c r="B1998">
        <f>INDEX(resultados!$A$2:$ZZ$2662, 1992, MATCH($B$2, resultados!$A$1:$ZZ$1, 0))</f>
        <v/>
      </c>
      <c r="C1998">
        <f>INDEX(resultados!$A$2:$ZZ$2662, 1992, MATCH($B$3, resultados!$A$1:$ZZ$1, 0))</f>
        <v/>
      </c>
    </row>
    <row r="1999">
      <c r="A1999">
        <f>INDEX(resultados!$A$2:$ZZ$2662, 1993, MATCH($B$1, resultados!$A$1:$ZZ$1, 0))</f>
        <v/>
      </c>
      <c r="B1999">
        <f>INDEX(resultados!$A$2:$ZZ$2662, 1993, MATCH($B$2, resultados!$A$1:$ZZ$1, 0))</f>
        <v/>
      </c>
      <c r="C1999">
        <f>INDEX(resultados!$A$2:$ZZ$2662, 1993, MATCH($B$3, resultados!$A$1:$ZZ$1, 0))</f>
        <v/>
      </c>
    </row>
    <row r="2000">
      <c r="A2000">
        <f>INDEX(resultados!$A$2:$ZZ$2662, 1994, MATCH($B$1, resultados!$A$1:$ZZ$1, 0))</f>
        <v/>
      </c>
      <c r="B2000">
        <f>INDEX(resultados!$A$2:$ZZ$2662, 1994, MATCH($B$2, resultados!$A$1:$ZZ$1, 0))</f>
        <v/>
      </c>
      <c r="C2000">
        <f>INDEX(resultados!$A$2:$ZZ$2662, 1994, MATCH($B$3, resultados!$A$1:$ZZ$1, 0))</f>
        <v/>
      </c>
    </row>
    <row r="2001">
      <c r="A2001">
        <f>INDEX(resultados!$A$2:$ZZ$2662, 1995, MATCH($B$1, resultados!$A$1:$ZZ$1, 0))</f>
        <v/>
      </c>
      <c r="B2001">
        <f>INDEX(resultados!$A$2:$ZZ$2662, 1995, MATCH($B$2, resultados!$A$1:$ZZ$1, 0))</f>
        <v/>
      </c>
      <c r="C2001">
        <f>INDEX(resultados!$A$2:$ZZ$2662, 1995, MATCH($B$3, resultados!$A$1:$ZZ$1, 0))</f>
        <v/>
      </c>
    </row>
    <row r="2002">
      <c r="A2002">
        <f>INDEX(resultados!$A$2:$ZZ$2662, 1996, MATCH($B$1, resultados!$A$1:$ZZ$1, 0))</f>
        <v/>
      </c>
      <c r="B2002">
        <f>INDEX(resultados!$A$2:$ZZ$2662, 1996, MATCH($B$2, resultados!$A$1:$ZZ$1, 0))</f>
        <v/>
      </c>
      <c r="C2002">
        <f>INDEX(resultados!$A$2:$ZZ$2662, 1996, MATCH($B$3, resultados!$A$1:$ZZ$1, 0))</f>
        <v/>
      </c>
    </row>
    <row r="2003">
      <c r="A2003">
        <f>INDEX(resultados!$A$2:$ZZ$2662, 1997, MATCH($B$1, resultados!$A$1:$ZZ$1, 0))</f>
        <v/>
      </c>
      <c r="B2003">
        <f>INDEX(resultados!$A$2:$ZZ$2662, 1997, MATCH($B$2, resultados!$A$1:$ZZ$1, 0))</f>
        <v/>
      </c>
      <c r="C2003">
        <f>INDEX(resultados!$A$2:$ZZ$2662, 1997, MATCH($B$3, resultados!$A$1:$ZZ$1, 0))</f>
        <v/>
      </c>
    </row>
    <row r="2004">
      <c r="A2004">
        <f>INDEX(resultados!$A$2:$ZZ$2662, 1998, MATCH($B$1, resultados!$A$1:$ZZ$1, 0))</f>
        <v/>
      </c>
      <c r="B2004">
        <f>INDEX(resultados!$A$2:$ZZ$2662, 1998, MATCH($B$2, resultados!$A$1:$ZZ$1, 0))</f>
        <v/>
      </c>
      <c r="C2004">
        <f>INDEX(resultados!$A$2:$ZZ$2662, 1998, MATCH($B$3, resultados!$A$1:$ZZ$1, 0))</f>
        <v/>
      </c>
    </row>
    <row r="2005">
      <c r="A2005">
        <f>INDEX(resultados!$A$2:$ZZ$2662, 1999, MATCH($B$1, resultados!$A$1:$ZZ$1, 0))</f>
        <v/>
      </c>
      <c r="B2005">
        <f>INDEX(resultados!$A$2:$ZZ$2662, 1999, MATCH($B$2, resultados!$A$1:$ZZ$1, 0))</f>
        <v/>
      </c>
      <c r="C2005">
        <f>INDEX(resultados!$A$2:$ZZ$2662, 1999, MATCH($B$3, resultados!$A$1:$ZZ$1, 0))</f>
        <v/>
      </c>
    </row>
    <row r="2006">
      <c r="A2006">
        <f>INDEX(resultados!$A$2:$ZZ$2662, 2000, MATCH($B$1, resultados!$A$1:$ZZ$1, 0))</f>
        <v/>
      </c>
      <c r="B2006">
        <f>INDEX(resultados!$A$2:$ZZ$2662, 2000, MATCH($B$2, resultados!$A$1:$ZZ$1, 0))</f>
        <v/>
      </c>
      <c r="C2006">
        <f>INDEX(resultados!$A$2:$ZZ$2662, 2000, MATCH($B$3, resultados!$A$1:$ZZ$1, 0))</f>
        <v/>
      </c>
    </row>
    <row r="2007">
      <c r="A2007">
        <f>INDEX(resultados!$A$2:$ZZ$2662, 2001, MATCH($B$1, resultados!$A$1:$ZZ$1, 0))</f>
        <v/>
      </c>
      <c r="B2007">
        <f>INDEX(resultados!$A$2:$ZZ$2662, 2001, MATCH($B$2, resultados!$A$1:$ZZ$1, 0))</f>
        <v/>
      </c>
      <c r="C2007">
        <f>INDEX(resultados!$A$2:$ZZ$2662, 2001, MATCH($B$3, resultados!$A$1:$ZZ$1, 0))</f>
        <v/>
      </c>
    </row>
    <row r="2008">
      <c r="A2008">
        <f>INDEX(resultados!$A$2:$ZZ$2662, 2002, MATCH($B$1, resultados!$A$1:$ZZ$1, 0))</f>
        <v/>
      </c>
      <c r="B2008">
        <f>INDEX(resultados!$A$2:$ZZ$2662, 2002, MATCH($B$2, resultados!$A$1:$ZZ$1, 0))</f>
        <v/>
      </c>
      <c r="C2008">
        <f>INDEX(resultados!$A$2:$ZZ$2662, 2002, MATCH($B$3, resultados!$A$1:$ZZ$1, 0))</f>
        <v/>
      </c>
    </row>
    <row r="2009">
      <c r="A2009">
        <f>INDEX(resultados!$A$2:$ZZ$2662, 2003, MATCH($B$1, resultados!$A$1:$ZZ$1, 0))</f>
        <v/>
      </c>
      <c r="B2009">
        <f>INDEX(resultados!$A$2:$ZZ$2662, 2003, MATCH($B$2, resultados!$A$1:$ZZ$1, 0))</f>
        <v/>
      </c>
      <c r="C2009">
        <f>INDEX(resultados!$A$2:$ZZ$2662, 2003, MATCH($B$3, resultados!$A$1:$ZZ$1, 0))</f>
        <v/>
      </c>
    </row>
    <row r="2010">
      <c r="A2010">
        <f>INDEX(resultados!$A$2:$ZZ$2662, 2004, MATCH($B$1, resultados!$A$1:$ZZ$1, 0))</f>
        <v/>
      </c>
      <c r="B2010">
        <f>INDEX(resultados!$A$2:$ZZ$2662, 2004, MATCH($B$2, resultados!$A$1:$ZZ$1, 0))</f>
        <v/>
      </c>
      <c r="C2010">
        <f>INDEX(resultados!$A$2:$ZZ$2662, 2004, MATCH($B$3, resultados!$A$1:$ZZ$1, 0))</f>
        <v/>
      </c>
    </row>
    <row r="2011">
      <c r="A2011">
        <f>INDEX(resultados!$A$2:$ZZ$2662, 2005, MATCH($B$1, resultados!$A$1:$ZZ$1, 0))</f>
        <v/>
      </c>
      <c r="B2011">
        <f>INDEX(resultados!$A$2:$ZZ$2662, 2005, MATCH($B$2, resultados!$A$1:$ZZ$1, 0))</f>
        <v/>
      </c>
      <c r="C2011">
        <f>INDEX(resultados!$A$2:$ZZ$2662, 2005, MATCH($B$3, resultados!$A$1:$ZZ$1, 0))</f>
        <v/>
      </c>
    </row>
    <row r="2012">
      <c r="A2012">
        <f>INDEX(resultados!$A$2:$ZZ$2662, 2006, MATCH($B$1, resultados!$A$1:$ZZ$1, 0))</f>
        <v/>
      </c>
      <c r="B2012">
        <f>INDEX(resultados!$A$2:$ZZ$2662, 2006, MATCH($B$2, resultados!$A$1:$ZZ$1, 0))</f>
        <v/>
      </c>
      <c r="C2012">
        <f>INDEX(resultados!$A$2:$ZZ$2662, 2006, MATCH($B$3, resultados!$A$1:$ZZ$1, 0))</f>
        <v/>
      </c>
    </row>
    <row r="2013">
      <c r="A2013">
        <f>INDEX(resultados!$A$2:$ZZ$2662, 2007, MATCH($B$1, resultados!$A$1:$ZZ$1, 0))</f>
        <v/>
      </c>
      <c r="B2013">
        <f>INDEX(resultados!$A$2:$ZZ$2662, 2007, MATCH($B$2, resultados!$A$1:$ZZ$1, 0))</f>
        <v/>
      </c>
      <c r="C2013">
        <f>INDEX(resultados!$A$2:$ZZ$2662, 2007, MATCH($B$3, resultados!$A$1:$ZZ$1, 0))</f>
        <v/>
      </c>
    </row>
    <row r="2014">
      <c r="A2014">
        <f>INDEX(resultados!$A$2:$ZZ$2662, 2008, MATCH($B$1, resultados!$A$1:$ZZ$1, 0))</f>
        <v/>
      </c>
      <c r="B2014">
        <f>INDEX(resultados!$A$2:$ZZ$2662, 2008, MATCH($B$2, resultados!$A$1:$ZZ$1, 0))</f>
        <v/>
      </c>
      <c r="C2014">
        <f>INDEX(resultados!$A$2:$ZZ$2662, 2008, MATCH($B$3, resultados!$A$1:$ZZ$1, 0))</f>
        <v/>
      </c>
    </row>
    <row r="2015">
      <c r="A2015">
        <f>INDEX(resultados!$A$2:$ZZ$2662, 2009, MATCH($B$1, resultados!$A$1:$ZZ$1, 0))</f>
        <v/>
      </c>
      <c r="B2015">
        <f>INDEX(resultados!$A$2:$ZZ$2662, 2009, MATCH($B$2, resultados!$A$1:$ZZ$1, 0))</f>
        <v/>
      </c>
      <c r="C2015">
        <f>INDEX(resultados!$A$2:$ZZ$2662, 2009, MATCH($B$3, resultados!$A$1:$ZZ$1, 0))</f>
        <v/>
      </c>
    </row>
    <row r="2016">
      <c r="A2016">
        <f>INDEX(resultados!$A$2:$ZZ$2662, 2010, MATCH($B$1, resultados!$A$1:$ZZ$1, 0))</f>
        <v/>
      </c>
      <c r="B2016">
        <f>INDEX(resultados!$A$2:$ZZ$2662, 2010, MATCH($B$2, resultados!$A$1:$ZZ$1, 0))</f>
        <v/>
      </c>
      <c r="C2016">
        <f>INDEX(resultados!$A$2:$ZZ$2662, 2010, MATCH($B$3, resultados!$A$1:$ZZ$1, 0))</f>
        <v/>
      </c>
    </row>
    <row r="2017">
      <c r="A2017">
        <f>INDEX(resultados!$A$2:$ZZ$2662, 2011, MATCH($B$1, resultados!$A$1:$ZZ$1, 0))</f>
        <v/>
      </c>
      <c r="B2017">
        <f>INDEX(resultados!$A$2:$ZZ$2662, 2011, MATCH($B$2, resultados!$A$1:$ZZ$1, 0))</f>
        <v/>
      </c>
      <c r="C2017">
        <f>INDEX(resultados!$A$2:$ZZ$2662, 2011, MATCH($B$3, resultados!$A$1:$ZZ$1, 0))</f>
        <v/>
      </c>
    </row>
    <row r="2018">
      <c r="A2018">
        <f>INDEX(resultados!$A$2:$ZZ$2662, 2012, MATCH($B$1, resultados!$A$1:$ZZ$1, 0))</f>
        <v/>
      </c>
      <c r="B2018">
        <f>INDEX(resultados!$A$2:$ZZ$2662, 2012, MATCH($B$2, resultados!$A$1:$ZZ$1, 0))</f>
        <v/>
      </c>
      <c r="C2018">
        <f>INDEX(resultados!$A$2:$ZZ$2662, 2012, MATCH($B$3, resultados!$A$1:$ZZ$1, 0))</f>
        <v/>
      </c>
    </row>
    <row r="2019">
      <c r="A2019">
        <f>INDEX(resultados!$A$2:$ZZ$2662, 2013, MATCH($B$1, resultados!$A$1:$ZZ$1, 0))</f>
        <v/>
      </c>
      <c r="B2019">
        <f>INDEX(resultados!$A$2:$ZZ$2662, 2013, MATCH($B$2, resultados!$A$1:$ZZ$1, 0))</f>
        <v/>
      </c>
      <c r="C2019">
        <f>INDEX(resultados!$A$2:$ZZ$2662, 2013, MATCH($B$3, resultados!$A$1:$ZZ$1, 0))</f>
        <v/>
      </c>
    </row>
    <row r="2020">
      <c r="A2020">
        <f>INDEX(resultados!$A$2:$ZZ$2662, 2014, MATCH($B$1, resultados!$A$1:$ZZ$1, 0))</f>
        <v/>
      </c>
      <c r="B2020">
        <f>INDEX(resultados!$A$2:$ZZ$2662, 2014, MATCH($B$2, resultados!$A$1:$ZZ$1, 0))</f>
        <v/>
      </c>
      <c r="C2020">
        <f>INDEX(resultados!$A$2:$ZZ$2662, 2014, MATCH($B$3, resultados!$A$1:$ZZ$1, 0))</f>
        <v/>
      </c>
    </row>
    <row r="2021">
      <c r="A2021">
        <f>INDEX(resultados!$A$2:$ZZ$2662, 2015, MATCH($B$1, resultados!$A$1:$ZZ$1, 0))</f>
        <v/>
      </c>
      <c r="B2021">
        <f>INDEX(resultados!$A$2:$ZZ$2662, 2015, MATCH($B$2, resultados!$A$1:$ZZ$1, 0))</f>
        <v/>
      </c>
      <c r="C2021">
        <f>INDEX(resultados!$A$2:$ZZ$2662, 2015, MATCH($B$3, resultados!$A$1:$ZZ$1, 0))</f>
        <v/>
      </c>
    </row>
    <row r="2022">
      <c r="A2022">
        <f>INDEX(resultados!$A$2:$ZZ$2662, 2016, MATCH($B$1, resultados!$A$1:$ZZ$1, 0))</f>
        <v/>
      </c>
      <c r="B2022">
        <f>INDEX(resultados!$A$2:$ZZ$2662, 2016, MATCH($B$2, resultados!$A$1:$ZZ$1, 0))</f>
        <v/>
      </c>
      <c r="C2022">
        <f>INDEX(resultados!$A$2:$ZZ$2662, 2016, MATCH($B$3, resultados!$A$1:$ZZ$1, 0))</f>
        <v/>
      </c>
    </row>
    <row r="2023">
      <c r="A2023">
        <f>INDEX(resultados!$A$2:$ZZ$2662, 2017, MATCH($B$1, resultados!$A$1:$ZZ$1, 0))</f>
        <v/>
      </c>
      <c r="B2023">
        <f>INDEX(resultados!$A$2:$ZZ$2662, 2017, MATCH($B$2, resultados!$A$1:$ZZ$1, 0))</f>
        <v/>
      </c>
      <c r="C2023">
        <f>INDEX(resultados!$A$2:$ZZ$2662, 2017, MATCH($B$3, resultados!$A$1:$ZZ$1, 0))</f>
        <v/>
      </c>
    </row>
    <row r="2024">
      <c r="A2024">
        <f>INDEX(resultados!$A$2:$ZZ$2662, 2018, MATCH($B$1, resultados!$A$1:$ZZ$1, 0))</f>
        <v/>
      </c>
      <c r="B2024">
        <f>INDEX(resultados!$A$2:$ZZ$2662, 2018, MATCH($B$2, resultados!$A$1:$ZZ$1, 0))</f>
        <v/>
      </c>
      <c r="C2024">
        <f>INDEX(resultados!$A$2:$ZZ$2662, 2018, MATCH($B$3, resultados!$A$1:$ZZ$1, 0))</f>
        <v/>
      </c>
    </row>
    <row r="2025">
      <c r="A2025">
        <f>INDEX(resultados!$A$2:$ZZ$2662, 2019, MATCH($B$1, resultados!$A$1:$ZZ$1, 0))</f>
        <v/>
      </c>
      <c r="B2025">
        <f>INDEX(resultados!$A$2:$ZZ$2662, 2019, MATCH($B$2, resultados!$A$1:$ZZ$1, 0))</f>
        <v/>
      </c>
      <c r="C2025">
        <f>INDEX(resultados!$A$2:$ZZ$2662, 2019, MATCH($B$3, resultados!$A$1:$ZZ$1, 0))</f>
        <v/>
      </c>
    </row>
    <row r="2026">
      <c r="A2026">
        <f>INDEX(resultados!$A$2:$ZZ$2662, 2020, MATCH($B$1, resultados!$A$1:$ZZ$1, 0))</f>
        <v/>
      </c>
      <c r="B2026">
        <f>INDEX(resultados!$A$2:$ZZ$2662, 2020, MATCH($B$2, resultados!$A$1:$ZZ$1, 0))</f>
        <v/>
      </c>
      <c r="C2026">
        <f>INDEX(resultados!$A$2:$ZZ$2662, 2020, MATCH($B$3, resultados!$A$1:$ZZ$1, 0))</f>
        <v/>
      </c>
    </row>
    <row r="2027">
      <c r="A2027">
        <f>INDEX(resultados!$A$2:$ZZ$2662, 2021, MATCH($B$1, resultados!$A$1:$ZZ$1, 0))</f>
        <v/>
      </c>
      <c r="B2027">
        <f>INDEX(resultados!$A$2:$ZZ$2662, 2021, MATCH($B$2, resultados!$A$1:$ZZ$1, 0))</f>
        <v/>
      </c>
      <c r="C2027">
        <f>INDEX(resultados!$A$2:$ZZ$2662, 2021, MATCH($B$3, resultados!$A$1:$ZZ$1, 0))</f>
        <v/>
      </c>
    </row>
    <row r="2028">
      <c r="A2028">
        <f>INDEX(resultados!$A$2:$ZZ$2662, 2022, MATCH($B$1, resultados!$A$1:$ZZ$1, 0))</f>
        <v/>
      </c>
      <c r="B2028">
        <f>INDEX(resultados!$A$2:$ZZ$2662, 2022, MATCH($B$2, resultados!$A$1:$ZZ$1, 0))</f>
        <v/>
      </c>
      <c r="C2028">
        <f>INDEX(resultados!$A$2:$ZZ$2662, 2022, MATCH($B$3, resultados!$A$1:$ZZ$1, 0))</f>
        <v/>
      </c>
    </row>
    <row r="2029">
      <c r="A2029">
        <f>INDEX(resultados!$A$2:$ZZ$2662, 2023, MATCH($B$1, resultados!$A$1:$ZZ$1, 0))</f>
        <v/>
      </c>
      <c r="B2029">
        <f>INDEX(resultados!$A$2:$ZZ$2662, 2023, MATCH($B$2, resultados!$A$1:$ZZ$1, 0))</f>
        <v/>
      </c>
      <c r="C2029">
        <f>INDEX(resultados!$A$2:$ZZ$2662, 2023, MATCH($B$3, resultados!$A$1:$ZZ$1, 0))</f>
        <v/>
      </c>
    </row>
    <row r="2030">
      <c r="A2030">
        <f>INDEX(resultados!$A$2:$ZZ$2662, 2024, MATCH($B$1, resultados!$A$1:$ZZ$1, 0))</f>
        <v/>
      </c>
      <c r="B2030">
        <f>INDEX(resultados!$A$2:$ZZ$2662, 2024, MATCH($B$2, resultados!$A$1:$ZZ$1, 0))</f>
        <v/>
      </c>
      <c r="C2030">
        <f>INDEX(resultados!$A$2:$ZZ$2662, 2024, MATCH($B$3, resultados!$A$1:$ZZ$1, 0))</f>
        <v/>
      </c>
    </row>
    <row r="2031">
      <c r="A2031">
        <f>INDEX(resultados!$A$2:$ZZ$2662, 2025, MATCH($B$1, resultados!$A$1:$ZZ$1, 0))</f>
        <v/>
      </c>
      <c r="B2031">
        <f>INDEX(resultados!$A$2:$ZZ$2662, 2025, MATCH($B$2, resultados!$A$1:$ZZ$1, 0))</f>
        <v/>
      </c>
      <c r="C2031">
        <f>INDEX(resultados!$A$2:$ZZ$2662, 2025, MATCH($B$3, resultados!$A$1:$ZZ$1, 0))</f>
        <v/>
      </c>
    </row>
    <row r="2032">
      <c r="A2032">
        <f>INDEX(resultados!$A$2:$ZZ$2662, 2026, MATCH($B$1, resultados!$A$1:$ZZ$1, 0))</f>
        <v/>
      </c>
      <c r="B2032">
        <f>INDEX(resultados!$A$2:$ZZ$2662, 2026, MATCH($B$2, resultados!$A$1:$ZZ$1, 0))</f>
        <v/>
      </c>
      <c r="C2032">
        <f>INDEX(resultados!$A$2:$ZZ$2662, 2026, MATCH($B$3, resultados!$A$1:$ZZ$1, 0))</f>
        <v/>
      </c>
    </row>
    <row r="2033">
      <c r="A2033">
        <f>INDEX(resultados!$A$2:$ZZ$2662, 2027, MATCH($B$1, resultados!$A$1:$ZZ$1, 0))</f>
        <v/>
      </c>
      <c r="B2033">
        <f>INDEX(resultados!$A$2:$ZZ$2662, 2027, MATCH($B$2, resultados!$A$1:$ZZ$1, 0))</f>
        <v/>
      </c>
      <c r="C2033">
        <f>INDEX(resultados!$A$2:$ZZ$2662, 2027, MATCH($B$3, resultados!$A$1:$ZZ$1, 0))</f>
        <v/>
      </c>
    </row>
    <row r="2034">
      <c r="A2034">
        <f>INDEX(resultados!$A$2:$ZZ$2662, 2028, MATCH($B$1, resultados!$A$1:$ZZ$1, 0))</f>
        <v/>
      </c>
      <c r="B2034">
        <f>INDEX(resultados!$A$2:$ZZ$2662, 2028, MATCH($B$2, resultados!$A$1:$ZZ$1, 0))</f>
        <v/>
      </c>
      <c r="C2034">
        <f>INDEX(resultados!$A$2:$ZZ$2662, 2028, MATCH($B$3, resultados!$A$1:$ZZ$1, 0))</f>
        <v/>
      </c>
    </row>
    <row r="2035">
      <c r="A2035">
        <f>INDEX(resultados!$A$2:$ZZ$2662, 2029, MATCH($B$1, resultados!$A$1:$ZZ$1, 0))</f>
        <v/>
      </c>
      <c r="B2035">
        <f>INDEX(resultados!$A$2:$ZZ$2662, 2029, MATCH($B$2, resultados!$A$1:$ZZ$1, 0))</f>
        <v/>
      </c>
      <c r="C2035">
        <f>INDEX(resultados!$A$2:$ZZ$2662, 2029, MATCH($B$3, resultados!$A$1:$ZZ$1, 0))</f>
        <v/>
      </c>
    </row>
    <row r="2036">
      <c r="A2036">
        <f>INDEX(resultados!$A$2:$ZZ$2662, 2030, MATCH($B$1, resultados!$A$1:$ZZ$1, 0))</f>
        <v/>
      </c>
      <c r="B2036">
        <f>INDEX(resultados!$A$2:$ZZ$2662, 2030, MATCH($B$2, resultados!$A$1:$ZZ$1, 0))</f>
        <v/>
      </c>
      <c r="C2036">
        <f>INDEX(resultados!$A$2:$ZZ$2662, 2030, MATCH($B$3, resultados!$A$1:$ZZ$1, 0))</f>
        <v/>
      </c>
    </row>
    <row r="2037">
      <c r="A2037">
        <f>INDEX(resultados!$A$2:$ZZ$2662, 2031, MATCH($B$1, resultados!$A$1:$ZZ$1, 0))</f>
        <v/>
      </c>
      <c r="B2037">
        <f>INDEX(resultados!$A$2:$ZZ$2662, 2031, MATCH($B$2, resultados!$A$1:$ZZ$1, 0))</f>
        <v/>
      </c>
      <c r="C2037">
        <f>INDEX(resultados!$A$2:$ZZ$2662, 2031, MATCH($B$3, resultados!$A$1:$ZZ$1, 0))</f>
        <v/>
      </c>
    </row>
    <row r="2038">
      <c r="A2038">
        <f>INDEX(resultados!$A$2:$ZZ$2662, 2032, MATCH($B$1, resultados!$A$1:$ZZ$1, 0))</f>
        <v/>
      </c>
      <c r="B2038">
        <f>INDEX(resultados!$A$2:$ZZ$2662, 2032, MATCH($B$2, resultados!$A$1:$ZZ$1, 0))</f>
        <v/>
      </c>
      <c r="C2038">
        <f>INDEX(resultados!$A$2:$ZZ$2662, 2032, MATCH($B$3, resultados!$A$1:$ZZ$1, 0))</f>
        <v/>
      </c>
    </row>
    <row r="2039">
      <c r="A2039">
        <f>INDEX(resultados!$A$2:$ZZ$2662, 2033, MATCH($B$1, resultados!$A$1:$ZZ$1, 0))</f>
        <v/>
      </c>
      <c r="B2039">
        <f>INDEX(resultados!$A$2:$ZZ$2662, 2033, MATCH($B$2, resultados!$A$1:$ZZ$1, 0))</f>
        <v/>
      </c>
      <c r="C2039">
        <f>INDEX(resultados!$A$2:$ZZ$2662, 2033, MATCH($B$3, resultados!$A$1:$ZZ$1, 0))</f>
        <v/>
      </c>
    </row>
    <row r="2040">
      <c r="A2040">
        <f>INDEX(resultados!$A$2:$ZZ$2662, 2034, MATCH($B$1, resultados!$A$1:$ZZ$1, 0))</f>
        <v/>
      </c>
      <c r="B2040">
        <f>INDEX(resultados!$A$2:$ZZ$2662, 2034, MATCH($B$2, resultados!$A$1:$ZZ$1, 0))</f>
        <v/>
      </c>
      <c r="C2040">
        <f>INDEX(resultados!$A$2:$ZZ$2662, 2034, MATCH($B$3, resultados!$A$1:$ZZ$1, 0))</f>
        <v/>
      </c>
    </row>
    <row r="2041">
      <c r="A2041">
        <f>INDEX(resultados!$A$2:$ZZ$2662, 2035, MATCH($B$1, resultados!$A$1:$ZZ$1, 0))</f>
        <v/>
      </c>
      <c r="B2041">
        <f>INDEX(resultados!$A$2:$ZZ$2662, 2035, MATCH($B$2, resultados!$A$1:$ZZ$1, 0))</f>
        <v/>
      </c>
      <c r="C2041">
        <f>INDEX(resultados!$A$2:$ZZ$2662, 2035, MATCH($B$3, resultados!$A$1:$ZZ$1, 0))</f>
        <v/>
      </c>
    </row>
    <row r="2042">
      <c r="A2042">
        <f>INDEX(resultados!$A$2:$ZZ$2662, 2036, MATCH($B$1, resultados!$A$1:$ZZ$1, 0))</f>
        <v/>
      </c>
      <c r="B2042">
        <f>INDEX(resultados!$A$2:$ZZ$2662, 2036, MATCH($B$2, resultados!$A$1:$ZZ$1, 0))</f>
        <v/>
      </c>
      <c r="C2042">
        <f>INDEX(resultados!$A$2:$ZZ$2662, 2036, MATCH($B$3, resultados!$A$1:$ZZ$1, 0))</f>
        <v/>
      </c>
    </row>
    <row r="2043">
      <c r="A2043">
        <f>INDEX(resultados!$A$2:$ZZ$2662, 2037, MATCH($B$1, resultados!$A$1:$ZZ$1, 0))</f>
        <v/>
      </c>
      <c r="B2043">
        <f>INDEX(resultados!$A$2:$ZZ$2662, 2037, MATCH($B$2, resultados!$A$1:$ZZ$1, 0))</f>
        <v/>
      </c>
      <c r="C2043">
        <f>INDEX(resultados!$A$2:$ZZ$2662, 2037, MATCH($B$3, resultados!$A$1:$ZZ$1, 0))</f>
        <v/>
      </c>
    </row>
    <row r="2044">
      <c r="A2044">
        <f>INDEX(resultados!$A$2:$ZZ$2662, 2038, MATCH($B$1, resultados!$A$1:$ZZ$1, 0))</f>
        <v/>
      </c>
      <c r="B2044">
        <f>INDEX(resultados!$A$2:$ZZ$2662, 2038, MATCH($B$2, resultados!$A$1:$ZZ$1, 0))</f>
        <v/>
      </c>
      <c r="C2044">
        <f>INDEX(resultados!$A$2:$ZZ$2662, 2038, MATCH($B$3, resultados!$A$1:$ZZ$1, 0))</f>
        <v/>
      </c>
    </row>
    <row r="2045">
      <c r="A2045">
        <f>INDEX(resultados!$A$2:$ZZ$2662, 2039, MATCH($B$1, resultados!$A$1:$ZZ$1, 0))</f>
        <v/>
      </c>
      <c r="B2045">
        <f>INDEX(resultados!$A$2:$ZZ$2662, 2039, MATCH($B$2, resultados!$A$1:$ZZ$1, 0))</f>
        <v/>
      </c>
      <c r="C2045">
        <f>INDEX(resultados!$A$2:$ZZ$2662, 2039, MATCH($B$3, resultados!$A$1:$ZZ$1, 0))</f>
        <v/>
      </c>
    </row>
    <row r="2046">
      <c r="A2046">
        <f>INDEX(resultados!$A$2:$ZZ$2662, 2040, MATCH($B$1, resultados!$A$1:$ZZ$1, 0))</f>
        <v/>
      </c>
      <c r="B2046">
        <f>INDEX(resultados!$A$2:$ZZ$2662, 2040, MATCH($B$2, resultados!$A$1:$ZZ$1, 0))</f>
        <v/>
      </c>
      <c r="C2046">
        <f>INDEX(resultados!$A$2:$ZZ$2662, 2040, MATCH($B$3, resultados!$A$1:$ZZ$1, 0))</f>
        <v/>
      </c>
    </row>
    <row r="2047">
      <c r="A2047">
        <f>INDEX(resultados!$A$2:$ZZ$2662, 2041, MATCH($B$1, resultados!$A$1:$ZZ$1, 0))</f>
        <v/>
      </c>
      <c r="B2047">
        <f>INDEX(resultados!$A$2:$ZZ$2662, 2041, MATCH($B$2, resultados!$A$1:$ZZ$1, 0))</f>
        <v/>
      </c>
      <c r="C2047">
        <f>INDEX(resultados!$A$2:$ZZ$2662, 2041, MATCH($B$3, resultados!$A$1:$ZZ$1, 0))</f>
        <v/>
      </c>
    </row>
    <row r="2048">
      <c r="A2048">
        <f>INDEX(resultados!$A$2:$ZZ$2662, 2042, MATCH($B$1, resultados!$A$1:$ZZ$1, 0))</f>
        <v/>
      </c>
      <c r="B2048">
        <f>INDEX(resultados!$A$2:$ZZ$2662, 2042, MATCH($B$2, resultados!$A$1:$ZZ$1, 0))</f>
        <v/>
      </c>
      <c r="C2048">
        <f>INDEX(resultados!$A$2:$ZZ$2662, 2042, MATCH($B$3, resultados!$A$1:$ZZ$1, 0))</f>
        <v/>
      </c>
    </row>
    <row r="2049">
      <c r="A2049">
        <f>INDEX(resultados!$A$2:$ZZ$2662, 2043, MATCH($B$1, resultados!$A$1:$ZZ$1, 0))</f>
        <v/>
      </c>
      <c r="B2049">
        <f>INDEX(resultados!$A$2:$ZZ$2662, 2043, MATCH($B$2, resultados!$A$1:$ZZ$1, 0))</f>
        <v/>
      </c>
      <c r="C2049">
        <f>INDEX(resultados!$A$2:$ZZ$2662, 2043, MATCH($B$3, resultados!$A$1:$ZZ$1, 0))</f>
        <v/>
      </c>
    </row>
    <row r="2050">
      <c r="A2050">
        <f>INDEX(resultados!$A$2:$ZZ$2662, 2044, MATCH($B$1, resultados!$A$1:$ZZ$1, 0))</f>
        <v/>
      </c>
      <c r="B2050">
        <f>INDEX(resultados!$A$2:$ZZ$2662, 2044, MATCH($B$2, resultados!$A$1:$ZZ$1, 0))</f>
        <v/>
      </c>
      <c r="C2050">
        <f>INDEX(resultados!$A$2:$ZZ$2662, 2044, MATCH($B$3, resultados!$A$1:$ZZ$1, 0))</f>
        <v/>
      </c>
    </row>
    <row r="2051">
      <c r="A2051">
        <f>INDEX(resultados!$A$2:$ZZ$2662, 2045, MATCH($B$1, resultados!$A$1:$ZZ$1, 0))</f>
        <v/>
      </c>
      <c r="B2051">
        <f>INDEX(resultados!$A$2:$ZZ$2662, 2045, MATCH($B$2, resultados!$A$1:$ZZ$1, 0))</f>
        <v/>
      </c>
      <c r="C2051">
        <f>INDEX(resultados!$A$2:$ZZ$2662, 2045, MATCH($B$3, resultados!$A$1:$ZZ$1, 0))</f>
        <v/>
      </c>
    </row>
    <row r="2052">
      <c r="A2052">
        <f>INDEX(resultados!$A$2:$ZZ$2662, 2046, MATCH($B$1, resultados!$A$1:$ZZ$1, 0))</f>
        <v/>
      </c>
      <c r="B2052">
        <f>INDEX(resultados!$A$2:$ZZ$2662, 2046, MATCH($B$2, resultados!$A$1:$ZZ$1, 0))</f>
        <v/>
      </c>
      <c r="C2052">
        <f>INDEX(resultados!$A$2:$ZZ$2662, 2046, MATCH($B$3, resultados!$A$1:$ZZ$1, 0))</f>
        <v/>
      </c>
    </row>
    <row r="2053">
      <c r="A2053">
        <f>INDEX(resultados!$A$2:$ZZ$2662, 2047, MATCH($B$1, resultados!$A$1:$ZZ$1, 0))</f>
        <v/>
      </c>
      <c r="B2053">
        <f>INDEX(resultados!$A$2:$ZZ$2662, 2047, MATCH($B$2, resultados!$A$1:$ZZ$1, 0))</f>
        <v/>
      </c>
      <c r="C2053">
        <f>INDEX(resultados!$A$2:$ZZ$2662, 2047, MATCH($B$3, resultados!$A$1:$ZZ$1, 0))</f>
        <v/>
      </c>
    </row>
    <row r="2054">
      <c r="A2054">
        <f>INDEX(resultados!$A$2:$ZZ$2662, 2048, MATCH($B$1, resultados!$A$1:$ZZ$1, 0))</f>
        <v/>
      </c>
      <c r="B2054">
        <f>INDEX(resultados!$A$2:$ZZ$2662, 2048, MATCH($B$2, resultados!$A$1:$ZZ$1, 0))</f>
        <v/>
      </c>
      <c r="C2054">
        <f>INDEX(resultados!$A$2:$ZZ$2662, 2048, MATCH($B$3, resultados!$A$1:$ZZ$1, 0))</f>
        <v/>
      </c>
    </row>
    <row r="2055">
      <c r="A2055">
        <f>INDEX(resultados!$A$2:$ZZ$2662, 2049, MATCH($B$1, resultados!$A$1:$ZZ$1, 0))</f>
        <v/>
      </c>
      <c r="B2055">
        <f>INDEX(resultados!$A$2:$ZZ$2662, 2049, MATCH($B$2, resultados!$A$1:$ZZ$1, 0))</f>
        <v/>
      </c>
      <c r="C2055">
        <f>INDEX(resultados!$A$2:$ZZ$2662, 2049, MATCH($B$3, resultados!$A$1:$ZZ$1, 0))</f>
        <v/>
      </c>
    </row>
    <row r="2056">
      <c r="A2056">
        <f>INDEX(resultados!$A$2:$ZZ$2662, 2050, MATCH($B$1, resultados!$A$1:$ZZ$1, 0))</f>
        <v/>
      </c>
      <c r="B2056">
        <f>INDEX(resultados!$A$2:$ZZ$2662, 2050, MATCH($B$2, resultados!$A$1:$ZZ$1, 0))</f>
        <v/>
      </c>
      <c r="C2056">
        <f>INDEX(resultados!$A$2:$ZZ$2662, 2050, MATCH($B$3, resultados!$A$1:$ZZ$1, 0))</f>
        <v/>
      </c>
    </row>
    <row r="2057">
      <c r="A2057">
        <f>INDEX(resultados!$A$2:$ZZ$2662, 2051, MATCH($B$1, resultados!$A$1:$ZZ$1, 0))</f>
        <v/>
      </c>
      <c r="B2057">
        <f>INDEX(resultados!$A$2:$ZZ$2662, 2051, MATCH($B$2, resultados!$A$1:$ZZ$1, 0))</f>
        <v/>
      </c>
      <c r="C2057">
        <f>INDEX(resultados!$A$2:$ZZ$2662, 2051, MATCH($B$3, resultados!$A$1:$ZZ$1, 0))</f>
        <v/>
      </c>
    </row>
    <row r="2058">
      <c r="A2058">
        <f>INDEX(resultados!$A$2:$ZZ$2662, 2052, MATCH($B$1, resultados!$A$1:$ZZ$1, 0))</f>
        <v/>
      </c>
      <c r="B2058">
        <f>INDEX(resultados!$A$2:$ZZ$2662, 2052, MATCH($B$2, resultados!$A$1:$ZZ$1, 0))</f>
        <v/>
      </c>
      <c r="C2058">
        <f>INDEX(resultados!$A$2:$ZZ$2662, 2052, MATCH($B$3, resultados!$A$1:$ZZ$1, 0))</f>
        <v/>
      </c>
    </row>
    <row r="2059">
      <c r="A2059">
        <f>INDEX(resultados!$A$2:$ZZ$2662, 2053, MATCH($B$1, resultados!$A$1:$ZZ$1, 0))</f>
        <v/>
      </c>
      <c r="B2059">
        <f>INDEX(resultados!$A$2:$ZZ$2662, 2053, MATCH($B$2, resultados!$A$1:$ZZ$1, 0))</f>
        <v/>
      </c>
      <c r="C2059">
        <f>INDEX(resultados!$A$2:$ZZ$2662, 2053, MATCH($B$3, resultados!$A$1:$ZZ$1, 0))</f>
        <v/>
      </c>
    </row>
    <row r="2060">
      <c r="A2060">
        <f>INDEX(resultados!$A$2:$ZZ$2662, 2054, MATCH($B$1, resultados!$A$1:$ZZ$1, 0))</f>
        <v/>
      </c>
      <c r="B2060">
        <f>INDEX(resultados!$A$2:$ZZ$2662, 2054, MATCH($B$2, resultados!$A$1:$ZZ$1, 0))</f>
        <v/>
      </c>
      <c r="C2060">
        <f>INDEX(resultados!$A$2:$ZZ$2662, 2054, MATCH($B$3, resultados!$A$1:$ZZ$1, 0))</f>
        <v/>
      </c>
    </row>
    <row r="2061">
      <c r="A2061">
        <f>INDEX(resultados!$A$2:$ZZ$2662, 2055, MATCH($B$1, resultados!$A$1:$ZZ$1, 0))</f>
        <v/>
      </c>
      <c r="B2061">
        <f>INDEX(resultados!$A$2:$ZZ$2662, 2055, MATCH($B$2, resultados!$A$1:$ZZ$1, 0))</f>
        <v/>
      </c>
      <c r="C2061">
        <f>INDEX(resultados!$A$2:$ZZ$2662, 2055, MATCH($B$3, resultados!$A$1:$ZZ$1, 0))</f>
        <v/>
      </c>
    </row>
    <row r="2062">
      <c r="A2062">
        <f>INDEX(resultados!$A$2:$ZZ$2662, 2056, MATCH($B$1, resultados!$A$1:$ZZ$1, 0))</f>
        <v/>
      </c>
      <c r="B2062">
        <f>INDEX(resultados!$A$2:$ZZ$2662, 2056, MATCH($B$2, resultados!$A$1:$ZZ$1, 0))</f>
        <v/>
      </c>
      <c r="C2062">
        <f>INDEX(resultados!$A$2:$ZZ$2662, 2056, MATCH($B$3, resultados!$A$1:$ZZ$1, 0))</f>
        <v/>
      </c>
    </row>
    <row r="2063">
      <c r="A2063">
        <f>INDEX(resultados!$A$2:$ZZ$2662, 2057, MATCH($B$1, resultados!$A$1:$ZZ$1, 0))</f>
        <v/>
      </c>
      <c r="B2063">
        <f>INDEX(resultados!$A$2:$ZZ$2662, 2057, MATCH($B$2, resultados!$A$1:$ZZ$1, 0))</f>
        <v/>
      </c>
      <c r="C2063">
        <f>INDEX(resultados!$A$2:$ZZ$2662, 2057, MATCH($B$3, resultados!$A$1:$ZZ$1, 0))</f>
        <v/>
      </c>
    </row>
    <row r="2064">
      <c r="A2064">
        <f>INDEX(resultados!$A$2:$ZZ$2662, 2058, MATCH($B$1, resultados!$A$1:$ZZ$1, 0))</f>
        <v/>
      </c>
      <c r="B2064">
        <f>INDEX(resultados!$A$2:$ZZ$2662, 2058, MATCH($B$2, resultados!$A$1:$ZZ$1, 0))</f>
        <v/>
      </c>
      <c r="C2064">
        <f>INDEX(resultados!$A$2:$ZZ$2662, 2058, MATCH($B$3, resultados!$A$1:$ZZ$1, 0))</f>
        <v/>
      </c>
    </row>
    <row r="2065">
      <c r="A2065">
        <f>INDEX(resultados!$A$2:$ZZ$2662, 2059, MATCH($B$1, resultados!$A$1:$ZZ$1, 0))</f>
        <v/>
      </c>
      <c r="B2065">
        <f>INDEX(resultados!$A$2:$ZZ$2662, 2059, MATCH($B$2, resultados!$A$1:$ZZ$1, 0))</f>
        <v/>
      </c>
      <c r="C2065">
        <f>INDEX(resultados!$A$2:$ZZ$2662, 2059, MATCH($B$3, resultados!$A$1:$ZZ$1, 0))</f>
        <v/>
      </c>
    </row>
    <row r="2066">
      <c r="A2066">
        <f>INDEX(resultados!$A$2:$ZZ$2662, 2060, MATCH($B$1, resultados!$A$1:$ZZ$1, 0))</f>
        <v/>
      </c>
      <c r="B2066">
        <f>INDEX(resultados!$A$2:$ZZ$2662, 2060, MATCH($B$2, resultados!$A$1:$ZZ$1, 0))</f>
        <v/>
      </c>
      <c r="C2066">
        <f>INDEX(resultados!$A$2:$ZZ$2662, 2060, MATCH($B$3, resultados!$A$1:$ZZ$1, 0))</f>
        <v/>
      </c>
    </row>
    <row r="2067">
      <c r="A2067">
        <f>INDEX(resultados!$A$2:$ZZ$2662, 2061, MATCH($B$1, resultados!$A$1:$ZZ$1, 0))</f>
        <v/>
      </c>
      <c r="B2067">
        <f>INDEX(resultados!$A$2:$ZZ$2662, 2061, MATCH($B$2, resultados!$A$1:$ZZ$1, 0))</f>
        <v/>
      </c>
      <c r="C2067">
        <f>INDEX(resultados!$A$2:$ZZ$2662, 2061, MATCH($B$3, resultados!$A$1:$ZZ$1, 0))</f>
        <v/>
      </c>
    </row>
    <row r="2068">
      <c r="A2068">
        <f>INDEX(resultados!$A$2:$ZZ$2662, 2062, MATCH($B$1, resultados!$A$1:$ZZ$1, 0))</f>
        <v/>
      </c>
      <c r="B2068">
        <f>INDEX(resultados!$A$2:$ZZ$2662, 2062, MATCH($B$2, resultados!$A$1:$ZZ$1, 0))</f>
        <v/>
      </c>
      <c r="C2068">
        <f>INDEX(resultados!$A$2:$ZZ$2662, 2062, MATCH($B$3, resultados!$A$1:$ZZ$1, 0))</f>
        <v/>
      </c>
    </row>
    <row r="2069">
      <c r="A2069">
        <f>INDEX(resultados!$A$2:$ZZ$2662, 2063, MATCH($B$1, resultados!$A$1:$ZZ$1, 0))</f>
        <v/>
      </c>
      <c r="B2069">
        <f>INDEX(resultados!$A$2:$ZZ$2662, 2063, MATCH($B$2, resultados!$A$1:$ZZ$1, 0))</f>
        <v/>
      </c>
      <c r="C2069">
        <f>INDEX(resultados!$A$2:$ZZ$2662, 2063, MATCH($B$3, resultados!$A$1:$ZZ$1, 0))</f>
        <v/>
      </c>
    </row>
    <row r="2070">
      <c r="A2070">
        <f>INDEX(resultados!$A$2:$ZZ$2662, 2064, MATCH($B$1, resultados!$A$1:$ZZ$1, 0))</f>
        <v/>
      </c>
      <c r="B2070">
        <f>INDEX(resultados!$A$2:$ZZ$2662, 2064, MATCH($B$2, resultados!$A$1:$ZZ$1, 0))</f>
        <v/>
      </c>
      <c r="C2070">
        <f>INDEX(resultados!$A$2:$ZZ$2662, 2064, MATCH($B$3, resultados!$A$1:$ZZ$1, 0))</f>
        <v/>
      </c>
    </row>
    <row r="2071">
      <c r="A2071">
        <f>INDEX(resultados!$A$2:$ZZ$2662, 2065, MATCH($B$1, resultados!$A$1:$ZZ$1, 0))</f>
        <v/>
      </c>
      <c r="B2071">
        <f>INDEX(resultados!$A$2:$ZZ$2662, 2065, MATCH($B$2, resultados!$A$1:$ZZ$1, 0))</f>
        <v/>
      </c>
      <c r="C2071">
        <f>INDEX(resultados!$A$2:$ZZ$2662, 2065, MATCH($B$3, resultados!$A$1:$ZZ$1, 0))</f>
        <v/>
      </c>
    </row>
    <row r="2072">
      <c r="A2072">
        <f>INDEX(resultados!$A$2:$ZZ$2662, 2066, MATCH($B$1, resultados!$A$1:$ZZ$1, 0))</f>
        <v/>
      </c>
      <c r="B2072">
        <f>INDEX(resultados!$A$2:$ZZ$2662, 2066, MATCH($B$2, resultados!$A$1:$ZZ$1, 0))</f>
        <v/>
      </c>
      <c r="C2072">
        <f>INDEX(resultados!$A$2:$ZZ$2662, 2066, MATCH($B$3, resultados!$A$1:$ZZ$1, 0))</f>
        <v/>
      </c>
    </row>
    <row r="2073">
      <c r="A2073">
        <f>INDEX(resultados!$A$2:$ZZ$2662, 2067, MATCH($B$1, resultados!$A$1:$ZZ$1, 0))</f>
        <v/>
      </c>
      <c r="B2073">
        <f>INDEX(resultados!$A$2:$ZZ$2662, 2067, MATCH($B$2, resultados!$A$1:$ZZ$1, 0))</f>
        <v/>
      </c>
      <c r="C2073">
        <f>INDEX(resultados!$A$2:$ZZ$2662, 2067, MATCH($B$3, resultados!$A$1:$ZZ$1, 0))</f>
        <v/>
      </c>
    </row>
    <row r="2074">
      <c r="A2074">
        <f>INDEX(resultados!$A$2:$ZZ$2662, 2068, MATCH($B$1, resultados!$A$1:$ZZ$1, 0))</f>
        <v/>
      </c>
      <c r="B2074">
        <f>INDEX(resultados!$A$2:$ZZ$2662, 2068, MATCH($B$2, resultados!$A$1:$ZZ$1, 0))</f>
        <v/>
      </c>
      <c r="C2074">
        <f>INDEX(resultados!$A$2:$ZZ$2662, 2068, MATCH($B$3, resultados!$A$1:$ZZ$1, 0))</f>
        <v/>
      </c>
    </row>
    <row r="2075">
      <c r="A2075">
        <f>INDEX(resultados!$A$2:$ZZ$2662, 2069, MATCH($B$1, resultados!$A$1:$ZZ$1, 0))</f>
        <v/>
      </c>
      <c r="B2075">
        <f>INDEX(resultados!$A$2:$ZZ$2662, 2069, MATCH($B$2, resultados!$A$1:$ZZ$1, 0))</f>
        <v/>
      </c>
      <c r="C2075">
        <f>INDEX(resultados!$A$2:$ZZ$2662, 2069, MATCH($B$3, resultados!$A$1:$ZZ$1, 0))</f>
        <v/>
      </c>
    </row>
    <row r="2076">
      <c r="A2076">
        <f>INDEX(resultados!$A$2:$ZZ$2662, 2070, MATCH($B$1, resultados!$A$1:$ZZ$1, 0))</f>
        <v/>
      </c>
      <c r="B2076">
        <f>INDEX(resultados!$A$2:$ZZ$2662, 2070, MATCH($B$2, resultados!$A$1:$ZZ$1, 0))</f>
        <v/>
      </c>
      <c r="C2076">
        <f>INDEX(resultados!$A$2:$ZZ$2662, 2070, MATCH($B$3, resultados!$A$1:$ZZ$1, 0))</f>
        <v/>
      </c>
    </row>
    <row r="2077">
      <c r="A2077">
        <f>INDEX(resultados!$A$2:$ZZ$2662, 2071, MATCH($B$1, resultados!$A$1:$ZZ$1, 0))</f>
        <v/>
      </c>
      <c r="B2077">
        <f>INDEX(resultados!$A$2:$ZZ$2662, 2071, MATCH($B$2, resultados!$A$1:$ZZ$1, 0))</f>
        <v/>
      </c>
      <c r="C2077">
        <f>INDEX(resultados!$A$2:$ZZ$2662, 2071, MATCH($B$3, resultados!$A$1:$ZZ$1, 0))</f>
        <v/>
      </c>
    </row>
    <row r="2078">
      <c r="A2078">
        <f>INDEX(resultados!$A$2:$ZZ$2662, 2072, MATCH($B$1, resultados!$A$1:$ZZ$1, 0))</f>
        <v/>
      </c>
      <c r="B2078">
        <f>INDEX(resultados!$A$2:$ZZ$2662, 2072, MATCH($B$2, resultados!$A$1:$ZZ$1, 0))</f>
        <v/>
      </c>
      <c r="C2078">
        <f>INDEX(resultados!$A$2:$ZZ$2662, 2072, MATCH($B$3, resultados!$A$1:$ZZ$1, 0))</f>
        <v/>
      </c>
    </row>
    <row r="2079">
      <c r="A2079">
        <f>INDEX(resultados!$A$2:$ZZ$2662, 2073, MATCH($B$1, resultados!$A$1:$ZZ$1, 0))</f>
        <v/>
      </c>
      <c r="B2079">
        <f>INDEX(resultados!$A$2:$ZZ$2662, 2073, MATCH($B$2, resultados!$A$1:$ZZ$1, 0))</f>
        <v/>
      </c>
      <c r="C2079">
        <f>INDEX(resultados!$A$2:$ZZ$2662, 2073, MATCH($B$3, resultados!$A$1:$ZZ$1, 0))</f>
        <v/>
      </c>
    </row>
    <row r="2080">
      <c r="A2080">
        <f>INDEX(resultados!$A$2:$ZZ$2662, 2074, MATCH($B$1, resultados!$A$1:$ZZ$1, 0))</f>
        <v/>
      </c>
      <c r="B2080">
        <f>INDEX(resultados!$A$2:$ZZ$2662, 2074, MATCH($B$2, resultados!$A$1:$ZZ$1, 0))</f>
        <v/>
      </c>
      <c r="C2080">
        <f>INDEX(resultados!$A$2:$ZZ$2662, 2074, MATCH($B$3, resultados!$A$1:$ZZ$1, 0))</f>
        <v/>
      </c>
    </row>
    <row r="2081">
      <c r="A2081">
        <f>INDEX(resultados!$A$2:$ZZ$2662, 2075, MATCH($B$1, resultados!$A$1:$ZZ$1, 0))</f>
        <v/>
      </c>
      <c r="B2081">
        <f>INDEX(resultados!$A$2:$ZZ$2662, 2075, MATCH($B$2, resultados!$A$1:$ZZ$1, 0))</f>
        <v/>
      </c>
      <c r="C2081">
        <f>INDEX(resultados!$A$2:$ZZ$2662, 2075, MATCH($B$3, resultados!$A$1:$ZZ$1, 0))</f>
        <v/>
      </c>
    </row>
    <row r="2082">
      <c r="A2082">
        <f>INDEX(resultados!$A$2:$ZZ$2662, 2076, MATCH($B$1, resultados!$A$1:$ZZ$1, 0))</f>
        <v/>
      </c>
      <c r="B2082">
        <f>INDEX(resultados!$A$2:$ZZ$2662, 2076, MATCH($B$2, resultados!$A$1:$ZZ$1, 0))</f>
        <v/>
      </c>
      <c r="C2082">
        <f>INDEX(resultados!$A$2:$ZZ$2662, 2076, MATCH($B$3, resultados!$A$1:$ZZ$1, 0))</f>
        <v/>
      </c>
    </row>
    <row r="2083">
      <c r="A2083">
        <f>INDEX(resultados!$A$2:$ZZ$2662, 2077, MATCH($B$1, resultados!$A$1:$ZZ$1, 0))</f>
        <v/>
      </c>
      <c r="B2083">
        <f>INDEX(resultados!$A$2:$ZZ$2662, 2077, MATCH($B$2, resultados!$A$1:$ZZ$1, 0))</f>
        <v/>
      </c>
      <c r="C2083">
        <f>INDEX(resultados!$A$2:$ZZ$2662, 2077, MATCH($B$3, resultados!$A$1:$ZZ$1, 0))</f>
        <v/>
      </c>
    </row>
    <row r="2084">
      <c r="A2084">
        <f>INDEX(resultados!$A$2:$ZZ$2662, 2078, MATCH($B$1, resultados!$A$1:$ZZ$1, 0))</f>
        <v/>
      </c>
      <c r="B2084">
        <f>INDEX(resultados!$A$2:$ZZ$2662, 2078, MATCH($B$2, resultados!$A$1:$ZZ$1, 0))</f>
        <v/>
      </c>
      <c r="C2084">
        <f>INDEX(resultados!$A$2:$ZZ$2662, 2078, MATCH($B$3, resultados!$A$1:$ZZ$1, 0))</f>
        <v/>
      </c>
    </row>
    <row r="2085">
      <c r="A2085">
        <f>INDEX(resultados!$A$2:$ZZ$2662, 2079, MATCH($B$1, resultados!$A$1:$ZZ$1, 0))</f>
        <v/>
      </c>
      <c r="B2085">
        <f>INDEX(resultados!$A$2:$ZZ$2662, 2079, MATCH($B$2, resultados!$A$1:$ZZ$1, 0))</f>
        <v/>
      </c>
      <c r="C2085">
        <f>INDEX(resultados!$A$2:$ZZ$2662, 2079, MATCH($B$3, resultados!$A$1:$ZZ$1, 0))</f>
        <v/>
      </c>
    </row>
    <row r="2086">
      <c r="A2086">
        <f>INDEX(resultados!$A$2:$ZZ$2662, 2080, MATCH($B$1, resultados!$A$1:$ZZ$1, 0))</f>
        <v/>
      </c>
      <c r="B2086">
        <f>INDEX(resultados!$A$2:$ZZ$2662, 2080, MATCH($B$2, resultados!$A$1:$ZZ$1, 0))</f>
        <v/>
      </c>
      <c r="C2086">
        <f>INDEX(resultados!$A$2:$ZZ$2662, 2080, MATCH($B$3, resultados!$A$1:$ZZ$1, 0))</f>
        <v/>
      </c>
    </row>
    <row r="2087">
      <c r="A2087">
        <f>INDEX(resultados!$A$2:$ZZ$2662, 2081, MATCH($B$1, resultados!$A$1:$ZZ$1, 0))</f>
        <v/>
      </c>
      <c r="B2087">
        <f>INDEX(resultados!$A$2:$ZZ$2662, 2081, MATCH($B$2, resultados!$A$1:$ZZ$1, 0))</f>
        <v/>
      </c>
      <c r="C2087">
        <f>INDEX(resultados!$A$2:$ZZ$2662, 2081, MATCH($B$3, resultados!$A$1:$ZZ$1, 0))</f>
        <v/>
      </c>
    </row>
    <row r="2088">
      <c r="A2088">
        <f>INDEX(resultados!$A$2:$ZZ$2662, 2082, MATCH($B$1, resultados!$A$1:$ZZ$1, 0))</f>
        <v/>
      </c>
      <c r="B2088">
        <f>INDEX(resultados!$A$2:$ZZ$2662, 2082, MATCH($B$2, resultados!$A$1:$ZZ$1, 0))</f>
        <v/>
      </c>
      <c r="C2088">
        <f>INDEX(resultados!$A$2:$ZZ$2662, 2082, MATCH($B$3, resultados!$A$1:$ZZ$1, 0))</f>
        <v/>
      </c>
    </row>
    <row r="2089">
      <c r="A2089">
        <f>INDEX(resultados!$A$2:$ZZ$2662, 2083, MATCH($B$1, resultados!$A$1:$ZZ$1, 0))</f>
        <v/>
      </c>
      <c r="B2089">
        <f>INDEX(resultados!$A$2:$ZZ$2662, 2083, MATCH($B$2, resultados!$A$1:$ZZ$1, 0))</f>
        <v/>
      </c>
      <c r="C2089">
        <f>INDEX(resultados!$A$2:$ZZ$2662, 2083, MATCH($B$3, resultados!$A$1:$ZZ$1, 0))</f>
        <v/>
      </c>
    </row>
    <row r="2090">
      <c r="A2090">
        <f>INDEX(resultados!$A$2:$ZZ$2662, 2084, MATCH($B$1, resultados!$A$1:$ZZ$1, 0))</f>
        <v/>
      </c>
      <c r="B2090">
        <f>INDEX(resultados!$A$2:$ZZ$2662, 2084, MATCH($B$2, resultados!$A$1:$ZZ$1, 0))</f>
        <v/>
      </c>
      <c r="C2090">
        <f>INDEX(resultados!$A$2:$ZZ$2662, 2084, MATCH($B$3, resultados!$A$1:$ZZ$1, 0))</f>
        <v/>
      </c>
    </row>
    <row r="2091">
      <c r="A2091">
        <f>INDEX(resultados!$A$2:$ZZ$2662, 2085, MATCH($B$1, resultados!$A$1:$ZZ$1, 0))</f>
        <v/>
      </c>
      <c r="B2091">
        <f>INDEX(resultados!$A$2:$ZZ$2662, 2085, MATCH($B$2, resultados!$A$1:$ZZ$1, 0))</f>
        <v/>
      </c>
      <c r="C2091">
        <f>INDEX(resultados!$A$2:$ZZ$2662, 2085, MATCH($B$3, resultados!$A$1:$ZZ$1, 0))</f>
        <v/>
      </c>
    </row>
    <row r="2092">
      <c r="A2092">
        <f>INDEX(resultados!$A$2:$ZZ$2662, 2086, MATCH($B$1, resultados!$A$1:$ZZ$1, 0))</f>
        <v/>
      </c>
      <c r="B2092">
        <f>INDEX(resultados!$A$2:$ZZ$2662, 2086, MATCH($B$2, resultados!$A$1:$ZZ$1, 0))</f>
        <v/>
      </c>
      <c r="C2092">
        <f>INDEX(resultados!$A$2:$ZZ$2662, 2086, MATCH($B$3, resultados!$A$1:$ZZ$1, 0))</f>
        <v/>
      </c>
    </row>
    <row r="2093">
      <c r="A2093">
        <f>INDEX(resultados!$A$2:$ZZ$2662, 2087, MATCH($B$1, resultados!$A$1:$ZZ$1, 0))</f>
        <v/>
      </c>
      <c r="B2093">
        <f>INDEX(resultados!$A$2:$ZZ$2662, 2087, MATCH($B$2, resultados!$A$1:$ZZ$1, 0))</f>
        <v/>
      </c>
      <c r="C2093">
        <f>INDEX(resultados!$A$2:$ZZ$2662, 2087, MATCH($B$3, resultados!$A$1:$ZZ$1, 0))</f>
        <v/>
      </c>
    </row>
    <row r="2094">
      <c r="A2094">
        <f>INDEX(resultados!$A$2:$ZZ$2662, 2088, MATCH($B$1, resultados!$A$1:$ZZ$1, 0))</f>
        <v/>
      </c>
      <c r="B2094">
        <f>INDEX(resultados!$A$2:$ZZ$2662, 2088, MATCH($B$2, resultados!$A$1:$ZZ$1, 0))</f>
        <v/>
      </c>
      <c r="C2094">
        <f>INDEX(resultados!$A$2:$ZZ$2662, 2088, MATCH($B$3, resultados!$A$1:$ZZ$1, 0))</f>
        <v/>
      </c>
    </row>
    <row r="2095">
      <c r="A2095">
        <f>INDEX(resultados!$A$2:$ZZ$2662, 2089, MATCH($B$1, resultados!$A$1:$ZZ$1, 0))</f>
        <v/>
      </c>
      <c r="B2095">
        <f>INDEX(resultados!$A$2:$ZZ$2662, 2089, MATCH($B$2, resultados!$A$1:$ZZ$1, 0))</f>
        <v/>
      </c>
      <c r="C2095">
        <f>INDEX(resultados!$A$2:$ZZ$2662, 2089, MATCH($B$3, resultados!$A$1:$ZZ$1, 0))</f>
        <v/>
      </c>
    </row>
    <row r="2096">
      <c r="A2096">
        <f>INDEX(resultados!$A$2:$ZZ$2662, 2090, MATCH($B$1, resultados!$A$1:$ZZ$1, 0))</f>
        <v/>
      </c>
      <c r="B2096">
        <f>INDEX(resultados!$A$2:$ZZ$2662, 2090, MATCH($B$2, resultados!$A$1:$ZZ$1, 0))</f>
        <v/>
      </c>
      <c r="C2096">
        <f>INDEX(resultados!$A$2:$ZZ$2662, 2090, MATCH($B$3, resultados!$A$1:$ZZ$1, 0))</f>
        <v/>
      </c>
    </row>
    <row r="2097">
      <c r="A2097">
        <f>INDEX(resultados!$A$2:$ZZ$2662, 2091, MATCH($B$1, resultados!$A$1:$ZZ$1, 0))</f>
        <v/>
      </c>
      <c r="B2097">
        <f>INDEX(resultados!$A$2:$ZZ$2662, 2091, MATCH($B$2, resultados!$A$1:$ZZ$1, 0))</f>
        <v/>
      </c>
      <c r="C2097">
        <f>INDEX(resultados!$A$2:$ZZ$2662, 2091, MATCH($B$3, resultados!$A$1:$ZZ$1, 0))</f>
        <v/>
      </c>
    </row>
    <row r="2098">
      <c r="A2098">
        <f>INDEX(resultados!$A$2:$ZZ$2662, 2092, MATCH($B$1, resultados!$A$1:$ZZ$1, 0))</f>
        <v/>
      </c>
      <c r="B2098">
        <f>INDEX(resultados!$A$2:$ZZ$2662, 2092, MATCH($B$2, resultados!$A$1:$ZZ$1, 0))</f>
        <v/>
      </c>
      <c r="C2098">
        <f>INDEX(resultados!$A$2:$ZZ$2662, 2092, MATCH($B$3, resultados!$A$1:$ZZ$1, 0))</f>
        <v/>
      </c>
    </row>
    <row r="2099">
      <c r="A2099">
        <f>INDEX(resultados!$A$2:$ZZ$2662, 2093, MATCH($B$1, resultados!$A$1:$ZZ$1, 0))</f>
        <v/>
      </c>
      <c r="B2099">
        <f>INDEX(resultados!$A$2:$ZZ$2662, 2093, MATCH($B$2, resultados!$A$1:$ZZ$1, 0))</f>
        <v/>
      </c>
      <c r="C2099">
        <f>INDEX(resultados!$A$2:$ZZ$2662, 2093, MATCH($B$3, resultados!$A$1:$ZZ$1, 0))</f>
        <v/>
      </c>
    </row>
    <row r="2100">
      <c r="A2100">
        <f>INDEX(resultados!$A$2:$ZZ$2662, 2094, MATCH($B$1, resultados!$A$1:$ZZ$1, 0))</f>
        <v/>
      </c>
      <c r="B2100">
        <f>INDEX(resultados!$A$2:$ZZ$2662, 2094, MATCH($B$2, resultados!$A$1:$ZZ$1, 0))</f>
        <v/>
      </c>
      <c r="C2100">
        <f>INDEX(resultados!$A$2:$ZZ$2662, 2094, MATCH($B$3, resultados!$A$1:$ZZ$1, 0))</f>
        <v/>
      </c>
    </row>
    <row r="2101">
      <c r="A2101">
        <f>INDEX(resultados!$A$2:$ZZ$2662, 2095, MATCH($B$1, resultados!$A$1:$ZZ$1, 0))</f>
        <v/>
      </c>
      <c r="B2101">
        <f>INDEX(resultados!$A$2:$ZZ$2662, 2095, MATCH($B$2, resultados!$A$1:$ZZ$1, 0))</f>
        <v/>
      </c>
      <c r="C2101">
        <f>INDEX(resultados!$A$2:$ZZ$2662, 2095, MATCH($B$3, resultados!$A$1:$ZZ$1, 0))</f>
        <v/>
      </c>
    </row>
    <row r="2102">
      <c r="A2102">
        <f>INDEX(resultados!$A$2:$ZZ$2662, 2096, MATCH($B$1, resultados!$A$1:$ZZ$1, 0))</f>
        <v/>
      </c>
      <c r="B2102">
        <f>INDEX(resultados!$A$2:$ZZ$2662, 2096, MATCH($B$2, resultados!$A$1:$ZZ$1, 0))</f>
        <v/>
      </c>
      <c r="C2102">
        <f>INDEX(resultados!$A$2:$ZZ$2662, 2096, MATCH($B$3, resultados!$A$1:$ZZ$1, 0))</f>
        <v/>
      </c>
    </row>
    <row r="2103">
      <c r="A2103">
        <f>INDEX(resultados!$A$2:$ZZ$2662, 2097, MATCH($B$1, resultados!$A$1:$ZZ$1, 0))</f>
        <v/>
      </c>
      <c r="B2103">
        <f>INDEX(resultados!$A$2:$ZZ$2662, 2097, MATCH($B$2, resultados!$A$1:$ZZ$1, 0))</f>
        <v/>
      </c>
      <c r="C2103">
        <f>INDEX(resultados!$A$2:$ZZ$2662, 2097, MATCH($B$3, resultados!$A$1:$ZZ$1, 0))</f>
        <v/>
      </c>
    </row>
    <row r="2104">
      <c r="A2104">
        <f>INDEX(resultados!$A$2:$ZZ$2662, 2098, MATCH($B$1, resultados!$A$1:$ZZ$1, 0))</f>
        <v/>
      </c>
      <c r="B2104">
        <f>INDEX(resultados!$A$2:$ZZ$2662, 2098, MATCH($B$2, resultados!$A$1:$ZZ$1, 0))</f>
        <v/>
      </c>
      <c r="C2104">
        <f>INDEX(resultados!$A$2:$ZZ$2662, 2098, MATCH($B$3, resultados!$A$1:$ZZ$1, 0))</f>
        <v/>
      </c>
    </row>
    <row r="2105">
      <c r="A2105">
        <f>INDEX(resultados!$A$2:$ZZ$2662, 2099, MATCH($B$1, resultados!$A$1:$ZZ$1, 0))</f>
        <v/>
      </c>
      <c r="B2105">
        <f>INDEX(resultados!$A$2:$ZZ$2662, 2099, MATCH($B$2, resultados!$A$1:$ZZ$1, 0))</f>
        <v/>
      </c>
      <c r="C2105">
        <f>INDEX(resultados!$A$2:$ZZ$2662, 2099, MATCH($B$3, resultados!$A$1:$ZZ$1, 0))</f>
        <v/>
      </c>
    </row>
    <row r="2106">
      <c r="A2106">
        <f>INDEX(resultados!$A$2:$ZZ$2662, 2100, MATCH($B$1, resultados!$A$1:$ZZ$1, 0))</f>
        <v/>
      </c>
      <c r="B2106">
        <f>INDEX(resultados!$A$2:$ZZ$2662, 2100, MATCH($B$2, resultados!$A$1:$ZZ$1, 0))</f>
        <v/>
      </c>
      <c r="C2106">
        <f>INDEX(resultados!$A$2:$ZZ$2662, 2100, MATCH($B$3, resultados!$A$1:$ZZ$1, 0))</f>
        <v/>
      </c>
    </row>
    <row r="2107">
      <c r="A2107">
        <f>INDEX(resultados!$A$2:$ZZ$2662, 2101, MATCH($B$1, resultados!$A$1:$ZZ$1, 0))</f>
        <v/>
      </c>
      <c r="B2107">
        <f>INDEX(resultados!$A$2:$ZZ$2662, 2101, MATCH($B$2, resultados!$A$1:$ZZ$1, 0))</f>
        <v/>
      </c>
      <c r="C2107">
        <f>INDEX(resultados!$A$2:$ZZ$2662, 2101, MATCH($B$3, resultados!$A$1:$ZZ$1, 0))</f>
        <v/>
      </c>
    </row>
    <row r="2108">
      <c r="A2108">
        <f>INDEX(resultados!$A$2:$ZZ$2662, 2102, MATCH($B$1, resultados!$A$1:$ZZ$1, 0))</f>
        <v/>
      </c>
      <c r="B2108">
        <f>INDEX(resultados!$A$2:$ZZ$2662, 2102, MATCH($B$2, resultados!$A$1:$ZZ$1, 0))</f>
        <v/>
      </c>
      <c r="C2108">
        <f>INDEX(resultados!$A$2:$ZZ$2662, 2102, MATCH($B$3, resultados!$A$1:$ZZ$1, 0))</f>
        <v/>
      </c>
    </row>
    <row r="2109">
      <c r="A2109">
        <f>INDEX(resultados!$A$2:$ZZ$2662, 2103, MATCH($B$1, resultados!$A$1:$ZZ$1, 0))</f>
        <v/>
      </c>
      <c r="B2109">
        <f>INDEX(resultados!$A$2:$ZZ$2662, 2103, MATCH($B$2, resultados!$A$1:$ZZ$1, 0))</f>
        <v/>
      </c>
      <c r="C2109">
        <f>INDEX(resultados!$A$2:$ZZ$2662, 2103, MATCH($B$3, resultados!$A$1:$ZZ$1, 0))</f>
        <v/>
      </c>
    </row>
    <row r="2110">
      <c r="A2110">
        <f>INDEX(resultados!$A$2:$ZZ$2662, 2104, MATCH($B$1, resultados!$A$1:$ZZ$1, 0))</f>
        <v/>
      </c>
      <c r="B2110">
        <f>INDEX(resultados!$A$2:$ZZ$2662, 2104, MATCH($B$2, resultados!$A$1:$ZZ$1, 0))</f>
        <v/>
      </c>
      <c r="C2110">
        <f>INDEX(resultados!$A$2:$ZZ$2662, 2104, MATCH($B$3, resultados!$A$1:$ZZ$1, 0))</f>
        <v/>
      </c>
    </row>
    <row r="2111">
      <c r="A2111">
        <f>INDEX(resultados!$A$2:$ZZ$2662, 2105, MATCH($B$1, resultados!$A$1:$ZZ$1, 0))</f>
        <v/>
      </c>
      <c r="B2111">
        <f>INDEX(resultados!$A$2:$ZZ$2662, 2105, MATCH($B$2, resultados!$A$1:$ZZ$1, 0))</f>
        <v/>
      </c>
      <c r="C2111">
        <f>INDEX(resultados!$A$2:$ZZ$2662, 2105, MATCH($B$3, resultados!$A$1:$ZZ$1, 0))</f>
        <v/>
      </c>
    </row>
    <row r="2112">
      <c r="A2112">
        <f>INDEX(resultados!$A$2:$ZZ$2662, 2106, MATCH($B$1, resultados!$A$1:$ZZ$1, 0))</f>
        <v/>
      </c>
      <c r="B2112">
        <f>INDEX(resultados!$A$2:$ZZ$2662, 2106, MATCH($B$2, resultados!$A$1:$ZZ$1, 0))</f>
        <v/>
      </c>
      <c r="C2112">
        <f>INDEX(resultados!$A$2:$ZZ$2662, 2106, MATCH($B$3, resultados!$A$1:$ZZ$1, 0))</f>
        <v/>
      </c>
    </row>
    <row r="2113">
      <c r="A2113">
        <f>INDEX(resultados!$A$2:$ZZ$2662, 2107, MATCH($B$1, resultados!$A$1:$ZZ$1, 0))</f>
        <v/>
      </c>
      <c r="B2113">
        <f>INDEX(resultados!$A$2:$ZZ$2662, 2107, MATCH($B$2, resultados!$A$1:$ZZ$1, 0))</f>
        <v/>
      </c>
      <c r="C2113">
        <f>INDEX(resultados!$A$2:$ZZ$2662, 2107, MATCH($B$3, resultados!$A$1:$ZZ$1, 0))</f>
        <v/>
      </c>
    </row>
    <row r="2114">
      <c r="A2114">
        <f>INDEX(resultados!$A$2:$ZZ$2662, 2108, MATCH($B$1, resultados!$A$1:$ZZ$1, 0))</f>
        <v/>
      </c>
      <c r="B2114">
        <f>INDEX(resultados!$A$2:$ZZ$2662, 2108, MATCH($B$2, resultados!$A$1:$ZZ$1, 0))</f>
        <v/>
      </c>
      <c r="C2114">
        <f>INDEX(resultados!$A$2:$ZZ$2662, 2108, MATCH($B$3, resultados!$A$1:$ZZ$1, 0))</f>
        <v/>
      </c>
    </row>
    <row r="2115">
      <c r="A2115">
        <f>INDEX(resultados!$A$2:$ZZ$2662, 2109, MATCH($B$1, resultados!$A$1:$ZZ$1, 0))</f>
        <v/>
      </c>
      <c r="B2115">
        <f>INDEX(resultados!$A$2:$ZZ$2662, 2109, MATCH($B$2, resultados!$A$1:$ZZ$1, 0))</f>
        <v/>
      </c>
      <c r="C2115">
        <f>INDEX(resultados!$A$2:$ZZ$2662, 2109, MATCH($B$3, resultados!$A$1:$ZZ$1, 0))</f>
        <v/>
      </c>
    </row>
    <row r="2116">
      <c r="A2116">
        <f>INDEX(resultados!$A$2:$ZZ$2662, 2110, MATCH($B$1, resultados!$A$1:$ZZ$1, 0))</f>
        <v/>
      </c>
      <c r="B2116">
        <f>INDEX(resultados!$A$2:$ZZ$2662, 2110, MATCH($B$2, resultados!$A$1:$ZZ$1, 0))</f>
        <v/>
      </c>
      <c r="C2116">
        <f>INDEX(resultados!$A$2:$ZZ$2662, 2110, MATCH($B$3, resultados!$A$1:$ZZ$1, 0))</f>
        <v/>
      </c>
    </row>
    <row r="2117">
      <c r="A2117">
        <f>INDEX(resultados!$A$2:$ZZ$2662, 2111, MATCH($B$1, resultados!$A$1:$ZZ$1, 0))</f>
        <v/>
      </c>
      <c r="B2117">
        <f>INDEX(resultados!$A$2:$ZZ$2662, 2111, MATCH($B$2, resultados!$A$1:$ZZ$1, 0))</f>
        <v/>
      </c>
      <c r="C2117">
        <f>INDEX(resultados!$A$2:$ZZ$2662, 2111, MATCH($B$3, resultados!$A$1:$ZZ$1, 0))</f>
        <v/>
      </c>
    </row>
    <row r="2118">
      <c r="A2118">
        <f>INDEX(resultados!$A$2:$ZZ$2662, 2112, MATCH($B$1, resultados!$A$1:$ZZ$1, 0))</f>
        <v/>
      </c>
      <c r="B2118">
        <f>INDEX(resultados!$A$2:$ZZ$2662, 2112, MATCH($B$2, resultados!$A$1:$ZZ$1, 0))</f>
        <v/>
      </c>
      <c r="C2118">
        <f>INDEX(resultados!$A$2:$ZZ$2662, 2112, MATCH($B$3, resultados!$A$1:$ZZ$1, 0))</f>
        <v/>
      </c>
    </row>
    <row r="2119">
      <c r="A2119">
        <f>INDEX(resultados!$A$2:$ZZ$2662, 2113, MATCH($B$1, resultados!$A$1:$ZZ$1, 0))</f>
        <v/>
      </c>
      <c r="B2119">
        <f>INDEX(resultados!$A$2:$ZZ$2662, 2113, MATCH($B$2, resultados!$A$1:$ZZ$1, 0))</f>
        <v/>
      </c>
      <c r="C2119">
        <f>INDEX(resultados!$A$2:$ZZ$2662, 2113, MATCH($B$3, resultados!$A$1:$ZZ$1, 0))</f>
        <v/>
      </c>
    </row>
    <row r="2120">
      <c r="A2120">
        <f>INDEX(resultados!$A$2:$ZZ$2662, 2114, MATCH($B$1, resultados!$A$1:$ZZ$1, 0))</f>
        <v/>
      </c>
      <c r="B2120">
        <f>INDEX(resultados!$A$2:$ZZ$2662, 2114, MATCH($B$2, resultados!$A$1:$ZZ$1, 0))</f>
        <v/>
      </c>
      <c r="C2120">
        <f>INDEX(resultados!$A$2:$ZZ$2662, 2114, MATCH($B$3, resultados!$A$1:$ZZ$1, 0))</f>
        <v/>
      </c>
    </row>
    <row r="2121">
      <c r="A2121">
        <f>INDEX(resultados!$A$2:$ZZ$2662, 2115, MATCH($B$1, resultados!$A$1:$ZZ$1, 0))</f>
        <v/>
      </c>
      <c r="B2121">
        <f>INDEX(resultados!$A$2:$ZZ$2662, 2115, MATCH($B$2, resultados!$A$1:$ZZ$1, 0))</f>
        <v/>
      </c>
      <c r="C2121">
        <f>INDEX(resultados!$A$2:$ZZ$2662, 2115, MATCH($B$3, resultados!$A$1:$ZZ$1, 0))</f>
        <v/>
      </c>
    </row>
    <row r="2122">
      <c r="A2122">
        <f>INDEX(resultados!$A$2:$ZZ$2662, 2116, MATCH($B$1, resultados!$A$1:$ZZ$1, 0))</f>
        <v/>
      </c>
      <c r="B2122">
        <f>INDEX(resultados!$A$2:$ZZ$2662, 2116, MATCH($B$2, resultados!$A$1:$ZZ$1, 0))</f>
        <v/>
      </c>
      <c r="C2122">
        <f>INDEX(resultados!$A$2:$ZZ$2662, 2116, MATCH($B$3, resultados!$A$1:$ZZ$1, 0))</f>
        <v/>
      </c>
    </row>
    <row r="2123">
      <c r="A2123">
        <f>INDEX(resultados!$A$2:$ZZ$2662, 2117, MATCH($B$1, resultados!$A$1:$ZZ$1, 0))</f>
        <v/>
      </c>
      <c r="B2123">
        <f>INDEX(resultados!$A$2:$ZZ$2662, 2117, MATCH($B$2, resultados!$A$1:$ZZ$1, 0))</f>
        <v/>
      </c>
      <c r="C2123">
        <f>INDEX(resultados!$A$2:$ZZ$2662, 2117, MATCH($B$3, resultados!$A$1:$ZZ$1, 0))</f>
        <v/>
      </c>
    </row>
    <row r="2124">
      <c r="A2124">
        <f>INDEX(resultados!$A$2:$ZZ$2662, 2118, MATCH($B$1, resultados!$A$1:$ZZ$1, 0))</f>
        <v/>
      </c>
      <c r="B2124">
        <f>INDEX(resultados!$A$2:$ZZ$2662, 2118, MATCH($B$2, resultados!$A$1:$ZZ$1, 0))</f>
        <v/>
      </c>
      <c r="C2124">
        <f>INDEX(resultados!$A$2:$ZZ$2662, 2118, MATCH($B$3, resultados!$A$1:$ZZ$1, 0))</f>
        <v/>
      </c>
    </row>
    <row r="2125">
      <c r="A2125">
        <f>INDEX(resultados!$A$2:$ZZ$2662, 2119, MATCH($B$1, resultados!$A$1:$ZZ$1, 0))</f>
        <v/>
      </c>
      <c r="B2125">
        <f>INDEX(resultados!$A$2:$ZZ$2662, 2119, MATCH($B$2, resultados!$A$1:$ZZ$1, 0))</f>
        <v/>
      </c>
      <c r="C2125">
        <f>INDEX(resultados!$A$2:$ZZ$2662, 2119, MATCH($B$3, resultados!$A$1:$ZZ$1, 0))</f>
        <v/>
      </c>
    </row>
    <row r="2126">
      <c r="A2126">
        <f>INDEX(resultados!$A$2:$ZZ$2662, 2120, MATCH($B$1, resultados!$A$1:$ZZ$1, 0))</f>
        <v/>
      </c>
      <c r="B2126">
        <f>INDEX(resultados!$A$2:$ZZ$2662, 2120, MATCH($B$2, resultados!$A$1:$ZZ$1, 0))</f>
        <v/>
      </c>
      <c r="C2126">
        <f>INDEX(resultados!$A$2:$ZZ$2662, 2120, MATCH($B$3, resultados!$A$1:$ZZ$1, 0))</f>
        <v/>
      </c>
    </row>
    <row r="2127">
      <c r="A2127">
        <f>INDEX(resultados!$A$2:$ZZ$2662, 2121, MATCH($B$1, resultados!$A$1:$ZZ$1, 0))</f>
        <v/>
      </c>
      <c r="B2127">
        <f>INDEX(resultados!$A$2:$ZZ$2662, 2121, MATCH($B$2, resultados!$A$1:$ZZ$1, 0))</f>
        <v/>
      </c>
      <c r="C2127">
        <f>INDEX(resultados!$A$2:$ZZ$2662, 2121, MATCH($B$3, resultados!$A$1:$ZZ$1, 0))</f>
        <v/>
      </c>
    </row>
    <row r="2128">
      <c r="A2128">
        <f>INDEX(resultados!$A$2:$ZZ$2662, 2122, MATCH($B$1, resultados!$A$1:$ZZ$1, 0))</f>
        <v/>
      </c>
      <c r="B2128">
        <f>INDEX(resultados!$A$2:$ZZ$2662, 2122, MATCH($B$2, resultados!$A$1:$ZZ$1, 0))</f>
        <v/>
      </c>
      <c r="C2128">
        <f>INDEX(resultados!$A$2:$ZZ$2662, 2122, MATCH($B$3, resultados!$A$1:$ZZ$1, 0))</f>
        <v/>
      </c>
    </row>
    <row r="2129">
      <c r="A2129">
        <f>INDEX(resultados!$A$2:$ZZ$2662, 2123, MATCH($B$1, resultados!$A$1:$ZZ$1, 0))</f>
        <v/>
      </c>
      <c r="B2129">
        <f>INDEX(resultados!$A$2:$ZZ$2662, 2123, MATCH($B$2, resultados!$A$1:$ZZ$1, 0))</f>
        <v/>
      </c>
      <c r="C2129">
        <f>INDEX(resultados!$A$2:$ZZ$2662, 2123, MATCH($B$3, resultados!$A$1:$ZZ$1, 0))</f>
        <v/>
      </c>
    </row>
    <row r="2130">
      <c r="A2130">
        <f>INDEX(resultados!$A$2:$ZZ$2662, 2124, MATCH($B$1, resultados!$A$1:$ZZ$1, 0))</f>
        <v/>
      </c>
      <c r="B2130">
        <f>INDEX(resultados!$A$2:$ZZ$2662, 2124, MATCH($B$2, resultados!$A$1:$ZZ$1, 0))</f>
        <v/>
      </c>
      <c r="C2130">
        <f>INDEX(resultados!$A$2:$ZZ$2662, 2124, MATCH($B$3, resultados!$A$1:$ZZ$1, 0))</f>
        <v/>
      </c>
    </row>
    <row r="2131">
      <c r="A2131">
        <f>INDEX(resultados!$A$2:$ZZ$2662, 2125, MATCH($B$1, resultados!$A$1:$ZZ$1, 0))</f>
        <v/>
      </c>
      <c r="B2131">
        <f>INDEX(resultados!$A$2:$ZZ$2662, 2125, MATCH($B$2, resultados!$A$1:$ZZ$1, 0))</f>
        <v/>
      </c>
      <c r="C2131">
        <f>INDEX(resultados!$A$2:$ZZ$2662, 2125, MATCH($B$3, resultados!$A$1:$ZZ$1, 0))</f>
        <v/>
      </c>
    </row>
    <row r="2132">
      <c r="A2132">
        <f>INDEX(resultados!$A$2:$ZZ$2662, 2126, MATCH($B$1, resultados!$A$1:$ZZ$1, 0))</f>
        <v/>
      </c>
      <c r="B2132">
        <f>INDEX(resultados!$A$2:$ZZ$2662, 2126, MATCH($B$2, resultados!$A$1:$ZZ$1, 0))</f>
        <v/>
      </c>
      <c r="C2132">
        <f>INDEX(resultados!$A$2:$ZZ$2662, 2126, MATCH($B$3, resultados!$A$1:$ZZ$1, 0))</f>
        <v/>
      </c>
    </row>
    <row r="2133">
      <c r="A2133">
        <f>INDEX(resultados!$A$2:$ZZ$2662, 2127, MATCH($B$1, resultados!$A$1:$ZZ$1, 0))</f>
        <v/>
      </c>
      <c r="B2133">
        <f>INDEX(resultados!$A$2:$ZZ$2662, 2127, MATCH($B$2, resultados!$A$1:$ZZ$1, 0))</f>
        <v/>
      </c>
      <c r="C2133">
        <f>INDEX(resultados!$A$2:$ZZ$2662, 2127, MATCH($B$3, resultados!$A$1:$ZZ$1, 0))</f>
        <v/>
      </c>
    </row>
    <row r="2134">
      <c r="A2134">
        <f>INDEX(resultados!$A$2:$ZZ$2662, 2128, MATCH($B$1, resultados!$A$1:$ZZ$1, 0))</f>
        <v/>
      </c>
      <c r="B2134">
        <f>INDEX(resultados!$A$2:$ZZ$2662, 2128, MATCH($B$2, resultados!$A$1:$ZZ$1, 0))</f>
        <v/>
      </c>
      <c r="C2134">
        <f>INDEX(resultados!$A$2:$ZZ$2662, 2128, MATCH($B$3, resultados!$A$1:$ZZ$1, 0))</f>
        <v/>
      </c>
    </row>
    <row r="2135">
      <c r="A2135">
        <f>INDEX(resultados!$A$2:$ZZ$2662, 2129, MATCH($B$1, resultados!$A$1:$ZZ$1, 0))</f>
        <v/>
      </c>
      <c r="B2135">
        <f>INDEX(resultados!$A$2:$ZZ$2662, 2129, MATCH($B$2, resultados!$A$1:$ZZ$1, 0))</f>
        <v/>
      </c>
      <c r="C2135">
        <f>INDEX(resultados!$A$2:$ZZ$2662, 2129, MATCH($B$3, resultados!$A$1:$ZZ$1, 0))</f>
        <v/>
      </c>
    </row>
    <row r="2136">
      <c r="A2136">
        <f>INDEX(resultados!$A$2:$ZZ$2662, 2130, MATCH($B$1, resultados!$A$1:$ZZ$1, 0))</f>
        <v/>
      </c>
      <c r="B2136">
        <f>INDEX(resultados!$A$2:$ZZ$2662, 2130, MATCH($B$2, resultados!$A$1:$ZZ$1, 0))</f>
        <v/>
      </c>
      <c r="C2136">
        <f>INDEX(resultados!$A$2:$ZZ$2662, 2130, MATCH($B$3, resultados!$A$1:$ZZ$1, 0))</f>
        <v/>
      </c>
    </row>
    <row r="2137">
      <c r="A2137">
        <f>INDEX(resultados!$A$2:$ZZ$2662, 2131, MATCH($B$1, resultados!$A$1:$ZZ$1, 0))</f>
        <v/>
      </c>
      <c r="B2137">
        <f>INDEX(resultados!$A$2:$ZZ$2662, 2131, MATCH($B$2, resultados!$A$1:$ZZ$1, 0))</f>
        <v/>
      </c>
      <c r="C2137">
        <f>INDEX(resultados!$A$2:$ZZ$2662, 2131, MATCH($B$3, resultados!$A$1:$ZZ$1, 0))</f>
        <v/>
      </c>
    </row>
    <row r="2138">
      <c r="A2138">
        <f>INDEX(resultados!$A$2:$ZZ$2662, 2132, MATCH($B$1, resultados!$A$1:$ZZ$1, 0))</f>
        <v/>
      </c>
      <c r="B2138">
        <f>INDEX(resultados!$A$2:$ZZ$2662, 2132, MATCH($B$2, resultados!$A$1:$ZZ$1, 0))</f>
        <v/>
      </c>
      <c r="C2138">
        <f>INDEX(resultados!$A$2:$ZZ$2662, 2132, MATCH($B$3, resultados!$A$1:$ZZ$1, 0))</f>
        <v/>
      </c>
    </row>
    <row r="2139">
      <c r="A2139">
        <f>INDEX(resultados!$A$2:$ZZ$2662, 2133, MATCH($B$1, resultados!$A$1:$ZZ$1, 0))</f>
        <v/>
      </c>
      <c r="B2139">
        <f>INDEX(resultados!$A$2:$ZZ$2662, 2133, MATCH($B$2, resultados!$A$1:$ZZ$1, 0))</f>
        <v/>
      </c>
      <c r="C2139">
        <f>INDEX(resultados!$A$2:$ZZ$2662, 2133, MATCH($B$3, resultados!$A$1:$ZZ$1, 0))</f>
        <v/>
      </c>
    </row>
    <row r="2140">
      <c r="A2140">
        <f>INDEX(resultados!$A$2:$ZZ$2662, 2134, MATCH($B$1, resultados!$A$1:$ZZ$1, 0))</f>
        <v/>
      </c>
      <c r="B2140">
        <f>INDEX(resultados!$A$2:$ZZ$2662, 2134, MATCH($B$2, resultados!$A$1:$ZZ$1, 0))</f>
        <v/>
      </c>
      <c r="C2140">
        <f>INDEX(resultados!$A$2:$ZZ$2662, 2134, MATCH($B$3, resultados!$A$1:$ZZ$1, 0))</f>
        <v/>
      </c>
    </row>
    <row r="2141">
      <c r="A2141">
        <f>INDEX(resultados!$A$2:$ZZ$2662, 2135, MATCH($B$1, resultados!$A$1:$ZZ$1, 0))</f>
        <v/>
      </c>
      <c r="B2141">
        <f>INDEX(resultados!$A$2:$ZZ$2662, 2135, MATCH($B$2, resultados!$A$1:$ZZ$1, 0))</f>
        <v/>
      </c>
      <c r="C2141">
        <f>INDEX(resultados!$A$2:$ZZ$2662, 2135, MATCH($B$3, resultados!$A$1:$ZZ$1, 0))</f>
        <v/>
      </c>
    </row>
    <row r="2142">
      <c r="A2142">
        <f>INDEX(resultados!$A$2:$ZZ$2662, 2136, MATCH($B$1, resultados!$A$1:$ZZ$1, 0))</f>
        <v/>
      </c>
      <c r="B2142">
        <f>INDEX(resultados!$A$2:$ZZ$2662, 2136, MATCH($B$2, resultados!$A$1:$ZZ$1, 0))</f>
        <v/>
      </c>
      <c r="C2142">
        <f>INDEX(resultados!$A$2:$ZZ$2662, 2136, MATCH($B$3, resultados!$A$1:$ZZ$1, 0))</f>
        <v/>
      </c>
    </row>
    <row r="2143">
      <c r="A2143">
        <f>INDEX(resultados!$A$2:$ZZ$2662, 2137, MATCH($B$1, resultados!$A$1:$ZZ$1, 0))</f>
        <v/>
      </c>
      <c r="B2143">
        <f>INDEX(resultados!$A$2:$ZZ$2662, 2137, MATCH($B$2, resultados!$A$1:$ZZ$1, 0))</f>
        <v/>
      </c>
      <c r="C2143">
        <f>INDEX(resultados!$A$2:$ZZ$2662, 2137, MATCH($B$3, resultados!$A$1:$ZZ$1, 0))</f>
        <v/>
      </c>
    </row>
    <row r="2144">
      <c r="A2144">
        <f>INDEX(resultados!$A$2:$ZZ$2662, 2138, MATCH($B$1, resultados!$A$1:$ZZ$1, 0))</f>
        <v/>
      </c>
      <c r="B2144">
        <f>INDEX(resultados!$A$2:$ZZ$2662, 2138, MATCH($B$2, resultados!$A$1:$ZZ$1, 0))</f>
        <v/>
      </c>
      <c r="C2144">
        <f>INDEX(resultados!$A$2:$ZZ$2662, 2138, MATCH($B$3, resultados!$A$1:$ZZ$1, 0))</f>
        <v/>
      </c>
    </row>
    <row r="2145">
      <c r="A2145">
        <f>INDEX(resultados!$A$2:$ZZ$2662, 2139, MATCH($B$1, resultados!$A$1:$ZZ$1, 0))</f>
        <v/>
      </c>
      <c r="B2145">
        <f>INDEX(resultados!$A$2:$ZZ$2662, 2139, MATCH($B$2, resultados!$A$1:$ZZ$1, 0))</f>
        <v/>
      </c>
      <c r="C2145">
        <f>INDEX(resultados!$A$2:$ZZ$2662, 2139, MATCH($B$3, resultados!$A$1:$ZZ$1, 0))</f>
        <v/>
      </c>
    </row>
    <row r="2146">
      <c r="A2146">
        <f>INDEX(resultados!$A$2:$ZZ$2662, 2140, MATCH($B$1, resultados!$A$1:$ZZ$1, 0))</f>
        <v/>
      </c>
      <c r="B2146">
        <f>INDEX(resultados!$A$2:$ZZ$2662, 2140, MATCH($B$2, resultados!$A$1:$ZZ$1, 0))</f>
        <v/>
      </c>
      <c r="C2146">
        <f>INDEX(resultados!$A$2:$ZZ$2662, 2140, MATCH($B$3, resultados!$A$1:$ZZ$1, 0))</f>
        <v/>
      </c>
    </row>
    <row r="2147">
      <c r="A2147">
        <f>INDEX(resultados!$A$2:$ZZ$2662, 2141, MATCH($B$1, resultados!$A$1:$ZZ$1, 0))</f>
        <v/>
      </c>
      <c r="B2147">
        <f>INDEX(resultados!$A$2:$ZZ$2662, 2141, MATCH($B$2, resultados!$A$1:$ZZ$1, 0))</f>
        <v/>
      </c>
      <c r="C2147">
        <f>INDEX(resultados!$A$2:$ZZ$2662, 2141, MATCH($B$3, resultados!$A$1:$ZZ$1, 0))</f>
        <v/>
      </c>
    </row>
    <row r="2148">
      <c r="A2148">
        <f>INDEX(resultados!$A$2:$ZZ$2662, 2142, MATCH($B$1, resultados!$A$1:$ZZ$1, 0))</f>
        <v/>
      </c>
      <c r="B2148">
        <f>INDEX(resultados!$A$2:$ZZ$2662, 2142, MATCH($B$2, resultados!$A$1:$ZZ$1, 0))</f>
        <v/>
      </c>
      <c r="C2148">
        <f>INDEX(resultados!$A$2:$ZZ$2662, 2142, MATCH($B$3, resultados!$A$1:$ZZ$1, 0))</f>
        <v/>
      </c>
    </row>
    <row r="2149">
      <c r="A2149">
        <f>INDEX(resultados!$A$2:$ZZ$2662, 2143, MATCH($B$1, resultados!$A$1:$ZZ$1, 0))</f>
        <v/>
      </c>
      <c r="B2149">
        <f>INDEX(resultados!$A$2:$ZZ$2662, 2143, MATCH($B$2, resultados!$A$1:$ZZ$1, 0))</f>
        <v/>
      </c>
      <c r="C2149">
        <f>INDEX(resultados!$A$2:$ZZ$2662, 2143, MATCH($B$3, resultados!$A$1:$ZZ$1, 0))</f>
        <v/>
      </c>
    </row>
    <row r="2150">
      <c r="A2150">
        <f>INDEX(resultados!$A$2:$ZZ$2662, 2144, MATCH($B$1, resultados!$A$1:$ZZ$1, 0))</f>
        <v/>
      </c>
      <c r="B2150">
        <f>INDEX(resultados!$A$2:$ZZ$2662, 2144, MATCH($B$2, resultados!$A$1:$ZZ$1, 0))</f>
        <v/>
      </c>
      <c r="C2150">
        <f>INDEX(resultados!$A$2:$ZZ$2662, 2144, MATCH($B$3, resultados!$A$1:$ZZ$1, 0))</f>
        <v/>
      </c>
    </row>
    <row r="2151">
      <c r="A2151">
        <f>INDEX(resultados!$A$2:$ZZ$2662, 2145, MATCH($B$1, resultados!$A$1:$ZZ$1, 0))</f>
        <v/>
      </c>
      <c r="B2151">
        <f>INDEX(resultados!$A$2:$ZZ$2662, 2145, MATCH($B$2, resultados!$A$1:$ZZ$1, 0))</f>
        <v/>
      </c>
      <c r="C2151">
        <f>INDEX(resultados!$A$2:$ZZ$2662, 2145, MATCH($B$3, resultados!$A$1:$ZZ$1, 0))</f>
        <v/>
      </c>
    </row>
    <row r="2152">
      <c r="A2152">
        <f>INDEX(resultados!$A$2:$ZZ$2662, 2146, MATCH($B$1, resultados!$A$1:$ZZ$1, 0))</f>
        <v/>
      </c>
      <c r="B2152">
        <f>INDEX(resultados!$A$2:$ZZ$2662, 2146, MATCH($B$2, resultados!$A$1:$ZZ$1, 0))</f>
        <v/>
      </c>
      <c r="C2152">
        <f>INDEX(resultados!$A$2:$ZZ$2662, 2146, MATCH($B$3, resultados!$A$1:$ZZ$1, 0))</f>
        <v/>
      </c>
    </row>
    <row r="2153">
      <c r="A2153">
        <f>INDEX(resultados!$A$2:$ZZ$2662, 2147, MATCH($B$1, resultados!$A$1:$ZZ$1, 0))</f>
        <v/>
      </c>
      <c r="B2153">
        <f>INDEX(resultados!$A$2:$ZZ$2662, 2147, MATCH($B$2, resultados!$A$1:$ZZ$1, 0))</f>
        <v/>
      </c>
      <c r="C2153">
        <f>INDEX(resultados!$A$2:$ZZ$2662, 2147, MATCH($B$3, resultados!$A$1:$ZZ$1, 0))</f>
        <v/>
      </c>
    </row>
    <row r="2154">
      <c r="A2154">
        <f>INDEX(resultados!$A$2:$ZZ$2662, 2148, MATCH($B$1, resultados!$A$1:$ZZ$1, 0))</f>
        <v/>
      </c>
      <c r="B2154">
        <f>INDEX(resultados!$A$2:$ZZ$2662, 2148, MATCH($B$2, resultados!$A$1:$ZZ$1, 0))</f>
        <v/>
      </c>
      <c r="C2154">
        <f>INDEX(resultados!$A$2:$ZZ$2662, 2148, MATCH($B$3, resultados!$A$1:$ZZ$1, 0))</f>
        <v/>
      </c>
    </row>
    <row r="2155">
      <c r="A2155">
        <f>INDEX(resultados!$A$2:$ZZ$2662, 2149, MATCH($B$1, resultados!$A$1:$ZZ$1, 0))</f>
        <v/>
      </c>
      <c r="B2155">
        <f>INDEX(resultados!$A$2:$ZZ$2662, 2149, MATCH($B$2, resultados!$A$1:$ZZ$1, 0))</f>
        <v/>
      </c>
      <c r="C2155">
        <f>INDEX(resultados!$A$2:$ZZ$2662, 2149, MATCH($B$3, resultados!$A$1:$ZZ$1, 0))</f>
        <v/>
      </c>
    </row>
    <row r="2156">
      <c r="A2156">
        <f>INDEX(resultados!$A$2:$ZZ$2662, 2150, MATCH($B$1, resultados!$A$1:$ZZ$1, 0))</f>
        <v/>
      </c>
      <c r="B2156">
        <f>INDEX(resultados!$A$2:$ZZ$2662, 2150, MATCH($B$2, resultados!$A$1:$ZZ$1, 0))</f>
        <v/>
      </c>
      <c r="C2156">
        <f>INDEX(resultados!$A$2:$ZZ$2662, 2150, MATCH($B$3, resultados!$A$1:$ZZ$1, 0))</f>
        <v/>
      </c>
    </row>
    <row r="2157">
      <c r="A2157">
        <f>INDEX(resultados!$A$2:$ZZ$2662, 2151, MATCH($B$1, resultados!$A$1:$ZZ$1, 0))</f>
        <v/>
      </c>
      <c r="B2157">
        <f>INDEX(resultados!$A$2:$ZZ$2662, 2151, MATCH($B$2, resultados!$A$1:$ZZ$1, 0))</f>
        <v/>
      </c>
      <c r="C2157">
        <f>INDEX(resultados!$A$2:$ZZ$2662, 2151, MATCH($B$3, resultados!$A$1:$ZZ$1, 0))</f>
        <v/>
      </c>
    </row>
    <row r="2158">
      <c r="A2158">
        <f>INDEX(resultados!$A$2:$ZZ$2662, 2152, MATCH($B$1, resultados!$A$1:$ZZ$1, 0))</f>
        <v/>
      </c>
      <c r="B2158">
        <f>INDEX(resultados!$A$2:$ZZ$2662, 2152, MATCH($B$2, resultados!$A$1:$ZZ$1, 0))</f>
        <v/>
      </c>
      <c r="C2158">
        <f>INDEX(resultados!$A$2:$ZZ$2662, 2152, MATCH($B$3, resultados!$A$1:$ZZ$1, 0))</f>
        <v/>
      </c>
    </row>
    <row r="2159">
      <c r="A2159">
        <f>INDEX(resultados!$A$2:$ZZ$2662, 2153, MATCH($B$1, resultados!$A$1:$ZZ$1, 0))</f>
        <v/>
      </c>
      <c r="B2159">
        <f>INDEX(resultados!$A$2:$ZZ$2662, 2153, MATCH($B$2, resultados!$A$1:$ZZ$1, 0))</f>
        <v/>
      </c>
      <c r="C2159">
        <f>INDEX(resultados!$A$2:$ZZ$2662, 2153, MATCH($B$3, resultados!$A$1:$ZZ$1, 0))</f>
        <v/>
      </c>
    </row>
    <row r="2160">
      <c r="A2160">
        <f>INDEX(resultados!$A$2:$ZZ$2662, 2154, MATCH($B$1, resultados!$A$1:$ZZ$1, 0))</f>
        <v/>
      </c>
      <c r="B2160">
        <f>INDEX(resultados!$A$2:$ZZ$2662, 2154, MATCH($B$2, resultados!$A$1:$ZZ$1, 0))</f>
        <v/>
      </c>
      <c r="C2160">
        <f>INDEX(resultados!$A$2:$ZZ$2662, 2154, MATCH($B$3, resultados!$A$1:$ZZ$1, 0))</f>
        <v/>
      </c>
    </row>
    <row r="2161">
      <c r="A2161">
        <f>INDEX(resultados!$A$2:$ZZ$2662, 2155, MATCH($B$1, resultados!$A$1:$ZZ$1, 0))</f>
        <v/>
      </c>
      <c r="B2161">
        <f>INDEX(resultados!$A$2:$ZZ$2662, 2155, MATCH($B$2, resultados!$A$1:$ZZ$1, 0))</f>
        <v/>
      </c>
      <c r="C2161">
        <f>INDEX(resultados!$A$2:$ZZ$2662, 2155, MATCH($B$3, resultados!$A$1:$ZZ$1, 0))</f>
        <v/>
      </c>
    </row>
    <row r="2162">
      <c r="A2162">
        <f>INDEX(resultados!$A$2:$ZZ$2662, 2156, MATCH($B$1, resultados!$A$1:$ZZ$1, 0))</f>
        <v/>
      </c>
      <c r="B2162">
        <f>INDEX(resultados!$A$2:$ZZ$2662, 2156, MATCH($B$2, resultados!$A$1:$ZZ$1, 0))</f>
        <v/>
      </c>
      <c r="C2162">
        <f>INDEX(resultados!$A$2:$ZZ$2662, 2156, MATCH($B$3, resultados!$A$1:$ZZ$1, 0))</f>
        <v/>
      </c>
    </row>
    <row r="2163">
      <c r="A2163">
        <f>INDEX(resultados!$A$2:$ZZ$2662, 2157, MATCH($B$1, resultados!$A$1:$ZZ$1, 0))</f>
        <v/>
      </c>
      <c r="B2163">
        <f>INDEX(resultados!$A$2:$ZZ$2662, 2157, MATCH($B$2, resultados!$A$1:$ZZ$1, 0))</f>
        <v/>
      </c>
      <c r="C2163">
        <f>INDEX(resultados!$A$2:$ZZ$2662, 2157, MATCH($B$3, resultados!$A$1:$ZZ$1, 0))</f>
        <v/>
      </c>
    </row>
    <row r="2164">
      <c r="A2164">
        <f>INDEX(resultados!$A$2:$ZZ$2662, 2158, MATCH($B$1, resultados!$A$1:$ZZ$1, 0))</f>
        <v/>
      </c>
      <c r="B2164">
        <f>INDEX(resultados!$A$2:$ZZ$2662, 2158, MATCH($B$2, resultados!$A$1:$ZZ$1, 0))</f>
        <v/>
      </c>
      <c r="C2164">
        <f>INDEX(resultados!$A$2:$ZZ$2662, 2158, MATCH($B$3, resultados!$A$1:$ZZ$1, 0))</f>
        <v/>
      </c>
    </row>
    <row r="2165">
      <c r="A2165">
        <f>INDEX(resultados!$A$2:$ZZ$2662, 2159, MATCH($B$1, resultados!$A$1:$ZZ$1, 0))</f>
        <v/>
      </c>
      <c r="B2165">
        <f>INDEX(resultados!$A$2:$ZZ$2662, 2159, MATCH($B$2, resultados!$A$1:$ZZ$1, 0))</f>
        <v/>
      </c>
      <c r="C2165">
        <f>INDEX(resultados!$A$2:$ZZ$2662, 2159, MATCH($B$3, resultados!$A$1:$ZZ$1, 0))</f>
        <v/>
      </c>
    </row>
    <row r="2166">
      <c r="A2166">
        <f>INDEX(resultados!$A$2:$ZZ$2662, 2160, MATCH($B$1, resultados!$A$1:$ZZ$1, 0))</f>
        <v/>
      </c>
      <c r="B2166">
        <f>INDEX(resultados!$A$2:$ZZ$2662, 2160, MATCH($B$2, resultados!$A$1:$ZZ$1, 0))</f>
        <v/>
      </c>
      <c r="C2166">
        <f>INDEX(resultados!$A$2:$ZZ$2662, 2160, MATCH($B$3, resultados!$A$1:$ZZ$1, 0))</f>
        <v/>
      </c>
    </row>
    <row r="2167">
      <c r="A2167">
        <f>INDEX(resultados!$A$2:$ZZ$2662, 2161, MATCH($B$1, resultados!$A$1:$ZZ$1, 0))</f>
        <v/>
      </c>
      <c r="B2167">
        <f>INDEX(resultados!$A$2:$ZZ$2662, 2161, MATCH($B$2, resultados!$A$1:$ZZ$1, 0))</f>
        <v/>
      </c>
      <c r="C2167">
        <f>INDEX(resultados!$A$2:$ZZ$2662, 2161, MATCH($B$3, resultados!$A$1:$ZZ$1, 0))</f>
        <v/>
      </c>
    </row>
    <row r="2168">
      <c r="A2168">
        <f>INDEX(resultados!$A$2:$ZZ$2662, 2162, MATCH($B$1, resultados!$A$1:$ZZ$1, 0))</f>
        <v/>
      </c>
      <c r="B2168">
        <f>INDEX(resultados!$A$2:$ZZ$2662, 2162, MATCH($B$2, resultados!$A$1:$ZZ$1, 0))</f>
        <v/>
      </c>
      <c r="C2168">
        <f>INDEX(resultados!$A$2:$ZZ$2662, 2162, MATCH($B$3, resultados!$A$1:$ZZ$1, 0))</f>
        <v/>
      </c>
    </row>
    <row r="2169">
      <c r="A2169">
        <f>INDEX(resultados!$A$2:$ZZ$2662, 2163, MATCH($B$1, resultados!$A$1:$ZZ$1, 0))</f>
        <v/>
      </c>
      <c r="B2169">
        <f>INDEX(resultados!$A$2:$ZZ$2662, 2163, MATCH($B$2, resultados!$A$1:$ZZ$1, 0))</f>
        <v/>
      </c>
      <c r="C2169">
        <f>INDEX(resultados!$A$2:$ZZ$2662, 2163, MATCH($B$3, resultados!$A$1:$ZZ$1, 0))</f>
        <v/>
      </c>
    </row>
    <row r="2170">
      <c r="A2170">
        <f>INDEX(resultados!$A$2:$ZZ$2662, 2164, MATCH($B$1, resultados!$A$1:$ZZ$1, 0))</f>
        <v/>
      </c>
      <c r="B2170">
        <f>INDEX(resultados!$A$2:$ZZ$2662, 2164, MATCH($B$2, resultados!$A$1:$ZZ$1, 0))</f>
        <v/>
      </c>
      <c r="C2170">
        <f>INDEX(resultados!$A$2:$ZZ$2662, 2164, MATCH($B$3, resultados!$A$1:$ZZ$1, 0))</f>
        <v/>
      </c>
    </row>
    <row r="2171">
      <c r="A2171">
        <f>INDEX(resultados!$A$2:$ZZ$2662, 2165, MATCH($B$1, resultados!$A$1:$ZZ$1, 0))</f>
        <v/>
      </c>
      <c r="B2171">
        <f>INDEX(resultados!$A$2:$ZZ$2662, 2165, MATCH($B$2, resultados!$A$1:$ZZ$1, 0))</f>
        <v/>
      </c>
      <c r="C2171">
        <f>INDEX(resultados!$A$2:$ZZ$2662, 2165, MATCH($B$3, resultados!$A$1:$ZZ$1, 0))</f>
        <v/>
      </c>
    </row>
    <row r="2172">
      <c r="A2172">
        <f>INDEX(resultados!$A$2:$ZZ$2662, 2166, MATCH($B$1, resultados!$A$1:$ZZ$1, 0))</f>
        <v/>
      </c>
      <c r="B2172">
        <f>INDEX(resultados!$A$2:$ZZ$2662, 2166, MATCH($B$2, resultados!$A$1:$ZZ$1, 0))</f>
        <v/>
      </c>
      <c r="C2172">
        <f>INDEX(resultados!$A$2:$ZZ$2662, 2166, MATCH($B$3, resultados!$A$1:$ZZ$1, 0))</f>
        <v/>
      </c>
    </row>
    <row r="2173">
      <c r="A2173">
        <f>INDEX(resultados!$A$2:$ZZ$2662, 2167, MATCH($B$1, resultados!$A$1:$ZZ$1, 0))</f>
        <v/>
      </c>
      <c r="B2173">
        <f>INDEX(resultados!$A$2:$ZZ$2662, 2167, MATCH($B$2, resultados!$A$1:$ZZ$1, 0))</f>
        <v/>
      </c>
      <c r="C2173">
        <f>INDEX(resultados!$A$2:$ZZ$2662, 2167, MATCH($B$3, resultados!$A$1:$ZZ$1, 0))</f>
        <v/>
      </c>
    </row>
    <row r="2174">
      <c r="A2174">
        <f>INDEX(resultados!$A$2:$ZZ$2662, 2168, MATCH($B$1, resultados!$A$1:$ZZ$1, 0))</f>
        <v/>
      </c>
      <c r="B2174">
        <f>INDEX(resultados!$A$2:$ZZ$2662, 2168, MATCH($B$2, resultados!$A$1:$ZZ$1, 0))</f>
        <v/>
      </c>
      <c r="C2174">
        <f>INDEX(resultados!$A$2:$ZZ$2662, 2168, MATCH($B$3, resultados!$A$1:$ZZ$1, 0))</f>
        <v/>
      </c>
    </row>
    <row r="2175">
      <c r="A2175">
        <f>INDEX(resultados!$A$2:$ZZ$2662, 2169, MATCH($B$1, resultados!$A$1:$ZZ$1, 0))</f>
        <v/>
      </c>
      <c r="B2175">
        <f>INDEX(resultados!$A$2:$ZZ$2662, 2169, MATCH($B$2, resultados!$A$1:$ZZ$1, 0))</f>
        <v/>
      </c>
      <c r="C2175">
        <f>INDEX(resultados!$A$2:$ZZ$2662, 2169, MATCH($B$3, resultados!$A$1:$ZZ$1, 0))</f>
        <v/>
      </c>
    </row>
    <row r="2176">
      <c r="A2176">
        <f>INDEX(resultados!$A$2:$ZZ$2662, 2170, MATCH($B$1, resultados!$A$1:$ZZ$1, 0))</f>
        <v/>
      </c>
      <c r="B2176">
        <f>INDEX(resultados!$A$2:$ZZ$2662, 2170, MATCH($B$2, resultados!$A$1:$ZZ$1, 0))</f>
        <v/>
      </c>
      <c r="C2176">
        <f>INDEX(resultados!$A$2:$ZZ$2662, 2170, MATCH($B$3, resultados!$A$1:$ZZ$1, 0))</f>
        <v/>
      </c>
    </row>
    <row r="2177">
      <c r="A2177">
        <f>INDEX(resultados!$A$2:$ZZ$2662, 2171, MATCH($B$1, resultados!$A$1:$ZZ$1, 0))</f>
        <v/>
      </c>
      <c r="B2177">
        <f>INDEX(resultados!$A$2:$ZZ$2662, 2171, MATCH($B$2, resultados!$A$1:$ZZ$1, 0))</f>
        <v/>
      </c>
      <c r="C2177">
        <f>INDEX(resultados!$A$2:$ZZ$2662, 2171, MATCH($B$3, resultados!$A$1:$ZZ$1, 0))</f>
        <v/>
      </c>
    </row>
    <row r="2178">
      <c r="A2178">
        <f>INDEX(resultados!$A$2:$ZZ$2662, 2172, MATCH($B$1, resultados!$A$1:$ZZ$1, 0))</f>
        <v/>
      </c>
      <c r="B2178">
        <f>INDEX(resultados!$A$2:$ZZ$2662, 2172, MATCH($B$2, resultados!$A$1:$ZZ$1, 0))</f>
        <v/>
      </c>
      <c r="C2178">
        <f>INDEX(resultados!$A$2:$ZZ$2662, 2172, MATCH($B$3, resultados!$A$1:$ZZ$1, 0))</f>
        <v/>
      </c>
    </row>
    <row r="2179">
      <c r="A2179">
        <f>INDEX(resultados!$A$2:$ZZ$2662, 2173, MATCH($B$1, resultados!$A$1:$ZZ$1, 0))</f>
        <v/>
      </c>
      <c r="B2179">
        <f>INDEX(resultados!$A$2:$ZZ$2662, 2173, MATCH($B$2, resultados!$A$1:$ZZ$1, 0))</f>
        <v/>
      </c>
      <c r="C2179">
        <f>INDEX(resultados!$A$2:$ZZ$2662, 2173, MATCH($B$3, resultados!$A$1:$ZZ$1, 0))</f>
        <v/>
      </c>
    </row>
    <row r="2180">
      <c r="A2180">
        <f>INDEX(resultados!$A$2:$ZZ$2662, 2174, MATCH($B$1, resultados!$A$1:$ZZ$1, 0))</f>
        <v/>
      </c>
      <c r="B2180">
        <f>INDEX(resultados!$A$2:$ZZ$2662, 2174, MATCH($B$2, resultados!$A$1:$ZZ$1, 0))</f>
        <v/>
      </c>
      <c r="C2180">
        <f>INDEX(resultados!$A$2:$ZZ$2662, 2174, MATCH($B$3, resultados!$A$1:$ZZ$1, 0))</f>
        <v/>
      </c>
    </row>
    <row r="2181">
      <c r="A2181">
        <f>INDEX(resultados!$A$2:$ZZ$2662, 2175, MATCH($B$1, resultados!$A$1:$ZZ$1, 0))</f>
        <v/>
      </c>
      <c r="B2181">
        <f>INDEX(resultados!$A$2:$ZZ$2662, 2175, MATCH($B$2, resultados!$A$1:$ZZ$1, 0))</f>
        <v/>
      </c>
      <c r="C2181">
        <f>INDEX(resultados!$A$2:$ZZ$2662, 2175, MATCH($B$3, resultados!$A$1:$ZZ$1, 0))</f>
        <v/>
      </c>
    </row>
    <row r="2182">
      <c r="A2182">
        <f>INDEX(resultados!$A$2:$ZZ$2662, 2176, MATCH($B$1, resultados!$A$1:$ZZ$1, 0))</f>
        <v/>
      </c>
      <c r="B2182">
        <f>INDEX(resultados!$A$2:$ZZ$2662, 2176, MATCH($B$2, resultados!$A$1:$ZZ$1, 0))</f>
        <v/>
      </c>
      <c r="C2182">
        <f>INDEX(resultados!$A$2:$ZZ$2662, 2176, MATCH($B$3, resultados!$A$1:$ZZ$1, 0))</f>
        <v/>
      </c>
    </row>
    <row r="2183">
      <c r="A2183">
        <f>INDEX(resultados!$A$2:$ZZ$2662, 2177, MATCH($B$1, resultados!$A$1:$ZZ$1, 0))</f>
        <v/>
      </c>
      <c r="B2183">
        <f>INDEX(resultados!$A$2:$ZZ$2662, 2177, MATCH($B$2, resultados!$A$1:$ZZ$1, 0))</f>
        <v/>
      </c>
      <c r="C2183">
        <f>INDEX(resultados!$A$2:$ZZ$2662, 2177, MATCH($B$3, resultados!$A$1:$ZZ$1, 0))</f>
        <v/>
      </c>
    </row>
    <row r="2184">
      <c r="A2184">
        <f>INDEX(resultados!$A$2:$ZZ$2662, 2178, MATCH($B$1, resultados!$A$1:$ZZ$1, 0))</f>
        <v/>
      </c>
      <c r="B2184">
        <f>INDEX(resultados!$A$2:$ZZ$2662, 2178, MATCH($B$2, resultados!$A$1:$ZZ$1, 0))</f>
        <v/>
      </c>
      <c r="C2184">
        <f>INDEX(resultados!$A$2:$ZZ$2662, 2178, MATCH($B$3, resultados!$A$1:$ZZ$1, 0))</f>
        <v/>
      </c>
    </row>
    <row r="2185">
      <c r="A2185">
        <f>INDEX(resultados!$A$2:$ZZ$2662, 2179, MATCH($B$1, resultados!$A$1:$ZZ$1, 0))</f>
        <v/>
      </c>
      <c r="B2185">
        <f>INDEX(resultados!$A$2:$ZZ$2662, 2179, MATCH($B$2, resultados!$A$1:$ZZ$1, 0))</f>
        <v/>
      </c>
      <c r="C2185">
        <f>INDEX(resultados!$A$2:$ZZ$2662, 2179, MATCH($B$3, resultados!$A$1:$ZZ$1, 0))</f>
        <v/>
      </c>
    </row>
    <row r="2186">
      <c r="A2186">
        <f>INDEX(resultados!$A$2:$ZZ$2662, 2180, MATCH($B$1, resultados!$A$1:$ZZ$1, 0))</f>
        <v/>
      </c>
      <c r="B2186">
        <f>INDEX(resultados!$A$2:$ZZ$2662, 2180, MATCH($B$2, resultados!$A$1:$ZZ$1, 0))</f>
        <v/>
      </c>
      <c r="C2186">
        <f>INDEX(resultados!$A$2:$ZZ$2662, 2180, MATCH($B$3, resultados!$A$1:$ZZ$1, 0))</f>
        <v/>
      </c>
    </row>
    <row r="2187">
      <c r="A2187">
        <f>INDEX(resultados!$A$2:$ZZ$2662, 2181, MATCH($B$1, resultados!$A$1:$ZZ$1, 0))</f>
        <v/>
      </c>
      <c r="B2187">
        <f>INDEX(resultados!$A$2:$ZZ$2662, 2181, MATCH($B$2, resultados!$A$1:$ZZ$1, 0))</f>
        <v/>
      </c>
      <c r="C2187">
        <f>INDEX(resultados!$A$2:$ZZ$2662, 2181, MATCH($B$3, resultados!$A$1:$ZZ$1, 0))</f>
        <v/>
      </c>
    </row>
    <row r="2188">
      <c r="A2188">
        <f>INDEX(resultados!$A$2:$ZZ$2662, 2182, MATCH($B$1, resultados!$A$1:$ZZ$1, 0))</f>
        <v/>
      </c>
      <c r="B2188">
        <f>INDEX(resultados!$A$2:$ZZ$2662, 2182, MATCH($B$2, resultados!$A$1:$ZZ$1, 0))</f>
        <v/>
      </c>
      <c r="C2188">
        <f>INDEX(resultados!$A$2:$ZZ$2662, 2182, MATCH($B$3, resultados!$A$1:$ZZ$1, 0))</f>
        <v/>
      </c>
    </row>
    <row r="2189">
      <c r="A2189">
        <f>INDEX(resultados!$A$2:$ZZ$2662, 2183, MATCH($B$1, resultados!$A$1:$ZZ$1, 0))</f>
        <v/>
      </c>
      <c r="B2189">
        <f>INDEX(resultados!$A$2:$ZZ$2662, 2183, MATCH($B$2, resultados!$A$1:$ZZ$1, 0))</f>
        <v/>
      </c>
      <c r="C2189">
        <f>INDEX(resultados!$A$2:$ZZ$2662, 2183, MATCH($B$3, resultados!$A$1:$ZZ$1, 0))</f>
        <v/>
      </c>
    </row>
    <row r="2190">
      <c r="A2190">
        <f>INDEX(resultados!$A$2:$ZZ$2662, 2184, MATCH($B$1, resultados!$A$1:$ZZ$1, 0))</f>
        <v/>
      </c>
      <c r="B2190">
        <f>INDEX(resultados!$A$2:$ZZ$2662, 2184, MATCH($B$2, resultados!$A$1:$ZZ$1, 0))</f>
        <v/>
      </c>
      <c r="C2190">
        <f>INDEX(resultados!$A$2:$ZZ$2662, 2184, MATCH($B$3, resultados!$A$1:$ZZ$1, 0))</f>
        <v/>
      </c>
    </row>
    <row r="2191">
      <c r="A2191">
        <f>INDEX(resultados!$A$2:$ZZ$2662, 2185, MATCH($B$1, resultados!$A$1:$ZZ$1, 0))</f>
        <v/>
      </c>
      <c r="B2191">
        <f>INDEX(resultados!$A$2:$ZZ$2662, 2185, MATCH($B$2, resultados!$A$1:$ZZ$1, 0))</f>
        <v/>
      </c>
      <c r="C2191">
        <f>INDEX(resultados!$A$2:$ZZ$2662, 2185, MATCH($B$3, resultados!$A$1:$ZZ$1, 0))</f>
        <v/>
      </c>
    </row>
    <row r="2192">
      <c r="A2192">
        <f>INDEX(resultados!$A$2:$ZZ$2662, 2186, MATCH($B$1, resultados!$A$1:$ZZ$1, 0))</f>
        <v/>
      </c>
      <c r="B2192">
        <f>INDEX(resultados!$A$2:$ZZ$2662, 2186, MATCH($B$2, resultados!$A$1:$ZZ$1, 0))</f>
        <v/>
      </c>
      <c r="C2192">
        <f>INDEX(resultados!$A$2:$ZZ$2662, 2186, MATCH($B$3, resultados!$A$1:$ZZ$1, 0))</f>
        <v/>
      </c>
    </row>
    <row r="2193">
      <c r="A2193">
        <f>INDEX(resultados!$A$2:$ZZ$2662, 2187, MATCH($B$1, resultados!$A$1:$ZZ$1, 0))</f>
        <v/>
      </c>
      <c r="B2193">
        <f>INDEX(resultados!$A$2:$ZZ$2662, 2187, MATCH($B$2, resultados!$A$1:$ZZ$1, 0))</f>
        <v/>
      </c>
      <c r="C2193">
        <f>INDEX(resultados!$A$2:$ZZ$2662, 2187, MATCH($B$3, resultados!$A$1:$ZZ$1, 0))</f>
        <v/>
      </c>
    </row>
    <row r="2194">
      <c r="A2194">
        <f>INDEX(resultados!$A$2:$ZZ$2662, 2188, MATCH($B$1, resultados!$A$1:$ZZ$1, 0))</f>
        <v/>
      </c>
      <c r="B2194">
        <f>INDEX(resultados!$A$2:$ZZ$2662, 2188, MATCH($B$2, resultados!$A$1:$ZZ$1, 0))</f>
        <v/>
      </c>
      <c r="C2194">
        <f>INDEX(resultados!$A$2:$ZZ$2662, 2188, MATCH($B$3, resultados!$A$1:$ZZ$1, 0))</f>
        <v/>
      </c>
    </row>
    <row r="2195">
      <c r="A2195">
        <f>INDEX(resultados!$A$2:$ZZ$2662, 2189, MATCH($B$1, resultados!$A$1:$ZZ$1, 0))</f>
        <v/>
      </c>
      <c r="B2195">
        <f>INDEX(resultados!$A$2:$ZZ$2662, 2189, MATCH($B$2, resultados!$A$1:$ZZ$1, 0))</f>
        <v/>
      </c>
      <c r="C2195">
        <f>INDEX(resultados!$A$2:$ZZ$2662, 2189, MATCH($B$3, resultados!$A$1:$ZZ$1, 0))</f>
        <v/>
      </c>
    </row>
    <row r="2196">
      <c r="A2196">
        <f>INDEX(resultados!$A$2:$ZZ$2662, 2190, MATCH($B$1, resultados!$A$1:$ZZ$1, 0))</f>
        <v/>
      </c>
      <c r="B2196">
        <f>INDEX(resultados!$A$2:$ZZ$2662, 2190, MATCH($B$2, resultados!$A$1:$ZZ$1, 0))</f>
        <v/>
      </c>
      <c r="C2196">
        <f>INDEX(resultados!$A$2:$ZZ$2662, 2190, MATCH($B$3, resultados!$A$1:$ZZ$1, 0))</f>
        <v/>
      </c>
    </row>
    <row r="2197">
      <c r="A2197">
        <f>INDEX(resultados!$A$2:$ZZ$2662, 2191, MATCH($B$1, resultados!$A$1:$ZZ$1, 0))</f>
        <v/>
      </c>
      <c r="B2197">
        <f>INDEX(resultados!$A$2:$ZZ$2662, 2191, MATCH($B$2, resultados!$A$1:$ZZ$1, 0))</f>
        <v/>
      </c>
      <c r="C2197">
        <f>INDEX(resultados!$A$2:$ZZ$2662, 2191, MATCH($B$3, resultados!$A$1:$ZZ$1, 0))</f>
        <v/>
      </c>
    </row>
    <row r="2198">
      <c r="A2198">
        <f>INDEX(resultados!$A$2:$ZZ$2662, 2192, MATCH($B$1, resultados!$A$1:$ZZ$1, 0))</f>
        <v/>
      </c>
      <c r="B2198">
        <f>INDEX(resultados!$A$2:$ZZ$2662, 2192, MATCH($B$2, resultados!$A$1:$ZZ$1, 0))</f>
        <v/>
      </c>
      <c r="C2198">
        <f>INDEX(resultados!$A$2:$ZZ$2662, 2192, MATCH($B$3, resultados!$A$1:$ZZ$1, 0))</f>
        <v/>
      </c>
    </row>
    <row r="2199">
      <c r="A2199">
        <f>INDEX(resultados!$A$2:$ZZ$2662, 2193, MATCH($B$1, resultados!$A$1:$ZZ$1, 0))</f>
        <v/>
      </c>
      <c r="B2199">
        <f>INDEX(resultados!$A$2:$ZZ$2662, 2193, MATCH($B$2, resultados!$A$1:$ZZ$1, 0))</f>
        <v/>
      </c>
      <c r="C2199">
        <f>INDEX(resultados!$A$2:$ZZ$2662, 2193, MATCH($B$3, resultados!$A$1:$ZZ$1, 0))</f>
        <v/>
      </c>
    </row>
    <row r="2200">
      <c r="A2200">
        <f>INDEX(resultados!$A$2:$ZZ$2662, 2194, MATCH($B$1, resultados!$A$1:$ZZ$1, 0))</f>
        <v/>
      </c>
      <c r="B2200">
        <f>INDEX(resultados!$A$2:$ZZ$2662, 2194, MATCH($B$2, resultados!$A$1:$ZZ$1, 0))</f>
        <v/>
      </c>
      <c r="C2200">
        <f>INDEX(resultados!$A$2:$ZZ$2662, 2194, MATCH($B$3, resultados!$A$1:$ZZ$1, 0))</f>
        <v/>
      </c>
    </row>
    <row r="2201">
      <c r="A2201">
        <f>INDEX(resultados!$A$2:$ZZ$2662, 2195, MATCH($B$1, resultados!$A$1:$ZZ$1, 0))</f>
        <v/>
      </c>
      <c r="B2201">
        <f>INDEX(resultados!$A$2:$ZZ$2662, 2195, MATCH($B$2, resultados!$A$1:$ZZ$1, 0))</f>
        <v/>
      </c>
      <c r="C2201">
        <f>INDEX(resultados!$A$2:$ZZ$2662, 2195, MATCH($B$3, resultados!$A$1:$ZZ$1, 0))</f>
        <v/>
      </c>
    </row>
    <row r="2202">
      <c r="A2202">
        <f>INDEX(resultados!$A$2:$ZZ$2662, 2196, MATCH($B$1, resultados!$A$1:$ZZ$1, 0))</f>
        <v/>
      </c>
      <c r="B2202">
        <f>INDEX(resultados!$A$2:$ZZ$2662, 2196, MATCH($B$2, resultados!$A$1:$ZZ$1, 0))</f>
        <v/>
      </c>
      <c r="C2202">
        <f>INDEX(resultados!$A$2:$ZZ$2662, 2196, MATCH($B$3, resultados!$A$1:$ZZ$1, 0))</f>
        <v/>
      </c>
    </row>
    <row r="2203">
      <c r="A2203">
        <f>INDEX(resultados!$A$2:$ZZ$2662, 2197, MATCH($B$1, resultados!$A$1:$ZZ$1, 0))</f>
        <v/>
      </c>
      <c r="B2203">
        <f>INDEX(resultados!$A$2:$ZZ$2662, 2197, MATCH($B$2, resultados!$A$1:$ZZ$1, 0))</f>
        <v/>
      </c>
      <c r="C2203">
        <f>INDEX(resultados!$A$2:$ZZ$2662, 2197, MATCH($B$3, resultados!$A$1:$ZZ$1, 0))</f>
        <v/>
      </c>
    </row>
    <row r="2204">
      <c r="A2204">
        <f>INDEX(resultados!$A$2:$ZZ$2662, 2198, MATCH($B$1, resultados!$A$1:$ZZ$1, 0))</f>
        <v/>
      </c>
      <c r="B2204">
        <f>INDEX(resultados!$A$2:$ZZ$2662, 2198, MATCH($B$2, resultados!$A$1:$ZZ$1, 0))</f>
        <v/>
      </c>
      <c r="C2204">
        <f>INDEX(resultados!$A$2:$ZZ$2662, 2198, MATCH($B$3, resultados!$A$1:$ZZ$1, 0))</f>
        <v/>
      </c>
    </row>
    <row r="2205">
      <c r="A2205">
        <f>INDEX(resultados!$A$2:$ZZ$2662, 2199, MATCH($B$1, resultados!$A$1:$ZZ$1, 0))</f>
        <v/>
      </c>
      <c r="B2205">
        <f>INDEX(resultados!$A$2:$ZZ$2662, 2199, MATCH($B$2, resultados!$A$1:$ZZ$1, 0))</f>
        <v/>
      </c>
      <c r="C2205">
        <f>INDEX(resultados!$A$2:$ZZ$2662, 2199, MATCH($B$3, resultados!$A$1:$ZZ$1, 0))</f>
        <v/>
      </c>
    </row>
    <row r="2206">
      <c r="A2206">
        <f>INDEX(resultados!$A$2:$ZZ$2662, 2200, MATCH($B$1, resultados!$A$1:$ZZ$1, 0))</f>
        <v/>
      </c>
      <c r="B2206">
        <f>INDEX(resultados!$A$2:$ZZ$2662, 2200, MATCH($B$2, resultados!$A$1:$ZZ$1, 0))</f>
        <v/>
      </c>
      <c r="C2206">
        <f>INDEX(resultados!$A$2:$ZZ$2662, 2200, MATCH($B$3, resultados!$A$1:$ZZ$1, 0))</f>
        <v/>
      </c>
    </row>
    <row r="2207">
      <c r="A2207">
        <f>INDEX(resultados!$A$2:$ZZ$2662, 2201, MATCH($B$1, resultados!$A$1:$ZZ$1, 0))</f>
        <v/>
      </c>
      <c r="B2207">
        <f>INDEX(resultados!$A$2:$ZZ$2662, 2201, MATCH($B$2, resultados!$A$1:$ZZ$1, 0))</f>
        <v/>
      </c>
      <c r="C2207">
        <f>INDEX(resultados!$A$2:$ZZ$2662, 2201, MATCH($B$3, resultados!$A$1:$ZZ$1, 0))</f>
        <v/>
      </c>
    </row>
    <row r="2208">
      <c r="A2208">
        <f>INDEX(resultados!$A$2:$ZZ$2662, 2202, MATCH($B$1, resultados!$A$1:$ZZ$1, 0))</f>
        <v/>
      </c>
      <c r="B2208">
        <f>INDEX(resultados!$A$2:$ZZ$2662, 2202, MATCH($B$2, resultados!$A$1:$ZZ$1, 0))</f>
        <v/>
      </c>
      <c r="C2208">
        <f>INDEX(resultados!$A$2:$ZZ$2662, 2202, MATCH($B$3, resultados!$A$1:$ZZ$1, 0))</f>
        <v/>
      </c>
    </row>
    <row r="2209">
      <c r="A2209">
        <f>INDEX(resultados!$A$2:$ZZ$2662, 2203, MATCH($B$1, resultados!$A$1:$ZZ$1, 0))</f>
        <v/>
      </c>
      <c r="B2209">
        <f>INDEX(resultados!$A$2:$ZZ$2662, 2203, MATCH($B$2, resultados!$A$1:$ZZ$1, 0))</f>
        <v/>
      </c>
      <c r="C2209">
        <f>INDEX(resultados!$A$2:$ZZ$2662, 2203, MATCH($B$3, resultados!$A$1:$ZZ$1, 0))</f>
        <v/>
      </c>
    </row>
    <row r="2210">
      <c r="A2210">
        <f>INDEX(resultados!$A$2:$ZZ$2662, 2204, MATCH($B$1, resultados!$A$1:$ZZ$1, 0))</f>
        <v/>
      </c>
      <c r="B2210">
        <f>INDEX(resultados!$A$2:$ZZ$2662, 2204, MATCH($B$2, resultados!$A$1:$ZZ$1, 0))</f>
        <v/>
      </c>
      <c r="C2210">
        <f>INDEX(resultados!$A$2:$ZZ$2662, 2204, MATCH($B$3, resultados!$A$1:$ZZ$1, 0))</f>
        <v/>
      </c>
    </row>
    <row r="2211">
      <c r="A2211">
        <f>INDEX(resultados!$A$2:$ZZ$2662, 2205, MATCH($B$1, resultados!$A$1:$ZZ$1, 0))</f>
        <v/>
      </c>
      <c r="B2211">
        <f>INDEX(resultados!$A$2:$ZZ$2662, 2205, MATCH($B$2, resultados!$A$1:$ZZ$1, 0))</f>
        <v/>
      </c>
      <c r="C2211">
        <f>INDEX(resultados!$A$2:$ZZ$2662, 2205, MATCH($B$3, resultados!$A$1:$ZZ$1, 0))</f>
        <v/>
      </c>
    </row>
    <row r="2212">
      <c r="A2212">
        <f>INDEX(resultados!$A$2:$ZZ$2662, 2206, MATCH($B$1, resultados!$A$1:$ZZ$1, 0))</f>
        <v/>
      </c>
      <c r="B2212">
        <f>INDEX(resultados!$A$2:$ZZ$2662, 2206, MATCH($B$2, resultados!$A$1:$ZZ$1, 0))</f>
        <v/>
      </c>
      <c r="C2212">
        <f>INDEX(resultados!$A$2:$ZZ$2662, 2206, MATCH($B$3, resultados!$A$1:$ZZ$1, 0))</f>
        <v/>
      </c>
    </row>
    <row r="2213">
      <c r="A2213">
        <f>INDEX(resultados!$A$2:$ZZ$2662, 2207, MATCH($B$1, resultados!$A$1:$ZZ$1, 0))</f>
        <v/>
      </c>
      <c r="B2213">
        <f>INDEX(resultados!$A$2:$ZZ$2662, 2207, MATCH($B$2, resultados!$A$1:$ZZ$1, 0))</f>
        <v/>
      </c>
      <c r="C2213">
        <f>INDEX(resultados!$A$2:$ZZ$2662, 2207, MATCH($B$3, resultados!$A$1:$ZZ$1, 0))</f>
        <v/>
      </c>
    </row>
    <row r="2214">
      <c r="A2214">
        <f>INDEX(resultados!$A$2:$ZZ$2662, 2208, MATCH($B$1, resultados!$A$1:$ZZ$1, 0))</f>
        <v/>
      </c>
      <c r="B2214">
        <f>INDEX(resultados!$A$2:$ZZ$2662, 2208, MATCH($B$2, resultados!$A$1:$ZZ$1, 0))</f>
        <v/>
      </c>
      <c r="C2214">
        <f>INDEX(resultados!$A$2:$ZZ$2662, 2208, MATCH($B$3, resultados!$A$1:$ZZ$1, 0))</f>
        <v/>
      </c>
    </row>
    <row r="2215">
      <c r="A2215">
        <f>INDEX(resultados!$A$2:$ZZ$2662, 2209, MATCH($B$1, resultados!$A$1:$ZZ$1, 0))</f>
        <v/>
      </c>
      <c r="B2215">
        <f>INDEX(resultados!$A$2:$ZZ$2662, 2209, MATCH($B$2, resultados!$A$1:$ZZ$1, 0))</f>
        <v/>
      </c>
      <c r="C2215">
        <f>INDEX(resultados!$A$2:$ZZ$2662, 2209, MATCH($B$3, resultados!$A$1:$ZZ$1, 0))</f>
        <v/>
      </c>
    </row>
    <row r="2216">
      <c r="A2216">
        <f>INDEX(resultados!$A$2:$ZZ$2662, 2210, MATCH($B$1, resultados!$A$1:$ZZ$1, 0))</f>
        <v/>
      </c>
      <c r="B2216">
        <f>INDEX(resultados!$A$2:$ZZ$2662, 2210, MATCH($B$2, resultados!$A$1:$ZZ$1, 0))</f>
        <v/>
      </c>
      <c r="C2216">
        <f>INDEX(resultados!$A$2:$ZZ$2662, 2210, MATCH($B$3, resultados!$A$1:$ZZ$1, 0))</f>
        <v/>
      </c>
    </row>
    <row r="2217">
      <c r="A2217">
        <f>INDEX(resultados!$A$2:$ZZ$2662, 2211, MATCH($B$1, resultados!$A$1:$ZZ$1, 0))</f>
        <v/>
      </c>
      <c r="B2217">
        <f>INDEX(resultados!$A$2:$ZZ$2662, 2211, MATCH($B$2, resultados!$A$1:$ZZ$1, 0))</f>
        <v/>
      </c>
      <c r="C2217">
        <f>INDEX(resultados!$A$2:$ZZ$2662, 2211, MATCH($B$3, resultados!$A$1:$ZZ$1, 0))</f>
        <v/>
      </c>
    </row>
    <row r="2218">
      <c r="A2218">
        <f>INDEX(resultados!$A$2:$ZZ$2662, 2212, MATCH($B$1, resultados!$A$1:$ZZ$1, 0))</f>
        <v/>
      </c>
      <c r="B2218">
        <f>INDEX(resultados!$A$2:$ZZ$2662, 2212, MATCH($B$2, resultados!$A$1:$ZZ$1, 0))</f>
        <v/>
      </c>
      <c r="C2218">
        <f>INDEX(resultados!$A$2:$ZZ$2662, 2212, MATCH($B$3, resultados!$A$1:$ZZ$1, 0))</f>
        <v/>
      </c>
    </row>
    <row r="2219">
      <c r="A2219">
        <f>INDEX(resultados!$A$2:$ZZ$2662, 2213, MATCH($B$1, resultados!$A$1:$ZZ$1, 0))</f>
        <v/>
      </c>
      <c r="B2219">
        <f>INDEX(resultados!$A$2:$ZZ$2662, 2213, MATCH($B$2, resultados!$A$1:$ZZ$1, 0))</f>
        <v/>
      </c>
      <c r="C2219">
        <f>INDEX(resultados!$A$2:$ZZ$2662, 2213, MATCH($B$3, resultados!$A$1:$ZZ$1, 0))</f>
        <v/>
      </c>
    </row>
    <row r="2220">
      <c r="A2220">
        <f>INDEX(resultados!$A$2:$ZZ$2662, 2214, MATCH($B$1, resultados!$A$1:$ZZ$1, 0))</f>
        <v/>
      </c>
      <c r="B2220">
        <f>INDEX(resultados!$A$2:$ZZ$2662, 2214, MATCH($B$2, resultados!$A$1:$ZZ$1, 0))</f>
        <v/>
      </c>
      <c r="C2220">
        <f>INDEX(resultados!$A$2:$ZZ$2662, 2214, MATCH($B$3, resultados!$A$1:$ZZ$1, 0))</f>
        <v/>
      </c>
    </row>
    <row r="2221">
      <c r="A2221">
        <f>INDEX(resultados!$A$2:$ZZ$2662, 2215, MATCH($B$1, resultados!$A$1:$ZZ$1, 0))</f>
        <v/>
      </c>
      <c r="B2221">
        <f>INDEX(resultados!$A$2:$ZZ$2662, 2215, MATCH($B$2, resultados!$A$1:$ZZ$1, 0))</f>
        <v/>
      </c>
      <c r="C2221">
        <f>INDEX(resultados!$A$2:$ZZ$2662, 2215, MATCH($B$3, resultados!$A$1:$ZZ$1, 0))</f>
        <v/>
      </c>
    </row>
    <row r="2222">
      <c r="A2222">
        <f>INDEX(resultados!$A$2:$ZZ$2662, 2216, MATCH($B$1, resultados!$A$1:$ZZ$1, 0))</f>
        <v/>
      </c>
      <c r="B2222">
        <f>INDEX(resultados!$A$2:$ZZ$2662, 2216, MATCH($B$2, resultados!$A$1:$ZZ$1, 0))</f>
        <v/>
      </c>
      <c r="C2222">
        <f>INDEX(resultados!$A$2:$ZZ$2662, 2216, MATCH($B$3, resultados!$A$1:$ZZ$1, 0))</f>
        <v/>
      </c>
    </row>
    <row r="2223">
      <c r="A2223">
        <f>INDEX(resultados!$A$2:$ZZ$2662, 2217, MATCH($B$1, resultados!$A$1:$ZZ$1, 0))</f>
        <v/>
      </c>
      <c r="B2223">
        <f>INDEX(resultados!$A$2:$ZZ$2662, 2217, MATCH($B$2, resultados!$A$1:$ZZ$1, 0))</f>
        <v/>
      </c>
      <c r="C2223">
        <f>INDEX(resultados!$A$2:$ZZ$2662, 2217, MATCH($B$3, resultados!$A$1:$ZZ$1, 0))</f>
        <v/>
      </c>
    </row>
    <row r="2224">
      <c r="A2224">
        <f>INDEX(resultados!$A$2:$ZZ$2662, 2218, MATCH($B$1, resultados!$A$1:$ZZ$1, 0))</f>
        <v/>
      </c>
      <c r="B2224">
        <f>INDEX(resultados!$A$2:$ZZ$2662, 2218, MATCH($B$2, resultados!$A$1:$ZZ$1, 0))</f>
        <v/>
      </c>
      <c r="C2224">
        <f>INDEX(resultados!$A$2:$ZZ$2662, 2218, MATCH($B$3, resultados!$A$1:$ZZ$1, 0))</f>
        <v/>
      </c>
    </row>
    <row r="2225">
      <c r="A2225">
        <f>INDEX(resultados!$A$2:$ZZ$2662, 2219, MATCH($B$1, resultados!$A$1:$ZZ$1, 0))</f>
        <v/>
      </c>
      <c r="B2225">
        <f>INDEX(resultados!$A$2:$ZZ$2662, 2219, MATCH($B$2, resultados!$A$1:$ZZ$1, 0))</f>
        <v/>
      </c>
      <c r="C2225">
        <f>INDEX(resultados!$A$2:$ZZ$2662, 2219, MATCH($B$3, resultados!$A$1:$ZZ$1, 0))</f>
        <v/>
      </c>
    </row>
    <row r="2226">
      <c r="A2226">
        <f>INDEX(resultados!$A$2:$ZZ$2662, 2220, MATCH($B$1, resultados!$A$1:$ZZ$1, 0))</f>
        <v/>
      </c>
      <c r="B2226">
        <f>INDEX(resultados!$A$2:$ZZ$2662, 2220, MATCH($B$2, resultados!$A$1:$ZZ$1, 0))</f>
        <v/>
      </c>
      <c r="C2226">
        <f>INDEX(resultados!$A$2:$ZZ$2662, 2220, MATCH($B$3, resultados!$A$1:$ZZ$1, 0))</f>
        <v/>
      </c>
    </row>
    <row r="2227">
      <c r="A2227">
        <f>INDEX(resultados!$A$2:$ZZ$2662, 2221, MATCH($B$1, resultados!$A$1:$ZZ$1, 0))</f>
        <v/>
      </c>
      <c r="B2227">
        <f>INDEX(resultados!$A$2:$ZZ$2662, 2221, MATCH($B$2, resultados!$A$1:$ZZ$1, 0))</f>
        <v/>
      </c>
      <c r="C2227">
        <f>INDEX(resultados!$A$2:$ZZ$2662, 2221, MATCH($B$3, resultados!$A$1:$ZZ$1, 0))</f>
        <v/>
      </c>
    </row>
    <row r="2228">
      <c r="A2228">
        <f>INDEX(resultados!$A$2:$ZZ$2662, 2222, MATCH($B$1, resultados!$A$1:$ZZ$1, 0))</f>
        <v/>
      </c>
      <c r="B2228">
        <f>INDEX(resultados!$A$2:$ZZ$2662, 2222, MATCH($B$2, resultados!$A$1:$ZZ$1, 0))</f>
        <v/>
      </c>
      <c r="C2228">
        <f>INDEX(resultados!$A$2:$ZZ$2662, 2222, MATCH($B$3, resultados!$A$1:$ZZ$1, 0))</f>
        <v/>
      </c>
    </row>
    <row r="2229">
      <c r="A2229">
        <f>INDEX(resultados!$A$2:$ZZ$2662, 2223, MATCH($B$1, resultados!$A$1:$ZZ$1, 0))</f>
        <v/>
      </c>
      <c r="B2229">
        <f>INDEX(resultados!$A$2:$ZZ$2662, 2223, MATCH($B$2, resultados!$A$1:$ZZ$1, 0))</f>
        <v/>
      </c>
      <c r="C2229">
        <f>INDEX(resultados!$A$2:$ZZ$2662, 2223, MATCH($B$3, resultados!$A$1:$ZZ$1, 0))</f>
        <v/>
      </c>
    </row>
    <row r="2230">
      <c r="A2230">
        <f>INDEX(resultados!$A$2:$ZZ$2662, 2224, MATCH($B$1, resultados!$A$1:$ZZ$1, 0))</f>
        <v/>
      </c>
      <c r="B2230">
        <f>INDEX(resultados!$A$2:$ZZ$2662, 2224, MATCH($B$2, resultados!$A$1:$ZZ$1, 0))</f>
        <v/>
      </c>
      <c r="C2230">
        <f>INDEX(resultados!$A$2:$ZZ$2662, 2224, MATCH($B$3, resultados!$A$1:$ZZ$1, 0))</f>
        <v/>
      </c>
    </row>
    <row r="2231">
      <c r="A2231">
        <f>INDEX(resultados!$A$2:$ZZ$2662, 2225, MATCH($B$1, resultados!$A$1:$ZZ$1, 0))</f>
        <v/>
      </c>
      <c r="B2231">
        <f>INDEX(resultados!$A$2:$ZZ$2662, 2225, MATCH($B$2, resultados!$A$1:$ZZ$1, 0))</f>
        <v/>
      </c>
      <c r="C2231">
        <f>INDEX(resultados!$A$2:$ZZ$2662, 2225, MATCH($B$3, resultados!$A$1:$ZZ$1, 0))</f>
        <v/>
      </c>
    </row>
    <row r="2232">
      <c r="A2232">
        <f>INDEX(resultados!$A$2:$ZZ$2662, 2226, MATCH($B$1, resultados!$A$1:$ZZ$1, 0))</f>
        <v/>
      </c>
      <c r="B2232">
        <f>INDEX(resultados!$A$2:$ZZ$2662, 2226, MATCH($B$2, resultados!$A$1:$ZZ$1, 0))</f>
        <v/>
      </c>
      <c r="C2232">
        <f>INDEX(resultados!$A$2:$ZZ$2662, 2226, MATCH($B$3, resultados!$A$1:$ZZ$1, 0))</f>
        <v/>
      </c>
    </row>
    <row r="2233">
      <c r="A2233">
        <f>INDEX(resultados!$A$2:$ZZ$2662, 2227, MATCH($B$1, resultados!$A$1:$ZZ$1, 0))</f>
        <v/>
      </c>
      <c r="B2233">
        <f>INDEX(resultados!$A$2:$ZZ$2662, 2227, MATCH($B$2, resultados!$A$1:$ZZ$1, 0))</f>
        <v/>
      </c>
      <c r="C2233">
        <f>INDEX(resultados!$A$2:$ZZ$2662, 2227, MATCH($B$3, resultados!$A$1:$ZZ$1, 0))</f>
        <v/>
      </c>
    </row>
    <row r="2234">
      <c r="A2234">
        <f>INDEX(resultados!$A$2:$ZZ$2662, 2228, MATCH($B$1, resultados!$A$1:$ZZ$1, 0))</f>
        <v/>
      </c>
      <c r="B2234">
        <f>INDEX(resultados!$A$2:$ZZ$2662, 2228, MATCH($B$2, resultados!$A$1:$ZZ$1, 0))</f>
        <v/>
      </c>
      <c r="C2234">
        <f>INDEX(resultados!$A$2:$ZZ$2662, 2228, MATCH($B$3, resultados!$A$1:$ZZ$1, 0))</f>
        <v/>
      </c>
    </row>
    <row r="2235">
      <c r="A2235">
        <f>INDEX(resultados!$A$2:$ZZ$2662, 2229, MATCH($B$1, resultados!$A$1:$ZZ$1, 0))</f>
        <v/>
      </c>
      <c r="B2235">
        <f>INDEX(resultados!$A$2:$ZZ$2662, 2229, MATCH($B$2, resultados!$A$1:$ZZ$1, 0))</f>
        <v/>
      </c>
      <c r="C2235">
        <f>INDEX(resultados!$A$2:$ZZ$2662, 2229, MATCH($B$3, resultados!$A$1:$ZZ$1, 0))</f>
        <v/>
      </c>
    </row>
    <row r="2236">
      <c r="A2236">
        <f>INDEX(resultados!$A$2:$ZZ$2662, 2230, MATCH($B$1, resultados!$A$1:$ZZ$1, 0))</f>
        <v/>
      </c>
      <c r="B2236">
        <f>INDEX(resultados!$A$2:$ZZ$2662, 2230, MATCH($B$2, resultados!$A$1:$ZZ$1, 0))</f>
        <v/>
      </c>
      <c r="C2236">
        <f>INDEX(resultados!$A$2:$ZZ$2662, 2230, MATCH($B$3, resultados!$A$1:$ZZ$1, 0))</f>
        <v/>
      </c>
    </row>
    <row r="2237">
      <c r="A2237">
        <f>INDEX(resultados!$A$2:$ZZ$2662, 2231, MATCH($B$1, resultados!$A$1:$ZZ$1, 0))</f>
        <v/>
      </c>
      <c r="B2237">
        <f>INDEX(resultados!$A$2:$ZZ$2662, 2231, MATCH($B$2, resultados!$A$1:$ZZ$1, 0))</f>
        <v/>
      </c>
      <c r="C2237">
        <f>INDEX(resultados!$A$2:$ZZ$2662, 2231, MATCH($B$3, resultados!$A$1:$ZZ$1, 0))</f>
        <v/>
      </c>
    </row>
    <row r="2238">
      <c r="A2238">
        <f>INDEX(resultados!$A$2:$ZZ$2662, 2232, MATCH($B$1, resultados!$A$1:$ZZ$1, 0))</f>
        <v/>
      </c>
      <c r="B2238">
        <f>INDEX(resultados!$A$2:$ZZ$2662, 2232, MATCH($B$2, resultados!$A$1:$ZZ$1, 0))</f>
        <v/>
      </c>
      <c r="C2238">
        <f>INDEX(resultados!$A$2:$ZZ$2662, 2232, MATCH($B$3, resultados!$A$1:$ZZ$1, 0))</f>
        <v/>
      </c>
    </row>
    <row r="2239">
      <c r="A2239">
        <f>INDEX(resultados!$A$2:$ZZ$2662, 2233, MATCH($B$1, resultados!$A$1:$ZZ$1, 0))</f>
        <v/>
      </c>
      <c r="B2239">
        <f>INDEX(resultados!$A$2:$ZZ$2662, 2233, MATCH($B$2, resultados!$A$1:$ZZ$1, 0))</f>
        <v/>
      </c>
      <c r="C2239">
        <f>INDEX(resultados!$A$2:$ZZ$2662, 2233, MATCH($B$3, resultados!$A$1:$ZZ$1, 0))</f>
        <v/>
      </c>
    </row>
    <row r="2240">
      <c r="A2240">
        <f>INDEX(resultados!$A$2:$ZZ$2662, 2234, MATCH($B$1, resultados!$A$1:$ZZ$1, 0))</f>
        <v/>
      </c>
      <c r="B2240">
        <f>INDEX(resultados!$A$2:$ZZ$2662, 2234, MATCH($B$2, resultados!$A$1:$ZZ$1, 0))</f>
        <v/>
      </c>
      <c r="C2240">
        <f>INDEX(resultados!$A$2:$ZZ$2662, 2234, MATCH($B$3, resultados!$A$1:$ZZ$1, 0))</f>
        <v/>
      </c>
    </row>
    <row r="2241">
      <c r="A2241">
        <f>INDEX(resultados!$A$2:$ZZ$2662, 2235, MATCH($B$1, resultados!$A$1:$ZZ$1, 0))</f>
        <v/>
      </c>
      <c r="B2241">
        <f>INDEX(resultados!$A$2:$ZZ$2662, 2235, MATCH($B$2, resultados!$A$1:$ZZ$1, 0))</f>
        <v/>
      </c>
      <c r="C2241">
        <f>INDEX(resultados!$A$2:$ZZ$2662, 2235, MATCH($B$3, resultados!$A$1:$ZZ$1, 0))</f>
        <v/>
      </c>
    </row>
    <row r="2242">
      <c r="A2242">
        <f>INDEX(resultados!$A$2:$ZZ$2662, 2236, MATCH($B$1, resultados!$A$1:$ZZ$1, 0))</f>
        <v/>
      </c>
      <c r="B2242">
        <f>INDEX(resultados!$A$2:$ZZ$2662, 2236, MATCH($B$2, resultados!$A$1:$ZZ$1, 0))</f>
        <v/>
      </c>
      <c r="C2242">
        <f>INDEX(resultados!$A$2:$ZZ$2662, 2236, MATCH($B$3, resultados!$A$1:$ZZ$1, 0))</f>
        <v/>
      </c>
    </row>
    <row r="2243">
      <c r="A2243">
        <f>INDEX(resultados!$A$2:$ZZ$2662, 2237, MATCH($B$1, resultados!$A$1:$ZZ$1, 0))</f>
        <v/>
      </c>
      <c r="B2243">
        <f>INDEX(resultados!$A$2:$ZZ$2662, 2237, MATCH($B$2, resultados!$A$1:$ZZ$1, 0))</f>
        <v/>
      </c>
      <c r="C2243">
        <f>INDEX(resultados!$A$2:$ZZ$2662, 2237, MATCH($B$3, resultados!$A$1:$ZZ$1, 0))</f>
        <v/>
      </c>
    </row>
    <row r="2244">
      <c r="A2244">
        <f>INDEX(resultados!$A$2:$ZZ$2662, 2238, MATCH($B$1, resultados!$A$1:$ZZ$1, 0))</f>
        <v/>
      </c>
      <c r="B2244">
        <f>INDEX(resultados!$A$2:$ZZ$2662, 2238, MATCH($B$2, resultados!$A$1:$ZZ$1, 0))</f>
        <v/>
      </c>
      <c r="C2244">
        <f>INDEX(resultados!$A$2:$ZZ$2662, 2238, MATCH($B$3, resultados!$A$1:$ZZ$1, 0))</f>
        <v/>
      </c>
    </row>
    <row r="2245">
      <c r="A2245">
        <f>INDEX(resultados!$A$2:$ZZ$2662, 2239, MATCH($B$1, resultados!$A$1:$ZZ$1, 0))</f>
        <v/>
      </c>
      <c r="B2245">
        <f>INDEX(resultados!$A$2:$ZZ$2662, 2239, MATCH($B$2, resultados!$A$1:$ZZ$1, 0))</f>
        <v/>
      </c>
      <c r="C2245">
        <f>INDEX(resultados!$A$2:$ZZ$2662, 2239, MATCH($B$3, resultados!$A$1:$ZZ$1, 0))</f>
        <v/>
      </c>
    </row>
    <row r="2246">
      <c r="A2246">
        <f>INDEX(resultados!$A$2:$ZZ$2662, 2240, MATCH($B$1, resultados!$A$1:$ZZ$1, 0))</f>
        <v/>
      </c>
      <c r="B2246">
        <f>INDEX(resultados!$A$2:$ZZ$2662, 2240, MATCH($B$2, resultados!$A$1:$ZZ$1, 0))</f>
        <v/>
      </c>
      <c r="C2246">
        <f>INDEX(resultados!$A$2:$ZZ$2662, 2240, MATCH($B$3, resultados!$A$1:$ZZ$1, 0))</f>
        <v/>
      </c>
    </row>
    <row r="2247">
      <c r="A2247">
        <f>INDEX(resultados!$A$2:$ZZ$2662, 2241, MATCH($B$1, resultados!$A$1:$ZZ$1, 0))</f>
        <v/>
      </c>
      <c r="B2247">
        <f>INDEX(resultados!$A$2:$ZZ$2662, 2241, MATCH($B$2, resultados!$A$1:$ZZ$1, 0))</f>
        <v/>
      </c>
      <c r="C2247">
        <f>INDEX(resultados!$A$2:$ZZ$2662, 2241, MATCH($B$3, resultados!$A$1:$ZZ$1, 0))</f>
        <v/>
      </c>
    </row>
    <row r="2248">
      <c r="A2248">
        <f>INDEX(resultados!$A$2:$ZZ$2662, 2242, MATCH($B$1, resultados!$A$1:$ZZ$1, 0))</f>
        <v/>
      </c>
      <c r="B2248">
        <f>INDEX(resultados!$A$2:$ZZ$2662, 2242, MATCH($B$2, resultados!$A$1:$ZZ$1, 0))</f>
        <v/>
      </c>
      <c r="C2248">
        <f>INDEX(resultados!$A$2:$ZZ$2662, 2242, MATCH($B$3, resultados!$A$1:$ZZ$1, 0))</f>
        <v/>
      </c>
    </row>
    <row r="2249">
      <c r="A2249">
        <f>INDEX(resultados!$A$2:$ZZ$2662, 2243, MATCH($B$1, resultados!$A$1:$ZZ$1, 0))</f>
        <v/>
      </c>
      <c r="B2249">
        <f>INDEX(resultados!$A$2:$ZZ$2662, 2243, MATCH($B$2, resultados!$A$1:$ZZ$1, 0))</f>
        <v/>
      </c>
      <c r="C2249">
        <f>INDEX(resultados!$A$2:$ZZ$2662, 2243, MATCH($B$3, resultados!$A$1:$ZZ$1, 0))</f>
        <v/>
      </c>
    </row>
    <row r="2250">
      <c r="A2250">
        <f>INDEX(resultados!$A$2:$ZZ$2662, 2244, MATCH($B$1, resultados!$A$1:$ZZ$1, 0))</f>
        <v/>
      </c>
      <c r="B2250">
        <f>INDEX(resultados!$A$2:$ZZ$2662, 2244, MATCH($B$2, resultados!$A$1:$ZZ$1, 0))</f>
        <v/>
      </c>
      <c r="C2250">
        <f>INDEX(resultados!$A$2:$ZZ$2662, 2244, MATCH($B$3, resultados!$A$1:$ZZ$1, 0))</f>
        <v/>
      </c>
    </row>
    <row r="2251">
      <c r="A2251">
        <f>INDEX(resultados!$A$2:$ZZ$2662, 2245, MATCH($B$1, resultados!$A$1:$ZZ$1, 0))</f>
        <v/>
      </c>
      <c r="B2251">
        <f>INDEX(resultados!$A$2:$ZZ$2662, 2245, MATCH($B$2, resultados!$A$1:$ZZ$1, 0))</f>
        <v/>
      </c>
      <c r="C2251">
        <f>INDEX(resultados!$A$2:$ZZ$2662, 2245, MATCH($B$3, resultados!$A$1:$ZZ$1, 0))</f>
        <v/>
      </c>
    </row>
    <row r="2252">
      <c r="A2252">
        <f>INDEX(resultados!$A$2:$ZZ$2662, 2246, MATCH($B$1, resultados!$A$1:$ZZ$1, 0))</f>
        <v/>
      </c>
      <c r="B2252">
        <f>INDEX(resultados!$A$2:$ZZ$2662, 2246, MATCH($B$2, resultados!$A$1:$ZZ$1, 0))</f>
        <v/>
      </c>
      <c r="C2252">
        <f>INDEX(resultados!$A$2:$ZZ$2662, 2246, MATCH($B$3, resultados!$A$1:$ZZ$1, 0))</f>
        <v/>
      </c>
    </row>
    <row r="2253">
      <c r="A2253">
        <f>INDEX(resultados!$A$2:$ZZ$2662, 2247, MATCH($B$1, resultados!$A$1:$ZZ$1, 0))</f>
        <v/>
      </c>
      <c r="B2253">
        <f>INDEX(resultados!$A$2:$ZZ$2662, 2247, MATCH($B$2, resultados!$A$1:$ZZ$1, 0))</f>
        <v/>
      </c>
      <c r="C2253">
        <f>INDEX(resultados!$A$2:$ZZ$2662, 2247, MATCH($B$3, resultados!$A$1:$ZZ$1, 0))</f>
        <v/>
      </c>
    </row>
    <row r="2254">
      <c r="A2254">
        <f>INDEX(resultados!$A$2:$ZZ$2662, 2248, MATCH($B$1, resultados!$A$1:$ZZ$1, 0))</f>
        <v/>
      </c>
      <c r="B2254">
        <f>INDEX(resultados!$A$2:$ZZ$2662, 2248, MATCH($B$2, resultados!$A$1:$ZZ$1, 0))</f>
        <v/>
      </c>
      <c r="C2254">
        <f>INDEX(resultados!$A$2:$ZZ$2662, 2248, MATCH($B$3, resultados!$A$1:$ZZ$1, 0))</f>
        <v/>
      </c>
    </row>
    <row r="2255">
      <c r="A2255">
        <f>INDEX(resultados!$A$2:$ZZ$2662, 2249, MATCH($B$1, resultados!$A$1:$ZZ$1, 0))</f>
        <v/>
      </c>
      <c r="B2255">
        <f>INDEX(resultados!$A$2:$ZZ$2662, 2249, MATCH($B$2, resultados!$A$1:$ZZ$1, 0))</f>
        <v/>
      </c>
      <c r="C2255">
        <f>INDEX(resultados!$A$2:$ZZ$2662, 2249, MATCH($B$3, resultados!$A$1:$ZZ$1, 0))</f>
        <v/>
      </c>
    </row>
    <row r="2256">
      <c r="A2256">
        <f>INDEX(resultados!$A$2:$ZZ$2662, 2250, MATCH($B$1, resultados!$A$1:$ZZ$1, 0))</f>
        <v/>
      </c>
      <c r="B2256">
        <f>INDEX(resultados!$A$2:$ZZ$2662, 2250, MATCH($B$2, resultados!$A$1:$ZZ$1, 0))</f>
        <v/>
      </c>
      <c r="C2256">
        <f>INDEX(resultados!$A$2:$ZZ$2662, 2250, MATCH($B$3, resultados!$A$1:$ZZ$1, 0))</f>
        <v/>
      </c>
    </row>
    <row r="2257">
      <c r="A2257">
        <f>INDEX(resultados!$A$2:$ZZ$2662, 2251, MATCH($B$1, resultados!$A$1:$ZZ$1, 0))</f>
        <v/>
      </c>
      <c r="B2257">
        <f>INDEX(resultados!$A$2:$ZZ$2662, 2251, MATCH($B$2, resultados!$A$1:$ZZ$1, 0))</f>
        <v/>
      </c>
      <c r="C2257">
        <f>INDEX(resultados!$A$2:$ZZ$2662, 2251, MATCH($B$3, resultados!$A$1:$ZZ$1, 0))</f>
        <v/>
      </c>
    </row>
    <row r="2258">
      <c r="A2258">
        <f>INDEX(resultados!$A$2:$ZZ$2662, 2252, MATCH($B$1, resultados!$A$1:$ZZ$1, 0))</f>
        <v/>
      </c>
      <c r="B2258">
        <f>INDEX(resultados!$A$2:$ZZ$2662, 2252, MATCH($B$2, resultados!$A$1:$ZZ$1, 0))</f>
        <v/>
      </c>
      <c r="C2258">
        <f>INDEX(resultados!$A$2:$ZZ$2662, 2252, MATCH($B$3, resultados!$A$1:$ZZ$1, 0))</f>
        <v/>
      </c>
    </row>
    <row r="2259">
      <c r="A2259">
        <f>INDEX(resultados!$A$2:$ZZ$2662, 2253, MATCH($B$1, resultados!$A$1:$ZZ$1, 0))</f>
        <v/>
      </c>
      <c r="B2259">
        <f>INDEX(resultados!$A$2:$ZZ$2662, 2253, MATCH($B$2, resultados!$A$1:$ZZ$1, 0))</f>
        <v/>
      </c>
      <c r="C2259">
        <f>INDEX(resultados!$A$2:$ZZ$2662, 2253, MATCH($B$3, resultados!$A$1:$ZZ$1, 0))</f>
        <v/>
      </c>
    </row>
    <row r="2260">
      <c r="A2260">
        <f>INDEX(resultados!$A$2:$ZZ$2662, 2254, MATCH($B$1, resultados!$A$1:$ZZ$1, 0))</f>
        <v/>
      </c>
      <c r="B2260">
        <f>INDEX(resultados!$A$2:$ZZ$2662, 2254, MATCH($B$2, resultados!$A$1:$ZZ$1, 0))</f>
        <v/>
      </c>
      <c r="C2260">
        <f>INDEX(resultados!$A$2:$ZZ$2662, 2254, MATCH($B$3, resultados!$A$1:$ZZ$1, 0))</f>
        <v/>
      </c>
    </row>
    <row r="2261">
      <c r="A2261">
        <f>INDEX(resultados!$A$2:$ZZ$2662, 2255, MATCH($B$1, resultados!$A$1:$ZZ$1, 0))</f>
        <v/>
      </c>
      <c r="B2261">
        <f>INDEX(resultados!$A$2:$ZZ$2662, 2255, MATCH($B$2, resultados!$A$1:$ZZ$1, 0))</f>
        <v/>
      </c>
      <c r="C2261">
        <f>INDEX(resultados!$A$2:$ZZ$2662, 2255, MATCH($B$3, resultados!$A$1:$ZZ$1, 0))</f>
        <v/>
      </c>
    </row>
    <row r="2262">
      <c r="A2262">
        <f>INDEX(resultados!$A$2:$ZZ$2662, 2256, MATCH($B$1, resultados!$A$1:$ZZ$1, 0))</f>
        <v/>
      </c>
      <c r="B2262">
        <f>INDEX(resultados!$A$2:$ZZ$2662, 2256, MATCH($B$2, resultados!$A$1:$ZZ$1, 0))</f>
        <v/>
      </c>
      <c r="C2262">
        <f>INDEX(resultados!$A$2:$ZZ$2662, 2256, MATCH($B$3, resultados!$A$1:$ZZ$1, 0))</f>
        <v/>
      </c>
    </row>
    <row r="2263">
      <c r="A2263">
        <f>INDEX(resultados!$A$2:$ZZ$2662, 2257, MATCH($B$1, resultados!$A$1:$ZZ$1, 0))</f>
        <v/>
      </c>
      <c r="B2263">
        <f>INDEX(resultados!$A$2:$ZZ$2662, 2257, MATCH($B$2, resultados!$A$1:$ZZ$1, 0))</f>
        <v/>
      </c>
      <c r="C2263">
        <f>INDEX(resultados!$A$2:$ZZ$2662, 2257, MATCH($B$3, resultados!$A$1:$ZZ$1, 0))</f>
        <v/>
      </c>
    </row>
    <row r="2264">
      <c r="A2264">
        <f>INDEX(resultados!$A$2:$ZZ$2662, 2258, MATCH($B$1, resultados!$A$1:$ZZ$1, 0))</f>
        <v/>
      </c>
      <c r="B2264">
        <f>INDEX(resultados!$A$2:$ZZ$2662, 2258, MATCH($B$2, resultados!$A$1:$ZZ$1, 0))</f>
        <v/>
      </c>
      <c r="C2264">
        <f>INDEX(resultados!$A$2:$ZZ$2662, 2258, MATCH($B$3, resultados!$A$1:$ZZ$1, 0))</f>
        <v/>
      </c>
    </row>
    <row r="2265">
      <c r="A2265">
        <f>INDEX(resultados!$A$2:$ZZ$2662, 2259, MATCH($B$1, resultados!$A$1:$ZZ$1, 0))</f>
        <v/>
      </c>
      <c r="B2265">
        <f>INDEX(resultados!$A$2:$ZZ$2662, 2259, MATCH($B$2, resultados!$A$1:$ZZ$1, 0))</f>
        <v/>
      </c>
      <c r="C2265">
        <f>INDEX(resultados!$A$2:$ZZ$2662, 2259, MATCH($B$3, resultados!$A$1:$ZZ$1, 0))</f>
        <v/>
      </c>
    </row>
    <row r="2266">
      <c r="A2266">
        <f>INDEX(resultados!$A$2:$ZZ$2662, 2260, MATCH($B$1, resultados!$A$1:$ZZ$1, 0))</f>
        <v/>
      </c>
      <c r="B2266">
        <f>INDEX(resultados!$A$2:$ZZ$2662, 2260, MATCH($B$2, resultados!$A$1:$ZZ$1, 0))</f>
        <v/>
      </c>
      <c r="C2266">
        <f>INDEX(resultados!$A$2:$ZZ$2662, 2260, MATCH($B$3, resultados!$A$1:$ZZ$1, 0))</f>
        <v/>
      </c>
    </row>
    <row r="2267">
      <c r="A2267">
        <f>INDEX(resultados!$A$2:$ZZ$2662, 2261, MATCH($B$1, resultados!$A$1:$ZZ$1, 0))</f>
        <v/>
      </c>
      <c r="B2267">
        <f>INDEX(resultados!$A$2:$ZZ$2662, 2261, MATCH($B$2, resultados!$A$1:$ZZ$1, 0))</f>
        <v/>
      </c>
      <c r="C2267">
        <f>INDEX(resultados!$A$2:$ZZ$2662, 2261, MATCH($B$3, resultados!$A$1:$ZZ$1, 0))</f>
        <v/>
      </c>
    </row>
    <row r="2268">
      <c r="A2268">
        <f>INDEX(resultados!$A$2:$ZZ$2662, 2262, MATCH($B$1, resultados!$A$1:$ZZ$1, 0))</f>
        <v/>
      </c>
      <c r="B2268">
        <f>INDEX(resultados!$A$2:$ZZ$2662, 2262, MATCH($B$2, resultados!$A$1:$ZZ$1, 0))</f>
        <v/>
      </c>
      <c r="C2268">
        <f>INDEX(resultados!$A$2:$ZZ$2662, 2262, MATCH($B$3, resultados!$A$1:$ZZ$1, 0))</f>
        <v/>
      </c>
    </row>
    <row r="2269">
      <c r="A2269">
        <f>INDEX(resultados!$A$2:$ZZ$2662, 2263, MATCH($B$1, resultados!$A$1:$ZZ$1, 0))</f>
        <v/>
      </c>
      <c r="B2269">
        <f>INDEX(resultados!$A$2:$ZZ$2662, 2263, MATCH($B$2, resultados!$A$1:$ZZ$1, 0))</f>
        <v/>
      </c>
      <c r="C2269">
        <f>INDEX(resultados!$A$2:$ZZ$2662, 2263, MATCH($B$3, resultados!$A$1:$ZZ$1, 0))</f>
        <v/>
      </c>
    </row>
    <row r="2270">
      <c r="A2270">
        <f>INDEX(resultados!$A$2:$ZZ$2662, 2264, MATCH($B$1, resultados!$A$1:$ZZ$1, 0))</f>
        <v/>
      </c>
      <c r="B2270">
        <f>INDEX(resultados!$A$2:$ZZ$2662, 2264, MATCH($B$2, resultados!$A$1:$ZZ$1, 0))</f>
        <v/>
      </c>
      <c r="C2270">
        <f>INDEX(resultados!$A$2:$ZZ$2662, 2264, MATCH($B$3, resultados!$A$1:$ZZ$1, 0))</f>
        <v/>
      </c>
    </row>
    <row r="2271">
      <c r="A2271">
        <f>INDEX(resultados!$A$2:$ZZ$2662, 2265, MATCH($B$1, resultados!$A$1:$ZZ$1, 0))</f>
        <v/>
      </c>
      <c r="B2271">
        <f>INDEX(resultados!$A$2:$ZZ$2662, 2265, MATCH($B$2, resultados!$A$1:$ZZ$1, 0))</f>
        <v/>
      </c>
      <c r="C2271">
        <f>INDEX(resultados!$A$2:$ZZ$2662, 2265, MATCH($B$3, resultados!$A$1:$ZZ$1, 0))</f>
        <v/>
      </c>
    </row>
    <row r="2272">
      <c r="A2272">
        <f>INDEX(resultados!$A$2:$ZZ$2662, 2266, MATCH($B$1, resultados!$A$1:$ZZ$1, 0))</f>
        <v/>
      </c>
      <c r="B2272">
        <f>INDEX(resultados!$A$2:$ZZ$2662, 2266, MATCH($B$2, resultados!$A$1:$ZZ$1, 0))</f>
        <v/>
      </c>
      <c r="C2272">
        <f>INDEX(resultados!$A$2:$ZZ$2662, 2266, MATCH($B$3, resultados!$A$1:$ZZ$1, 0))</f>
        <v/>
      </c>
    </row>
    <row r="2273">
      <c r="A2273">
        <f>INDEX(resultados!$A$2:$ZZ$2662, 2267, MATCH($B$1, resultados!$A$1:$ZZ$1, 0))</f>
        <v/>
      </c>
      <c r="B2273">
        <f>INDEX(resultados!$A$2:$ZZ$2662, 2267, MATCH($B$2, resultados!$A$1:$ZZ$1, 0))</f>
        <v/>
      </c>
      <c r="C2273">
        <f>INDEX(resultados!$A$2:$ZZ$2662, 2267, MATCH($B$3, resultados!$A$1:$ZZ$1, 0))</f>
        <v/>
      </c>
    </row>
    <row r="2274">
      <c r="A2274">
        <f>INDEX(resultados!$A$2:$ZZ$2662, 2268, MATCH($B$1, resultados!$A$1:$ZZ$1, 0))</f>
        <v/>
      </c>
      <c r="B2274">
        <f>INDEX(resultados!$A$2:$ZZ$2662, 2268, MATCH($B$2, resultados!$A$1:$ZZ$1, 0))</f>
        <v/>
      </c>
      <c r="C2274">
        <f>INDEX(resultados!$A$2:$ZZ$2662, 2268, MATCH($B$3, resultados!$A$1:$ZZ$1, 0))</f>
        <v/>
      </c>
    </row>
    <row r="2275">
      <c r="A2275">
        <f>INDEX(resultados!$A$2:$ZZ$2662, 2269, MATCH($B$1, resultados!$A$1:$ZZ$1, 0))</f>
        <v/>
      </c>
      <c r="B2275">
        <f>INDEX(resultados!$A$2:$ZZ$2662, 2269, MATCH($B$2, resultados!$A$1:$ZZ$1, 0))</f>
        <v/>
      </c>
      <c r="C2275">
        <f>INDEX(resultados!$A$2:$ZZ$2662, 2269, MATCH($B$3, resultados!$A$1:$ZZ$1, 0))</f>
        <v/>
      </c>
    </row>
    <row r="2276">
      <c r="A2276">
        <f>INDEX(resultados!$A$2:$ZZ$2662, 2270, MATCH($B$1, resultados!$A$1:$ZZ$1, 0))</f>
        <v/>
      </c>
      <c r="B2276">
        <f>INDEX(resultados!$A$2:$ZZ$2662, 2270, MATCH($B$2, resultados!$A$1:$ZZ$1, 0))</f>
        <v/>
      </c>
      <c r="C2276">
        <f>INDEX(resultados!$A$2:$ZZ$2662, 2270, MATCH($B$3, resultados!$A$1:$ZZ$1, 0))</f>
        <v/>
      </c>
    </row>
    <row r="2277">
      <c r="A2277">
        <f>INDEX(resultados!$A$2:$ZZ$2662, 2271, MATCH($B$1, resultados!$A$1:$ZZ$1, 0))</f>
        <v/>
      </c>
      <c r="B2277">
        <f>INDEX(resultados!$A$2:$ZZ$2662, 2271, MATCH($B$2, resultados!$A$1:$ZZ$1, 0))</f>
        <v/>
      </c>
      <c r="C2277">
        <f>INDEX(resultados!$A$2:$ZZ$2662, 2271, MATCH($B$3, resultados!$A$1:$ZZ$1, 0))</f>
        <v/>
      </c>
    </row>
    <row r="2278">
      <c r="A2278">
        <f>INDEX(resultados!$A$2:$ZZ$2662, 2272, MATCH($B$1, resultados!$A$1:$ZZ$1, 0))</f>
        <v/>
      </c>
      <c r="B2278">
        <f>INDEX(resultados!$A$2:$ZZ$2662, 2272, MATCH($B$2, resultados!$A$1:$ZZ$1, 0))</f>
        <v/>
      </c>
      <c r="C2278">
        <f>INDEX(resultados!$A$2:$ZZ$2662, 2272, MATCH($B$3, resultados!$A$1:$ZZ$1, 0))</f>
        <v/>
      </c>
    </row>
    <row r="2279">
      <c r="A2279">
        <f>INDEX(resultados!$A$2:$ZZ$2662, 2273, MATCH($B$1, resultados!$A$1:$ZZ$1, 0))</f>
        <v/>
      </c>
      <c r="B2279">
        <f>INDEX(resultados!$A$2:$ZZ$2662, 2273, MATCH($B$2, resultados!$A$1:$ZZ$1, 0))</f>
        <v/>
      </c>
      <c r="C2279">
        <f>INDEX(resultados!$A$2:$ZZ$2662, 2273, MATCH($B$3, resultados!$A$1:$ZZ$1, 0))</f>
        <v/>
      </c>
    </row>
    <row r="2280">
      <c r="A2280">
        <f>INDEX(resultados!$A$2:$ZZ$2662, 2274, MATCH($B$1, resultados!$A$1:$ZZ$1, 0))</f>
        <v/>
      </c>
      <c r="B2280">
        <f>INDEX(resultados!$A$2:$ZZ$2662, 2274, MATCH($B$2, resultados!$A$1:$ZZ$1, 0))</f>
        <v/>
      </c>
      <c r="C2280">
        <f>INDEX(resultados!$A$2:$ZZ$2662, 2274, MATCH($B$3, resultados!$A$1:$ZZ$1, 0))</f>
        <v/>
      </c>
    </row>
    <row r="2281">
      <c r="A2281">
        <f>INDEX(resultados!$A$2:$ZZ$2662, 2275, MATCH($B$1, resultados!$A$1:$ZZ$1, 0))</f>
        <v/>
      </c>
      <c r="B2281">
        <f>INDEX(resultados!$A$2:$ZZ$2662, 2275, MATCH($B$2, resultados!$A$1:$ZZ$1, 0))</f>
        <v/>
      </c>
      <c r="C2281">
        <f>INDEX(resultados!$A$2:$ZZ$2662, 2275, MATCH($B$3, resultados!$A$1:$ZZ$1, 0))</f>
        <v/>
      </c>
    </row>
    <row r="2282">
      <c r="A2282">
        <f>INDEX(resultados!$A$2:$ZZ$2662, 2276, MATCH($B$1, resultados!$A$1:$ZZ$1, 0))</f>
        <v/>
      </c>
      <c r="B2282">
        <f>INDEX(resultados!$A$2:$ZZ$2662, 2276, MATCH($B$2, resultados!$A$1:$ZZ$1, 0))</f>
        <v/>
      </c>
      <c r="C2282">
        <f>INDEX(resultados!$A$2:$ZZ$2662, 2276, MATCH($B$3, resultados!$A$1:$ZZ$1, 0))</f>
        <v/>
      </c>
    </row>
    <row r="2283">
      <c r="A2283">
        <f>INDEX(resultados!$A$2:$ZZ$2662, 2277, MATCH($B$1, resultados!$A$1:$ZZ$1, 0))</f>
        <v/>
      </c>
      <c r="B2283">
        <f>INDEX(resultados!$A$2:$ZZ$2662, 2277, MATCH($B$2, resultados!$A$1:$ZZ$1, 0))</f>
        <v/>
      </c>
      <c r="C2283">
        <f>INDEX(resultados!$A$2:$ZZ$2662, 2277, MATCH($B$3, resultados!$A$1:$ZZ$1, 0))</f>
        <v/>
      </c>
    </row>
    <row r="2284">
      <c r="A2284">
        <f>INDEX(resultados!$A$2:$ZZ$2662, 2278, MATCH($B$1, resultados!$A$1:$ZZ$1, 0))</f>
        <v/>
      </c>
      <c r="B2284">
        <f>INDEX(resultados!$A$2:$ZZ$2662, 2278, MATCH($B$2, resultados!$A$1:$ZZ$1, 0))</f>
        <v/>
      </c>
      <c r="C2284">
        <f>INDEX(resultados!$A$2:$ZZ$2662, 2278, MATCH($B$3, resultados!$A$1:$ZZ$1, 0))</f>
        <v/>
      </c>
    </row>
    <row r="2285">
      <c r="A2285">
        <f>INDEX(resultados!$A$2:$ZZ$2662, 2279, MATCH($B$1, resultados!$A$1:$ZZ$1, 0))</f>
        <v/>
      </c>
      <c r="B2285">
        <f>INDEX(resultados!$A$2:$ZZ$2662, 2279, MATCH($B$2, resultados!$A$1:$ZZ$1, 0))</f>
        <v/>
      </c>
      <c r="C2285">
        <f>INDEX(resultados!$A$2:$ZZ$2662, 2279, MATCH($B$3, resultados!$A$1:$ZZ$1, 0))</f>
        <v/>
      </c>
    </row>
    <row r="2286">
      <c r="A2286">
        <f>INDEX(resultados!$A$2:$ZZ$2662, 2280, MATCH($B$1, resultados!$A$1:$ZZ$1, 0))</f>
        <v/>
      </c>
      <c r="B2286">
        <f>INDEX(resultados!$A$2:$ZZ$2662, 2280, MATCH($B$2, resultados!$A$1:$ZZ$1, 0))</f>
        <v/>
      </c>
      <c r="C2286">
        <f>INDEX(resultados!$A$2:$ZZ$2662, 2280, MATCH($B$3, resultados!$A$1:$ZZ$1, 0))</f>
        <v/>
      </c>
    </row>
    <row r="2287">
      <c r="A2287">
        <f>INDEX(resultados!$A$2:$ZZ$2662, 2281, MATCH($B$1, resultados!$A$1:$ZZ$1, 0))</f>
        <v/>
      </c>
      <c r="B2287">
        <f>INDEX(resultados!$A$2:$ZZ$2662, 2281, MATCH($B$2, resultados!$A$1:$ZZ$1, 0))</f>
        <v/>
      </c>
      <c r="C2287">
        <f>INDEX(resultados!$A$2:$ZZ$2662, 2281, MATCH($B$3, resultados!$A$1:$ZZ$1, 0))</f>
        <v/>
      </c>
    </row>
    <row r="2288">
      <c r="A2288">
        <f>INDEX(resultados!$A$2:$ZZ$2662, 2282, MATCH($B$1, resultados!$A$1:$ZZ$1, 0))</f>
        <v/>
      </c>
      <c r="B2288">
        <f>INDEX(resultados!$A$2:$ZZ$2662, 2282, MATCH($B$2, resultados!$A$1:$ZZ$1, 0))</f>
        <v/>
      </c>
      <c r="C2288">
        <f>INDEX(resultados!$A$2:$ZZ$2662, 2282, MATCH($B$3, resultados!$A$1:$ZZ$1, 0))</f>
        <v/>
      </c>
    </row>
    <row r="2289">
      <c r="A2289">
        <f>INDEX(resultados!$A$2:$ZZ$2662, 2283, MATCH($B$1, resultados!$A$1:$ZZ$1, 0))</f>
        <v/>
      </c>
      <c r="B2289">
        <f>INDEX(resultados!$A$2:$ZZ$2662, 2283, MATCH($B$2, resultados!$A$1:$ZZ$1, 0))</f>
        <v/>
      </c>
      <c r="C2289">
        <f>INDEX(resultados!$A$2:$ZZ$2662, 2283, MATCH($B$3, resultados!$A$1:$ZZ$1, 0))</f>
        <v/>
      </c>
    </row>
    <row r="2290">
      <c r="A2290">
        <f>INDEX(resultados!$A$2:$ZZ$2662, 2284, MATCH($B$1, resultados!$A$1:$ZZ$1, 0))</f>
        <v/>
      </c>
      <c r="B2290">
        <f>INDEX(resultados!$A$2:$ZZ$2662, 2284, MATCH($B$2, resultados!$A$1:$ZZ$1, 0))</f>
        <v/>
      </c>
      <c r="C2290">
        <f>INDEX(resultados!$A$2:$ZZ$2662, 2284, MATCH($B$3, resultados!$A$1:$ZZ$1, 0))</f>
        <v/>
      </c>
    </row>
    <row r="2291">
      <c r="A2291">
        <f>INDEX(resultados!$A$2:$ZZ$2662, 2285, MATCH($B$1, resultados!$A$1:$ZZ$1, 0))</f>
        <v/>
      </c>
      <c r="B2291">
        <f>INDEX(resultados!$A$2:$ZZ$2662, 2285, MATCH($B$2, resultados!$A$1:$ZZ$1, 0))</f>
        <v/>
      </c>
      <c r="C2291">
        <f>INDEX(resultados!$A$2:$ZZ$2662, 2285, MATCH($B$3, resultados!$A$1:$ZZ$1, 0))</f>
        <v/>
      </c>
    </row>
    <row r="2292">
      <c r="A2292">
        <f>INDEX(resultados!$A$2:$ZZ$2662, 2286, MATCH($B$1, resultados!$A$1:$ZZ$1, 0))</f>
        <v/>
      </c>
      <c r="B2292">
        <f>INDEX(resultados!$A$2:$ZZ$2662, 2286, MATCH($B$2, resultados!$A$1:$ZZ$1, 0))</f>
        <v/>
      </c>
      <c r="C2292">
        <f>INDEX(resultados!$A$2:$ZZ$2662, 2286, MATCH($B$3, resultados!$A$1:$ZZ$1, 0))</f>
        <v/>
      </c>
    </row>
    <row r="2293">
      <c r="A2293">
        <f>INDEX(resultados!$A$2:$ZZ$2662, 2287, MATCH($B$1, resultados!$A$1:$ZZ$1, 0))</f>
        <v/>
      </c>
      <c r="B2293">
        <f>INDEX(resultados!$A$2:$ZZ$2662, 2287, MATCH($B$2, resultados!$A$1:$ZZ$1, 0))</f>
        <v/>
      </c>
      <c r="C2293">
        <f>INDEX(resultados!$A$2:$ZZ$2662, 2287, MATCH($B$3, resultados!$A$1:$ZZ$1, 0))</f>
        <v/>
      </c>
    </row>
    <row r="2294">
      <c r="A2294">
        <f>INDEX(resultados!$A$2:$ZZ$2662, 2288, MATCH($B$1, resultados!$A$1:$ZZ$1, 0))</f>
        <v/>
      </c>
      <c r="B2294">
        <f>INDEX(resultados!$A$2:$ZZ$2662, 2288, MATCH($B$2, resultados!$A$1:$ZZ$1, 0))</f>
        <v/>
      </c>
      <c r="C2294">
        <f>INDEX(resultados!$A$2:$ZZ$2662, 2288, MATCH($B$3, resultados!$A$1:$ZZ$1, 0))</f>
        <v/>
      </c>
    </row>
    <row r="2295">
      <c r="A2295">
        <f>INDEX(resultados!$A$2:$ZZ$2662, 2289, MATCH($B$1, resultados!$A$1:$ZZ$1, 0))</f>
        <v/>
      </c>
      <c r="B2295">
        <f>INDEX(resultados!$A$2:$ZZ$2662, 2289, MATCH($B$2, resultados!$A$1:$ZZ$1, 0))</f>
        <v/>
      </c>
      <c r="C2295">
        <f>INDEX(resultados!$A$2:$ZZ$2662, 2289, MATCH($B$3, resultados!$A$1:$ZZ$1, 0))</f>
        <v/>
      </c>
    </row>
    <row r="2296">
      <c r="A2296">
        <f>INDEX(resultados!$A$2:$ZZ$2662, 2290, MATCH($B$1, resultados!$A$1:$ZZ$1, 0))</f>
        <v/>
      </c>
      <c r="B2296">
        <f>INDEX(resultados!$A$2:$ZZ$2662, 2290, MATCH($B$2, resultados!$A$1:$ZZ$1, 0))</f>
        <v/>
      </c>
      <c r="C2296">
        <f>INDEX(resultados!$A$2:$ZZ$2662, 2290, MATCH($B$3, resultados!$A$1:$ZZ$1, 0))</f>
        <v/>
      </c>
    </row>
    <row r="2297">
      <c r="A2297">
        <f>INDEX(resultados!$A$2:$ZZ$2662, 2291, MATCH($B$1, resultados!$A$1:$ZZ$1, 0))</f>
        <v/>
      </c>
      <c r="B2297">
        <f>INDEX(resultados!$A$2:$ZZ$2662, 2291, MATCH($B$2, resultados!$A$1:$ZZ$1, 0))</f>
        <v/>
      </c>
      <c r="C2297">
        <f>INDEX(resultados!$A$2:$ZZ$2662, 2291, MATCH($B$3, resultados!$A$1:$ZZ$1, 0))</f>
        <v/>
      </c>
    </row>
    <row r="2298">
      <c r="A2298">
        <f>INDEX(resultados!$A$2:$ZZ$2662, 2292, MATCH($B$1, resultados!$A$1:$ZZ$1, 0))</f>
        <v/>
      </c>
      <c r="B2298">
        <f>INDEX(resultados!$A$2:$ZZ$2662, 2292, MATCH($B$2, resultados!$A$1:$ZZ$1, 0))</f>
        <v/>
      </c>
      <c r="C2298">
        <f>INDEX(resultados!$A$2:$ZZ$2662, 2292, MATCH($B$3, resultados!$A$1:$ZZ$1, 0))</f>
        <v/>
      </c>
    </row>
    <row r="2299">
      <c r="A2299">
        <f>INDEX(resultados!$A$2:$ZZ$2662, 2293, MATCH($B$1, resultados!$A$1:$ZZ$1, 0))</f>
        <v/>
      </c>
      <c r="B2299">
        <f>INDEX(resultados!$A$2:$ZZ$2662, 2293, MATCH($B$2, resultados!$A$1:$ZZ$1, 0))</f>
        <v/>
      </c>
      <c r="C2299">
        <f>INDEX(resultados!$A$2:$ZZ$2662, 2293, MATCH($B$3, resultados!$A$1:$ZZ$1, 0))</f>
        <v/>
      </c>
    </row>
    <row r="2300">
      <c r="A2300">
        <f>INDEX(resultados!$A$2:$ZZ$2662, 2294, MATCH($B$1, resultados!$A$1:$ZZ$1, 0))</f>
        <v/>
      </c>
      <c r="B2300">
        <f>INDEX(resultados!$A$2:$ZZ$2662, 2294, MATCH($B$2, resultados!$A$1:$ZZ$1, 0))</f>
        <v/>
      </c>
      <c r="C2300">
        <f>INDEX(resultados!$A$2:$ZZ$2662, 2294, MATCH($B$3, resultados!$A$1:$ZZ$1, 0))</f>
        <v/>
      </c>
    </row>
    <row r="2301">
      <c r="A2301">
        <f>INDEX(resultados!$A$2:$ZZ$2662, 2295, MATCH($B$1, resultados!$A$1:$ZZ$1, 0))</f>
        <v/>
      </c>
      <c r="B2301">
        <f>INDEX(resultados!$A$2:$ZZ$2662, 2295, MATCH($B$2, resultados!$A$1:$ZZ$1, 0))</f>
        <v/>
      </c>
      <c r="C2301">
        <f>INDEX(resultados!$A$2:$ZZ$2662, 2295, MATCH($B$3, resultados!$A$1:$ZZ$1, 0))</f>
        <v/>
      </c>
    </row>
    <row r="2302">
      <c r="A2302">
        <f>INDEX(resultados!$A$2:$ZZ$2662, 2296, MATCH($B$1, resultados!$A$1:$ZZ$1, 0))</f>
        <v/>
      </c>
      <c r="B2302">
        <f>INDEX(resultados!$A$2:$ZZ$2662, 2296, MATCH($B$2, resultados!$A$1:$ZZ$1, 0))</f>
        <v/>
      </c>
      <c r="C2302">
        <f>INDEX(resultados!$A$2:$ZZ$2662, 2296, MATCH($B$3, resultados!$A$1:$ZZ$1, 0))</f>
        <v/>
      </c>
    </row>
    <row r="2303">
      <c r="A2303">
        <f>INDEX(resultados!$A$2:$ZZ$2662, 2297, MATCH($B$1, resultados!$A$1:$ZZ$1, 0))</f>
        <v/>
      </c>
      <c r="B2303">
        <f>INDEX(resultados!$A$2:$ZZ$2662, 2297, MATCH($B$2, resultados!$A$1:$ZZ$1, 0))</f>
        <v/>
      </c>
      <c r="C2303">
        <f>INDEX(resultados!$A$2:$ZZ$2662, 2297, MATCH($B$3, resultados!$A$1:$ZZ$1, 0))</f>
        <v/>
      </c>
    </row>
    <row r="2304">
      <c r="A2304">
        <f>INDEX(resultados!$A$2:$ZZ$2662, 2298, MATCH($B$1, resultados!$A$1:$ZZ$1, 0))</f>
        <v/>
      </c>
      <c r="B2304">
        <f>INDEX(resultados!$A$2:$ZZ$2662, 2298, MATCH($B$2, resultados!$A$1:$ZZ$1, 0))</f>
        <v/>
      </c>
      <c r="C2304">
        <f>INDEX(resultados!$A$2:$ZZ$2662, 2298, MATCH($B$3, resultados!$A$1:$ZZ$1, 0))</f>
        <v/>
      </c>
    </row>
    <row r="2305">
      <c r="A2305">
        <f>INDEX(resultados!$A$2:$ZZ$2662, 2299, MATCH($B$1, resultados!$A$1:$ZZ$1, 0))</f>
        <v/>
      </c>
      <c r="B2305">
        <f>INDEX(resultados!$A$2:$ZZ$2662, 2299, MATCH($B$2, resultados!$A$1:$ZZ$1, 0))</f>
        <v/>
      </c>
      <c r="C2305">
        <f>INDEX(resultados!$A$2:$ZZ$2662, 2299, MATCH($B$3, resultados!$A$1:$ZZ$1, 0))</f>
        <v/>
      </c>
    </row>
    <row r="2306">
      <c r="A2306">
        <f>INDEX(resultados!$A$2:$ZZ$2662, 2300, MATCH($B$1, resultados!$A$1:$ZZ$1, 0))</f>
        <v/>
      </c>
      <c r="B2306">
        <f>INDEX(resultados!$A$2:$ZZ$2662, 2300, MATCH($B$2, resultados!$A$1:$ZZ$1, 0))</f>
        <v/>
      </c>
      <c r="C2306">
        <f>INDEX(resultados!$A$2:$ZZ$2662, 2300, MATCH($B$3, resultados!$A$1:$ZZ$1, 0))</f>
        <v/>
      </c>
    </row>
    <row r="2307">
      <c r="A2307">
        <f>INDEX(resultados!$A$2:$ZZ$2662, 2301, MATCH($B$1, resultados!$A$1:$ZZ$1, 0))</f>
        <v/>
      </c>
      <c r="B2307">
        <f>INDEX(resultados!$A$2:$ZZ$2662, 2301, MATCH($B$2, resultados!$A$1:$ZZ$1, 0))</f>
        <v/>
      </c>
      <c r="C2307">
        <f>INDEX(resultados!$A$2:$ZZ$2662, 2301, MATCH($B$3, resultados!$A$1:$ZZ$1, 0))</f>
        <v/>
      </c>
    </row>
    <row r="2308">
      <c r="A2308">
        <f>INDEX(resultados!$A$2:$ZZ$2662, 2302, MATCH($B$1, resultados!$A$1:$ZZ$1, 0))</f>
        <v/>
      </c>
      <c r="B2308">
        <f>INDEX(resultados!$A$2:$ZZ$2662, 2302, MATCH($B$2, resultados!$A$1:$ZZ$1, 0))</f>
        <v/>
      </c>
      <c r="C2308">
        <f>INDEX(resultados!$A$2:$ZZ$2662, 2302, MATCH($B$3, resultados!$A$1:$ZZ$1, 0))</f>
        <v/>
      </c>
    </row>
    <row r="2309">
      <c r="A2309">
        <f>INDEX(resultados!$A$2:$ZZ$2662, 2303, MATCH($B$1, resultados!$A$1:$ZZ$1, 0))</f>
        <v/>
      </c>
      <c r="B2309">
        <f>INDEX(resultados!$A$2:$ZZ$2662, 2303, MATCH($B$2, resultados!$A$1:$ZZ$1, 0))</f>
        <v/>
      </c>
      <c r="C2309">
        <f>INDEX(resultados!$A$2:$ZZ$2662, 2303, MATCH($B$3, resultados!$A$1:$ZZ$1, 0))</f>
        <v/>
      </c>
    </row>
    <row r="2310">
      <c r="A2310">
        <f>INDEX(resultados!$A$2:$ZZ$2662, 2304, MATCH($B$1, resultados!$A$1:$ZZ$1, 0))</f>
        <v/>
      </c>
      <c r="B2310">
        <f>INDEX(resultados!$A$2:$ZZ$2662, 2304, MATCH($B$2, resultados!$A$1:$ZZ$1, 0))</f>
        <v/>
      </c>
      <c r="C2310">
        <f>INDEX(resultados!$A$2:$ZZ$2662, 2304, MATCH($B$3, resultados!$A$1:$ZZ$1, 0))</f>
        <v/>
      </c>
    </row>
    <row r="2311">
      <c r="A2311">
        <f>INDEX(resultados!$A$2:$ZZ$2662, 2305, MATCH($B$1, resultados!$A$1:$ZZ$1, 0))</f>
        <v/>
      </c>
      <c r="B2311">
        <f>INDEX(resultados!$A$2:$ZZ$2662, 2305, MATCH($B$2, resultados!$A$1:$ZZ$1, 0))</f>
        <v/>
      </c>
      <c r="C2311">
        <f>INDEX(resultados!$A$2:$ZZ$2662, 2305, MATCH($B$3, resultados!$A$1:$ZZ$1, 0))</f>
        <v/>
      </c>
    </row>
    <row r="2312">
      <c r="A2312">
        <f>INDEX(resultados!$A$2:$ZZ$2662, 2306, MATCH($B$1, resultados!$A$1:$ZZ$1, 0))</f>
        <v/>
      </c>
      <c r="B2312">
        <f>INDEX(resultados!$A$2:$ZZ$2662, 2306, MATCH($B$2, resultados!$A$1:$ZZ$1, 0))</f>
        <v/>
      </c>
      <c r="C2312">
        <f>INDEX(resultados!$A$2:$ZZ$2662, 2306, MATCH($B$3, resultados!$A$1:$ZZ$1, 0))</f>
        <v/>
      </c>
    </row>
    <row r="2313">
      <c r="A2313">
        <f>INDEX(resultados!$A$2:$ZZ$2662, 2307, MATCH($B$1, resultados!$A$1:$ZZ$1, 0))</f>
        <v/>
      </c>
      <c r="B2313">
        <f>INDEX(resultados!$A$2:$ZZ$2662, 2307, MATCH($B$2, resultados!$A$1:$ZZ$1, 0))</f>
        <v/>
      </c>
      <c r="C2313">
        <f>INDEX(resultados!$A$2:$ZZ$2662, 2307, MATCH($B$3, resultados!$A$1:$ZZ$1, 0))</f>
        <v/>
      </c>
    </row>
    <row r="2314">
      <c r="A2314">
        <f>INDEX(resultados!$A$2:$ZZ$2662, 2308, MATCH($B$1, resultados!$A$1:$ZZ$1, 0))</f>
        <v/>
      </c>
      <c r="B2314">
        <f>INDEX(resultados!$A$2:$ZZ$2662, 2308, MATCH($B$2, resultados!$A$1:$ZZ$1, 0))</f>
        <v/>
      </c>
      <c r="C2314">
        <f>INDEX(resultados!$A$2:$ZZ$2662, 2308, MATCH($B$3, resultados!$A$1:$ZZ$1, 0))</f>
        <v/>
      </c>
    </row>
    <row r="2315">
      <c r="A2315">
        <f>INDEX(resultados!$A$2:$ZZ$2662, 2309, MATCH($B$1, resultados!$A$1:$ZZ$1, 0))</f>
        <v/>
      </c>
      <c r="B2315">
        <f>INDEX(resultados!$A$2:$ZZ$2662, 2309, MATCH($B$2, resultados!$A$1:$ZZ$1, 0))</f>
        <v/>
      </c>
      <c r="C2315">
        <f>INDEX(resultados!$A$2:$ZZ$2662, 2309, MATCH($B$3, resultados!$A$1:$ZZ$1, 0))</f>
        <v/>
      </c>
    </row>
    <row r="2316">
      <c r="A2316">
        <f>INDEX(resultados!$A$2:$ZZ$2662, 2310, MATCH($B$1, resultados!$A$1:$ZZ$1, 0))</f>
        <v/>
      </c>
      <c r="B2316">
        <f>INDEX(resultados!$A$2:$ZZ$2662, 2310, MATCH($B$2, resultados!$A$1:$ZZ$1, 0))</f>
        <v/>
      </c>
      <c r="C2316">
        <f>INDEX(resultados!$A$2:$ZZ$2662, 2310, MATCH($B$3, resultados!$A$1:$ZZ$1, 0))</f>
        <v/>
      </c>
    </row>
    <row r="2317">
      <c r="A2317">
        <f>INDEX(resultados!$A$2:$ZZ$2662, 2311, MATCH($B$1, resultados!$A$1:$ZZ$1, 0))</f>
        <v/>
      </c>
      <c r="B2317">
        <f>INDEX(resultados!$A$2:$ZZ$2662, 2311, MATCH($B$2, resultados!$A$1:$ZZ$1, 0))</f>
        <v/>
      </c>
      <c r="C2317">
        <f>INDEX(resultados!$A$2:$ZZ$2662, 2311, MATCH($B$3, resultados!$A$1:$ZZ$1, 0))</f>
        <v/>
      </c>
    </row>
    <row r="2318">
      <c r="A2318">
        <f>INDEX(resultados!$A$2:$ZZ$2662, 2312, MATCH($B$1, resultados!$A$1:$ZZ$1, 0))</f>
        <v/>
      </c>
      <c r="B2318">
        <f>INDEX(resultados!$A$2:$ZZ$2662, 2312, MATCH($B$2, resultados!$A$1:$ZZ$1, 0))</f>
        <v/>
      </c>
      <c r="C2318">
        <f>INDEX(resultados!$A$2:$ZZ$2662, 2312, MATCH($B$3, resultados!$A$1:$ZZ$1, 0))</f>
        <v/>
      </c>
    </row>
    <row r="2319">
      <c r="A2319">
        <f>INDEX(resultados!$A$2:$ZZ$2662, 2313, MATCH($B$1, resultados!$A$1:$ZZ$1, 0))</f>
        <v/>
      </c>
      <c r="B2319">
        <f>INDEX(resultados!$A$2:$ZZ$2662, 2313, MATCH($B$2, resultados!$A$1:$ZZ$1, 0))</f>
        <v/>
      </c>
      <c r="C2319">
        <f>INDEX(resultados!$A$2:$ZZ$2662, 2313, MATCH($B$3, resultados!$A$1:$ZZ$1, 0))</f>
        <v/>
      </c>
    </row>
    <row r="2320">
      <c r="A2320">
        <f>INDEX(resultados!$A$2:$ZZ$2662, 2314, MATCH($B$1, resultados!$A$1:$ZZ$1, 0))</f>
        <v/>
      </c>
      <c r="B2320">
        <f>INDEX(resultados!$A$2:$ZZ$2662, 2314, MATCH($B$2, resultados!$A$1:$ZZ$1, 0))</f>
        <v/>
      </c>
      <c r="C2320">
        <f>INDEX(resultados!$A$2:$ZZ$2662, 2314, MATCH($B$3, resultados!$A$1:$ZZ$1, 0))</f>
        <v/>
      </c>
    </row>
    <row r="2321">
      <c r="A2321">
        <f>INDEX(resultados!$A$2:$ZZ$2662, 2315, MATCH($B$1, resultados!$A$1:$ZZ$1, 0))</f>
        <v/>
      </c>
      <c r="B2321">
        <f>INDEX(resultados!$A$2:$ZZ$2662, 2315, MATCH($B$2, resultados!$A$1:$ZZ$1, 0))</f>
        <v/>
      </c>
      <c r="C2321">
        <f>INDEX(resultados!$A$2:$ZZ$2662, 2315, MATCH($B$3, resultados!$A$1:$ZZ$1, 0))</f>
        <v/>
      </c>
    </row>
    <row r="2322">
      <c r="A2322">
        <f>INDEX(resultados!$A$2:$ZZ$2662, 2316, MATCH($B$1, resultados!$A$1:$ZZ$1, 0))</f>
        <v/>
      </c>
      <c r="B2322">
        <f>INDEX(resultados!$A$2:$ZZ$2662, 2316, MATCH($B$2, resultados!$A$1:$ZZ$1, 0))</f>
        <v/>
      </c>
      <c r="C2322">
        <f>INDEX(resultados!$A$2:$ZZ$2662, 2316, MATCH($B$3, resultados!$A$1:$ZZ$1, 0))</f>
        <v/>
      </c>
    </row>
    <row r="2323">
      <c r="A2323">
        <f>INDEX(resultados!$A$2:$ZZ$2662, 2317, MATCH($B$1, resultados!$A$1:$ZZ$1, 0))</f>
        <v/>
      </c>
      <c r="B2323">
        <f>INDEX(resultados!$A$2:$ZZ$2662, 2317, MATCH($B$2, resultados!$A$1:$ZZ$1, 0))</f>
        <v/>
      </c>
      <c r="C2323">
        <f>INDEX(resultados!$A$2:$ZZ$2662, 2317, MATCH($B$3, resultados!$A$1:$ZZ$1, 0))</f>
        <v/>
      </c>
    </row>
    <row r="2324">
      <c r="A2324">
        <f>INDEX(resultados!$A$2:$ZZ$2662, 2318, MATCH($B$1, resultados!$A$1:$ZZ$1, 0))</f>
        <v/>
      </c>
      <c r="B2324">
        <f>INDEX(resultados!$A$2:$ZZ$2662, 2318, MATCH($B$2, resultados!$A$1:$ZZ$1, 0))</f>
        <v/>
      </c>
      <c r="C2324">
        <f>INDEX(resultados!$A$2:$ZZ$2662, 2318, MATCH($B$3, resultados!$A$1:$ZZ$1, 0))</f>
        <v/>
      </c>
    </row>
    <row r="2325">
      <c r="A2325">
        <f>INDEX(resultados!$A$2:$ZZ$2662, 2319, MATCH($B$1, resultados!$A$1:$ZZ$1, 0))</f>
        <v/>
      </c>
      <c r="B2325">
        <f>INDEX(resultados!$A$2:$ZZ$2662, 2319, MATCH($B$2, resultados!$A$1:$ZZ$1, 0))</f>
        <v/>
      </c>
      <c r="C2325">
        <f>INDEX(resultados!$A$2:$ZZ$2662, 2319, MATCH($B$3, resultados!$A$1:$ZZ$1, 0))</f>
        <v/>
      </c>
    </row>
    <row r="2326">
      <c r="A2326">
        <f>INDEX(resultados!$A$2:$ZZ$2662, 2320, MATCH($B$1, resultados!$A$1:$ZZ$1, 0))</f>
        <v/>
      </c>
      <c r="B2326">
        <f>INDEX(resultados!$A$2:$ZZ$2662, 2320, MATCH($B$2, resultados!$A$1:$ZZ$1, 0))</f>
        <v/>
      </c>
      <c r="C2326">
        <f>INDEX(resultados!$A$2:$ZZ$2662, 2320, MATCH($B$3, resultados!$A$1:$ZZ$1, 0))</f>
        <v/>
      </c>
    </row>
    <row r="2327">
      <c r="A2327">
        <f>INDEX(resultados!$A$2:$ZZ$2662, 2321, MATCH($B$1, resultados!$A$1:$ZZ$1, 0))</f>
        <v/>
      </c>
      <c r="B2327">
        <f>INDEX(resultados!$A$2:$ZZ$2662, 2321, MATCH($B$2, resultados!$A$1:$ZZ$1, 0))</f>
        <v/>
      </c>
      <c r="C2327">
        <f>INDEX(resultados!$A$2:$ZZ$2662, 2321, MATCH($B$3, resultados!$A$1:$ZZ$1, 0))</f>
        <v/>
      </c>
    </row>
    <row r="2328">
      <c r="A2328">
        <f>INDEX(resultados!$A$2:$ZZ$2662, 2322, MATCH($B$1, resultados!$A$1:$ZZ$1, 0))</f>
        <v/>
      </c>
      <c r="B2328">
        <f>INDEX(resultados!$A$2:$ZZ$2662, 2322, MATCH($B$2, resultados!$A$1:$ZZ$1, 0))</f>
        <v/>
      </c>
      <c r="C2328">
        <f>INDEX(resultados!$A$2:$ZZ$2662, 2322, MATCH($B$3, resultados!$A$1:$ZZ$1, 0))</f>
        <v/>
      </c>
    </row>
    <row r="2329">
      <c r="A2329">
        <f>INDEX(resultados!$A$2:$ZZ$2662, 2323, MATCH($B$1, resultados!$A$1:$ZZ$1, 0))</f>
        <v/>
      </c>
      <c r="B2329">
        <f>INDEX(resultados!$A$2:$ZZ$2662, 2323, MATCH($B$2, resultados!$A$1:$ZZ$1, 0))</f>
        <v/>
      </c>
      <c r="C2329">
        <f>INDEX(resultados!$A$2:$ZZ$2662, 2323, MATCH($B$3, resultados!$A$1:$ZZ$1, 0))</f>
        <v/>
      </c>
    </row>
    <row r="2330">
      <c r="A2330">
        <f>INDEX(resultados!$A$2:$ZZ$2662, 2324, MATCH($B$1, resultados!$A$1:$ZZ$1, 0))</f>
        <v/>
      </c>
      <c r="B2330">
        <f>INDEX(resultados!$A$2:$ZZ$2662, 2324, MATCH($B$2, resultados!$A$1:$ZZ$1, 0))</f>
        <v/>
      </c>
      <c r="C2330">
        <f>INDEX(resultados!$A$2:$ZZ$2662, 2324, MATCH($B$3, resultados!$A$1:$ZZ$1, 0))</f>
        <v/>
      </c>
    </row>
    <row r="2331">
      <c r="A2331">
        <f>INDEX(resultados!$A$2:$ZZ$2662, 2325, MATCH($B$1, resultados!$A$1:$ZZ$1, 0))</f>
        <v/>
      </c>
      <c r="B2331">
        <f>INDEX(resultados!$A$2:$ZZ$2662, 2325, MATCH($B$2, resultados!$A$1:$ZZ$1, 0))</f>
        <v/>
      </c>
      <c r="C2331">
        <f>INDEX(resultados!$A$2:$ZZ$2662, 2325, MATCH($B$3, resultados!$A$1:$ZZ$1, 0))</f>
        <v/>
      </c>
    </row>
    <row r="2332">
      <c r="A2332">
        <f>INDEX(resultados!$A$2:$ZZ$2662, 2326, MATCH($B$1, resultados!$A$1:$ZZ$1, 0))</f>
        <v/>
      </c>
      <c r="B2332">
        <f>INDEX(resultados!$A$2:$ZZ$2662, 2326, MATCH($B$2, resultados!$A$1:$ZZ$1, 0))</f>
        <v/>
      </c>
      <c r="C2332">
        <f>INDEX(resultados!$A$2:$ZZ$2662, 2326, MATCH($B$3, resultados!$A$1:$ZZ$1, 0))</f>
        <v/>
      </c>
    </row>
    <row r="2333">
      <c r="A2333">
        <f>INDEX(resultados!$A$2:$ZZ$2662, 2327, MATCH($B$1, resultados!$A$1:$ZZ$1, 0))</f>
        <v/>
      </c>
      <c r="B2333">
        <f>INDEX(resultados!$A$2:$ZZ$2662, 2327, MATCH($B$2, resultados!$A$1:$ZZ$1, 0))</f>
        <v/>
      </c>
      <c r="C2333">
        <f>INDEX(resultados!$A$2:$ZZ$2662, 2327, MATCH($B$3, resultados!$A$1:$ZZ$1, 0))</f>
        <v/>
      </c>
    </row>
    <row r="2334">
      <c r="A2334">
        <f>INDEX(resultados!$A$2:$ZZ$2662, 2328, MATCH($B$1, resultados!$A$1:$ZZ$1, 0))</f>
        <v/>
      </c>
      <c r="B2334">
        <f>INDEX(resultados!$A$2:$ZZ$2662, 2328, MATCH($B$2, resultados!$A$1:$ZZ$1, 0))</f>
        <v/>
      </c>
      <c r="C2334">
        <f>INDEX(resultados!$A$2:$ZZ$2662, 2328, MATCH($B$3, resultados!$A$1:$ZZ$1, 0))</f>
        <v/>
      </c>
    </row>
    <row r="2335">
      <c r="A2335">
        <f>INDEX(resultados!$A$2:$ZZ$2662, 2329, MATCH($B$1, resultados!$A$1:$ZZ$1, 0))</f>
        <v/>
      </c>
      <c r="B2335">
        <f>INDEX(resultados!$A$2:$ZZ$2662, 2329, MATCH($B$2, resultados!$A$1:$ZZ$1, 0))</f>
        <v/>
      </c>
      <c r="C2335">
        <f>INDEX(resultados!$A$2:$ZZ$2662, 2329, MATCH($B$3, resultados!$A$1:$ZZ$1, 0))</f>
        <v/>
      </c>
    </row>
    <row r="2336">
      <c r="A2336">
        <f>INDEX(resultados!$A$2:$ZZ$2662, 2330, MATCH($B$1, resultados!$A$1:$ZZ$1, 0))</f>
        <v/>
      </c>
      <c r="B2336">
        <f>INDEX(resultados!$A$2:$ZZ$2662, 2330, MATCH($B$2, resultados!$A$1:$ZZ$1, 0))</f>
        <v/>
      </c>
      <c r="C2336">
        <f>INDEX(resultados!$A$2:$ZZ$2662, 2330, MATCH($B$3, resultados!$A$1:$ZZ$1, 0))</f>
        <v/>
      </c>
    </row>
    <row r="2337">
      <c r="A2337">
        <f>INDEX(resultados!$A$2:$ZZ$2662, 2331, MATCH($B$1, resultados!$A$1:$ZZ$1, 0))</f>
        <v/>
      </c>
      <c r="B2337">
        <f>INDEX(resultados!$A$2:$ZZ$2662, 2331, MATCH($B$2, resultados!$A$1:$ZZ$1, 0))</f>
        <v/>
      </c>
      <c r="C2337">
        <f>INDEX(resultados!$A$2:$ZZ$2662, 2331, MATCH($B$3, resultados!$A$1:$ZZ$1, 0))</f>
        <v/>
      </c>
    </row>
    <row r="2338">
      <c r="A2338">
        <f>INDEX(resultados!$A$2:$ZZ$2662, 2332, MATCH($B$1, resultados!$A$1:$ZZ$1, 0))</f>
        <v/>
      </c>
      <c r="B2338">
        <f>INDEX(resultados!$A$2:$ZZ$2662, 2332, MATCH($B$2, resultados!$A$1:$ZZ$1, 0))</f>
        <v/>
      </c>
      <c r="C2338">
        <f>INDEX(resultados!$A$2:$ZZ$2662, 2332, MATCH($B$3, resultados!$A$1:$ZZ$1, 0))</f>
        <v/>
      </c>
    </row>
    <row r="2339">
      <c r="A2339">
        <f>INDEX(resultados!$A$2:$ZZ$2662, 2333, MATCH($B$1, resultados!$A$1:$ZZ$1, 0))</f>
        <v/>
      </c>
      <c r="B2339">
        <f>INDEX(resultados!$A$2:$ZZ$2662, 2333, MATCH($B$2, resultados!$A$1:$ZZ$1, 0))</f>
        <v/>
      </c>
      <c r="C2339">
        <f>INDEX(resultados!$A$2:$ZZ$2662, 2333, MATCH($B$3, resultados!$A$1:$ZZ$1, 0))</f>
        <v/>
      </c>
    </row>
    <row r="2340">
      <c r="A2340">
        <f>INDEX(resultados!$A$2:$ZZ$2662, 2334, MATCH($B$1, resultados!$A$1:$ZZ$1, 0))</f>
        <v/>
      </c>
      <c r="B2340">
        <f>INDEX(resultados!$A$2:$ZZ$2662, 2334, MATCH($B$2, resultados!$A$1:$ZZ$1, 0))</f>
        <v/>
      </c>
      <c r="C2340">
        <f>INDEX(resultados!$A$2:$ZZ$2662, 2334, MATCH($B$3, resultados!$A$1:$ZZ$1, 0))</f>
        <v/>
      </c>
    </row>
    <row r="2341">
      <c r="A2341">
        <f>INDEX(resultados!$A$2:$ZZ$2662, 2335, MATCH($B$1, resultados!$A$1:$ZZ$1, 0))</f>
        <v/>
      </c>
      <c r="B2341">
        <f>INDEX(resultados!$A$2:$ZZ$2662, 2335, MATCH($B$2, resultados!$A$1:$ZZ$1, 0))</f>
        <v/>
      </c>
      <c r="C2341">
        <f>INDEX(resultados!$A$2:$ZZ$2662, 2335, MATCH($B$3, resultados!$A$1:$ZZ$1, 0))</f>
        <v/>
      </c>
    </row>
    <row r="2342">
      <c r="A2342">
        <f>INDEX(resultados!$A$2:$ZZ$2662, 2336, MATCH($B$1, resultados!$A$1:$ZZ$1, 0))</f>
        <v/>
      </c>
      <c r="B2342">
        <f>INDEX(resultados!$A$2:$ZZ$2662, 2336, MATCH($B$2, resultados!$A$1:$ZZ$1, 0))</f>
        <v/>
      </c>
      <c r="C2342">
        <f>INDEX(resultados!$A$2:$ZZ$2662, 2336, MATCH($B$3, resultados!$A$1:$ZZ$1, 0))</f>
        <v/>
      </c>
    </row>
    <row r="2343">
      <c r="A2343">
        <f>INDEX(resultados!$A$2:$ZZ$2662, 2337, MATCH($B$1, resultados!$A$1:$ZZ$1, 0))</f>
        <v/>
      </c>
      <c r="B2343">
        <f>INDEX(resultados!$A$2:$ZZ$2662, 2337, MATCH($B$2, resultados!$A$1:$ZZ$1, 0))</f>
        <v/>
      </c>
      <c r="C2343">
        <f>INDEX(resultados!$A$2:$ZZ$2662, 2337, MATCH($B$3, resultados!$A$1:$ZZ$1, 0))</f>
        <v/>
      </c>
    </row>
    <row r="2344">
      <c r="A2344">
        <f>INDEX(resultados!$A$2:$ZZ$2662, 2338, MATCH($B$1, resultados!$A$1:$ZZ$1, 0))</f>
        <v/>
      </c>
      <c r="B2344">
        <f>INDEX(resultados!$A$2:$ZZ$2662, 2338, MATCH($B$2, resultados!$A$1:$ZZ$1, 0))</f>
        <v/>
      </c>
      <c r="C2344">
        <f>INDEX(resultados!$A$2:$ZZ$2662, 2338, MATCH($B$3, resultados!$A$1:$ZZ$1, 0))</f>
        <v/>
      </c>
    </row>
    <row r="2345">
      <c r="A2345">
        <f>INDEX(resultados!$A$2:$ZZ$2662, 2339, MATCH($B$1, resultados!$A$1:$ZZ$1, 0))</f>
        <v/>
      </c>
      <c r="B2345">
        <f>INDEX(resultados!$A$2:$ZZ$2662, 2339, MATCH($B$2, resultados!$A$1:$ZZ$1, 0))</f>
        <v/>
      </c>
      <c r="C2345">
        <f>INDEX(resultados!$A$2:$ZZ$2662, 2339, MATCH($B$3, resultados!$A$1:$ZZ$1, 0))</f>
        <v/>
      </c>
    </row>
    <row r="2346">
      <c r="A2346">
        <f>INDEX(resultados!$A$2:$ZZ$2662, 2340, MATCH($B$1, resultados!$A$1:$ZZ$1, 0))</f>
        <v/>
      </c>
      <c r="B2346">
        <f>INDEX(resultados!$A$2:$ZZ$2662, 2340, MATCH($B$2, resultados!$A$1:$ZZ$1, 0))</f>
        <v/>
      </c>
      <c r="C2346">
        <f>INDEX(resultados!$A$2:$ZZ$2662, 2340, MATCH($B$3, resultados!$A$1:$ZZ$1, 0))</f>
        <v/>
      </c>
    </row>
    <row r="2347">
      <c r="A2347">
        <f>INDEX(resultados!$A$2:$ZZ$2662, 2341, MATCH($B$1, resultados!$A$1:$ZZ$1, 0))</f>
        <v/>
      </c>
      <c r="B2347">
        <f>INDEX(resultados!$A$2:$ZZ$2662, 2341, MATCH($B$2, resultados!$A$1:$ZZ$1, 0))</f>
        <v/>
      </c>
      <c r="C2347">
        <f>INDEX(resultados!$A$2:$ZZ$2662, 2341, MATCH($B$3, resultados!$A$1:$ZZ$1, 0))</f>
        <v/>
      </c>
    </row>
    <row r="2348">
      <c r="A2348">
        <f>INDEX(resultados!$A$2:$ZZ$2662, 2342, MATCH($B$1, resultados!$A$1:$ZZ$1, 0))</f>
        <v/>
      </c>
      <c r="B2348">
        <f>INDEX(resultados!$A$2:$ZZ$2662, 2342, MATCH($B$2, resultados!$A$1:$ZZ$1, 0))</f>
        <v/>
      </c>
      <c r="C2348">
        <f>INDEX(resultados!$A$2:$ZZ$2662, 2342, MATCH($B$3, resultados!$A$1:$ZZ$1, 0))</f>
        <v/>
      </c>
    </row>
    <row r="2349">
      <c r="A2349">
        <f>INDEX(resultados!$A$2:$ZZ$2662, 2343, MATCH($B$1, resultados!$A$1:$ZZ$1, 0))</f>
        <v/>
      </c>
      <c r="B2349">
        <f>INDEX(resultados!$A$2:$ZZ$2662, 2343, MATCH($B$2, resultados!$A$1:$ZZ$1, 0))</f>
        <v/>
      </c>
      <c r="C2349">
        <f>INDEX(resultados!$A$2:$ZZ$2662, 2343, MATCH($B$3, resultados!$A$1:$ZZ$1, 0))</f>
        <v/>
      </c>
    </row>
    <row r="2350">
      <c r="A2350">
        <f>INDEX(resultados!$A$2:$ZZ$2662, 2344, MATCH($B$1, resultados!$A$1:$ZZ$1, 0))</f>
        <v/>
      </c>
      <c r="B2350">
        <f>INDEX(resultados!$A$2:$ZZ$2662, 2344, MATCH($B$2, resultados!$A$1:$ZZ$1, 0))</f>
        <v/>
      </c>
      <c r="C2350">
        <f>INDEX(resultados!$A$2:$ZZ$2662, 2344, MATCH($B$3, resultados!$A$1:$ZZ$1, 0))</f>
        <v/>
      </c>
    </row>
    <row r="2351">
      <c r="A2351">
        <f>INDEX(resultados!$A$2:$ZZ$2662, 2345, MATCH($B$1, resultados!$A$1:$ZZ$1, 0))</f>
        <v/>
      </c>
      <c r="B2351">
        <f>INDEX(resultados!$A$2:$ZZ$2662, 2345, MATCH($B$2, resultados!$A$1:$ZZ$1, 0))</f>
        <v/>
      </c>
      <c r="C2351">
        <f>INDEX(resultados!$A$2:$ZZ$2662, 2345, MATCH($B$3, resultados!$A$1:$ZZ$1, 0))</f>
        <v/>
      </c>
    </row>
    <row r="2352">
      <c r="A2352">
        <f>INDEX(resultados!$A$2:$ZZ$2662, 2346, MATCH($B$1, resultados!$A$1:$ZZ$1, 0))</f>
        <v/>
      </c>
      <c r="B2352">
        <f>INDEX(resultados!$A$2:$ZZ$2662, 2346, MATCH($B$2, resultados!$A$1:$ZZ$1, 0))</f>
        <v/>
      </c>
      <c r="C2352">
        <f>INDEX(resultados!$A$2:$ZZ$2662, 2346, MATCH($B$3, resultados!$A$1:$ZZ$1, 0))</f>
        <v/>
      </c>
    </row>
    <row r="2353">
      <c r="A2353">
        <f>INDEX(resultados!$A$2:$ZZ$2662, 2347, MATCH($B$1, resultados!$A$1:$ZZ$1, 0))</f>
        <v/>
      </c>
      <c r="B2353">
        <f>INDEX(resultados!$A$2:$ZZ$2662, 2347, MATCH($B$2, resultados!$A$1:$ZZ$1, 0))</f>
        <v/>
      </c>
      <c r="C2353">
        <f>INDEX(resultados!$A$2:$ZZ$2662, 2347, MATCH($B$3, resultados!$A$1:$ZZ$1, 0))</f>
        <v/>
      </c>
    </row>
    <row r="2354">
      <c r="A2354">
        <f>INDEX(resultados!$A$2:$ZZ$2662, 2348, MATCH($B$1, resultados!$A$1:$ZZ$1, 0))</f>
        <v/>
      </c>
      <c r="B2354">
        <f>INDEX(resultados!$A$2:$ZZ$2662, 2348, MATCH($B$2, resultados!$A$1:$ZZ$1, 0))</f>
        <v/>
      </c>
      <c r="C2354">
        <f>INDEX(resultados!$A$2:$ZZ$2662, 2348, MATCH($B$3, resultados!$A$1:$ZZ$1, 0))</f>
        <v/>
      </c>
    </row>
    <row r="2355">
      <c r="A2355">
        <f>INDEX(resultados!$A$2:$ZZ$2662, 2349, MATCH($B$1, resultados!$A$1:$ZZ$1, 0))</f>
        <v/>
      </c>
      <c r="B2355">
        <f>INDEX(resultados!$A$2:$ZZ$2662, 2349, MATCH($B$2, resultados!$A$1:$ZZ$1, 0))</f>
        <v/>
      </c>
      <c r="C2355">
        <f>INDEX(resultados!$A$2:$ZZ$2662, 2349, MATCH($B$3, resultados!$A$1:$ZZ$1, 0))</f>
        <v/>
      </c>
    </row>
    <row r="2356">
      <c r="A2356">
        <f>INDEX(resultados!$A$2:$ZZ$2662, 2350, MATCH($B$1, resultados!$A$1:$ZZ$1, 0))</f>
        <v/>
      </c>
      <c r="B2356">
        <f>INDEX(resultados!$A$2:$ZZ$2662, 2350, MATCH($B$2, resultados!$A$1:$ZZ$1, 0))</f>
        <v/>
      </c>
      <c r="C2356">
        <f>INDEX(resultados!$A$2:$ZZ$2662, 2350, MATCH($B$3, resultados!$A$1:$ZZ$1, 0))</f>
        <v/>
      </c>
    </row>
    <row r="2357">
      <c r="A2357">
        <f>INDEX(resultados!$A$2:$ZZ$2662, 2351, MATCH($B$1, resultados!$A$1:$ZZ$1, 0))</f>
        <v/>
      </c>
      <c r="B2357">
        <f>INDEX(resultados!$A$2:$ZZ$2662, 2351, MATCH($B$2, resultados!$A$1:$ZZ$1, 0))</f>
        <v/>
      </c>
      <c r="C2357">
        <f>INDEX(resultados!$A$2:$ZZ$2662, 2351, MATCH($B$3, resultados!$A$1:$ZZ$1, 0))</f>
        <v/>
      </c>
    </row>
    <row r="2358">
      <c r="A2358">
        <f>INDEX(resultados!$A$2:$ZZ$2662, 2352, MATCH($B$1, resultados!$A$1:$ZZ$1, 0))</f>
        <v/>
      </c>
      <c r="B2358">
        <f>INDEX(resultados!$A$2:$ZZ$2662, 2352, MATCH($B$2, resultados!$A$1:$ZZ$1, 0))</f>
        <v/>
      </c>
      <c r="C2358">
        <f>INDEX(resultados!$A$2:$ZZ$2662, 2352, MATCH($B$3, resultados!$A$1:$ZZ$1, 0))</f>
        <v/>
      </c>
    </row>
    <row r="2359">
      <c r="A2359">
        <f>INDEX(resultados!$A$2:$ZZ$2662, 2353, MATCH($B$1, resultados!$A$1:$ZZ$1, 0))</f>
        <v/>
      </c>
      <c r="B2359">
        <f>INDEX(resultados!$A$2:$ZZ$2662, 2353, MATCH($B$2, resultados!$A$1:$ZZ$1, 0))</f>
        <v/>
      </c>
      <c r="C2359">
        <f>INDEX(resultados!$A$2:$ZZ$2662, 2353, MATCH($B$3, resultados!$A$1:$ZZ$1, 0))</f>
        <v/>
      </c>
    </row>
    <row r="2360">
      <c r="A2360">
        <f>INDEX(resultados!$A$2:$ZZ$2662, 2354, MATCH($B$1, resultados!$A$1:$ZZ$1, 0))</f>
        <v/>
      </c>
      <c r="B2360">
        <f>INDEX(resultados!$A$2:$ZZ$2662, 2354, MATCH($B$2, resultados!$A$1:$ZZ$1, 0))</f>
        <v/>
      </c>
      <c r="C2360">
        <f>INDEX(resultados!$A$2:$ZZ$2662, 2354, MATCH($B$3, resultados!$A$1:$ZZ$1, 0))</f>
        <v/>
      </c>
    </row>
    <row r="2361">
      <c r="A2361">
        <f>INDEX(resultados!$A$2:$ZZ$2662, 2355, MATCH($B$1, resultados!$A$1:$ZZ$1, 0))</f>
        <v/>
      </c>
      <c r="B2361">
        <f>INDEX(resultados!$A$2:$ZZ$2662, 2355, MATCH($B$2, resultados!$A$1:$ZZ$1, 0))</f>
        <v/>
      </c>
      <c r="C2361">
        <f>INDEX(resultados!$A$2:$ZZ$2662, 2355, MATCH($B$3, resultados!$A$1:$ZZ$1, 0))</f>
        <v/>
      </c>
    </row>
    <row r="2362">
      <c r="A2362">
        <f>INDEX(resultados!$A$2:$ZZ$2662, 2356, MATCH($B$1, resultados!$A$1:$ZZ$1, 0))</f>
        <v/>
      </c>
      <c r="B2362">
        <f>INDEX(resultados!$A$2:$ZZ$2662, 2356, MATCH($B$2, resultados!$A$1:$ZZ$1, 0))</f>
        <v/>
      </c>
      <c r="C2362">
        <f>INDEX(resultados!$A$2:$ZZ$2662, 2356, MATCH($B$3, resultados!$A$1:$ZZ$1, 0))</f>
        <v/>
      </c>
    </row>
    <row r="2363">
      <c r="A2363">
        <f>INDEX(resultados!$A$2:$ZZ$2662, 2357, MATCH($B$1, resultados!$A$1:$ZZ$1, 0))</f>
        <v/>
      </c>
      <c r="B2363">
        <f>INDEX(resultados!$A$2:$ZZ$2662, 2357, MATCH($B$2, resultados!$A$1:$ZZ$1, 0))</f>
        <v/>
      </c>
      <c r="C2363">
        <f>INDEX(resultados!$A$2:$ZZ$2662, 2357, MATCH($B$3, resultados!$A$1:$ZZ$1, 0))</f>
        <v/>
      </c>
    </row>
    <row r="2364">
      <c r="A2364">
        <f>INDEX(resultados!$A$2:$ZZ$2662, 2358, MATCH($B$1, resultados!$A$1:$ZZ$1, 0))</f>
        <v/>
      </c>
      <c r="B2364">
        <f>INDEX(resultados!$A$2:$ZZ$2662, 2358, MATCH($B$2, resultados!$A$1:$ZZ$1, 0))</f>
        <v/>
      </c>
      <c r="C2364">
        <f>INDEX(resultados!$A$2:$ZZ$2662, 2358, MATCH($B$3, resultados!$A$1:$ZZ$1, 0))</f>
        <v/>
      </c>
    </row>
    <row r="2365">
      <c r="A2365">
        <f>INDEX(resultados!$A$2:$ZZ$2662, 2359, MATCH($B$1, resultados!$A$1:$ZZ$1, 0))</f>
        <v/>
      </c>
      <c r="B2365">
        <f>INDEX(resultados!$A$2:$ZZ$2662, 2359, MATCH($B$2, resultados!$A$1:$ZZ$1, 0))</f>
        <v/>
      </c>
      <c r="C2365">
        <f>INDEX(resultados!$A$2:$ZZ$2662, 2359, MATCH($B$3, resultados!$A$1:$ZZ$1, 0))</f>
        <v/>
      </c>
    </row>
    <row r="2366">
      <c r="A2366">
        <f>INDEX(resultados!$A$2:$ZZ$2662, 2360, MATCH($B$1, resultados!$A$1:$ZZ$1, 0))</f>
        <v/>
      </c>
      <c r="B2366">
        <f>INDEX(resultados!$A$2:$ZZ$2662, 2360, MATCH($B$2, resultados!$A$1:$ZZ$1, 0))</f>
        <v/>
      </c>
      <c r="C2366">
        <f>INDEX(resultados!$A$2:$ZZ$2662, 2360, MATCH($B$3, resultados!$A$1:$ZZ$1, 0))</f>
        <v/>
      </c>
    </row>
    <row r="2367">
      <c r="A2367">
        <f>INDEX(resultados!$A$2:$ZZ$2662, 2361, MATCH($B$1, resultados!$A$1:$ZZ$1, 0))</f>
        <v/>
      </c>
      <c r="B2367">
        <f>INDEX(resultados!$A$2:$ZZ$2662, 2361, MATCH($B$2, resultados!$A$1:$ZZ$1, 0))</f>
        <v/>
      </c>
      <c r="C2367">
        <f>INDEX(resultados!$A$2:$ZZ$2662, 2361, MATCH($B$3, resultados!$A$1:$ZZ$1, 0))</f>
        <v/>
      </c>
    </row>
    <row r="2368">
      <c r="A2368">
        <f>INDEX(resultados!$A$2:$ZZ$2662, 2362, MATCH($B$1, resultados!$A$1:$ZZ$1, 0))</f>
        <v/>
      </c>
      <c r="B2368">
        <f>INDEX(resultados!$A$2:$ZZ$2662, 2362, MATCH($B$2, resultados!$A$1:$ZZ$1, 0))</f>
        <v/>
      </c>
      <c r="C2368">
        <f>INDEX(resultados!$A$2:$ZZ$2662, 2362, MATCH($B$3, resultados!$A$1:$ZZ$1, 0))</f>
        <v/>
      </c>
    </row>
    <row r="2369">
      <c r="A2369">
        <f>INDEX(resultados!$A$2:$ZZ$2662, 2363, MATCH($B$1, resultados!$A$1:$ZZ$1, 0))</f>
        <v/>
      </c>
      <c r="B2369">
        <f>INDEX(resultados!$A$2:$ZZ$2662, 2363, MATCH($B$2, resultados!$A$1:$ZZ$1, 0))</f>
        <v/>
      </c>
      <c r="C2369">
        <f>INDEX(resultados!$A$2:$ZZ$2662, 2363, MATCH($B$3, resultados!$A$1:$ZZ$1, 0))</f>
        <v/>
      </c>
    </row>
    <row r="2370">
      <c r="A2370">
        <f>INDEX(resultados!$A$2:$ZZ$2662, 2364, MATCH($B$1, resultados!$A$1:$ZZ$1, 0))</f>
        <v/>
      </c>
      <c r="B2370">
        <f>INDEX(resultados!$A$2:$ZZ$2662, 2364, MATCH($B$2, resultados!$A$1:$ZZ$1, 0))</f>
        <v/>
      </c>
      <c r="C2370">
        <f>INDEX(resultados!$A$2:$ZZ$2662, 2364, MATCH($B$3, resultados!$A$1:$ZZ$1, 0))</f>
        <v/>
      </c>
    </row>
    <row r="2371">
      <c r="A2371">
        <f>INDEX(resultados!$A$2:$ZZ$2662, 2365, MATCH($B$1, resultados!$A$1:$ZZ$1, 0))</f>
        <v/>
      </c>
      <c r="B2371">
        <f>INDEX(resultados!$A$2:$ZZ$2662, 2365, MATCH($B$2, resultados!$A$1:$ZZ$1, 0))</f>
        <v/>
      </c>
      <c r="C2371">
        <f>INDEX(resultados!$A$2:$ZZ$2662, 2365, MATCH($B$3, resultados!$A$1:$ZZ$1, 0))</f>
        <v/>
      </c>
    </row>
    <row r="2372">
      <c r="A2372">
        <f>INDEX(resultados!$A$2:$ZZ$2662, 2366, MATCH($B$1, resultados!$A$1:$ZZ$1, 0))</f>
        <v/>
      </c>
      <c r="B2372">
        <f>INDEX(resultados!$A$2:$ZZ$2662, 2366, MATCH($B$2, resultados!$A$1:$ZZ$1, 0))</f>
        <v/>
      </c>
      <c r="C2372">
        <f>INDEX(resultados!$A$2:$ZZ$2662, 2366, MATCH($B$3, resultados!$A$1:$ZZ$1, 0))</f>
        <v/>
      </c>
    </row>
    <row r="2373">
      <c r="A2373">
        <f>INDEX(resultados!$A$2:$ZZ$2662, 2367, MATCH($B$1, resultados!$A$1:$ZZ$1, 0))</f>
        <v/>
      </c>
      <c r="B2373">
        <f>INDEX(resultados!$A$2:$ZZ$2662, 2367, MATCH($B$2, resultados!$A$1:$ZZ$1, 0))</f>
        <v/>
      </c>
      <c r="C2373">
        <f>INDEX(resultados!$A$2:$ZZ$2662, 2367, MATCH($B$3, resultados!$A$1:$ZZ$1, 0))</f>
        <v/>
      </c>
    </row>
    <row r="2374">
      <c r="A2374">
        <f>INDEX(resultados!$A$2:$ZZ$2662, 2368, MATCH($B$1, resultados!$A$1:$ZZ$1, 0))</f>
        <v/>
      </c>
      <c r="B2374">
        <f>INDEX(resultados!$A$2:$ZZ$2662, 2368, MATCH($B$2, resultados!$A$1:$ZZ$1, 0))</f>
        <v/>
      </c>
      <c r="C2374">
        <f>INDEX(resultados!$A$2:$ZZ$2662, 2368, MATCH($B$3, resultados!$A$1:$ZZ$1, 0))</f>
        <v/>
      </c>
    </row>
    <row r="2375">
      <c r="A2375">
        <f>INDEX(resultados!$A$2:$ZZ$2662, 2369, MATCH($B$1, resultados!$A$1:$ZZ$1, 0))</f>
        <v/>
      </c>
      <c r="B2375">
        <f>INDEX(resultados!$A$2:$ZZ$2662, 2369, MATCH($B$2, resultados!$A$1:$ZZ$1, 0))</f>
        <v/>
      </c>
      <c r="C2375">
        <f>INDEX(resultados!$A$2:$ZZ$2662, 2369, MATCH($B$3, resultados!$A$1:$ZZ$1, 0))</f>
        <v/>
      </c>
    </row>
    <row r="2376">
      <c r="A2376">
        <f>INDEX(resultados!$A$2:$ZZ$2662, 2370, MATCH($B$1, resultados!$A$1:$ZZ$1, 0))</f>
        <v/>
      </c>
      <c r="B2376">
        <f>INDEX(resultados!$A$2:$ZZ$2662, 2370, MATCH($B$2, resultados!$A$1:$ZZ$1, 0))</f>
        <v/>
      </c>
      <c r="C2376">
        <f>INDEX(resultados!$A$2:$ZZ$2662, 2370, MATCH($B$3, resultados!$A$1:$ZZ$1, 0))</f>
        <v/>
      </c>
    </row>
    <row r="2377">
      <c r="A2377">
        <f>INDEX(resultados!$A$2:$ZZ$2662, 2371, MATCH($B$1, resultados!$A$1:$ZZ$1, 0))</f>
        <v/>
      </c>
      <c r="B2377">
        <f>INDEX(resultados!$A$2:$ZZ$2662, 2371, MATCH($B$2, resultados!$A$1:$ZZ$1, 0))</f>
        <v/>
      </c>
      <c r="C2377">
        <f>INDEX(resultados!$A$2:$ZZ$2662, 2371, MATCH($B$3, resultados!$A$1:$ZZ$1, 0))</f>
        <v/>
      </c>
    </row>
    <row r="2378">
      <c r="A2378">
        <f>INDEX(resultados!$A$2:$ZZ$2662, 2372, MATCH($B$1, resultados!$A$1:$ZZ$1, 0))</f>
        <v/>
      </c>
      <c r="B2378">
        <f>INDEX(resultados!$A$2:$ZZ$2662, 2372, MATCH($B$2, resultados!$A$1:$ZZ$1, 0))</f>
        <v/>
      </c>
      <c r="C2378">
        <f>INDEX(resultados!$A$2:$ZZ$2662, 2372, MATCH($B$3, resultados!$A$1:$ZZ$1, 0))</f>
        <v/>
      </c>
    </row>
    <row r="2379">
      <c r="A2379">
        <f>INDEX(resultados!$A$2:$ZZ$2662, 2373, MATCH($B$1, resultados!$A$1:$ZZ$1, 0))</f>
        <v/>
      </c>
      <c r="B2379">
        <f>INDEX(resultados!$A$2:$ZZ$2662, 2373, MATCH($B$2, resultados!$A$1:$ZZ$1, 0))</f>
        <v/>
      </c>
      <c r="C2379">
        <f>INDEX(resultados!$A$2:$ZZ$2662, 2373, MATCH($B$3, resultados!$A$1:$ZZ$1, 0))</f>
        <v/>
      </c>
    </row>
    <row r="2380">
      <c r="A2380">
        <f>INDEX(resultados!$A$2:$ZZ$2662, 2374, MATCH($B$1, resultados!$A$1:$ZZ$1, 0))</f>
        <v/>
      </c>
      <c r="B2380">
        <f>INDEX(resultados!$A$2:$ZZ$2662, 2374, MATCH($B$2, resultados!$A$1:$ZZ$1, 0))</f>
        <v/>
      </c>
      <c r="C2380">
        <f>INDEX(resultados!$A$2:$ZZ$2662, 2374, MATCH($B$3, resultados!$A$1:$ZZ$1, 0))</f>
        <v/>
      </c>
    </row>
    <row r="2381">
      <c r="A2381">
        <f>INDEX(resultados!$A$2:$ZZ$2662, 2375, MATCH($B$1, resultados!$A$1:$ZZ$1, 0))</f>
        <v/>
      </c>
      <c r="B2381">
        <f>INDEX(resultados!$A$2:$ZZ$2662, 2375, MATCH($B$2, resultados!$A$1:$ZZ$1, 0))</f>
        <v/>
      </c>
      <c r="C2381">
        <f>INDEX(resultados!$A$2:$ZZ$2662, 2375, MATCH($B$3, resultados!$A$1:$ZZ$1, 0))</f>
        <v/>
      </c>
    </row>
    <row r="2382">
      <c r="A2382">
        <f>INDEX(resultados!$A$2:$ZZ$2662, 2376, MATCH($B$1, resultados!$A$1:$ZZ$1, 0))</f>
        <v/>
      </c>
      <c r="B2382">
        <f>INDEX(resultados!$A$2:$ZZ$2662, 2376, MATCH($B$2, resultados!$A$1:$ZZ$1, 0))</f>
        <v/>
      </c>
      <c r="C2382">
        <f>INDEX(resultados!$A$2:$ZZ$2662, 2376, MATCH($B$3, resultados!$A$1:$ZZ$1, 0))</f>
        <v/>
      </c>
    </row>
    <row r="2383">
      <c r="A2383">
        <f>INDEX(resultados!$A$2:$ZZ$2662, 2377, MATCH($B$1, resultados!$A$1:$ZZ$1, 0))</f>
        <v/>
      </c>
      <c r="B2383">
        <f>INDEX(resultados!$A$2:$ZZ$2662, 2377, MATCH($B$2, resultados!$A$1:$ZZ$1, 0))</f>
        <v/>
      </c>
      <c r="C2383">
        <f>INDEX(resultados!$A$2:$ZZ$2662, 2377, MATCH($B$3, resultados!$A$1:$ZZ$1, 0))</f>
        <v/>
      </c>
    </row>
    <row r="2384">
      <c r="A2384">
        <f>INDEX(resultados!$A$2:$ZZ$2662, 2378, MATCH($B$1, resultados!$A$1:$ZZ$1, 0))</f>
        <v/>
      </c>
      <c r="B2384">
        <f>INDEX(resultados!$A$2:$ZZ$2662, 2378, MATCH($B$2, resultados!$A$1:$ZZ$1, 0))</f>
        <v/>
      </c>
      <c r="C2384">
        <f>INDEX(resultados!$A$2:$ZZ$2662, 2378, MATCH($B$3, resultados!$A$1:$ZZ$1, 0))</f>
        <v/>
      </c>
    </row>
    <row r="2385">
      <c r="A2385">
        <f>INDEX(resultados!$A$2:$ZZ$2662, 2379, MATCH($B$1, resultados!$A$1:$ZZ$1, 0))</f>
        <v/>
      </c>
      <c r="B2385">
        <f>INDEX(resultados!$A$2:$ZZ$2662, 2379, MATCH($B$2, resultados!$A$1:$ZZ$1, 0))</f>
        <v/>
      </c>
      <c r="C2385">
        <f>INDEX(resultados!$A$2:$ZZ$2662, 2379, MATCH($B$3, resultados!$A$1:$ZZ$1, 0))</f>
        <v/>
      </c>
    </row>
    <row r="2386">
      <c r="A2386">
        <f>INDEX(resultados!$A$2:$ZZ$2662, 2380, MATCH($B$1, resultados!$A$1:$ZZ$1, 0))</f>
        <v/>
      </c>
      <c r="B2386">
        <f>INDEX(resultados!$A$2:$ZZ$2662, 2380, MATCH($B$2, resultados!$A$1:$ZZ$1, 0))</f>
        <v/>
      </c>
      <c r="C2386">
        <f>INDEX(resultados!$A$2:$ZZ$2662, 2380, MATCH($B$3, resultados!$A$1:$ZZ$1, 0))</f>
        <v/>
      </c>
    </row>
    <row r="2387">
      <c r="A2387">
        <f>INDEX(resultados!$A$2:$ZZ$2662, 2381, MATCH($B$1, resultados!$A$1:$ZZ$1, 0))</f>
        <v/>
      </c>
      <c r="B2387">
        <f>INDEX(resultados!$A$2:$ZZ$2662, 2381, MATCH($B$2, resultados!$A$1:$ZZ$1, 0))</f>
        <v/>
      </c>
      <c r="C2387">
        <f>INDEX(resultados!$A$2:$ZZ$2662, 2381, MATCH($B$3, resultados!$A$1:$ZZ$1, 0))</f>
        <v/>
      </c>
    </row>
    <row r="2388">
      <c r="A2388">
        <f>INDEX(resultados!$A$2:$ZZ$2662, 2382, MATCH($B$1, resultados!$A$1:$ZZ$1, 0))</f>
        <v/>
      </c>
      <c r="B2388">
        <f>INDEX(resultados!$A$2:$ZZ$2662, 2382, MATCH($B$2, resultados!$A$1:$ZZ$1, 0))</f>
        <v/>
      </c>
      <c r="C2388">
        <f>INDEX(resultados!$A$2:$ZZ$2662, 2382, MATCH($B$3, resultados!$A$1:$ZZ$1, 0))</f>
        <v/>
      </c>
    </row>
    <row r="2389">
      <c r="A2389">
        <f>INDEX(resultados!$A$2:$ZZ$2662, 2383, MATCH($B$1, resultados!$A$1:$ZZ$1, 0))</f>
        <v/>
      </c>
      <c r="B2389">
        <f>INDEX(resultados!$A$2:$ZZ$2662, 2383, MATCH($B$2, resultados!$A$1:$ZZ$1, 0))</f>
        <v/>
      </c>
      <c r="C2389">
        <f>INDEX(resultados!$A$2:$ZZ$2662, 2383, MATCH($B$3, resultados!$A$1:$ZZ$1, 0))</f>
        <v/>
      </c>
    </row>
    <row r="2390">
      <c r="A2390">
        <f>INDEX(resultados!$A$2:$ZZ$2662, 2384, MATCH($B$1, resultados!$A$1:$ZZ$1, 0))</f>
        <v/>
      </c>
      <c r="B2390">
        <f>INDEX(resultados!$A$2:$ZZ$2662, 2384, MATCH($B$2, resultados!$A$1:$ZZ$1, 0))</f>
        <v/>
      </c>
      <c r="C2390">
        <f>INDEX(resultados!$A$2:$ZZ$2662, 2384, MATCH($B$3, resultados!$A$1:$ZZ$1, 0))</f>
        <v/>
      </c>
    </row>
    <row r="2391">
      <c r="A2391">
        <f>INDEX(resultados!$A$2:$ZZ$2662, 2385, MATCH($B$1, resultados!$A$1:$ZZ$1, 0))</f>
        <v/>
      </c>
      <c r="B2391">
        <f>INDEX(resultados!$A$2:$ZZ$2662, 2385, MATCH($B$2, resultados!$A$1:$ZZ$1, 0))</f>
        <v/>
      </c>
      <c r="C2391">
        <f>INDEX(resultados!$A$2:$ZZ$2662, 2385, MATCH($B$3, resultados!$A$1:$ZZ$1, 0))</f>
        <v/>
      </c>
    </row>
    <row r="2392">
      <c r="A2392">
        <f>INDEX(resultados!$A$2:$ZZ$2662, 2386, MATCH($B$1, resultados!$A$1:$ZZ$1, 0))</f>
        <v/>
      </c>
      <c r="B2392">
        <f>INDEX(resultados!$A$2:$ZZ$2662, 2386, MATCH($B$2, resultados!$A$1:$ZZ$1, 0))</f>
        <v/>
      </c>
      <c r="C2392">
        <f>INDEX(resultados!$A$2:$ZZ$2662, 2386, MATCH($B$3, resultados!$A$1:$ZZ$1, 0))</f>
        <v/>
      </c>
    </row>
    <row r="2393">
      <c r="A2393">
        <f>INDEX(resultados!$A$2:$ZZ$2662, 2387, MATCH($B$1, resultados!$A$1:$ZZ$1, 0))</f>
        <v/>
      </c>
      <c r="B2393">
        <f>INDEX(resultados!$A$2:$ZZ$2662, 2387, MATCH($B$2, resultados!$A$1:$ZZ$1, 0))</f>
        <v/>
      </c>
      <c r="C2393">
        <f>INDEX(resultados!$A$2:$ZZ$2662, 2387, MATCH($B$3, resultados!$A$1:$ZZ$1, 0))</f>
        <v/>
      </c>
    </row>
    <row r="2394">
      <c r="A2394">
        <f>INDEX(resultados!$A$2:$ZZ$2662, 2388, MATCH($B$1, resultados!$A$1:$ZZ$1, 0))</f>
        <v/>
      </c>
      <c r="B2394">
        <f>INDEX(resultados!$A$2:$ZZ$2662, 2388, MATCH($B$2, resultados!$A$1:$ZZ$1, 0))</f>
        <v/>
      </c>
      <c r="C2394">
        <f>INDEX(resultados!$A$2:$ZZ$2662, 2388, MATCH($B$3, resultados!$A$1:$ZZ$1, 0))</f>
        <v/>
      </c>
    </row>
    <row r="2395">
      <c r="A2395">
        <f>INDEX(resultados!$A$2:$ZZ$2662, 2389, MATCH($B$1, resultados!$A$1:$ZZ$1, 0))</f>
        <v/>
      </c>
      <c r="B2395">
        <f>INDEX(resultados!$A$2:$ZZ$2662, 2389, MATCH($B$2, resultados!$A$1:$ZZ$1, 0))</f>
        <v/>
      </c>
      <c r="C2395">
        <f>INDEX(resultados!$A$2:$ZZ$2662, 2389, MATCH($B$3, resultados!$A$1:$ZZ$1, 0))</f>
        <v/>
      </c>
    </row>
    <row r="2396">
      <c r="A2396">
        <f>INDEX(resultados!$A$2:$ZZ$2662, 2390, MATCH($B$1, resultados!$A$1:$ZZ$1, 0))</f>
        <v/>
      </c>
      <c r="B2396">
        <f>INDEX(resultados!$A$2:$ZZ$2662, 2390, MATCH($B$2, resultados!$A$1:$ZZ$1, 0))</f>
        <v/>
      </c>
      <c r="C2396">
        <f>INDEX(resultados!$A$2:$ZZ$2662, 2390, MATCH($B$3, resultados!$A$1:$ZZ$1, 0))</f>
        <v/>
      </c>
    </row>
    <row r="2397">
      <c r="A2397">
        <f>INDEX(resultados!$A$2:$ZZ$2662, 2391, MATCH($B$1, resultados!$A$1:$ZZ$1, 0))</f>
        <v/>
      </c>
      <c r="B2397">
        <f>INDEX(resultados!$A$2:$ZZ$2662, 2391, MATCH($B$2, resultados!$A$1:$ZZ$1, 0))</f>
        <v/>
      </c>
      <c r="C2397">
        <f>INDEX(resultados!$A$2:$ZZ$2662, 2391, MATCH($B$3, resultados!$A$1:$ZZ$1, 0))</f>
        <v/>
      </c>
    </row>
    <row r="2398">
      <c r="A2398">
        <f>INDEX(resultados!$A$2:$ZZ$2662, 2392, MATCH($B$1, resultados!$A$1:$ZZ$1, 0))</f>
        <v/>
      </c>
      <c r="B2398">
        <f>INDEX(resultados!$A$2:$ZZ$2662, 2392, MATCH($B$2, resultados!$A$1:$ZZ$1, 0))</f>
        <v/>
      </c>
      <c r="C2398">
        <f>INDEX(resultados!$A$2:$ZZ$2662, 2392, MATCH($B$3, resultados!$A$1:$ZZ$1, 0))</f>
        <v/>
      </c>
    </row>
    <row r="2399">
      <c r="A2399">
        <f>INDEX(resultados!$A$2:$ZZ$2662, 2393, MATCH($B$1, resultados!$A$1:$ZZ$1, 0))</f>
        <v/>
      </c>
      <c r="B2399">
        <f>INDEX(resultados!$A$2:$ZZ$2662, 2393, MATCH($B$2, resultados!$A$1:$ZZ$1, 0))</f>
        <v/>
      </c>
      <c r="C2399">
        <f>INDEX(resultados!$A$2:$ZZ$2662, 2393, MATCH($B$3, resultados!$A$1:$ZZ$1, 0))</f>
        <v/>
      </c>
    </row>
    <row r="2400">
      <c r="A2400">
        <f>INDEX(resultados!$A$2:$ZZ$2662, 2394, MATCH($B$1, resultados!$A$1:$ZZ$1, 0))</f>
        <v/>
      </c>
      <c r="B2400">
        <f>INDEX(resultados!$A$2:$ZZ$2662, 2394, MATCH($B$2, resultados!$A$1:$ZZ$1, 0))</f>
        <v/>
      </c>
      <c r="C2400">
        <f>INDEX(resultados!$A$2:$ZZ$2662, 2394, MATCH($B$3, resultados!$A$1:$ZZ$1, 0))</f>
        <v/>
      </c>
    </row>
    <row r="2401">
      <c r="A2401">
        <f>INDEX(resultados!$A$2:$ZZ$2662, 2395, MATCH($B$1, resultados!$A$1:$ZZ$1, 0))</f>
        <v/>
      </c>
      <c r="B2401">
        <f>INDEX(resultados!$A$2:$ZZ$2662, 2395, MATCH($B$2, resultados!$A$1:$ZZ$1, 0))</f>
        <v/>
      </c>
      <c r="C2401">
        <f>INDEX(resultados!$A$2:$ZZ$2662, 2395, MATCH($B$3, resultados!$A$1:$ZZ$1, 0))</f>
        <v/>
      </c>
    </row>
    <row r="2402">
      <c r="A2402">
        <f>INDEX(resultados!$A$2:$ZZ$2662, 2396, MATCH($B$1, resultados!$A$1:$ZZ$1, 0))</f>
        <v/>
      </c>
      <c r="B2402">
        <f>INDEX(resultados!$A$2:$ZZ$2662, 2396, MATCH($B$2, resultados!$A$1:$ZZ$1, 0))</f>
        <v/>
      </c>
      <c r="C2402">
        <f>INDEX(resultados!$A$2:$ZZ$2662, 2396, MATCH($B$3, resultados!$A$1:$ZZ$1, 0))</f>
        <v/>
      </c>
    </row>
    <row r="2403">
      <c r="A2403">
        <f>INDEX(resultados!$A$2:$ZZ$2662, 2397, MATCH($B$1, resultados!$A$1:$ZZ$1, 0))</f>
        <v/>
      </c>
      <c r="B2403">
        <f>INDEX(resultados!$A$2:$ZZ$2662, 2397, MATCH($B$2, resultados!$A$1:$ZZ$1, 0))</f>
        <v/>
      </c>
      <c r="C2403">
        <f>INDEX(resultados!$A$2:$ZZ$2662, 2397, MATCH($B$3, resultados!$A$1:$ZZ$1, 0))</f>
        <v/>
      </c>
    </row>
    <row r="2404">
      <c r="A2404">
        <f>INDEX(resultados!$A$2:$ZZ$2662, 2398, MATCH($B$1, resultados!$A$1:$ZZ$1, 0))</f>
        <v/>
      </c>
      <c r="B2404">
        <f>INDEX(resultados!$A$2:$ZZ$2662, 2398, MATCH($B$2, resultados!$A$1:$ZZ$1, 0))</f>
        <v/>
      </c>
      <c r="C2404">
        <f>INDEX(resultados!$A$2:$ZZ$2662, 2398, MATCH($B$3, resultados!$A$1:$ZZ$1, 0))</f>
        <v/>
      </c>
    </row>
    <row r="2405">
      <c r="A2405">
        <f>INDEX(resultados!$A$2:$ZZ$2662, 2399, MATCH($B$1, resultados!$A$1:$ZZ$1, 0))</f>
        <v/>
      </c>
      <c r="B2405">
        <f>INDEX(resultados!$A$2:$ZZ$2662, 2399, MATCH($B$2, resultados!$A$1:$ZZ$1, 0))</f>
        <v/>
      </c>
      <c r="C2405">
        <f>INDEX(resultados!$A$2:$ZZ$2662, 2399, MATCH($B$3, resultados!$A$1:$ZZ$1, 0))</f>
        <v/>
      </c>
    </row>
    <row r="2406">
      <c r="A2406">
        <f>INDEX(resultados!$A$2:$ZZ$2662, 2400, MATCH($B$1, resultados!$A$1:$ZZ$1, 0))</f>
        <v/>
      </c>
      <c r="B2406">
        <f>INDEX(resultados!$A$2:$ZZ$2662, 2400, MATCH($B$2, resultados!$A$1:$ZZ$1, 0))</f>
        <v/>
      </c>
      <c r="C2406">
        <f>INDEX(resultados!$A$2:$ZZ$2662, 2400, MATCH($B$3, resultados!$A$1:$ZZ$1, 0))</f>
        <v/>
      </c>
    </row>
    <row r="2407">
      <c r="A2407">
        <f>INDEX(resultados!$A$2:$ZZ$2662, 2401, MATCH($B$1, resultados!$A$1:$ZZ$1, 0))</f>
        <v/>
      </c>
      <c r="B2407">
        <f>INDEX(resultados!$A$2:$ZZ$2662, 2401, MATCH($B$2, resultados!$A$1:$ZZ$1, 0))</f>
        <v/>
      </c>
      <c r="C2407">
        <f>INDEX(resultados!$A$2:$ZZ$2662, 2401, MATCH($B$3, resultados!$A$1:$ZZ$1, 0))</f>
        <v/>
      </c>
    </row>
    <row r="2408">
      <c r="A2408">
        <f>INDEX(resultados!$A$2:$ZZ$2662, 2402, MATCH($B$1, resultados!$A$1:$ZZ$1, 0))</f>
        <v/>
      </c>
      <c r="B2408">
        <f>INDEX(resultados!$A$2:$ZZ$2662, 2402, MATCH($B$2, resultados!$A$1:$ZZ$1, 0))</f>
        <v/>
      </c>
      <c r="C2408">
        <f>INDEX(resultados!$A$2:$ZZ$2662, 2402, MATCH($B$3, resultados!$A$1:$ZZ$1, 0))</f>
        <v/>
      </c>
    </row>
    <row r="2409">
      <c r="A2409">
        <f>INDEX(resultados!$A$2:$ZZ$2662, 2403, MATCH($B$1, resultados!$A$1:$ZZ$1, 0))</f>
        <v/>
      </c>
      <c r="B2409">
        <f>INDEX(resultados!$A$2:$ZZ$2662, 2403, MATCH($B$2, resultados!$A$1:$ZZ$1, 0))</f>
        <v/>
      </c>
      <c r="C2409">
        <f>INDEX(resultados!$A$2:$ZZ$2662, 2403, MATCH($B$3, resultados!$A$1:$ZZ$1, 0))</f>
        <v/>
      </c>
    </row>
    <row r="2410">
      <c r="A2410">
        <f>INDEX(resultados!$A$2:$ZZ$2662, 2404, MATCH($B$1, resultados!$A$1:$ZZ$1, 0))</f>
        <v/>
      </c>
      <c r="B2410">
        <f>INDEX(resultados!$A$2:$ZZ$2662, 2404, MATCH($B$2, resultados!$A$1:$ZZ$1, 0))</f>
        <v/>
      </c>
      <c r="C2410">
        <f>INDEX(resultados!$A$2:$ZZ$2662, 2404, MATCH($B$3, resultados!$A$1:$ZZ$1, 0))</f>
        <v/>
      </c>
    </row>
    <row r="2411">
      <c r="A2411">
        <f>INDEX(resultados!$A$2:$ZZ$2662, 2405, MATCH($B$1, resultados!$A$1:$ZZ$1, 0))</f>
        <v/>
      </c>
      <c r="B2411">
        <f>INDEX(resultados!$A$2:$ZZ$2662, 2405, MATCH($B$2, resultados!$A$1:$ZZ$1, 0))</f>
        <v/>
      </c>
      <c r="C2411">
        <f>INDEX(resultados!$A$2:$ZZ$2662, 2405, MATCH($B$3, resultados!$A$1:$ZZ$1, 0))</f>
        <v/>
      </c>
    </row>
    <row r="2412">
      <c r="A2412">
        <f>INDEX(resultados!$A$2:$ZZ$2662, 2406, MATCH($B$1, resultados!$A$1:$ZZ$1, 0))</f>
        <v/>
      </c>
      <c r="B2412">
        <f>INDEX(resultados!$A$2:$ZZ$2662, 2406, MATCH($B$2, resultados!$A$1:$ZZ$1, 0))</f>
        <v/>
      </c>
      <c r="C2412">
        <f>INDEX(resultados!$A$2:$ZZ$2662, 2406, MATCH($B$3, resultados!$A$1:$ZZ$1, 0))</f>
        <v/>
      </c>
    </row>
    <row r="2413">
      <c r="A2413">
        <f>INDEX(resultados!$A$2:$ZZ$2662, 2407, MATCH($B$1, resultados!$A$1:$ZZ$1, 0))</f>
        <v/>
      </c>
      <c r="B2413">
        <f>INDEX(resultados!$A$2:$ZZ$2662, 2407, MATCH($B$2, resultados!$A$1:$ZZ$1, 0))</f>
        <v/>
      </c>
      <c r="C2413">
        <f>INDEX(resultados!$A$2:$ZZ$2662, 2407, MATCH($B$3, resultados!$A$1:$ZZ$1, 0))</f>
        <v/>
      </c>
    </row>
    <row r="2414">
      <c r="A2414">
        <f>INDEX(resultados!$A$2:$ZZ$2662, 2408, MATCH($B$1, resultados!$A$1:$ZZ$1, 0))</f>
        <v/>
      </c>
      <c r="B2414">
        <f>INDEX(resultados!$A$2:$ZZ$2662, 2408, MATCH($B$2, resultados!$A$1:$ZZ$1, 0))</f>
        <v/>
      </c>
      <c r="C2414">
        <f>INDEX(resultados!$A$2:$ZZ$2662, 2408, MATCH($B$3, resultados!$A$1:$ZZ$1, 0))</f>
        <v/>
      </c>
    </row>
    <row r="2415">
      <c r="A2415">
        <f>INDEX(resultados!$A$2:$ZZ$2662, 2409, MATCH($B$1, resultados!$A$1:$ZZ$1, 0))</f>
        <v/>
      </c>
      <c r="B2415">
        <f>INDEX(resultados!$A$2:$ZZ$2662, 2409, MATCH($B$2, resultados!$A$1:$ZZ$1, 0))</f>
        <v/>
      </c>
      <c r="C2415">
        <f>INDEX(resultados!$A$2:$ZZ$2662, 2409, MATCH($B$3, resultados!$A$1:$ZZ$1, 0))</f>
        <v/>
      </c>
    </row>
    <row r="2416">
      <c r="A2416">
        <f>INDEX(resultados!$A$2:$ZZ$2662, 2410, MATCH($B$1, resultados!$A$1:$ZZ$1, 0))</f>
        <v/>
      </c>
      <c r="B2416">
        <f>INDEX(resultados!$A$2:$ZZ$2662, 2410, MATCH($B$2, resultados!$A$1:$ZZ$1, 0))</f>
        <v/>
      </c>
      <c r="C2416">
        <f>INDEX(resultados!$A$2:$ZZ$2662, 2410, MATCH($B$3, resultados!$A$1:$ZZ$1, 0))</f>
        <v/>
      </c>
    </row>
    <row r="2417">
      <c r="A2417">
        <f>INDEX(resultados!$A$2:$ZZ$2662, 2411, MATCH($B$1, resultados!$A$1:$ZZ$1, 0))</f>
        <v/>
      </c>
      <c r="B2417">
        <f>INDEX(resultados!$A$2:$ZZ$2662, 2411, MATCH($B$2, resultados!$A$1:$ZZ$1, 0))</f>
        <v/>
      </c>
      <c r="C2417">
        <f>INDEX(resultados!$A$2:$ZZ$2662, 2411, MATCH($B$3, resultados!$A$1:$ZZ$1, 0))</f>
        <v/>
      </c>
    </row>
    <row r="2418">
      <c r="A2418">
        <f>INDEX(resultados!$A$2:$ZZ$2662, 2412, MATCH($B$1, resultados!$A$1:$ZZ$1, 0))</f>
        <v/>
      </c>
      <c r="B2418">
        <f>INDEX(resultados!$A$2:$ZZ$2662, 2412, MATCH($B$2, resultados!$A$1:$ZZ$1, 0))</f>
        <v/>
      </c>
      <c r="C2418">
        <f>INDEX(resultados!$A$2:$ZZ$2662, 2412, MATCH($B$3, resultados!$A$1:$ZZ$1, 0))</f>
        <v/>
      </c>
    </row>
    <row r="2419">
      <c r="A2419">
        <f>INDEX(resultados!$A$2:$ZZ$2662, 2413, MATCH($B$1, resultados!$A$1:$ZZ$1, 0))</f>
        <v/>
      </c>
      <c r="B2419">
        <f>INDEX(resultados!$A$2:$ZZ$2662, 2413, MATCH($B$2, resultados!$A$1:$ZZ$1, 0))</f>
        <v/>
      </c>
      <c r="C2419">
        <f>INDEX(resultados!$A$2:$ZZ$2662, 2413, MATCH($B$3, resultados!$A$1:$ZZ$1, 0))</f>
        <v/>
      </c>
    </row>
    <row r="2420">
      <c r="A2420">
        <f>INDEX(resultados!$A$2:$ZZ$2662, 2414, MATCH($B$1, resultados!$A$1:$ZZ$1, 0))</f>
        <v/>
      </c>
      <c r="B2420">
        <f>INDEX(resultados!$A$2:$ZZ$2662, 2414, MATCH($B$2, resultados!$A$1:$ZZ$1, 0))</f>
        <v/>
      </c>
      <c r="C2420">
        <f>INDEX(resultados!$A$2:$ZZ$2662, 2414, MATCH($B$3, resultados!$A$1:$ZZ$1, 0))</f>
        <v/>
      </c>
    </row>
    <row r="2421">
      <c r="A2421">
        <f>INDEX(resultados!$A$2:$ZZ$2662, 2415, MATCH($B$1, resultados!$A$1:$ZZ$1, 0))</f>
        <v/>
      </c>
      <c r="B2421">
        <f>INDEX(resultados!$A$2:$ZZ$2662, 2415, MATCH($B$2, resultados!$A$1:$ZZ$1, 0))</f>
        <v/>
      </c>
      <c r="C2421">
        <f>INDEX(resultados!$A$2:$ZZ$2662, 2415, MATCH($B$3, resultados!$A$1:$ZZ$1, 0))</f>
        <v/>
      </c>
    </row>
    <row r="2422">
      <c r="A2422">
        <f>INDEX(resultados!$A$2:$ZZ$2662, 2416, MATCH($B$1, resultados!$A$1:$ZZ$1, 0))</f>
        <v/>
      </c>
      <c r="B2422">
        <f>INDEX(resultados!$A$2:$ZZ$2662, 2416, MATCH($B$2, resultados!$A$1:$ZZ$1, 0))</f>
        <v/>
      </c>
      <c r="C2422">
        <f>INDEX(resultados!$A$2:$ZZ$2662, 2416, MATCH($B$3, resultados!$A$1:$ZZ$1, 0))</f>
        <v/>
      </c>
    </row>
    <row r="2423">
      <c r="A2423">
        <f>INDEX(resultados!$A$2:$ZZ$2662, 2417, MATCH($B$1, resultados!$A$1:$ZZ$1, 0))</f>
        <v/>
      </c>
      <c r="B2423">
        <f>INDEX(resultados!$A$2:$ZZ$2662, 2417, MATCH($B$2, resultados!$A$1:$ZZ$1, 0))</f>
        <v/>
      </c>
      <c r="C2423">
        <f>INDEX(resultados!$A$2:$ZZ$2662, 2417, MATCH($B$3, resultados!$A$1:$ZZ$1, 0))</f>
        <v/>
      </c>
    </row>
    <row r="2424">
      <c r="A2424">
        <f>INDEX(resultados!$A$2:$ZZ$2662, 2418, MATCH($B$1, resultados!$A$1:$ZZ$1, 0))</f>
        <v/>
      </c>
      <c r="B2424">
        <f>INDEX(resultados!$A$2:$ZZ$2662, 2418, MATCH($B$2, resultados!$A$1:$ZZ$1, 0))</f>
        <v/>
      </c>
      <c r="C2424">
        <f>INDEX(resultados!$A$2:$ZZ$2662, 2418, MATCH($B$3, resultados!$A$1:$ZZ$1, 0))</f>
        <v/>
      </c>
    </row>
    <row r="2425">
      <c r="A2425">
        <f>INDEX(resultados!$A$2:$ZZ$2662, 2419, MATCH($B$1, resultados!$A$1:$ZZ$1, 0))</f>
        <v/>
      </c>
      <c r="B2425">
        <f>INDEX(resultados!$A$2:$ZZ$2662, 2419, MATCH($B$2, resultados!$A$1:$ZZ$1, 0))</f>
        <v/>
      </c>
      <c r="C2425">
        <f>INDEX(resultados!$A$2:$ZZ$2662, 2419, MATCH($B$3, resultados!$A$1:$ZZ$1, 0))</f>
        <v/>
      </c>
    </row>
    <row r="2426">
      <c r="A2426">
        <f>INDEX(resultados!$A$2:$ZZ$2662, 2420, MATCH($B$1, resultados!$A$1:$ZZ$1, 0))</f>
        <v/>
      </c>
      <c r="B2426">
        <f>INDEX(resultados!$A$2:$ZZ$2662, 2420, MATCH($B$2, resultados!$A$1:$ZZ$1, 0))</f>
        <v/>
      </c>
      <c r="C2426">
        <f>INDEX(resultados!$A$2:$ZZ$2662, 2420, MATCH($B$3, resultados!$A$1:$ZZ$1, 0))</f>
        <v/>
      </c>
    </row>
    <row r="2427">
      <c r="A2427">
        <f>INDEX(resultados!$A$2:$ZZ$2662, 2421, MATCH($B$1, resultados!$A$1:$ZZ$1, 0))</f>
        <v/>
      </c>
      <c r="B2427">
        <f>INDEX(resultados!$A$2:$ZZ$2662, 2421, MATCH($B$2, resultados!$A$1:$ZZ$1, 0))</f>
        <v/>
      </c>
      <c r="C2427">
        <f>INDEX(resultados!$A$2:$ZZ$2662, 2421, MATCH($B$3, resultados!$A$1:$ZZ$1, 0))</f>
        <v/>
      </c>
    </row>
    <row r="2428">
      <c r="A2428">
        <f>INDEX(resultados!$A$2:$ZZ$2662, 2422, MATCH($B$1, resultados!$A$1:$ZZ$1, 0))</f>
        <v/>
      </c>
      <c r="B2428">
        <f>INDEX(resultados!$A$2:$ZZ$2662, 2422, MATCH($B$2, resultados!$A$1:$ZZ$1, 0))</f>
        <v/>
      </c>
      <c r="C2428">
        <f>INDEX(resultados!$A$2:$ZZ$2662, 2422, MATCH($B$3, resultados!$A$1:$ZZ$1, 0))</f>
        <v/>
      </c>
    </row>
    <row r="2429">
      <c r="A2429">
        <f>INDEX(resultados!$A$2:$ZZ$2662, 2423, MATCH($B$1, resultados!$A$1:$ZZ$1, 0))</f>
        <v/>
      </c>
      <c r="B2429">
        <f>INDEX(resultados!$A$2:$ZZ$2662, 2423, MATCH($B$2, resultados!$A$1:$ZZ$1, 0))</f>
        <v/>
      </c>
      <c r="C2429">
        <f>INDEX(resultados!$A$2:$ZZ$2662, 2423, MATCH($B$3, resultados!$A$1:$ZZ$1, 0))</f>
        <v/>
      </c>
    </row>
    <row r="2430">
      <c r="A2430">
        <f>INDEX(resultados!$A$2:$ZZ$2662, 2424, MATCH($B$1, resultados!$A$1:$ZZ$1, 0))</f>
        <v/>
      </c>
      <c r="B2430">
        <f>INDEX(resultados!$A$2:$ZZ$2662, 2424, MATCH($B$2, resultados!$A$1:$ZZ$1, 0))</f>
        <v/>
      </c>
      <c r="C2430">
        <f>INDEX(resultados!$A$2:$ZZ$2662, 2424, MATCH($B$3, resultados!$A$1:$ZZ$1, 0))</f>
        <v/>
      </c>
    </row>
    <row r="2431">
      <c r="A2431">
        <f>INDEX(resultados!$A$2:$ZZ$2662, 2425, MATCH($B$1, resultados!$A$1:$ZZ$1, 0))</f>
        <v/>
      </c>
      <c r="B2431">
        <f>INDEX(resultados!$A$2:$ZZ$2662, 2425, MATCH($B$2, resultados!$A$1:$ZZ$1, 0))</f>
        <v/>
      </c>
      <c r="C2431">
        <f>INDEX(resultados!$A$2:$ZZ$2662, 2425, MATCH($B$3, resultados!$A$1:$ZZ$1, 0))</f>
        <v/>
      </c>
    </row>
    <row r="2432">
      <c r="A2432">
        <f>INDEX(resultados!$A$2:$ZZ$2662, 2426, MATCH($B$1, resultados!$A$1:$ZZ$1, 0))</f>
        <v/>
      </c>
      <c r="B2432">
        <f>INDEX(resultados!$A$2:$ZZ$2662, 2426, MATCH($B$2, resultados!$A$1:$ZZ$1, 0))</f>
        <v/>
      </c>
      <c r="C2432">
        <f>INDEX(resultados!$A$2:$ZZ$2662, 2426, MATCH($B$3, resultados!$A$1:$ZZ$1, 0))</f>
        <v/>
      </c>
    </row>
    <row r="2433">
      <c r="A2433">
        <f>INDEX(resultados!$A$2:$ZZ$2662, 2427, MATCH($B$1, resultados!$A$1:$ZZ$1, 0))</f>
        <v/>
      </c>
      <c r="B2433">
        <f>INDEX(resultados!$A$2:$ZZ$2662, 2427, MATCH($B$2, resultados!$A$1:$ZZ$1, 0))</f>
        <v/>
      </c>
      <c r="C2433">
        <f>INDEX(resultados!$A$2:$ZZ$2662, 2427, MATCH($B$3, resultados!$A$1:$ZZ$1, 0))</f>
        <v/>
      </c>
    </row>
    <row r="2434">
      <c r="A2434">
        <f>INDEX(resultados!$A$2:$ZZ$2662, 2428, MATCH($B$1, resultados!$A$1:$ZZ$1, 0))</f>
        <v/>
      </c>
      <c r="B2434">
        <f>INDEX(resultados!$A$2:$ZZ$2662, 2428, MATCH($B$2, resultados!$A$1:$ZZ$1, 0))</f>
        <v/>
      </c>
      <c r="C2434">
        <f>INDEX(resultados!$A$2:$ZZ$2662, 2428, MATCH($B$3, resultados!$A$1:$ZZ$1, 0))</f>
        <v/>
      </c>
    </row>
    <row r="2435">
      <c r="A2435">
        <f>INDEX(resultados!$A$2:$ZZ$2662, 2429, MATCH($B$1, resultados!$A$1:$ZZ$1, 0))</f>
        <v/>
      </c>
      <c r="B2435">
        <f>INDEX(resultados!$A$2:$ZZ$2662, 2429, MATCH($B$2, resultados!$A$1:$ZZ$1, 0))</f>
        <v/>
      </c>
      <c r="C2435">
        <f>INDEX(resultados!$A$2:$ZZ$2662, 2429, MATCH($B$3, resultados!$A$1:$ZZ$1, 0))</f>
        <v/>
      </c>
    </row>
    <row r="2436">
      <c r="A2436">
        <f>INDEX(resultados!$A$2:$ZZ$2662, 2430, MATCH($B$1, resultados!$A$1:$ZZ$1, 0))</f>
        <v/>
      </c>
      <c r="B2436">
        <f>INDEX(resultados!$A$2:$ZZ$2662, 2430, MATCH($B$2, resultados!$A$1:$ZZ$1, 0))</f>
        <v/>
      </c>
      <c r="C2436">
        <f>INDEX(resultados!$A$2:$ZZ$2662, 2430, MATCH($B$3, resultados!$A$1:$ZZ$1, 0))</f>
        <v/>
      </c>
    </row>
    <row r="2437">
      <c r="A2437">
        <f>INDEX(resultados!$A$2:$ZZ$2662, 2431, MATCH($B$1, resultados!$A$1:$ZZ$1, 0))</f>
        <v/>
      </c>
      <c r="B2437">
        <f>INDEX(resultados!$A$2:$ZZ$2662, 2431, MATCH($B$2, resultados!$A$1:$ZZ$1, 0))</f>
        <v/>
      </c>
      <c r="C2437">
        <f>INDEX(resultados!$A$2:$ZZ$2662, 2431, MATCH($B$3, resultados!$A$1:$ZZ$1, 0))</f>
        <v/>
      </c>
    </row>
    <row r="2438">
      <c r="A2438">
        <f>INDEX(resultados!$A$2:$ZZ$2662, 2432, MATCH($B$1, resultados!$A$1:$ZZ$1, 0))</f>
        <v/>
      </c>
      <c r="B2438">
        <f>INDEX(resultados!$A$2:$ZZ$2662, 2432, MATCH($B$2, resultados!$A$1:$ZZ$1, 0))</f>
        <v/>
      </c>
      <c r="C2438">
        <f>INDEX(resultados!$A$2:$ZZ$2662, 2432, MATCH($B$3, resultados!$A$1:$ZZ$1, 0))</f>
        <v/>
      </c>
    </row>
    <row r="2439">
      <c r="A2439">
        <f>INDEX(resultados!$A$2:$ZZ$2662, 2433, MATCH($B$1, resultados!$A$1:$ZZ$1, 0))</f>
        <v/>
      </c>
      <c r="B2439">
        <f>INDEX(resultados!$A$2:$ZZ$2662, 2433, MATCH($B$2, resultados!$A$1:$ZZ$1, 0))</f>
        <v/>
      </c>
      <c r="C2439">
        <f>INDEX(resultados!$A$2:$ZZ$2662, 2433, MATCH($B$3, resultados!$A$1:$ZZ$1, 0))</f>
        <v/>
      </c>
    </row>
    <row r="2440">
      <c r="A2440">
        <f>INDEX(resultados!$A$2:$ZZ$2662, 2434, MATCH($B$1, resultados!$A$1:$ZZ$1, 0))</f>
        <v/>
      </c>
      <c r="B2440">
        <f>INDEX(resultados!$A$2:$ZZ$2662, 2434, MATCH($B$2, resultados!$A$1:$ZZ$1, 0))</f>
        <v/>
      </c>
      <c r="C2440">
        <f>INDEX(resultados!$A$2:$ZZ$2662, 2434, MATCH($B$3, resultados!$A$1:$ZZ$1, 0))</f>
        <v/>
      </c>
    </row>
    <row r="2441">
      <c r="A2441">
        <f>INDEX(resultados!$A$2:$ZZ$2662, 2435, MATCH($B$1, resultados!$A$1:$ZZ$1, 0))</f>
        <v/>
      </c>
      <c r="B2441">
        <f>INDEX(resultados!$A$2:$ZZ$2662, 2435, MATCH($B$2, resultados!$A$1:$ZZ$1, 0))</f>
        <v/>
      </c>
      <c r="C2441">
        <f>INDEX(resultados!$A$2:$ZZ$2662, 2435, MATCH($B$3, resultados!$A$1:$ZZ$1, 0))</f>
        <v/>
      </c>
    </row>
    <row r="2442">
      <c r="A2442">
        <f>INDEX(resultados!$A$2:$ZZ$2662, 2436, MATCH($B$1, resultados!$A$1:$ZZ$1, 0))</f>
        <v/>
      </c>
      <c r="B2442">
        <f>INDEX(resultados!$A$2:$ZZ$2662, 2436, MATCH($B$2, resultados!$A$1:$ZZ$1, 0))</f>
        <v/>
      </c>
      <c r="C2442">
        <f>INDEX(resultados!$A$2:$ZZ$2662, 2436, MATCH($B$3, resultados!$A$1:$ZZ$1, 0))</f>
        <v/>
      </c>
    </row>
    <row r="2443">
      <c r="A2443">
        <f>INDEX(resultados!$A$2:$ZZ$2662, 2437, MATCH($B$1, resultados!$A$1:$ZZ$1, 0))</f>
        <v/>
      </c>
      <c r="B2443">
        <f>INDEX(resultados!$A$2:$ZZ$2662, 2437, MATCH($B$2, resultados!$A$1:$ZZ$1, 0))</f>
        <v/>
      </c>
      <c r="C2443">
        <f>INDEX(resultados!$A$2:$ZZ$2662, 2437, MATCH($B$3, resultados!$A$1:$ZZ$1, 0))</f>
        <v/>
      </c>
    </row>
    <row r="2444">
      <c r="A2444">
        <f>INDEX(resultados!$A$2:$ZZ$2662, 2438, MATCH($B$1, resultados!$A$1:$ZZ$1, 0))</f>
        <v/>
      </c>
      <c r="B2444">
        <f>INDEX(resultados!$A$2:$ZZ$2662, 2438, MATCH($B$2, resultados!$A$1:$ZZ$1, 0))</f>
        <v/>
      </c>
      <c r="C2444">
        <f>INDEX(resultados!$A$2:$ZZ$2662, 2438, MATCH($B$3, resultados!$A$1:$ZZ$1, 0))</f>
        <v/>
      </c>
    </row>
    <row r="2445">
      <c r="A2445">
        <f>INDEX(resultados!$A$2:$ZZ$2662, 2439, MATCH($B$1, resultados!$A$1:$ZZ$1, 0))</f>
        <v/>
      </c>
      <c r="B2445">
        <f>INDEX(resultados!$A$2:$ZZ$2662, 2439, MATCH($B$2, resultados!$A$1:$ZZ$1, 0))</f>
        <v/>
      </c>
      <c r="C2445">
        <f>INDEX(resultados!$A$2:$ZZ$2662, 2439, MATCH($B$3, resultados!$A$1:$ZZ$1, 0))</f>
        <v/>
      </c>
    </row>
    <row r="2446">
      <c r="A2446">
        <f>INDEX(resultados!$A$2:$ZZ$2662, 2440, MATCH($B$1, resultados!$A$1:$ZZ$1, 0))</f>
        <v/>
      </c>
      <c r="B2446">
        <f>INDEX(resultados!$A$2:$ZZ$2662, 2440, MATCH($B$2, resultados!$A$1:$ZZ$1, 0))</f>
        <v/>
      </c>
      <c r="C2446">
        <f>INDEX(resultados!$A$2:$ZZ$2662, 2440, MATCH($B$3, resultados!$A$1:$ZZ$1, 0))</f>
        <v/>
      </c>
    </row>
    <row r="2447">
      <c r="A2447">
        <f>INDEX(resultados!$A$2:$ZZ$2662, 2441, MATCH($B$1, resultados!$A$1:$ZZ$1, 0))</f>
        <v/>
      </c>
      <c r="B2447">
        <f>INDEX(resultados!$A$2:$ZZ$2662, 2441, MATCH($B$2, resultados!$A$1:$ZZ$1, 0))</f>
        <v/>
      </c>
      <c r="C2447">
        <f>INDEX(resultados!$A$2:$ZZ$2662, 2441, MATCH($B$3, resultados!$A$1:$ZZ$1, 0))</f>
        <v/>
      </c>
    </row>
    <row r="2448">
      <c r="A2448">
        <f>INDEX(resultados!$A$2:$ZZ$2662, 2442, MATCH($B$1, resultados!$A$1:$ZZ$1, 0))</f>
        <v/>
      </c>
      <c r="B2448">
        <f>INDEX(resultados!$A$2:$ZZ$2662, 2442, MATCH($B$2, resultados!$A$1:$ZZ$1, 0))</f>
        <v/>
      </c>
      <c r="C2448">
        <f>INDEX(resultados!$A$2:$ZZ$2662, 2442, MATCH($B$3, resultados!$A$1:$ZZ$1, 0))</f>
        <v/>
      </c>
    </row>
    <row r="2449">
      <c r="A2449">
        <f>INDEX(resultados!$A$2:$ZZ$2662, 2443, MATCH($B$1, resultados!$A$1:$ZZ$1, 0))</f>
        <v/>
      </c>
      <c r="B2449">
        <f>INDEX(resultados!$A$2:$ZZ$2662, 2443, MATCH($B$2, resultados!$A$1:$ZZ$1, 0))</f>
        <v/>
      </c>
      <c r="C2449">
        <f>INDEX(resultados!$A$2:$ZZ$2662, 2443, MATCH($B$3, resultados!$A$1:$ZZ$1, 0))</f>
        <v/>
      </c>
    </row>
    <row r="2450">
      <c r="A2450">
        <f>INDEX(resultados!$A$2:$ZZ$2662, 2444, MATCH($B$1, resultados!$A$1:$ZZ$1, 0))</f>
        <v/>
      </c>
      <c r="B2450">
        <f>INDEX(resultados!$A$2:$ZZ$2662, 2444, MATCH($B$2, resultados!$A$1:$ZZ$1, 0))</f>
        <v/>
      </c>
      <c r="C2450">
        <f>INDEX(resultados!$A$2:$ZZ$2662, 2444, MATCH($B$3, resultados!$A$1:$ZZ$1, 0))</f>
        <v/>
      </c>
    </row>
    <row r="2451">
      <c r="A2451">
        <f>INDEX(resultados!$A$2:$ZZ$2662, 2445, MATCH($B$1, resultados!$A$1:$ZZ$1, 0))</f>
        <v/>
      </c>
      <c r="B2451">
        <f>INDEX(resultados!$A$2:$ZZ$2662, 2445, MATCH($B$2, resultados!$A$1:$ZZ$1, 0))</f>
        <v/>
      </c>
      <c r="C2451">
        <f>INDEX(resultados!$A$2:$ZZ$2662, 2445, MATCH($B$3, resultados!$A$1:$ZZ$1, 0))</f>
        <v/>
      </c>
    </row>
    <row r="2452">
      <c r="A2452">
        <f>INDEX(resultados!$A$2:$ZZ$2662, 2446, MATCH($B$1, resultados!$A$1:$ZZ$1, 0))</f>
        <v/>
      </c>
      <c r="B2452">
        <f>INDEX(resultados!$A$2:$ZZ$2662, 2446, MATCH($B$2, resultados!$A$1:$ZZ$1, 0))</f>
        <v/>
      </c>
      <c r="C2452">
        <f>INDEX(resultados!$A$2:$ZZ$2662, 2446, MATCH($B$3, resultados!$A$1:$ZZ$1, 0))</f>
        <v/>
      </c>
    </row>
    <row r="2453">
      <c r="A2453">
        <f>INDEX(resultados!$A$2:$ZZ$2662, 2447, MATCH($B$1, resultados!$A$1:$ZZ$1, 0))</f>
        <v/>
      </c>
      <c r="B2453">
        <f>INDEX(resultados!$A$2:$ZZ$2662, 2447, MATCH($B$2, resultados!$A$1:$ZZ$1, 0))</f>
        <v/>
      </c>
      <c r="C2453">
        <f>INDEX(resultados!$A$2:$ZZ$2662, 2447, MATCH($B$3, resultados!$A$1:$ZZ$1, 0))</f>
        <v/>
      </c>
    </row>
    <row r="2454">
      <c r="A2454">
        <f>INDEX(resultados!$A$2:$ZZ$2662, 2448, MATCH($B$1, resultados!$A$1:$ZZ$1, 0))</f>
        <v/>
      </c>
      <c r="B2454">
        <f>INDEX(resultados!$A$2:$ZZ$2662, 2448, MATCH($B$2, resultados!$A$1:$ZZ$1, 0))</f>
        <v/>
      </c>
      <c r="C2454">
        <f>INDEX(resultados!$A$2:$ZZ$2662, 2448, MATCH($B$3, resultados!$A$1:$ZZ$1, 0))</f>
        <v/>
      </c>
    </row>
    <row r="2455">
      <c r="A2455">
        <f>INDEX(resultados!$A$2:$ZZ$2662, 2449, MATCH($B$1, resultados!$A$1:$ZZ$1, 0))</f>
        <v/>
      </c>
      <c r="B2455">
        <f>INDEX(resultados!$A$2:$ZZ$2662, 2449, MATCH($B$2, resultados!$A$1:$ZZ$1, 0))</f>
        <v/>
      </c>
      <c r="C2455">
        <f>INDEX(resultados!$A$2:$ZZ$2662, 2449, MATCH($B$3, resultados!$A$1:$ZZ$1, 0))</f>
        <v/>
      </c>
    </row>
    <row r="2456">
      <c r="A2456">
        <f>INDEX(resultados!$A$2:$ZZ$2662, 2450, MATCH($B$1, resultados!$A$1:$ZZ$1, 0))</f>
        <v/>
      </c>
      <c r="B2456">
        <f>INDEX(resultados!$A$2:$ZZ$2662, 2450, MATCH($B$2, resultados!$A$1:$ZZ$1, 0))</f>
        <v/>
      </c>
      <c r="C2456">
        <f>INDEX(resultados!$A$2:$ZZ$2662, 2450, MATCH($B$3, resultados!$A$1:$ZZ$1, 0))</f>
        <v/>
      </c>
    </row>
    <row r="2457">
      <c r="A2457">
        <f>INDEX(resultados!$A$2:$ZZ$2662, 2451, MATCH($B$1, resultados!$A$1:$ZZ$1, 0))</f>
        <v/>
      </c>
      <c r="B2457">
        <f>INDEX(resultados!$A$2:$ZZ$2662, 2451, MATCH($B$2, resultados!$A$1:$ZZ$1, 0))</f>
        <v/>
      </c>
      <c r="C2457">
        <f>INDEX(resultados!$A$2:$ZZ$2662, 2451, MATCH($B$3, resultados!$A$1:$ZZ$1, 0))</f>
        <v/>
      </c>
    </row>
    <row r="2458">
      <c r="A2458">
        <f>INDEX(resultados!$A$2:$ZZ$2662, 2452, MATCH($B$1, resultados!$A$1:$ZZ$1, 0))</f>
        <v/>
      </c>
      <c r="B2458">
        <f>INDEX(resultados!$A$2:$ZZ$2662, 2452, MATCH($B$2, resultados!$A$1:$ZZ$1, 0))</f>
        <v/>
      </c>
      <c r="C2458">
        <f>INDEX(resultados!$A$2:$ZZ$2662, 2452, MATCH($B$3, resultados!$A$1:$ZZ$1, 0))</f>
        <v/>
      </c>
    </row>
    <row r="2459">
      <c r="A2459">
        <f>INDEX(resultados!$A$2:$ZZ$2662, 2453, MATCH($B$1, resultados!$A$1:$ZZ$1, 0))</f>
        <v/>
      </c>
      <c r="B2459">
        <f>INDEX(resultados!$A$2:$ZZ$2662, 2453, MATCH($B$2, resultados!$A$1:$ZZ$1, 0))</f>
        <v/>
      </c>
      <c r="C2459">
        <f>INDEX(resultados!$A$2:$ZZ$2662, 2453, MATCH($B$3, resultados!$A$1:$ZZ$1, 0))</f>
        <v/>
      </c>
    </row>
    <row r="2460">
      <c r="A2460">
        <f>INDEX(resultados!$A$2:$ZZ$2662, 2454, MATCH($B$1, resultados!$A$1:$ZZ$1, 0))</f>
        <v/>
      </c>
      <c r="B2460">
        <f>INDEX(resultados!$A$2:$ZZ$2662, 2454, MATCH($B$2, resultados!$A$1:$ZZ$1, 0))</f>
        <v/>
      </c>
      <c r="C2460">
        <f>INDEX(resultados!$A$2:$ZZ$2662, 2454, MATCH($B$3, resultados!$A$1:$ZZ$1, 0))</f>
        <v/>
      </c>
    </row>
    <row r="2461">
      <c r="A2461">
        <f>INDEX(resultados!$A$2:$ZZ$2662, 2455, MATCH($B$1, resultados!$A$1:$ZZ$1, 0))</f>
        <v/>
      </c>
      <c r="B2461">
        <f>INDEX(resultados!$A$2:$ZZ$2662, 2455, MATCH($B$2, resultados!$A$1:$ZZ$1, 0))</f>
        <v/>
      </c>
      <c r="C2461">
        <f>INDEX(resultados!$A$2:$ZZ$2662, 2455, MATCH($B$3, resultados!$A$1:$ZZ$1, 0))</f>
        <v/>
      </c>
    </row>
    <row r="2462">
      <c r="A2462">
        <f>INDEX(resultados!$A$2:$ZZ$2662, 2456, MATCH($B$1, resultados!$A$1:$ZZ$1, 0))</f>
        <v/>
      </c>
      <c r="B2462">
        <f>INDEX(resultados!$A$2:$ZZ$2662, 2456, MATCH($B$2, resultados!$A$1:$ZZ$1, 0))</f>
        <v/>
      </c>
      <c r="C2462">
        <f>INDEX(resultados!$A$2:$ZZ$2662, 2456, MATCH($B$3, resultados!$A$1:$ZZ$1, 0))</f>
        <v/>
      </c>
    </row>
    <row r="2463">
      <c r="A2463">
        <f>INDEX(resultados!$A$2:$ZZ$2662, 2457, MATCH($B$1, resultados!$A$1:$ZZ$1, 0))</f>
        <v/>
      </c>
      <c r="B2463">
        <f>INDEX(resultados!$A$2:$ZZ$2662, 2457, MATCH($B$2, resultados!$A$1:$ZZ$1, 0))</f>
        <v/>
      </c>
      <c r="C2463">
        <f>INDEX(resultados!$A$2:$ZZ$2662, 2457, MATCH($B$3, resultados!$A$1:$ZZ$1, 0))</f>
        <v/>
      </c>
    </row>
    <row r="2464">
      <c r="A2464">
        <f>INDEX(resultados!$A$2:$ZZ$2662, 2458, MATCH($B$1, resultados!$A$1:$ZZ$1, 0))</f>
        <v/>
      </c>
      <c r="B2464">
        <f>INDEX(resultados!$A$2:$ZZ$2662, 2458, MATCH($B$2, resultados!$A$1:$ZZ$1, 0))</f>
        <v/>
      </c>
      <c r="C2464">
        <f>INDEX(resultados!$A$2:$ZZ$2662, 2458, MATCH($B$3, resultados!$A$1:$ZZ$1, 0))</f>
        <v/>
      </c>
    </row>
    <row r="2465">
      <c r="A2465">
        <f>INDEX(resultados!$A$2:$ZZ$2662, 2459, MATCH($B$1, resultados!$A$1:$ZZ$1, 0))</f>
        <v/>
      </c>
      <c r="B2465">
        <f>INDEX(resultados!$A$2:$ZZ$2662, 2459, MATCH($B$2, resultados!$A$1:$ZZ$1, 0))</f>
        <v/>
      </c>
      <c r="C2465">
        <f>INDEX(resultados!$A$2:$ZZ$2662, 2459, MATCH($B$3, resultados!$A$1:$ZZ$1, 0))</f>
        <v/>
      </c>
    </row>
    <row r="2466">
      <c r="A2466">
        <f>INDEX(resultados!$A$2:$ZZ$2662, 2460, MATCH($B$1, resultados!$A$1:$ZZ$1, 0))</f>
        <v/>
      </c>
      <c r="B2466">
        <f>INDEX(resultados!$A$2:$ZZ$2662, 2460, MATCH($B$2, resultados!$A$1:$ZZ$1, 0))</f>
        <v/>
      </c>
      <c r="C2466">
        <f>INDEX(resultados!$A$2:$ZZ$2662, 2460, MATCH($B$3, resultados!$A$1:$ZZ$1, 0))</f>
        <v/>
      </c>
    </row>
    <row r="2467">
      <c r="A2467">
        <f>INDEX(resultados!$A$2:$ZZ$2662, 2461, MATCH($B$1, resultados!$A$1:$ZZ$1, 0))</f>
        <v/>
      </c>
      <c r="B2467">
        <f>INDEX(resultados!$A$2:$ZZ$2662, 2461, MATCH($B$2, resultados!$A$1:$ZZ$1, 0))</f>
        <v/>
      </c>
      <c r="C2467">
        <f>INDEX(resultados!$A$2:$ZZ$2662, 2461, MATCH($B$3, resultados!$A$1:$ZZ$1, 0))</f>
        <v/>
      </c>
    </row>
    <row r="2468">
      <c r="A2468">
        <f>INDEX(resultados!$A$2:$ZZ$2662, 2462, MATCH($B$1, resultados!$A$1:$ZZ$1, 0))</f>
        <v/>
      </c>
      <c r="B2468">
        <f>INDEX(resultados!$A$2:$ZZ$2662, 2462, MATCH($B$2, resultados!$A$1:$ZZ$1, 0))</f>
        <v/>
      </c>
      <c r="C2468">
        <f>INDEX(resultados!$A$2:$ZZ$2662, 2462, MATCH($B$3, resultados!$A$1:$ZZ$1, 0))</f>
        <v/>
      </c>
    </row>
    <row r="2469">
      <c r="A2469">
        <f>INDEX(resultados!$A$2:$ZZ$2662, 2463, MATCH($B$1, resultados!$A$1:$ZZ$1, 0))</f>
        <v/>
      </c>
      <c r="B2469">
        <f>INDEX(resultados!$A$2:$ZZ$2662, 2463, MATCH($B$2, resultados!$A$1:$ZZ$1, 0))</f>
        <v/>
      </c>
      <c r="C2469">
        <f>INDEX(resultados!$A$2:$ZZ$2662, 2463, MATCH($B$3, resultados!$A$1:$ZZ$1, 0))</f>
        <v/>
      </c>
    </row>
    <row r="2470">
      <c r="A2470">
        <f>INDEX(resultados!$A$2:$ZZ$2662, 2464, MATCH($B$1, resultados!$A$1:$ZZ$1, 0))</f>
        <v/>
      </c>
      <c r="B2470">
        <f>INDEX(resultados!$A$2:$ZZ$2662, 2464, MATCH($B$2, resultados!$A$1:$ZZ$1, 0))</f>
        <v/>
      </c>
      <c r="C2470">
        <f>INDEX(resultados!$A$2:$ZZ$2662, 2464, MATCH($B$3, resultados!$A$1:$ZZ$1, 0))</f>
        <v/>
      </c>
    </row>
    <row r="2471">
      <c r="A2471">
        <f>INDEX(resultados!$A$2:$ZZ$2662, 2465, MATCH($B$1, resultados!$A$1:$ZZ$1, 0))</f>
        <v/>
      </c>
      <c r="B2471">
        <f>INDEX(resultados!$A$2:$ZZ$2662, 2465, MATCH($B$2, resultados!$A$1:$ZZ$1, 0))</f>
        <v/>
      </c>
      <c r="C2471">
        <f>INDEX(resultados!$A$2:$ZZ$2662, 2465, MATCH($B$3, resultados!$A$1:$ZZ$1, 0))</f>
        <v/>
      </c>
    </row>
    <row r="2472">
      <c r="A2472">
        <f>INDEX(resultados!$A$2:$ZZ$2662, 2466, MATCH($B$1, resultados!$A$1:$ZZ$1, 0))</f>
        <v/>
      </c>
      <c r="B2472">
        <f>INDEX(resultados!$A$2:$ZZ$2662, 2466, MATCH($B$2, resultados!$A$1:$ZZ$1, 0))</f>
        <v/>
      </c>
      <c r="C2472">
        <f>INDEX(resultados!$A$2:$ZZ$2662, 2466, MATCH($B$3, resultados!$A$1:$ZZ$1, 0))</f>
        <v/>
      </c>
    </row>
    <row r="2473">
      <c r="A2473">
        <f>INDEX(resultados!$A$2:$ZZ$2662, 2467, MATCH($B$1, resultados!$A$1:$ZZ$1, 0))</f>
        <v/>
      </c>
      <c r="B2473">
        <f>INDEX(resultados!$A$2:$ZZ$2662, 2467, MATCH($B$2, resultados!$A$1:$ZZ$1, 0))</f>
        <v/>
      </c>
      <c r="C2473">
        <f>INDEX(resultados!$A$2:$ZZ$2662, 2467, MATCH($B$3, resultados!$A$1:$ZZ$1, 0))</f>
        <v/>
      </c>
    </row>
    <row r="2474">
      <c r="A2474">
        <f>INDEX(resultados!$A$2:$ZZ$2662, 2468, MATCH($B$1, resultados!$A$1:$ZZ$1, 0))</f>
        <v/>
      </c>
      <c r="B2474">
        <f>INDEX(resultados!$A$2:$ZZ$2662, 2468, MATCH($B$2, resultados!$A$1:$ZZ$1, 0))</f>
        <v/>
      </c>
      <c r="C2474">
        <f>INDEX(resultados!$A$2:$ZZ$2662, 2468, MATCH($B$3, resultados!$A$1:$ZZ$1, 0))</f>
        <v/>
      </c>
    </row>
    <row r="2475">
      <c r="A2475">
        <f>INDEX(resultados!$A$2:$ZZ$2662, 2469, MATCH($B$1, resultados!$A$1:$ZZ$1, 0))</f>
        <v/>
      </c>
      <c r="B2475">
        <f>INDEX(resultados!$A$2:$ZZ$2662, 2469, MATCH($B$2, resultados!$A$1:$ZZ$1, 0))</f>
        <v/>
      </c>
      <c r="C2475">
        <f>INDEX(resultados!$A$2:$ZZ$2662, 2469, MATCH($B$3, resultados!$A$1:$ZZ$1, 0))</f>
        <v/>
      </c>
    </row>
    <row r="2476">
      <c r="A2476">
        <f>INDEX(resultados!$A$2:$ZZ$2662, 2470, MATCH($B$1, resultados!$A$1:$ZZ$1, 0))</f>
        <v/>
      </c>
      <c r="B2476">
        <f>INDEX(resultados!$A$2:$ZZ$2662, 2470, MATCH($B$2, resultados!$A$1:$ZZ$1, 0))</f>
        <v/>
      </c>
      <c r="C2476">
        <f>INDEX(resultados!$A$2:$ZZ$2662, 2470, MATCH($B$3, resultados!$A$1:$ZZ$1, 0))</f>
        <v/>
      </c>
    </row>
    <row r="2477">
      <c r="A2477">
        <f>INDEX(resultados!$A$2:$ZZ$2662, 2471, MATCH($B$1, resultados!$A$1:$ZZ$1, 0))</f>
        <v/>
      </c>
      <c r="B2477">
        <f>INDEX(resultados!$A$2:$ZZ$2662, 2471, MATCH($B$2, resultados!$A$1:$ZZ$1, 0))</f>
        <v/>
      </c>
      <c r="C2477">
        <f>INDEX(resultados!$A$2:$ZZ$2662, 2471, MATCH($B$3, resultados!$A$1:$ZZ$1, 0))</f>
        <v/>
      </c>
    </row>
    <row r="2478">
      <c r="A2478">
        <f>INDEX(resultados!$A$2:$ZZ$2662, 2472, MATCH($B$1, resultados!$A$1:$ZZ$1, 0))</f>
        <v/>
      </c>
      <c r="B2478">
        <f>INDEX(resultados!$A$2:$ZZ$2662, 2472, MATCH($B$2, resultados!$A$1:$ZZ$1, 0))</f>
        <v/>
      </c>
      <c r="C2478">
        <f>INDEX(resultados!$A$2:$ZZ$2662, 2472, MATCH($B$3, resultados!$A$1:$ZZ$1, 0))</f>
        <v/>
      </c>
    </row>
    <row r="2479">
      <c r="A2479">
        <f>INDEX(resultados!$A$2:$ZZ$2662, 2473, MATCH($B$1, resultados!$A$1:$ZZ$1, 0))</f>
        <v/>
      </c>
      <c r="B2479">
        <f>INDEX(resultados!$A$2:$ZZ$2662, 2473, MATCH($B$2, resultados!$A$1:$ZZ$1, 0))</f>
        <v/>
      </c>
      <c r="C2479">
        <f>INDEX(resultados!$A$2:$ZZ$2662, 2473, MATCH($B$3, resultados!$A$1:$ZZ$1, 0))</f>
        <v/>
      </c>
    </row>
    <row r="2480">
      <c r="A2480">
        <f>INDEX(resultados!$A$2:$ZZ$2662, 2474, MATCH($B$1, resultados!$A$1:$ZZ$1, 0))</f>
        <v/>
      </c>
      <c r="B2480">
        <f>INDEX(resultados!$A$2:$ZZ$2662, 2474, MATCH($B$2, resultados!$A$1:$ZZ$1, 0))</f>
        <v/>
      </c>
      <c r="C2480">
        <f>INDEX(resultados!$A$2:$ZZ$2662, 2474, MATCH($B$3, resultados!$A$1:$ZZ$1, 0))</f>
        <v/>
      </c>
    </row>
    <row r="2481">
      <c r="A2481">
        <f>INDEX(resultados!$A$2:$ZZ$2662, 2475, MATCH($B$1, resultados!$A$1:$ZZ$1, 0))</f>
        <v/>
      </c>
      <c r="B2481">
        <f>INDEX(resultados!$A$2:$ZZ$2662, 2475, MATCH($B$2, resultados!$A$1:$ZZ$1, 0))</f>
        <v/>
      </c>
      <c r="C2481">
        <f>INDEX(resultados!$A$2:$ZZ$2662, 2475, MATCH($B$3, resultados!$A$1:$ZZ$1, 0))</f>
        <v/>
      </c>
    </row>
    <row r="2482">
      <c r="A2482">
        <f>INDEX(resultados!$A$2:$ZZ$2662, 2476, MATCH($B$1, resultados!$A$1:$ZZ$1, 0))</f>
        <v/>
      </c>
      <c r="B2482">
        <f>INDEX(resultados!$A$2:$ZZ$2662, 2476, MATCH($B$2, resultados!$A$1:$ZZ$1, 0))</f>
        <v/>
      </c>
      <c r="C2482">
        <f>INDEX(resultados!$A$2:$ZZ$2662, 2476, MATCH($B$3, resultados!$A$1:$ZZ$1, 0))</f>
        <v/>
      </c>
    </row>
    <row r="2483">
      <c r="A2483">
        <f>INDEX(resultados!$A$2:$ZZ$2662, 2477, MATCH($B$1, resultados!$A$1:$ZZ$1, 0))</f>
        <v/>
      </c>
      <c r="B2483">
        <f>INDEX(resultados!$A$2:$ZZ$2662, 2477, MATCH($B$2, resultados!$A$1:$ZZ$1, 0))</f>
        <v/>
      </c>
      <c r="C2483">
        <f>INDEX(resultados!$A$2:$ZZ$2662, 2477, MATCH($B$3, resultados!$A$1:$ZZ$1, 0))</f>
        <v/>
      </c>
    </row>
    <row r="2484">
      <c r="A2484">
        <f>INDEX(resultados!$A$2:$ZZ$2662, 2478, MATCH($B$1, resultados!$A$1:$ZZ$1, 0))</f>
        <v/>
      </c>
      <c r="B2484">
        <f>INDEX(resultados!$A$2:$ZZ$2662, 2478, MATCH($B$2, resultados!$A$1:$ZZ$1, 0))</f>
        <v/>
      </c>
      <c r="C2484">
        <f>INDEX(resultados!$A$2:$ZZ$2662, 2478, MATCH($B$3, resultados!$A$1:$ZZ$1, 0))</f>
        <v/>
      </c>
    </row>
    <row r="2485">
      <c r="A2485">
        <f>INDEX(resultados!$A$2:$ZZ$2662, 2479, MATCH($B$1, resultados!$A$1:$ZZ$1, 0))</f>
        <v/>
      </c>
      <c r="B2485">
        <f>INDEX(resultados!$A$2:$ZZ$2662, 2479, MATCH($B$2, resultados!$A$1:$ZZ$1, 0))</f>
        <v/>
      </c>
      <c r="C2485">
        <f>INDEX(resultados!$A$2:$ZZ$2662, 2479, MATCH($B$3, resultados!$A$1:$ZZ$1, 0))</f>
        <v/>
      </c>
    </row>
    <row r="2486">
      <c r="A2486">
        <f>INDEX(resultados!$A$2:$ZZ$2662, 2480, MATCH($B$1, resultados!$A$1:$ZZ$1, 0))</f>
        <v/>
      </c>
      <c r="B2486">
        <f>INDEX(resultados!$A$2:$ZZ$2662, 2480, MATCH($B$2, resultados!$A$1:$ZZ$1, 0))</f>
        <v/>
      </c>
      <c r="C2486">
        <f>INDEX(resultados!$A$2:$ZZ$2662, 2480, MATCH($B$3, resultados!$A$1:$ZZ$1, 0))</f>
        <v/>
      </c>
    </row>
    <row r="2487">
      <c r="A2487">
        <f>INDEX(resultados!$A$2:$ZZ$2662, 2481, MATCH($B$1, resultados!$A$1:$ZZ$1, 0))</f>
        <v/>
      </c>
      <c r="B2487">
        <f>INDEX(resultados!$A$2:$ZZ$2662, 2481, MATCH($B$2, resultados!$A$1:$ZZ$1, 0))</f>
        <v/>
      </c>
      <c r="C2487">
        <f>INDEX(resultados!$A$2:$ZZ$2662, 2481, MATCH($B$3, resultados!$A$1:$ZZ$1, 0))</f>
        <v/>
      </c>
    </row>
    <row r="2488">
      <c r="A2488">
        <f>INDEX(resultados!$A$2:$ZZ$2662, 2482, MATCH($B$1, resultados!$A$1:$ZZ$1, 0))</f>
        <v/>
      </c>
      <c r="B2488">
        <f>INDEX(resultados!$A$2:$ZZ$2662, 2482, MATCH($B$2, resultados!$A$1:$ZZ$1, 0))</f>
        <v/>
      </c>
      <c r="C2488">
        <f>INDEX(resultados!$A$2:$ZZ$2662, 2482, MATCH($B$3, resultados!$A$1:$ZZ$1, 0))</f>
        <v/>
      </c>
    </row>
    <row r="2489">
      <c r="A2489">
        <f>INDEX(resultados!$A$2:$ZZ$2662, 2483, MATCH($B$1, resultados!$A$1:$ZZ$1, 0))</f>
        <v/>
      </c>
      <c r="B2489">
        <f>INDEX(resultados!$A$2:$ZZ$2662, 2483, MATCH($B$2, resultados!$A$1:$ZZ$1, 0))</f>
        <v/>
      </c>
      <c r="C2489">
        <f>INDEX(resultados!$A$2:$ZZ$2662, 2483, MATCH($B$3, resultados!$A$1:$ZZ$1, 0))</f>
        <v/>
      </c>
    </row>
    <row r="2490">
      <c r="A2490">
        <f>INDEX(resultados!$A$2:$ZZ$2662, 2484, MATCH($B$1, resultados!$A$1:$ZZ$1, 0))</f>
        <v/>
      </c>
      <c r="B2490">
        <f>INDEX(resultados!$A$2:$ZZ$2662, 2484, MATCH($B$2, resultados!$A$1:$ZZ$1, 0))</f>
        <v/>
      </c>
      <c r="C2490">
        <f>INDEX(resultados!$A$2:$ZZ$2662, 2484, MATCH($B$3, resultados!$A$1:$ZZ$1, 0))</f>
        <v/>
      </c>
    </row>
    <row r="2491">
      <c r="A2491">
        <f>INDEX(resultados!$A$2:$ZZ$2662, 2485, MATCH($B$1, resultados!$A$1:$ZZ$1, 0))</f>
        <v/>
      </c>
      <c r="B2491">
        <f>INDEX(resultados!$A$2:$ZZ$2662, 2485, MATCH($B$2, resultados!$A$1:$ZZ$1, 0))</f>
        <v/>
      </c>
      <c r="C2491">
        <f>INDEX(resultados!$A$2:$ZZ$2662, 2485, MATCH($B$3, resultados!$A$1:$ZZ$1, 0))</f>
        <v/>
      </c>
    </row>
    <row r="2492">
      <c r="A2492">
        <f>INDEX(resultados!$A$2:$ZZ$2662, 2486, MATCH($B$1, resultados!$A$1:$ZZ$1, 0))</f>
        <v/>
      </c>
      <c r="B2492">
        <f>INDEX(resultados!$A$2:$ZZ$2662, 2486, MATCH($B$2, resultados!$A$1:$ZZ$1, 0))</f>
        <v/>
      </c>
      <c r="C2492">
        <f>INDEX(resultados!$A$2:$ZZ$2662, 2486, MATCH($B$3, resultados!$A$1:$ZZ$1, 0))</f>
        <v/>
      </c>
    </row>
    <row r="2493">
      <c r="A2493">
        <f>INDEX(resultados!$A$2:$ZZ$2662, 2487, MATCH($B$1, resultados!$A$1:$ZZ$1, 0))</f>
        <v/>
      </c>
      <c r="B2493">
        <f>INDEX(resultados!$A$2:$ZZ$2662, 2487, MATCH($B$2, resultados!$A$1:$ZZ$1, 0))</f>
        <v/>
      </c>
      <c r="C2493">
        <f>INDEX(resultados!$A$2:$ZZ$2662, 2487, MATCH($B$3, resultados!$A$1:$ZZ$1, 0))</f>
        <v/>
      </c>
    </row>
    <row r="2494">
      <c r="A2494">
        <f>INDEX(resultados!$A$2:$ZZ$2662, 2488, MATCH($B$1, resultados!$A$1:$ZZ$1, 0))</f>
        <v/>
      </c>
      <c r="B2494">
        <f>INDEX(resultados!$A$2:$ZZ$2662, 2488, MATCH($B$2, resultados!$A$1:$ZZ$1, 0))</f>
        <v/>
      </c>
      <c r="C2494">
        <f>INDEX(resultados!$A$2:$ZZ$2662, 2488, MATCH($B$3, resultados!$A$1:$ZZ$1, 0))</f>
        <v/>
      </c>
    </row>
    <row r="2495">
      <c r="A2495">
        <f>INDEX(resultados!$A$2:$ZZ$2662, 2489, MATCH($B$1, resultados!$A$1:$ZZ$1, 0))</f>
        <v/>
      </c>
      <c r="B2495">
        <f>INDEX(resultados!$A$2:$ZZ$2662, 2489, MATCH($B$2, resultados!$A$1:$ZZ$1, 0))</f>
        <v/>
      </c>
      <c r="C2495">
        <f>INDEX(resultados!$A$2:$ZZ$2662, 2489, MATCH($B$3, resultados!$A$1:$ZZ$1, 0))</f>
        <v/>
      </c>
    </row>
    <row r="2496">
      <c r="A2496">
        <f>INDEX(resultados!$A$2:$ZZ$2662, 2490, MATCH($B$1, resultados!$A$1:$ZZ$1, 0))</f>
        <v/>
      </c>
      <c r="B2496">
        <f>INDEX(resultados!$A$2:$ZZ$2662, 2490, MATCH($B$2, resultados!$A$1:$ZZ$1, 0))</f>
        <v/>
      </c>
      <c r="C2496">
        <f>INDEX(resultados!$A$2:$ZZ$2662, 2490, MATCH($B$3, resultados!$A$1:$ZZ$1, 0))</f>
        <v/>
      </c>
    </row>
    <row r="2497">
      <c r="A2497">
        <f>INDEX(resultados!$A$2:$ZZ$2662, 2491, MATCH($B$1, resultados!$A$1:$ZZ$1, 0))</f>
        <v/>
      </c>
      <c r="B2497">
        <f>INDEX(resultados!$A$2:$ZZ$2662, 2491, MATCH($B$2, resultados!$A$1:$ZZ$1, 0))</f>
        <v/>
      </c>
      <c r="C2497">
        <f>INDEX(resultados!$A$2:$ZZ$2662, 2491, MATCH($B$3, resultados!$A$1:$ZZ$1, 0))</f>
        <v/>
      </c>
    </row>
    <row r="2498">
      <c r="A2498">
        <f>INDEX(resultados!$A$2:$ZZ$2662, 2492, MATCH($B$1, resultados!$A$1:$ZZ$1, 0))</f>
        <v/>
      </c>
      <c r="B2498">
        <f>INDEX(resultados!$A$2:$ZZ$2662, 2492, MATCH($B$2, resultados!$A$1:$ZZ$1, 0))</f>
        <v/>
      </c>
      <c r="C2498">
        <f>INDEX(resultados!$A$2:$ZZ$2662, 2492, MATCH($B$3, resultados!$A$1:$ZZ$1, 0))</f>
        <v/>
      </c>
    </row>
    <row r="2499">
      <c r="A2499">
        <f>INDEX(resultados!$A$2:$ZZ$2662, 2493, MATCH($B$1, resultados!$A$1:$ZZ$1, 0))</f>
        <v/>
      </c>
      <c r="B2499">
        <f>INDEX(resultados!$A$2:$ZZ$2662, 2493, MATCH($B$2, resultados!$A$1:$ZZ$1, 0))</f>
        <v/>
      </c>
      <c r="C2499">
        <f>INDEX(resultados!$A$2:$ZZ$2662, 2493, MATCH($B$3, resultados!$A$1:$ZZ$1, 0))</f>
        <v/>
      </c>
    </row>
    <row r="2500">
      <c r="A2500">
        <f>INDEX(resultados!$A$2:$ZZ$2662, 2494, MATCH($B$1, resultados!$A$1:$ZZ$1, 0))</f>
        <v/>
      </c>
      <c r="B2500">
        <f>INDEX(resultados!$A$2:$ZZ$2662, 2494, MATCH($B$2, resultados!$A$1:$ZZ$1, 0))</f>
        <v/>
      </c>
      <c r="C2500">
        <f>INDEX(resultados!$A$2:$ZZ$2662, 2494, MATCH($B$3, resultados!$A$1:$ZZ$1, 0))</f>
        <v/>
      </c>
    </row>
    <row r="2501">
      <c r="A2501">
        <f>INDEX(resultados!$A$2:$ZZ$2662, 2495, MATCH($B$1, resultados!$A$1:$ZZ$1, 0))</f>
        <v/>
      </c>
      <c r="B2501">
        <f>INDEX(resultados!$A$2:$ZZ$2662, 2495, MATCH($B$2, resultados!$A$1:$ZZ$1, 0))</f>
        <v/>
      </c>
      <c r="C2501">
        <f>INDEX(resultados!$A$2:$ZZ$2662, 2495, MATCH($B$3, resultados!$A$1:$ZZ$1, 0))</f>
        <v/>
      </c>
    </row>
    <row r="2502">
      <c r="A2502">
        <f>INDEX(resultados!$A$2:$ZZ$2662, 2496, MATCH($B$1, resultados!$A$1:$ZZ$1, 0))</f>
        <v/>
      </c>
      <c r="B2502">
        <f>INDEX(resultados!$A$2:$ZZ$2662, 2496, MATCH($B$2, resultados!$A$1:$ZZ$1, 0))</f>
        <v/>
      </c>
      <c r="C2502">
        <f>INDEX(resultados!$A$2:$ZZ$2662, 2496, MATCH($B$3, resultados!$A$1:$ZZ$1, 0))</f>
        <v/>
      </c>
    </row>
    <row r="2503">
      <c r="A2503">
        <f>INDEX(resultados!$A$2:$ZZ$2662, 2497, MATCH($B$1, resultados!$A$1:$ZZ$1, 0))</f>
        <v/>
      </c>
      <c r="B2503">
        <f>INDEX(resultados!$A$2:$ZZ$2662, 2497, MATCH($B$2, resultados!$A$1:$ZZ$1, 0))</f>
        <v/>
      </c>
      <c r="C2503">
        <f>INDEX(resultados!$A$2:$ZZ$2662, 2497, MATCH($B$3, resultados!$A$1:$ZZ$1, 0))</f>
        <v/>
      </c>
    </row>
    <row r="2504">
      <c r="A2504">
        <f>INDEX(resultados!$A$2:$ZZ$2662, 2498, MATCH($B$1, resultados!$A$1:$ZZ$1, 0))</f>
        <v/>
      </c>
      <c r="B2504">
        <f>INDEX(resultados!$A$2:$ZZ$2662, 2498, MATCH($B$2, resultados!$A$1:$ZZ$1, 0))</f>
        <v/>
      </c>
      <c r="C2504">
        <f>INDEX(resultados!$A$2:$ZZ$2662, 2498, MATCH($B$3, resultados!$A$1:$ZZ$1, 0))</f>
        <v/>
      </c>
    </row>
    <row r="2505">
      <c r="A2505">
        <f>INDEX(resultados!$A$2:$ZZ$2662, 2499, MATCH($B$1, resultados!$A$1:$ZZ$1, 0))</f>
        <v/>
      </c>
      <c r="B2505">
        <f>INDEX(resultados!$A$2:$ZZ$2662, 2499, MATCH($B$2, resultados!$A$1:$ZZ$1, 0))</f>
        <v/>
      </c>
      <c r="C2505">
        <f>INDEX(resultados!$A$2:$ZZ$2662, 2499, MATCH($B$3, resultados!$A$1:$ZZ$1, 0))</f>
        <v/>
      </c>
    </row>
    <row r="2506">
      <c r="A2506">
        <f>INDEX(resultados!$A$2:$ZZ$2662, 2500, MATCH($B$1, resultados!$A$1:$ZZ$1, 0))</f>
        <v/>
      </c>
      <c r="B2506">
        <f>INDEX(resultados!$A$2:$ZZ$2662, 2500, MATCH($B$2, resultados!$A$1:$ZZ$1, 0))</f>
        <v/>
      </c>
      <c r="C2506">
        <f>INDEX(resultados!$A$2:$ZZ$2662, 2500, MATCH($B$3, resultados!$A$1:$ZZ$1, 0))</f>
        <v/>
      </c>
    </row>
    <row r="2507">
      <c r="A2507">
        <f>INDEX(resultados!$A$2:$ZZ$2662, 2501, MATCH($B$1, resultados!$A$1:$ZZ$1, 0))</f>
        <v/>
      </c>
      <c r="B2507">
        <f>INDEX(resultados!$A$2:$ZZ$2662, 2501, MATCH($B$2, resultados!$A$1:$ZZ$1, 0))</f>
        <v/>
      </c>
      <c r="C2507">
        <f>INDEX(resultados!$A$2:$ZZ$2662, 2501, MATCH($B$3, resultados!$A$1:$ZZ$1, 0))</f>
        <v/>
      </c>
    </row>
    <row r="2508">
      <c r="A2508">
        <f>INDEX(resultados!$A$2:$ZZ$2662, 2502, MATCH($B$1, resultados!$A$1:$ZZ$1, 0))</f>
        <v/>
      </c>
      <c r="B2508">
        <f>INDEX(resultados!$A$2:$ZZ$2662, 2502, MATCH($B$2, resultados!$A$1:$ZZ$1, 0))</f>
        <v/>
      </c>
      <c r="C2508">
        <f>INDEX(resultados!$A$2:$ZZ$2662, 2502, MATCH($B$3, resultados!$A$1:$ZZ$1, 0))</f>
        <v/>
      </c>
    </row>
    <row r="2509">
      <c r="A2509">
        <f>INDEX(resultados!$A$2:$ZZ$2662, 2503, MATCH($B$1, resultados!$A$1:$ZZ$1, 0))</f>
        <v/>
      </c>
      <c r="B2509">
        <f>INDEX(resultados!$A$2:$ZZ$2662, 2503, MATCH($B$2, resultados!$A$1:$ZZ$1, 0))</f>
        <v/>
      </c>
      <c r="C2509">
        <f>INDEX(resultados!$A$2:$ZZ$2662, 2503, MATCH($B$3, resultados!$A$1:$ZZ$1, 0))</f>
        <v/>
      </c>
    </row>
    <row r="2510">
      <c r="A2510">
        <f>INDEX(resultados!$A$2:$ZZ$2662, 2504, MATCH($B$1, resultados!$A$1:$ZZ$1, 0))</f>
        <v/>
      </c>
      <c r="B2510">
        <f>INDEX(resultados!$A$2:$ZZ$2662, 2504, MATCH($B$2, resultados!$A$1:$ZZ$1, 0))</f>
        <v/>
      </c>
      <c r="C2510">
        <f>INDEX(resultados!$A$2:$ZZ$2662, 2504, MATCH($B$3, resultados!$A$1:$ZZ$1, 0))</f>
        <v/>
      </c>
    </row>
    <row r="2511">
      <c r="A2511">
        <f>INDEX(resultados!$A$2:$ZZ$2662, 2505, MATCH($B$1, resultados!$A$1:$ZZ$1, 0))</f>
        <v/>
      </c>
      <c r="B2511">
        <f>INDEX(resultados!$A$2:$ZZ$2662, 2505, MATCH($B$2, resultados!$A$1:$ZZ$1, 0))</f>
        <v/>
      </c>
      <c r="C2511">
        <f>INDEX(resultados!$A$2:$ZZ$2662, 2505, MATCH($B$3, resultados!$A$1:$ZZ$1, 0))</f>
        <v/>
      </c>
    </row>
    <row r="2512">
      <c r="A2512">
        <f>INDEX(resultados!$A$2:$ZZ$2662, 2506, MATCH($B$1, resultados!$A$1:$ZZ$1, 0))</f>
        <v/>
      </c>
      <c r="B2512">
        <f>INDEX(resultados!$A$2:$ZZ$2662, 2506, MATCH($B$2, resultados!$A$1:$ZZ$1, 0))</f>
        <v/>
      </c>
      <c r="C2512">
        <f>INDEX(resultados!$A$2:$ZZ$2662, 2506, MATCH($B$3, resultados!$A$1:$ZZ$1, 0))</f>
        <v/>
      </c>
    </row>
    <row r="2513">
      <c r="A2513">
        <f>INDEX(resultados!$A$2:$ZZ$2662, 2507, MATCH($B$1, resultados!$A$1:$ZZ$1, 0))</f>
        <v/>
      </c>
      <c r="B2513">
        <f>INDEX(resultados!$A$2:$ZZ$2662, 2507, MATCH($B$2, resultados!$A$1:$ZZ$1, 0))</f>
        <v/>
      </c>
      <c r="C2513">
        <f>INDEX(resultados!$A$2:$ZZ$2662, 2507, MATCH($B$3, resultados!$A$1:$ZZ$1, 0))</f>
        <v/>
      </c>
    </row>
    <row r="2514">
      <c r="A2514">
        <f>INDEX(resultados!$A$2:$ZZ$2662, 2508, MATCH($B$1, resultados!$A$1:$ZZ$1, 0))</f>
        <v/>
      </c>
      <c r="B2514">
        <f>INDEX(resultados!$A$2:$ZZ$2662, 2508, MATCH($B$2, resultados!$A$1:$ZZ$1, 0))</f>
        <v/>
      </c>
      <c r="C2514">
        <f>INDEX(resultados!$A$2:$ZZ$2662, 2508, MATCH($B$3, resultados!$A$1:$ZZ$1, 0))</f>
        <v/>
      </c>
    </row>
    <row r="2515">
      <c r="A2515">
        <f>INDEX(resultados!$A$2:$ZZ$2662, 2509, MATCH($B$1, resultados!$A$1:$ZZ$1, 0))</f>
        <v/>
      </c>
      <c r="B2515">
        <f>INDEX(resultados!$A$2:$ZZ$2662, 2509, MATCH($B$2, resultados!$A$1:$ZZ$1, 0))</f>
        <v/>
      </c>
      <c r="C2515">
        <f>INDEX(resultados!$A$2:$ZZ$2662, 2509, MATCH($B$3, resultados!$A$1:$ZZ$1, 0))</f>
        <v/>
      </c>
    </row>
    <row r="2516">
      <c r="A2516">
        <f>INDEX(resultados!$A$2:$ZZ$2662, 2510, MATCH($B$1, resultados!$A$1:$ZZ$1, 0))</f>
        <v/>
      </c>
      <c r="B2516">
        <f>INDEX(resultados!$A$2:$ZZ$2662, 2510, MATCH($B$2, resultados!$A$1:$ZZ$1, 0))</f>
        <v/>
      </c>
      <c r="C2516">
        <f>INDEX(resultados!$A$2:$ZZ$2662, 2510, MATCH($B$3, resultados!$A$1:$ZZ$1, 0))</f>
        <v/>
      </c>
    </row>
    <row r="2517">
      <c r="A2517">
        <f>INDEX(resultados!$A$2:$ZZ$2662, 2511, MATCH($B$1, resultados!$A$1:$ZZ$1, 0))</f>
        <v/>
      </c>
      <c r="B2517">
        <f>INDEX(resultados!$A$2:$ZZ$2662, 2511, MATCH($B$2, resultados!$A$1:$ZZ$1, 0))</f>
        <v/>
      </c>
      <c r="C2517">
        <f>INDEX(resultados!$A$2:$ZZ$2662, 2511, MATCH($B$3, resultados!$A$1:$ZZ$1, 0))</f>
        <v/>
      </c>
    </row>
    <row r="2518">
      <c r="A2518">
        <f>INDEX(resultados!$A$2:$ZZ$2662, 2512, MATCH($B$1, resultados!$A$1:$ZZ$1, 0))</f>
        <v/>
      </c>
      <c r="B2518">
        <f>INDEX(resultados!$A$2:$ZZ$2662, 2512, MATCH($B$2, resultados!$A$1:$ZZ$1, 0))</f>
        <v/>
      </c>
      <c r="C2518">
        <f>INDEX(resultados!$A$2:$ZZ$2662, 2512, MATCH($B$3, resultados!$A$1:$ZZ$1, 0))</f>
        <v/>
      </c>
    </row>
    <row r="2519">
      <c r="A2519">
        <f>INDEX(resultados!$A$2:$ZZ$2662, 2513, MATCH($B$1, resultados!$A$1:$ZZ$1, 0))</f>
        <v/>
      </c>
      <c r="B2519">
        <f>INDEX(resultados!$A$2:$ZZ$2662, 2513, MATCH($B$2, resultados!$A$1:$ZZ$1, 0))</f>
        <v/>
      </c>
      <c r="C2519">
        <f>INDEX(resultados!$A$2:$ZZ$2662, 2513, MATCH($B$3, resultados!$A$1:$ZZ$1, 0))</f>
        <v/>
      </c>
    </row>
    <row r="2520">
      <c r="A2520">
        <f>INDEX(resultados!$A$2:$ZZ$2662, 2514, MATCH($B$1, resultados!$A$1:$ZZ$1, 0))</f>
        <v/>
      </c>
      <c r="B2520">
        <f>INDEX(resultados!$A$2:$ZZ$2662, 2514, MATCH($B$2, resultados!$A$1:$ZZ$1, 0))</f>
        <v/>
      </c>
      <c r="C2520">
        <f>INDEX(resultados!$A$2:$ZZ$2662, 2514, MATCH($B$3, resultados!$A$1:$ZZ$1, 0))</f>
        <v/>
      </c>
    </row>
    <row r="2521">
      <c r="A2521">
        <f>INDEX(resultados!$A$2:$ZZ$2662, 2515, MATCH($B$1, resultados!$A$1:$ZZ$1, 0))</f>
        <v/>
      </c>
      <c r="B2521">
        <f>INDEX(resultados!$A$2:$ZZ$2662, 2515, MATCH($B$2, resultados!$A$1:$ZZ$1, 0))</f>
        <v/>
      </c>
      <c r="C2521">
        <f>INDEX(resultados!$A$2:$ZZ$2662, 2515, MATCH($B$3, resultados!$A$1:$ZZ$1, 0))</f>
        <v/>
      </c>
    </row>
    <row r="2522">
      <c r="A2522">
        <f>INDEX(resultados!$A$2:$ZZ$2662, 2516, MATCH($B$1, resultados!$A$1:$ZZ$1, 0))</f>
        <v/>
      </c>
      <c r="B2522">
        <f>INDEX(resultados!$A$2:$ZZ$2662, 2516, MATCH($B$2, resultados!$A$1:$ZZ$1, 0))</f>
        <v/>
      </c>
      <c r="C2522">
        <f>INDEX(resultados!$A$2:$ZZ$2662, 2516, MATCH($B$3, resultados!$A$1:$ZZ$1, 0))</f>
        <v/>
      </c>
    </row>
    <row r="2523">
      <c r="A2523">
        <f>INDEX(resultados!$A$2:$ZZ$2662, 2517, MATCH($B$1, resultados!$A$1:$ZZ$1, 0))</f>
        <v/>
      </c>
      <c r="B2523">
        <f>INDEX(resultados!$A$2:$ZZ$2662, 2517, MATCH($B$2, resultados!$A$1:$ZZ$1, 0))</f>
        <v/>
      </c>
      <c r="C2523">
        <f>INDEX(resultados!$A$2:$ZZ$2662, 2517, MATCH($B$3, resultados!$A$1:$ZZ$1, 0))</f>
        <v/>
      </c>
    </row>
    <row r="2524">
      <c r="A2524">
        <f>INDEX(resultados!$A$2:$ZZ$2662, 2518, MATCH($B$1, resultados!$A$1:$ZZ$1, 0))</f>
        <v/>
      </c>
      <c r="B2524">
        <f>INDEX(resultados!$A$2:$ZZ$2662, 2518, MATCH($B$2, resultados!$A$1:$ZZ$1, 0))</f>
        <v/>
      </c>
      <c r="C2524">
        <f>INDEX(resultados!$A$2:$ZZ$2662, 2518, MATCH($B$3, resultados!$A$1:$ZZ$1, 0))</f>
        <v/>
      </c>
    </row>
    <row r="2525">
      <c r="A2525">
        <f>INDEX(resultados!$A$2:$ZZ$2662, 2519, MATCH($B$1, resultados!$A$1:$ZZ$1, 0))</f>
        <v/>
      </c>
      <c r="B2525">
        <f>INDEX(resultados!$A$2:$ZZ$2662, 2519, MATCH($B$2, resultados!$A$1:$ZZ$1, 0))</f>
        <v/>
      </c>
      <c r="C2525">
        <f>INDEX(resultados!$A$2:$ZZ$2662, 2519, MATCH($B$3, resultados!$A$1:$ZZ$1, 0))</f>
        <v/>
      </c>
    </row>
    <row r="2526">
      <c r="A2526">
        <f>INDEX(resultados!$A$2:$ZZ$2662, 2520, MATCH($B$1, resultados!$A$1:$ZZ$1, 0))</f>
        <v/>
      </c>
      <c r="B2526">
        <f>INDEX(resultados!$A$2:$ZZ$2662, 2520, MATCH($B$2, resultados!$A$1:$ZZ$1, 0))</f>
        <v/>
      </c>
      <c r="C2526">
        <f>INDEX(resultados!$A$2:$ZZ$2662, 2520, MATCH($B$3, resultados!$A$1:$ZZ$1, 0))</f>
        <v/>
      </c>
    </row>
    <row r="2527">
      <c r="A2527">
        <f>INDEX(resultados!$A$2:$ZZ$2662, 2521, MATCH($B$1, resultados!$A$1:$ZZ$1, 0))</f>
        <v/>
      </c>
      <c r="B2527">
        <f>INDEX(resultados!$A$2:$ZZ$2662, 2521, MATCH($B$2, resultados!$A$1:$ZZ$1, 0))</f>
        <v/>
      </c>
      <c r="C2527">
        <f>INDEX(resultados!$A$2:$ZZ$2662, 2521, MATCH($B$3, resultados!$A$1:$ZZ$1, 0))</f>
        <v/>
      </c>
    </row>
    <row r="2528">
      <c r="A2528">
        <f>INDEX(resultados!$A$2:$ZZ$2662, 2522, MATCH($B$1, resultados!$A$1:$ZZ$1, 0))</f>
        <v/>
      </c>
      <c r="B2528">
        <f>INDEX(resultados!$A$2:$ZZ$2662, 2522, MATCH($B$2, resultados!$A$1:$ZZ$1, 0))</f>
        <v/>
      </c>
      <c r="C2528">
        <f>INDEX(resultados!$A$2:$ZZ$2662, 2522, MATCH($B$3, resultados!$A$1:$ZZ$1, 0))</f>
        <v/>
      </c>
    </row>
    <row r="2529">
      <c r="A2529">
        <f>INDEX(resultados!$A$2:$ZZ$2662, 2523, MATCH($B$1, resultados!$A$1:$ZZ$1, 0))</f>
        <v/>
      </c>
      <c r="B2529">
        <f>INDEX(resultados!$A$2:$ZZ$2662, 2523, MATCH($B$2, resultados!$A$1:$ZZ$1, 0))</f>
        <v/>
      </c>
      <c r="C2529">
        <f>INDEX(resultados!$A$2:$ZZ$2662, 2523, MATCH($B$3, resultados!$A$1:$ZZ$1, 0))</f>
        <v/>
      </c>
    </row>
    <row r="2530">
      <c r="A2530">
        <f>INDEX(resultados!$A$2:$ZZ$2662, 2524, MATCH($B$1, resultados!$A$1:$ZZ$1, 0))</f>
        <v/>
      </c>
      <c r="B2530">
        <f>INDEX(resultados!$A$2:$ZZ$2662, 2524, MATCH($B$2, resultados!$A$1:$ZZ$1, 0))</f>
        <v/>
      </c>
      <c r="C2530">
        <f>INDEX(resultados!$A$2:$ZZ$2662, 2524, MATCH($B$3, resultados!$A$1:$ZZ$1, 0))</f>
        <v/>
      </c>
    </row>
    <row r="2531">
      <c r="A2531">
        <f>INDEX(resultados!$A$2:$ZZ$2662, 2525, MATCH($B$1, resultados!$A$1:$ZZ$1, 0))</f>
        <v/>
      </c>
      <c r="B2531">
        <f>INDEX(resultados!$A$2:$ZZ$2662, 2525, MATCH($B$2, resultados!$A$1:$ZZ$1, 0))</f>
        <v/>
      </c>
      <c r="C2531">
        <f>INDEX(resultados!$A$2:$ZZ$2662, 2525, MATCH($B$3, resultados!$A$1:$ZZ$1, 0))</f>
        <v/>
      </c>
    </row>
    <row r="2532">
      <c r="A2532">
        <f>INDEX(resultados!$A$2:$ZZ$2662, 2526, MATCH($B$1, resultados!$A$1:$ZZ$1, 0))</f>
        <v/>
      </c>
      <c r="B2532">
        <f>INDEX(resultados!$A$2:$ZZ$2662, 2526, MATCH($B$2, resultados!$A$1:$ZZ$1, 0))</f>
        <v/>
      </c>
      <c r="C2532">
        <f>INDEX(resultados!$A$2:$ZZ$2662, 2526, MATCH($B$3, resultados!$A$1:$ZZ$1, 0))</f>
        <v/>
      </c>
    </row>
    <row r="2533">
      <c r="A2533">
        <f>INDEX(resultados!$A$2:$ZZ$2662, 2527, MATCH($B$1, resultados!$A$1:$ZZ$1, 0))</f>
        <v/>
      </c>
      <c r="B2533">
        <f>INDEX(resultados!$A$2:$ZZ$2662, 2527, MATCH($B$2, resultados!$A$1:$ZZ$1, 0))</f>
        <v/>
      </c>
      <c r="C2533">
        <f>INDEX(resultados!$A$2:$ZZ$2662, 2527, MATCH($B$3, resultados!$A$1:$ZZ$1, 0))</f>
        <v/>
      </c>
    </row>
    <row r="2534">
      <c r="A2534">
        <f>INDEX(resultados!$A$2:$ZZ$2662, 2528, MATCH($B$1, resultados!$A$1:$ZZ$1, 0))</f>
        <v/>
      </c>
      <c r="B2534">
        <f>INDEX(resultados!$A$2:$ZZ$2662, 2528, MATCH($B$2, resultados!$A$1:$ZZ$1, 0))</f>
        <v/>
      </c>
      <c r="C2534">
        <f>INDEX(resultados!$A$2:$ZZ$2662, 2528, MATCH($B$3, resultados!$A$1:$ZZ$1, 0))</f>
        <v/>
      </c>
    </row>
    <row r="2535">
      <c r="A2535">
        <f>INDEX(resultados!$A$2:$ZZ$2662, 2529, MATCH($B$1, resultados!$A$1:$ZZ$1, 0))</f>
        <v/>
      </c>
      <c r="B2535">
        <f>INDEX(resultados!$A$2:$ZZ$2662, 2529, MATCH($B$2, resultados!$A$1:$ZZ$1, 0))</f>
        <v/>
      </c>
      <c r="C2535">
        <f>INDEX(resultados!$A$2:$ZZ$2662, 2529, MATCH($B$3, resultados!$A$1:$ZZ$1, 0))</f>
        <v/>
      </c>
    </row>
    <row r="2536">
      <c r="A2536">
        <f>INDEX(resultados!$A$2:$ZZ$2662, 2530, MATCH($B$1, resultados!$A$1:$ZZ$1, 0))</f>
        <v/>
      </c>
      <c r="B2536">
        <f>INDEX(resultados!$A$2:$ZZ$2662, 2530, MATCH($B$2, resultados!$A$1:$ZZ$1, 0))</f>
        <v/>
      </c>
      <c r="C2536">
        <f>INDEX(resultados!$A$2:$ZZ$2662, 2530, MATCH($B$3, resultados!$A$1:$ZZ$1, 0))</f>
        <v/>
      </c>
    </row>
    <row r="2537">
      <c r="A2537">
        <f>INDEX(resultados!$A$2:$ZZ$2662, 2531, MATCH($B$1, resultados!$A$1:$ZZ$1, 0))</f>
        <v/>
      </c>
      <c r="B2537">
        <f>INDEX(resultados!$A$2:$ZZ$2662, 2531, MATCH($B$2, resultados!$A$1:$ZZ$1, 0))</f>
        <v/>
      </c>
      <c r="C2537">
        <f>INDEX(resultados!$A$2:$ZZ$2662, 2531, MATCH($B$3, resultados!$A$1:$ZZ$1, 0))</f>
        <v/>
      </c>
    </row>
    <row r="2538">
      <c r="A2538">
        <f>INDEX(resultados!$A$2:$ZZ$2662, 2532, MATCH($B$1, resultados!$A$1:$ZZ$1, 0))</f>
        <v/>
      </c>
      <c r="B2538">
        <f>INDEX(resultados!$A$2:$ZZ$2662, 2532, MATCH($B$2, resultados!$A$1:$ZZ$1, 0))</f>
        <v/>
      </c>
      <c r="C2538">
        <f>INDEX(resultados!$A$2:$ZZ$2662, 2532, MATCH($B$3, resultados!$A$1:$ZZ$1, 0))</f>
        <v/>
      </c>
    </row>
    <row r="2539">
      <c r="A2539">
        <f>INDEX(resultados!$A$2:$ZZ$2662, 2533, MATCH($B$1, resultados!$A$1:$ZZ$1, 0))</f>
        <v/>
      </c>
      <c r="B2539">
        <f>INDEX(resultados!$A$2:$ZZ$2662, 2533, MATCH($B$2, resultados!$A$1:$ZZ$1, 0))</f>
        <v/>
      </c>
      <c r="C2539">
        <f>INDEX(resultados!$A$2:$ZZ$2662, 2533, MATCH($B$3, resultados!$A$1:$ZZ$1, 0))</f>
        <v/>
      </c>
    </row>
    <row r="2540">
      <c r="A2540">
        <f>INDEX(resultados!$A$2:$ZZ$2662, 2534, MATCH($B$1, resultados!$A$1:$ZZ$1, 0))</f>
        <v/>
      </c>
      <c r="B2540">
        <f>INDEX(resultados!$A$2:$ZZ$2662, 2534, MATCH($B$2, resultados!$A$1:$ZZ$1, 0))</f>
        <v/>
      </c>
      <c r="C2540">
        <f>INDEX(resultados!$A$2:$ZZ$2662, 2534, MATCH($B$3, resultados!$A$1:$ZZ$1, 0))</f>
        <v/>
      </c>
    </row>
    <row r="2541">
      <c r="A2541">
        <f>INDEX(resultados!$A$2:$ZZ$2662, 2535, MATCH($B$1, resultados!$A$1:$ZZ$1, 0))</f>
        <v/>
      </c>
      <c r="B2541">
        <f>INDEX(resultados!$A$2:$ZZ$2662, 2535, MATCH($B$2, resultados!$A$1:$ZZ$1, 0))</f>
        <v/>
      </c>
      <c r="C2541">
        <f>INDEX(resultados!$A$2:$ZZ$2662, 2535, MATCH($B$3, resultados!$A$1:$ZZ$1, 0))</f>
        <v/>
      </c>
    </row>
    <row r="2542">
      <c r="A2542">
        <f>INDEX(resultados!$A$2:$ZZ$2662, 2536, MATCH($B$1, resultados!$A$1:$ZZ$1, 0))</f>
        <v/>
      </c>
      <c r="B2542">
        <f>INDEX(resultados!$A$2:$ZZ$2662, 2536, MATCH($B$2, resultados!$A$1:$ZZ$1, 0))</f>
        <v/>
      </c>
      <c r="C2542">
        <f>INDEX(resultados!$A$2:$ZZ$2662, 2536, MATCH($B$3, resultados!$A$1:$ZZ$1, 0))</f>
        <v/>
      </c>
    </row>
    <row r="2543">
      <c r="A2543">
        <f>INDEX(resultados!$A$2:$ZZ$2662, 2537, MATCH($B$1, resultados!$A$1:$ZZ$1, 0))</f>
        <v/>
      </c>
      <c r="B2543">
        <f>INDEX(resultados!$A$2:$ZZ$2662, 2537, MATCH($B$2, resultados!$A$1:$ZZ$1, 0))</f>
        <v/>
      </c>
      <c r="C2543">
        <f>INDEX(resultados!$A$2:$ZZ$2662, 2537, MATCH($B$3, resultados!$A$1:$ZZ$1, 0))</f>
        <v/>
      </c>
    </row>
    <row r="2544">
      <c r="A2544">
        <f>INDEX(resultados!$A$2:$ZZ$2662, 2538, MATCH($B$1, resultados!$A$1:$ZZ$1, 0))</f>
        <v/>
      </c>
      <c r="B2544">
        <f>INDEX(resultados!$A$2:$ZZ$2662, 2538, MATCH($B$2, resultados!$A$1:$ZZ$1, 0))</f>
        <v/>
      </c>
      <c r="C2544">
        <f>INDEX(resultados!$A$2:$ZZ$2662, 2538, MATCH($B$3, resultados!$A$1:$ZZ$1, 0))</f>
        <v/>
      </c>
    </row>
    <row r="2545">
      <c r="A2545">
        <f>INDEX(resultados!$A$2:$ZZ$2662, 2539, MATCH($B$1, resultados!$A$1:$ZZ$1, 0))</f>
        <v/>
      </c>
      <c r="B2545">
        <f>INDEX(resultados!$A$2:$ZZ$2662, 2539, MATCH($B$2, resultados!$A$1:$ZZ$1, 0))</f>
        <v/>
      </c>
      <c r="C2545">
        <f>INDEX(resultados!$A$2:$ZZ$2662, 2539, MATCH($B$3, resultados!$A$1:$ZZ$1, 0))</f>
        <v/>
      </c>
    </row>
    <row r="2546">
      <c r="A2546">
        <f>INDEX(resultados!$A$2:$ZZ$2662, 2540, MATCH($B$1, resultados!$A$1:$ZZ$1, 0))</f>
        <v/>
      </c>
      <c r="B2546">
        <f>INDEX(resultados!$A$2:$ZZ$2662, 2540, MATCH($B$2, resultados!$A$1:$ZZ$1, 0))</f>
        <v/>
      </c>
      <c r="C2546">
        <f>INDEX(resultados!$A$2:$ZZ$2662, 2540, MATCH($B$3, resultados!$A$1:$ZZ$1, 0))</f>
        <v/>
      </c>
    </row>
    <row r="2547">
      <c r="A2547">
        <f>INDEX(resultados!$A$2:$ZZ$2662, 2541, MATCH($B$1, resultados!$A$1:$ZZ$1, 0))</f>
        <v/>
      </c>
      <c r="B2547">
        <f>INDEX(resultados!$A$2:$ZZ$2662, 2541, MATCH($B$2, resultados!$A$1:$ZZ$1, 0))</f>
        <v/>
      </c>
      <c r="C2547">
        <f>INDEX(resultados!$A$2:$ZZ$2662, 2541, MATCH($B$3, resultados!$A$1:$ZZ$1, 0))</f>
        <v/>
      </c>
    </row>
    <row r="2548">
      <c r="A2548">
        <f>INDEX(resultados!$A$2:$ZZ$2662, 2542, MATCH($B$1, resultados!$A$1:$ZZ$1, 0))</f>
        <v/>
      </c>
      <c r="B2548">
        <f>INDEX(resultados!$A$2:$ZZ$2662, 2542, MATCH($B$2, resultados!$A$1:$ZZ$1, 0))</f>
        <v/>
      </c>
      <c r="C2548">
        <f>INDEX(resultados!$A$2:$ZZ$2662, 2542, MATCH($B$3, resultados!$A$1:$ZZ$1, 0))</f>
        <v/>
      </c>
    </row>
    <row r="2549">
      <c r="A2549">
        <f>INDEX(resultados!$A$2:$ZZ$2662, 2543, MATCH($B$1, resultados!$A$1:$ZZ$1, 0))</f>
        <v/>
      </c>
      <c r="B2549">
        <f>INDEX(resultados!$A$2:$ZZ$2662, 2543, MATCH($B$2, resultados!$A$1:$ZZ$1, 0))</f>
        <v/>
      </c>
      <c r="C2549">
        <f>INDEX(resultados!$A$2:$ZZ$2662, 2543, MATCH($B$3, resultados!$A$1:$ZZ$1, 0))</f>
        <v/>
      </c>
    </row>
    <row r="2550">
      <c r="A2550">
        <f>INDEX(resultados!$A$2:$ZZ$2662, 2544, MATCH($B$1, resultados!$A$1:$ZZ$1, 0))</f>
        <v/>
      </c>
      <c r="B2550">
        <f>INDEX(resultados!$A$2:$ZZ$2662, 2544, MATCH($B$2, resultados!$A$1:$ZZ$1, 0))</f>
        <v/>
      </c>
      <c r="C2550">
        <f>INDEX(resultados!$A$2:$ZZ$2662, 2544, MATCH($B$3, resultados!$A$1:$ZZ$1, 0))</f>
        <v/>
      </c>
    </row>
    <row r="2551">
      <c r="A2551">
        <f>INDEX(resultados!$A$2:$ZZ$2662, 2545, MATCH($B$1, resultados!$A$1:$ZZ$1, 0))</f>
        <v/>
      </c>
      <c r="B2551">
        <f>INDEX(resultados!$A$2:$ZZ$2662, 2545, MATCH($B$2, resultados!$A$1:$ZZ$1, 0))</f>
        <v/>
      </c>
      <c r="C2551">
        <f>INDEX(resultados!$A$2:$ZZ$2662, 2545, MATCH($B$3, resultados!$A$1:$ZZ$1, 0))</f>
        <v/>
      </c>
    </row>
    <row r="2552">
      <c r="A2552">
        <f>INDEX(resultados!$A$2:$ZZ$2662, 2546, MATCH($B$1, resultados!$A$1:$ZZ$1, 0))</f>
        <v/>
      </c>
      <c r="B2552">
        <f>INDEX(resultados!$A$2:$ZZ$2662, 2546, MATCH($B$2, resultados!$A$1:$ZZ$1, 0))</f>
        <v/>
      </c>
      <c r="C2552">
        <f>INDEX(resultados!$A$2:$ZZ$2662, 2546, MATCH($B$3, resultados!$A$1:$ZZ$1, 0))</f>
        <v/>
      </c>
    </row>
    <row r="2553">
      <c r="A2553">
        <f>INDEX(resultados!$A$2:$ZZ$2662, 2547, MATCH($B$1, resultados!$A$1:$ZZ$1, 0))</f>
        <v/>
      </c>
      <c r="B2553">
        <f>INDEX(resultados!$A$2:$ZZ$2662, 2547, MATCH($B$2, resultados!$A$1:$ZZ$1, 0))</f>
        <v/>
      </c>
      <c r="C2553">
        <f>INDEX(resultados!$A$2:$ZZ$2662, 2547, MATCH($B$3, resultados!$A$1:$ZZ$1, 0))</f>
        <v/>
      </c>
    </row>
    <row r="2554">
      <c r="A2554">
        <f>INDEX(resultados!$A$2:$ZZ$2662, 2548, MATCH($B$1, resultados!$A$1:$ZZ$1, 0))</f>
        <v/>
      </c>
      <c r="B2554">
        <f>INDEX(resultados!$A$2:$ZZ$2662, 2548, MATCH($B$2, resultados!$A$1:$ZZ$1, 0))</f>
        <v/>
      </c>
      <c r="C2554">
        <f>INDEX(resultados!$A$2:$ZZ$2662, 2548, MATCH($B$3, resultados!$A$1:$ZZ$1, 0))</f>
        <v/>
      </c>
    </row>
    <row r="2555">
      <c r="A2555">
        <f>INDEX(resultados!$A$2:$ZZ$2662, 2549, MATCH($B$1, resultados!$A$1:$ZZ$1, 0))</f>
        <v/>
      </c>
      <c r="B2555">
        <f>INDEX(resultados!$A$2:$ZZ$2662, 2549, MATCH($B$2, resultados!$A$1:$ZZ$1, 0))</f>
        <v/>
      </c>
      <c r="C2555">
        <f>INDEX(resultados!$A$2:$ZZ$2662, 2549, MATCH($B$3, resultados!$A$1:$ZZ$1, 0))</f>
        <v/>
      </c>
    </row>
    <row r="2556">
      <c r="A2556">
        <f>INDEX(resultados!$A$2:$ZZ$2662, 2550, MATCH($B$1, resultados!$A$1:$ZZ$1, 0))</f>
        <v/>
      </c>
      <c r="B2556">
        <f>INDEX(resultados!$A$2:$ZZ$2662, 2550, MATCH($B$2, resultados!$A$1:$ZZ$1, 0))</f>
        <v/>
      </c>
      <c r="C2556">
        <f>INDEX(resultados!$A$2:$ZZ$2662, 2550, MATCH($B$3, resultados!$A$1:$ZZ$1, 0))</f>
        <v/>
      </c>
    </row>
    <row r="2557">
      <c r="A2557">
        <f>INDEX(resultados!$A$2:$ZZ$2662, 2551, MATCH($B$1, resultados!$A$1:$ZZ$1, 0))</f>
        <v/>
      </c>
      <c r="B2557">
        <f>INDEX(resultados!$A$2:$ZZ$2662, 2551, MATCH($B$2, resultados!$A$1:$ZZ$1, 0))</f>
        <v/>
      </c>
      <c r="C2557">
        <f>INDEX(resultados!$A$2:$ZZ$2662, 2551, MATCH($B$3, resultados!$A$1:$ZZ$1, 0))</f>
        <v/>
      </c>
    </row>
    <row r="2558">
      <c r="A2558">
        <f>INDEX(resultados!$A$2:$ZZ$2662, 2552, MATCH($B$1, resultados!$A$1:$ZZ$1, 0))</f>
        <v/>
      </c>
      <c r="B2558">
        <f>INDEX(resultados!$A$2:$ZZ$2662, 2552, MATCH($B$2, resultados!$A$1:$ZZ$1, 0))</f>
        <v/>
      </c>
      <c r="C2558">
        <f>INDEX(resultados!$A$2:$ZZ$2662, 2552, MATCH($B$3, resultados!$A$1:$ZZ$1, 0))</f>
        <v/>
      </c>
    </row>
    <row r="2559">
      <c r="A2559">
        <f>INDEX(resultados!$A$2:$ZZ$2662, 2553, MATCH($B$1, resultados!$A$1:$ZZ$1, 0))</f>
        <v/>
      </c>
      <c r="B2559">
        <f>INDEX(resultados!$A$2:$ZZ$2662, 2553, MATCH($B$2, resultados!$A$1:$ZZ$1, 0))</f>
        <v/>
      </c>
      <c r="C2559">
        <f>INDEX(resultados!$A$2:$ZZ$2662, 2553, MATCH($B$3, resultados!$A$1:$ZZ$1, 0))</f>
        <v/>
      </c>
    </row>
    <row r="2560">
      <c r="A2560">
        <f>INDEX(resultados!$A$2:$ZZ$2662, 2554, MATCH($B$1, resultados!$A$1:$ZZ$1, 0))</f>
        <v/>
      </c>
      <c r="B2560">
        <f>INDEX(resultados!$A$2:$ZZ$2662, 2554, MATCH($B$2, resultados!$A$1:$ZZ$1, 0))</f>
        <v/>
      </c>
      <c r="C2560">
        <f>INDEX(resultados!$A$2:$ZZ$2662, 2554, MATCH($B$3, resultados!$A$1:$ZZ$1, 0))</f>
        <v/>
      </c>
    </row>
    <row r="2561">
      <c r="A2561">
        <f>INDEX(resultados!$A$2:$ZZ$2662, 2555, MATCH($B$1, resultados!$A$1:$ZZ$1, 0))</f>
        <v/>
      </c>
      <c r="B2561">
        <f>INDEX(resultados!$A$2:$ZZ$2662, 2555, MATCH($B$2, resultados!$A$1:$ZZ$1, 0))</f>
        <v/>
      </c>
      <c r="C2561">
        <f>INDEX(resultados!$A$2:$ZZ$2662, 2555, MATCH($B$3, resultados!$A$1:$ZZ$1, 0))</f>
        <v/>
      </c>
    </row>
    <row r="2562">
      <c r="A2562">
        <f>INDEX(resultados!$A$2:$ZZ$2662, 2556, MATCH($B$1, resultados!$A$1:$ZZ$1, 0))</f>
        <v/>
      </c>
      <c r="B2562">
        <f>INDEX(resultados!$A$2:$ZZ$2662, 2556, MATCH($B$2, resultados!$A$1:$ZZ$1, 0))</f>
        <v/>
      </c>
      <c r="C2562">
        <f>INDEX(resultados!$A$2:$ZZ$2662, 2556, MATCH($B$3, resultados!$A$1:$ZZ$1, 0))</f>
        <v/>
      </c>
    </row>
    <row r="2563">
      <c r="A2563">
        <f>INDEX(resultados!$A$2:$ZZ$2662, 2557, MATCH($B$1, resultados!$A$1:$ZZ$1, 0))</f>
        <v/>
      </c>
      <c r="B2563">
        <f>INDEX(resultados!$A$2:$ZZ$2662, 2557, MATCH($B$2, resultados!$A$1:$ZZ$1, 0))</f>
        <v/>
      </c>
      <c r="C2563">
        <f>INDEX(resultados!$A$2:$ZZ$2662, 2557, MATCH($B$3, resultados!$A$1:$ZZ$1, 0))</f>
        <v/>
      </c>
    </row>
    <row r="2564">
      <c r="A2564">
        <f>INDEX(resultados!$A$2:$ZZ$2662, 2558, MATCH($B$1, resultados!$A$1:$ZZ$1, 0))</f>
        <v/>
      </c>
      <c r="B2564">
        <f>INDEX(resultados!$A$2:$ZZ$2662, 2558, MATCH($B$2, resultados!$A$1:$ZZ$1, 0))</f>
        <v/>
      </c>
      <c r="C2564">
        <f>INDEX(resultados!$A$2:$ZZ$2662, 2558, MATCH($B$3, resultados!$A$1:$ZZ$1, 0))</f>
        <v/>
      </c>
    </row>
    <row r="2565">
      <c r="A2565">
        <f>INDEX(resultados!$A$2:$ZZ$2662, 2559, MATCH($B$1, resultados!$A$1:$ZZ$1, 0))</f>
        <v/>
      </c>
      <c r="B2565">
        <f>INDEX(resultados!$A$2:$ZZ$2662, 2559, MATCH($B$2, resultados!$A$1:$ZZ$1, 0))</f>
        <v/>
      </c>
      <c r="C2565">
        <f>INDEX(resultados!$A$2:$ZZ$2662, 2559, MATCH($B$3, resultados!$A$1:$ZZ$1, 0))</f>
        <v/>
      </c>
    </row>
    <row r="2566">
      <c r="A2566">
        <f>INDEX(resultados!$A$2:$ZZ$2662, 2560, MATCH($B$1, resultados!$A$1:$ZZ$1, 0))</f>
        <v/>
      </c>
      <c r="B2566">
        <f>INDEX(resultados!$A$2:$ZZ$2662, 2560, MATCH($B$2, resultados!$A$1:$ZZ$1, 0))</f>
        <v/>
      </c>
      <c r="C2566">
        <f>INDEX(resultados!$A$2:$ZZ$2662, 2560, MATCH($B$3, resultados!$A$1:$ZZ$1, 0))</f>
        <v/>
      </c>
    </row>
    <row r="2567">
      <c r="A2567">
        <f>INDEX(resultados!$A$2:$ZZ$2662, 2561, MATCH($B$1, resultados!$A$1:$ZZ$1, 0))</f>
        <v/>
      </c>
      <c r="B2567">
        <f>INDEX(resultados!$A$2:$ZZ$2662, 2561, MATCH($B$2, resultados!$A$1:$ZZ$1, 0))</f>
        <v/>
      </c>
      <c r="C2567">
        <f>INDEX(resultados!$A$2:$ZZ$2662, 2561, MATCH($B$3, resultados!$A$1:$ZZ$1, 0))</f>
        <v/>
      </c>
    </row>
    <row r="2568">
      <c r="A2568">
        <f>INDEX(resultados!$A$2:$ZZ$2662, 2562, MATCH($B$1, resultados!$A$1:$ZZ$1, 0))</f>
        <v/>
      </c>
      <c r="B2568">
        <f>INDEX(resultados!$A$2:$ZZ$2662, 2562, MATCH($B$2, resultados!$A$1:$ZZ$1, 0))</f>
        <v/>
      </c>
      <c r="C2568">
        <f>INDEX(resultados!$A$2:$ZZ$2662, 2562, MATCH($B$3, resultados!$A$1:$ZZ$1, 0))</f>
        <v/>
      </c>
    </row>
    <row r="2569">
      <c r="A2569">
        <f>INDEX(resultados!$A$2:$ZZ$2662, 2563, MATCH($B$1, resultados!$A$1:$ZZ$1, 0))</f>
        <v/>
      </c>
      <c r="B2569">
        <f>INDEX(resultados!$A$2:$ZZ$2662, 2563, MATCH($B$2, resultados!$A$1:$ZZ$1, 0))</f>
        <v/>
      </c>
      <c r="C2569">
        <f>INDEX(resultados!$A$2:$ZZ$2662, 2563, MATCH($B$3, resultados!$A$1:$ZZ$1, 0))</f>
        <v/>
      </c>
    </row>
    <row r="2570">
      <c r="A2570">
        <f>INDEX(resultados!$A$2:$ZZ$2662, 2564, MATCH($B$1, resultados!$A$1:$ZZ$1, 0))</f>
        <v/>
      </c>
      <c r="B2570">
        <f>INDEX(resultados!$A$2:$ZZ$2662, 2564, MATCH($B$2, resultados!$A$1:$ZZ$1, 0))</f>
        <v/>
      </c>
      <c r="C2570">
        <f>INDEX(resultados!$A$2:$ZZ$2662, 2564, MATCH($B$3, resultados!$A$1:$ZZ$1, 0))</f>
        <v/>
      </c>
    </row>
    <row r="2571">
      <c r="A2571">
        <f>INDEX(resultados!$A$2:$ZZ$2662, 2565, MATCH($B$1, resultados!$A$1:$ZZ$1, 0))</f>
        <v/>
      </c>
      <c r="B2571">
        <f>INDEX(resultados!$A$2:$ZZ$2662, 2565, MATCH($B$2, resultados!$A$1:$ZZ$1, 0))</f>
        <v/>
      </c>
      <c r="C2571">
        <f>INDEX(resultados!$A$2:$ZZ$2662, 2565, MATCH($B$3, resultados!$A$1:$ZZ$1, 0))</f>
        <v/>
      </c>
    </row>
    <row r="2572">
      <c r="A2572">
        <f>INDEX(resultados!$A$2:$ZZ$2662, 2566, MATCH($B$1, resultados!$A$1:$ZZ$1, 0))</f>
        <v/>
      </c>
      <c r="B2572">
        <f>INDEX(resultados!$A$2:$ZZ$2662, 2566, MATCH($B$2, resultados!$A$1:$ZZ$1, 0))</f>
        <v/>
      </c>
      <c r="C2572">
        <f>INDEX(resultados!$A$2:$ZZ$2662, 2566, MATCH($B$3, resultados!$A$1:$ZZ$1, 0))</f>
        <v/>
      </c>
    </row>
    <row r="2573">
      <c r="A2573">
        <f>INDEX(resultados!$A$2:$ZZ$2662, 2567, MATCH($B$1, resultados!$A$1:$ZZ$1, 0))</f>
        <v/>
      </c>
      <c r="B2573">
        <f>INDEX(resultados!$A$2:$ZZ$2662, 2567, MATCH($B$2, resultados!$A$1:$ZZ$1, 0))</f>
        <v/>
      </c>
      <c r="C2573">
        <f>INDEX(resultados!$A$2:$ZZ$2662, 2567, MATCH($B$3, resultados!$A$1:$ZZ$1, 0))</f>
        <v/>
      </c>
    </row>
    <row r="2574">
      <c r="A2574">
        <f>INDEX(resultados!$A$2:$ZZ$2662, 2568, MATCH($B$1, resultados!$A$1:$ZZ$1, 0))</f>
        <v/>
      </c>
      <c r="B2574">
        <f>INDEX(resultados!$A$2:$ZZ$2662, 2568, MATCH($B$2, resultados!$A$1:$ZZ$1, 0))</f>
        <v/>
      </c>
      <c r="C2574">
        <f>INDEX(resultados!$A$2:$ZZ$2662, 2568, MATCH($B$3, resultados!$A$1:$ZZ$1, 0))</f>
        <v/>
      </c>
    </row>
    <row r="2575">
      <c r="A2575">
        <f>INDEX(resultados!$A$2:$ZZ$2662, 2569, MATCH($B$1, resultados!$A$1:$ZZ$1, 0))</f>
        <v/>
      </c>
      <c r="B2575">
        <f>INDEX(resultados!$A$2:$ZZ$2662, 2569, MATCH($B$2, resultados!$A$1:$ZZ$1, 0))</f>
        <v/>
      </c>
      <c r="C2575">
        <f>INDEX(resultados!$A$2:$ZZ$2662, 2569, MATCH($B$3, resultados!$A$1:$ZZ$1, 0))</f>
        <v/>
      </c>
    </row>
    <row r="2576">
      <c r="A2576">
        <f>INDEX(resultados!$A$2:$ZZ$2662, 2570, MATCH($B$1, resultados!$A$1:$ZZ$1, 0))</f>
        <v/>
      </c>
      <c r="B2576">
        <f>INDEX(resultados!$A$2:$ZZ$2662, 2570, MATCH($B$2, resultados!$A$1:$ZZ$1, 0))</f>
        <v/>
      </c>
      <c r="C2576">
        <f>INDEX(resultados!$A$2:$ZZ$2662, 2570, MATCH($B$3, resultados!$A$1:$ZZ$1, 0))</f>
        <v/>
      </c>
    </row>
    <row r="2577">
      <c r="A2577">
        <f>INDEX(resultados!$A$2:$ZZ$2662, 2571, MATCH($B$1, resultados!$A$1:$ZZ$1, 0))</f>
        <v/>
      </c>
      <c r="B2577">
        <f>INDEX(resultados!$A$2:$ZZ$2662, 2571, MATCH($B$2, resultados!$A$1:$ZZ$1, 0))</f>
        <v/>
      </c>
      <c r="C2577">
        <f>INDEX(resultados!$A$2:$ZZ$2662, 2571, MATCH($B$3, resultados!$A$1:$ZZ$1, 0))</f>
        <v/>
      </c>
    </row>
    <row r="2578">
      <c r="A2578">
        <f>INDEX(resultados!$A$2:$ZZ$2662, 2572, MATCH($B$1, resultados!$A$1:$ZZ$1, 0))</f>
        <v/>
      </c>
      <c r="B2578">
        <f>INDEX(resultados!$A$2:$ZZ$2662, 2572, MATCH($B$2, resultados!$A$1:$ZZ$1, 0))</f>
        <v/>
      </c>
      <c r="C2578">
        <f>INDEX(resultados!$A$2:$ZZ$2662, 2572, MATCH($B$3, resultados!$A$1:$ZZ$1, 0))</f>
        <v/>
      </c>
    </row>
    <row r="2579">
      <c r="A2579">
        <f>INDEX(resultados!$A$2:$ZZ$2662, 2573, MATCH($B$1, resultados!$A$1:$ZZ$1, 0))</f>
        <v/>
      </c>
      <c r="B2579">
        <f>INDEX(resultados!$A$2:$ZZ$2662, 2573, MATCH($B$2, resultados!$A$1:$ZZ$1, 0))</f>
        <v/>
      </c>
      <c r="C2579">
        <f>INDEX(resultados!$A$2:$ZZ$2662, 2573, MATCH($B$3, resultados!$A$1:$ZZ$1, 0))</f>
        <v/>
      </c>
    </row>
    <row r="2580">
      <c r="A2580">
        <f>INDEX(resultados!$A$2:$ZZ$2662, 2574, MATCH($B$1, resultados!$A$1:$ZZ$1, 0))</f>
        <v/>
      </c>
      <c r="B2580">
        <f>INDEX(resultados!$A$2:$ZZ$2662, 2574, MATCH($B$2, resultados!$A$1:$ZZ$1, 0))</f>
        <v/>
      </c>
      <c r="C2580">
        <f>INDEX(resultados!$A$2:$ZZ$2662, 2574, MATCH($B$3, resultados!$A$1:$ZZ$1, 0))</f>
        <v/>
      </c>
    </row>
    <row r="2581">
      <c r="A2581">
        <f>INDEX(resultados!$A$2:$ZZ$2662, 2575, MATCH($B$1, resultados!$A$1:$ZZ$1, 0))</f>
        <v/>
      </c>
      <c r="B2581">
        <f>INDEX(resultados!$A$2:$ZZ$2662, 2575, MATCH($B$2, resultados!$A$1:$ZZ$1, 0))</f>
        <v/>
      </c>
      <c r="C2581">
        <f>INDEX(resultados!$A$2:$ZZ$2662, 2575, MATCH($B$3, resultados!$A$1:$ZZ$1, 0))</f>
        <v/>
      </c>
    </row>
    <row r="2582">
      <c r="A2582">
        <f>INDEX(resultados!$A$2:$ZZ$2662, 2576, MATCH($B$1, resultados!$A$1:$ZZ$1, 0))</f>
        <v/>
      </c>
      <c r="B2582">
        <f>INDEX(resultados!$A$2:$ZZ$2662, 2576, MATCH($B$2, resultados!$A$1:$ZZ$1, 0))</f>
        <v/>
      </c>
      <c r="C2582">
        <f>INDEX(resultados!$A$2:$ZZ$2662, 2576, MATCH($B$3, resultados!$A$1:$ZZ$1, 0))</f>
        <v/>
      </c>
    </row>
    <row r="2583">
      <c r="A2583">
        <f>INDEX(resultados!$A$2:$ZZ$2662, 2577, MATCH($B$1, resultados!$A$1:$ZZ$1, 0))</f>
        <v/>
      </c>
      <c r="B2583">
        <f>INDEX(resultados!$A$2:$ZZ$2662, 2577, MATCH($B$2, resultados!$A$1:$ZZ$1, 0))</f>
        <v/>
      </c>
      <c r="C2583">
        <f>INDEX(resultados!$A$2:$ZZ$2662, 2577, MATCH($B$3, resultados!$A$1:$ZZ$1, 0))</f>
        <v/>
      </c>
    </row>
    <row r="2584">
      <c r="A2584">
        <f>INDEX(resultados!$A$2:$ZZ$2662, 2578, MATCH($B$1, resultados!$A$1:$ZZ$1, 0))</f>
        <v/>
      </c>
      <c r="B2584">
        <f>INDEX(resultados!$A$2:$ZZ$2662, 2578, MATCH($B$2, resultados!$A$1:$ZZ$1, 0))</f>
        <v/>
      </c>
      <c r="C2584">
        <f>INDEX(resultados!$A$2:$ZZ$2662, 2578, MATCH($B$3, resultados!$A$1:$ZZ$1, 0))</f>
        <v/>
      </c>
    </row>
    <row r="2585">
      <c r="A2585">
        <f>INDEX(resultados!$A$2:$ZZ$2662, 2579, MATCH($B$1, resultados!$A$1:$ZZ$1, 0))</f>
        <v/>
      </c>
      <c r="B2585">
        <f>INDEX(resultados!$A$2:$ZZ$2662, 2579, MATCH($B$2, resultados!$A$1:$ZZ$1, 0))</f>
        <v/>
      </c>
      <c r="C2585">
        <f>INDEX(resultados!$A$2:$ZZ$2662, 2579, MATCH($B$3, resultados!$A$1:$ZZ$1, 0))</f>
        <v/>
      </c>
    </row>
    <row r="2586">
      <c r="A2586">
        <f>INDEX(resultados!$A$2:$ZZ$2662, 2580, MATCH($B$1, resultados!$A$1:$ZZ$1, 0))</f>
        <v/>
      </c>
      <c r="B2586">
        <f>INDEX(resultados!$A$2:$ZZ$2662, 2580, MATCH($B$2, resultados!$A$1:$ZZ$1, 0))</f>
        <v/>
      </c>
      <c r="C2586">
        <f>INDEX(resultados!$A$2:$ZZ$2662, 2580, MATCH($B$3, resultados!$A$1:$ZZ$1, 0))</f>
        <v/>
      </c>
    </row>
    <row r="2587">
      <c r="A2587">
        <f>INDEX(resultados!$A$2:$ZZ$2662, 2581, MATCH($B$1, resultados!$A$1:$ZZ$1, 0))</f>
        <v/>
      </c>
      <c r="B2587">
        <f>INDEX(resultados!$A$2:$ZZ$2662, 2581, MATCH($B$2, resultados!$A$1:$ZZ$1, 0))</f>
        <v/>
      </c>
      <c r="C2587">
        <f>INDEX(resultados!$A$2:$ZZ$2662, 2581, MATCH($B$3, resultados!$A$1:$ZZ$1, 0))</f>
        <v/>
      </c>
    </row>
    <row r="2588">
      <c r="A2588">
        <f>INDEX(resultados!$A$2:$ZZ$2662, 2582, MATCH($B$1, resultados!$A$1:$ZZ$1, 0))</f>
        <v/>
      </c>
      <c r="B2588">
        <f>INDEX(resultados!$A$2:$ZZ$2662, 2582, MATCH($B$2, resultados!$A$1:$ZZ$1, 0))</f>
        <v/>
      </c>
      <c r="C2588">
        <f>INDEX(resultados!$A$2:$ZZ$2662, 2582, MATCH($B$3, resultados!$A$1:$ZZ$1, 0))</f>
        <v/>
      </c>
    </row>
    <row r="2589">
      <c r="A2589">
        <f>INDEX(resultados!$A$2:$ZZ$2662, 2583, MATCH($B$1, resultados!$A$1:$ZZ$1, 0))</f>
        <v/>
      </c>
      <c r="B2589">
        <f>INDEX(resultados!$A$2:$ZZ$2662, 2583, MATCH($B$2, resultados!$A$1:$ZZ$1, 0))</f>
        <v/>
      </c>
      <c r="C2589">
        <f>INDEX(resultados!$A$2:$ZZ$2662, 2583, MATCH($B$3, resultados!$A$1:$ZZ$1, 0))</f>
        <v/>
      </c>
    </row>
    <row r="2590">
      <c r="A2590">
        <f>INDEX(resultados!$A$2:$ZZ$2662, 2584, MATCH($B$1, resultados!$A$1:$ZZ$1, 0))</f>
        <v/>
      </c>
      <c r="B2590">
        <f>INDEX(resultados!$A$2:$ZZ$2662, 2584, MATCH($B$2, resultados!$A$1:$ZZ$1, 0))</f>
        <v/>
      </c>
      <c r="C2590">
        <f>INDEX(resultados!$A$2:$ZZ$2662, 2584, MATCH($B$3, resultados!$A$1:$ZZ$1, 0))</f>
        <v/>
      </c>
    </row>
    <row r="2591">
      <c r="A2591">
        <f>INDEX(resultados!$A$2:$ZZ$2662, 2585, MATCH($B$1, resultados!$A$1:$ZZ$1, 0))</f>
        <v/>
      </c>
      <c r="B2591">
        <f>INDEX(resultados!$A$2:$ZZ$2662, 2585, MATCH($B$2, resultados!$A$1:$ZZ$1, 0))</f>
        <v/>
      </c>
      <c r="C2591">
        <f>INDEX(resultados!$A$2:$ZZ$2662, 2585, MATCH($B$3, resultados!$A$1:$ZZ$1, 0))</f>
        <v/>
      </c>
    </row>
    <row r="2592">
      <c r="A2592">
        <f>INDEX(resultados!$A$2:$ZZ$2662, 2586, MATCH($B$1, resultados!$A$1:$ZZ$1, 0))</f>
        <v/>
      </c>
      <c r="B2592">
        <f>INDEX(resultados!$A$2:$ZZ$2662, 2586, MATCH($B$2, resultados!$A$1:$ZZ$1, 0))</f>
        <v/>
      </c>
      <c r="C2592">
        <f>INDEX(resultados!$A$2:$ZZ$2662, 2586, MATCH($B$3, resultados!$A$1:$ZZ$1, 0))</f>
        <v/>
      </c>
    </row>
    <row r="2593">
      <c r="A2593">
        <f>INDEX(resultados!$A$2:$ZZ$2662, 2587, MATCH($B$1, resultados!$A$1:$ZZ$1, 0))</f>
        <v/>
      </c>
      <c r="B2593">
        <f>INDEX(resultados!$A$2:$ZZ$2662, 2587, MATCH($B$2, resultados!$A$1:$ZZ$1, 0))</f>
        <v/>
      </c>
      <c r="C2593">
        <f>INDEX(resultados!$A$2:$ZZ$2662, 2587, MATCH($B$3, resultados!$A$1:$ZZ$1, 0))</f>
        <v/>
      </c>
    </row>
    <row r="2594">
      <c r="A2594">
        <f>INDEX(resultados!$A$2:$ZZ$2662, 2588, MATCH($B$1, resultados!$A$1:$ZZ$1, 0))</f>
        <v/>
      </c>
      <c r="B2594">
        <f>INDEX(resultados!$A$2:$ZZ$2662, 2588, MATCH($B$2, resultados!$A$1:$ZZ$1, 0))</f>
        <v/>
      </c>
      <c r="C2594">
        <f>INDEX(resultados!$A$2:$ZZ$2662, 2588, MATCH($B$3, resultados!$A$1:$ZZ$1, 0))</f>
        <v/>
      </c>
    </row>
    <row r="2595">
      <c r="A2595">
        <f>INDEX(resultados!$A$2:$ZZ$2662, 2589, MATCH($B$1, resultados!$A$1:$ZZ$1, 0))</f>
        <v/>
      </c>
      <c r="B2595">
        <f>INDEX(resultados!$A$2:$ZZ$2662, 2589, MATCH($B$2, resultados!$A$1:$ZZ$1, 0))</f>
        <v/>
      </c>
      <c r="C2595">
        <f>INDEX(resultados!$A$2:$ZZ$2662, 2589, MATCH($B$3, resultados!$A$1:$ZZ$1, 0))</f>
        <v/>
      </c>
    </row>
    <row r="2596">
      <c r="A2596">
        <f>INDEX(resultados!$A$2:$ZZ$2662, 2590, MATCH($B$1, resultados!$A$1:$ZZ$1, 0))</f>
        <v/>
      </c>
      <c r="B2596">
        <f>INDEX(resultados!$A$2:$ZZ$2662, 2590, MATCH($B$2, resultados!$A$1:$ZZ$1, 0))</f>
        <v/>
      </c>
      <c r="C2596">
        <f>INDEX(resultados!$A$2:$ZZ$2662, 2590, MATCH($B$3, resultados!$A$1:$ZZ$1, 0))</f>
        <v/>
      </c>
    </row>
    <row r="2597">
      <c r="A2597">
        <f>INDEX(resultados!$A$2:$ZZ$2662, 2591, MATCH($B$1, resultados!$A$1:$ZZ$1, 0))</f>
        <v/>
      </c>
      <c r="B2597">
        <f>INDEX(resultados!$A$2:$ZZ$2662, 2591, MATCH($B$2, resultados!$A$1:$ZZ$1, 0))</f>
        <v/>
      </c>
      <c r="C2597">
        <f>INDEX(resultados!$A$2:$ZZ$2662, 2591, MATCH($B$3, resultados!$A$1:$ZZ$1, 0))</f>
        <v/>
      </c>
    </row>
    <row r="2598">
      <c r="A2598">
        <f>INDEX(resultados!$A$2:$ZZ$2662, 2592, MATCH($B$1, resultados!$A$1:$ZZ$1, 0))</f>
        <v/>
      </c>
      <c r="B2598">
        <f>INDEX(resultados!$A$2:$ZZ$2662, 2592, MATCH($B$2, resultados!$A$1:$ZZ$1, 0))</f>
        <v/>
      </c>
      <c r="C2598">
        <f>INDEX(resultados!$A$2:$ZZ$2662, 2592, MATCH($B$3, resultados!$A$1:$ZZ$1, 0))</f>
        <v/>
      </c>
    </row>
    <row r="2599">
      <c r="A2599">
        <f>INDEX(resultados!$A$2:$ZZ$2662, 2593, MATCH($B$1, resultados!$A$1:$ZZ$1, 0))</f>
        <v/>
      </c>
      <c r="B2599">
        <f>INDEX(resultados!$A$2:$ZZ$2662, 2593, MATCH($B$2, resultados!$A$1:$ZZ$1, 0))</f>
        <v/>
      </c>
      <c r="C2599">
        <f>INDEX(resultados!$A$2:$ZZ$2662, 2593, MATCH($B$3, resultados!$A$1:$ZZ$1, 0))</f>
        <v/>
      </c>
    </row>
    <row r="2600">
      <c r="A2600">
        <f>INDEX(resultados!$A$2:$ZZ$2662, 2594, MATCH($B$1, resultados!$A$1:$ZZ$1, 0))</f>
        <v/>
      </c>
      <c r="B2600">
        <f>INDEX(resultados!$A$2:$ZZ$2662, 2594, MATCH($B$2, resultados!$A$1:$ZZ$1, 0))</f>
        <v/>
      </c>
      <c r="C2600">
        <f>INDEX(resultados!$A$2:$ZZ$2662, 2594, MATCH($B$3, resultados!$A$1:$ZZ$1, 0))</f>
        <v/>
      </c>
    </row>
    <row r="2601">
      <c r="A2601">
        <f>INDEX(resultados!$A$2:$ZZ$2662, 2595, MATCH($B$1, resultados!$A$1:$ZZ$1, 0))</f>
        <v/>
      </c>
      <c r="B2601">
        <f>INDEX(resultados!$A$2:$ZZ$2662, 2595, MATCH($B$2, resultados!$A$1:$ZZ$1, 0))</f>
        <v/>
      </c>
      <c r="C2601">
        <f>INDEX(resultados!$A$2:$ZZ$2662, 2595, MATCH($B$3, resultados!$A$1:$ZZ$1, 0))</f>
        <v/>
      </c>
    </row>
    <row r="2602">
      <c r="A2602">
        <f>INDEX(resultados!$A$2:$ZZ$2662, 2596, MATCH($B$1, resultados!$A$1:$ZZ$1, 0))</f>
        <v/>
      </c>
      <c r="B2602">
        <f>INDEX(resultados!$A$2:$ZZ$2662, 2596, MATCH($B$2, resultados!$A$1:$ZZ$1, 0))</f>
        <v/>
      </c>
      <c r="C2602">
        <f>INDEX(resultados!$A$2:$ZZ$2662, 2596, MATCH($B$3, resultados!$A$1:$ZZ$1, 0))</f>
        <v/>
      </c>
    </row>
    <row r="2603">
      <c r="A2603">
        <f>INDEX(resultados!$A$2:$ZZ$2662, 2597, MATCH($B$1, resultados!$A$1:$ZZ$1, 0))</f>
        <v/>
      </c>
      <c r="B2603">
        <f>INDEX(resultados!$A$2:$ZZ$2662, 2597, MATCH($B$2, resultados!$A$1:$ZZ$1, 0))</f>
        <v/>
      </c>
      <c r="C2603">
        <f>INDEX(resultados!$A$2:$ZZ$2662, 2597, MATCH($B$3, resultados!$A$1:$ZZ$1, 0))</f>
        <v/>
      </c>
    </row>
    <row r="2604">
      <c r="A2604">
        <f>INDEX(resultados!$A$2:$ZZ$2662, 2598, MATCH($B$1, resultados!$A$1:$ZZ$1, 0))</f>
        <v/>
      </c>
      <c r="B2604">
        <f>INDEX(resultados!$A$2:$ZZ$2662, 2598, MATCH($B$2, resultados!$A$1:$ZZ$1, 0))</f>
        <v/>
      </c>
      <c r="C2604">
        <f>INDEX(resultados!$A$2:$ZZ$2662, 2598, MATCH($B$3, resultados!$A$1:$ZZ$1, 0))</f>
        <v/>
      </c>
    </row>
    <row r="2605">
      <c r="A2605">
        <f>INDEX(resultados!$A$2:$ZZ$2662, 2599, MATCH($B$1, resultados!$A$1:$ZZ$1, 0))</f>
        <v/>
      </c>
      <c r="B2605">
        <f>INDEX(resultados!$A$2:$ZZ$2662, 2599, MATCH($B$2, resultados!$A$1:$ZZ$1, 0))</f>
        <v/>
      </c>
      <c r="C2605">
        <f>INDEX(resultados!$A$2:$ZZ$2662, 2599, MATCH($B$3, resultados!$A$1:$ZZ$1, 0))</f>
        <v/>
      </c>
    </row>
    <row r="2606">
      <c r="A2606">
        <f>INDEX(resultados!$A$2:$ZZ$2662, 2600, MATCH($B$1, resultados!$A$1:$ZZ$1, 0))</f>
        <v/>
      </c>
      <c r="B2606">
        <f>INDEX(resultados!$A$2:$ZZ$2662, 2600, MATCH($B$2, resultados!$A$1:$ZZ$1, 0))</f>
        <v/>
      </c>
      <c r="C2606">
        <f>INDEX(resultados!$A$2:$ZZ$2662, 2600, MATCH($B$3, resultados!$A$1:$ZZ$1, 0))</f>
        <v/>
      </c>
    </row>
    <row r="2607">
      <c r="A2607">
        <f>INDEX(resultados!$A$2:$ZZ$2662, 2601, MATCH($B$1, resultados!$A$1:$ZZ$1, 0))</f>
        <v/>
      </c>
      <c r="B2607">
        <f>INDEX(resultados!$A$2:$ZZ$2662, 2601, MATCH($B$2, resultados!$A$1:$ZZ$1, 0))</f>
        <v/>
      </c>
      <c r="C2607">
        <f>INDEX(resultados!$A$2:$ZZ$2662, 2601, MATCH($B$3, resultados!$A$1:$ZZ$1, 0))</f>
        <v/>
      </c>
    </row>
    <row r="2608">
      <c r="A2608">
        <f>INDEX(resultados!$A$2:$ZZ$2662, 2602, MATCH($B$1, resultados!$A$1:$ZZ$1, 0))</f>
        <v/>
      </c>
      <c r="B2608">
        <f>INDEX(resultados!$A$2:$ZZ$2662, 2602, MATCH($B$2, resultados!$A$1:$ZZ$1, 0))</f>
        <v/>
      </c>
      <c r="C2608">
        <f>INDEX(resultados!$A$2:$ZZ$2662, 2602, MATCH($B$3, resultados!$A$1:$ZZ$1, 0))</f>
        <v/>
      </c>
    </row>
    <row r="2609">
      <c r="A2609">
        <f>INDEX(resultados!$A$2:$ZZ$2662, 2603, MATCH($B$1, resultados!$A$1:$ZZ$1, 0))</f>
        <v/>
      </c>
      <c r="B2609">
        <f>INDEX(resultados!$A$2:$ZZ$2662, 2603, MATCH($B$2, resultados!$A$1:$ZZ$1, 0))</f>
        <v/>
      </c>
      <c r="C2609">
        <f>INDEX(resultados!$A$2:$ZZ$2662, 2603, MATCH($B$3, resultados!$A$1:$ZZ$1, 0))</f>
        <v/>
      </c>
    </row>
    <row r="2610">
      <c r="A2610">
        <f>INDEX(resultados!$A$2:$ZZ$2662, 2604, MATCH($B$1, resultados!$A$1:$ZZ$1, 0))</f>
        <v/>
      </c>
      <c r="B2610">
        <f>INDEX(resultados!$A$2:$ZZ$2662, 2604, MATCH($B$2, resultados!$A$1:$ZZ$1, 0))</f>
        <v/>
      </c>
      <c r="C2610">
        <f>INDEX(resultados!$A$2:$ZZ$2662, 2604, MATCH($B$3, resultados!$A$1:$ZZ$1, 0))</f>
        <v/>
      </c>
    </row>
    <row r="2611">
      <c r="A2611">
        <f>INDEX(resultados!$A$2:$ZZ$2662, 2605, MATCH($B$1, resultados!$A$1:$ZZ$1, 0))</f>
        <v/>
      </c>
      <c r="B2611">
        <f>INDEX(resultados!$A$2:$ZZ$2662, 2605, MATCH($B$2, resultados!$A$1:$ZZ$1, 0))</f>
        <v/>
      </c>
      <c r="C2611">
        <f>INDEX(resultados!$A$2:$ZZ$2662, 2605, MATCH($B$3, resultados!$A$1:$ZZ$1, 0))</f>
        <v/>
      </c>
    </row>
    <row r="2612">
      <c r="A2612">
        <f>INDEX(resultados!$A$2:$ZZ$2662, 2606, MATCH($B$1, resultados!$A$1:$ZZ$1, 0))</f>
        <v/>
      </c>
      <c r="B2612">
        <f>INDEX(resultados!$A$2:$ZZ$2662, 2606, MATCH($B$2, resultados!$A$1:$ZZ$1, 0))</f>
        <v/>
      </c>
      <c r="C2612">
        <f>INDEX(resultados!$A$2:$ZZ$2662, 2606, MATCH($B$3, resultados!$A$1:$ZZ$1, 0))</f>
        <v/>
      </c>
    </row>
    <row r="2613">
      <c r="A2613">
        <f>INDEX(resultados!$A$2:$ZZ$2662, 2607, MATCH($B$1, resultados!$A$1:$ZZ$1, 0))</f>
        <v/>
      </c>
      <c r="B2613">
        <f>INDEX(resultados!$A$2:$ZZ$2662, 2607, MATCH($B$2, resultados!$A$1:$ZZ$1, 0))</f>
        <v/>
      </c>
      <c r="C2613">
        <f>INDEX(resultados!$A$2:$ZZ$2662, 2607, MATCH($B$3, resultados!$A$1:$ZZ$1, 0))</f>
        <v/>
      </c>
    </row>
    <row r="2614">
      <c r="A2614">
        <f>INDEX(resultados!$A$2:$ZZ$2662, 2608, MATCH($B$1, resultados!$A$1:$ZZ$1, 0))</f>
        <v/>
      </c>
      <c r="B2614">
        <f>INDEX(resultados!$A$2:$ZZ$2662, 2608, MATCH($B$2, resultados!$A$1:$ZZ$1, 0))</f>
        <v/>
      </c>
      <c r="C2614">
        <f>INDEX(resultados!$A$2:$ZZ$2662, 2608, MATCH($B$3, resultados!$A$1:$ZZ$1, 0))</f>
        <v/>
      </c>
    </row>
    <row r="2615">
      <c r="A2615">
        <f>INDEX(resultados!$A$2:$ZZ$2662, 2609, MATCH($B$1, resultados!$A$1:$ZZ$1, 0))</f>
        <v/>
      </c>
      <c r="B2615">
        <f>INDEX(resultados!$A$2:$ZZ$2662, 2609, MATCH($B$2, resultados!$A$1:$ZZ$1, 0))</f>
        <v/>
      </c>
      <c r="C2615">
        <f>INDEX(resultados!$A$2:$ZZ$2662, 2609, MATCH($B$3, resultados!$A$1:$ZZ$1, 0))</f>
        <v/>
      </c>
    </row>
    <row r="2616">
      <c r="A2616">
        <f>INDEX(resultados!$A$2:$ZZ$2662, 2610, MATCH($B$1, resultados!$A$1:$ZZ$1, 0))</f>
        <v/>
      </c>
      <c r="B2616">
        <f>INDEX(resultados!$A$2:$ZZ$2662, 2610, MATCH($B$2, resultados!$A$1:$ZZ$1, 0))</f>
        <v/>
      </c>
      <c r="C2616">
        <f>INDEX(resultados!$A$2:$ZZ$2662, 2610, MATCH($B$3, resultados!$A$1:$ZZ$1, 0))</f>
        <v/>
      </c>
    </row>
    <row r="2617">
      <c r="A2617">
        <f>INDEX(resultados!$A$2:$ZZ$2662, 2611, MATCH($B$1, resultados!$A$1:$ZZ$1, 0))</f>
        <v/>
      </c>
      <c r="B2617">
        <f>INDEX(resultados!$A$2:$ZZ$2662, 2611, MATCH($B$2, resultados!$A$1:$ZZ$1, 0))</f>
        <v/>
      </c>
      <c r="C2617">
        <f>INDEX(resultados!$A$2:$ZZ$2662, 2611, MATCH($B$3, resultados!$A$1:$ZZ$1, 0))</f>
        <v/>
      </c>
    </row>
    <row r="2618">
      <c r="A2618">
        <f>INDEX(resultados!$A$2:$ZZ$2662, 2612, MATCH($B$1, resultados!$A$1:$ZZ$1, 0))</f>
        <v/>
      </c>
      <c r="B2618">
        <f>INDEX(resultados!$A$2:$ZZ$2662, 2612, MATCH($B$2, resultados!$A$1:$ZZ$1, 0))</f>
        <v/>
      </c>
      <c r="C2618">
        <f>INDEX(resultados!$A$2:$ZZ$2662, 2612, MATCH($B$3, resultados!$A$1:$ZZ$1, 0))</f>
        <v/>
      </c>
    </row>
    <row r="2619">
      <c r="A2619">
        <f>INDEX(resultados!$A$2:$ZZ$2662, 2613, MATCH($B$1, resultados!$A$1:$ZZ$1, 0))</f>
        <v/>
      </c>
      <c r="B2619">
        <f>INDEX(resultados!$A$2:$ZZ$2662, 2613, MATCH($B$2, resultados!$A$1:$ZZ$1, 0))</f>
        <v/>
      </c>
      <c r="C2619">
        <f>INDEX(resultados!$A$2:$ZZ$2662, 2613, MATCH($B$3, resultados!$A$1:$ZZ$1, 0))</f>
        <v/>
      </c>
    </row>
    <row r="2620">
      <c r="A2620">
        <f>INDEX(resultados!$A$2:$ZZ$2662, 2614, MATCH($B$1, resultados!$A$1:$ZZ$1, 0))</f>
        <v/>
      </c>
      <c r="B2620">
        <f>INDEX(resultados!$A$2:$ZZ$2662, 2614, MATCH($B$2, resultados!$A$1:$ZZ$1, 0))</f>
        <v/>
      </c>
      <c r="C2620">
        <f>INDEX(resultados!$A$2:$ZZ$2662, 2614, MATCH($B$3, resultados!$A$1:$ZZ$1, 0))</f>
        <v/>
      </c>
    </row>
    <row r="2621">
      <c r="A2621">
        <f>INDEX(resultados!$A$2:$ZZ$2662, 2615, MATCH($B$1, resultados!$A$1:$ZZ$1, 0))</f>
        <v/>
      </c>
      <c r="B2621">
        <f>INDEX(resultados!$A$2:$ZZ$2662, 2615, MATCH($B$2, resultados!$A$1:$ZZ$1, 0))</f>
        <v/>
      </c>
      <c r="C2621">
        <f>INDEX(resultados!$A$2:$ZZ$2662, 2615, MATCH($B$3, resultados!$A$1:$ZZ$1, 0))</f>
        <v/>
      </c>
    </row>
    <row r="2622">
      <c r="A2622">
        <f>INDEX(resultados!$A$2:$ZZ$2662, 2616, MATCH($B$1, resultados!$A$1:$ZZ$1, 0))</f>
        <v/>
      </c>
      <c r="B2622">
        <f>INDEX(resultados!$A$2:$ZZ$2662, 2616, MATCH($B$2, resultados!$A$1:$ZZ$1, 0))</f>
        <v/>
      </c>
      <c r="C2622">
        <f>INDEX(resultados!$A$2:$ZZ$2662, 2616, MATCH($B$3, resultados!$A$1:$ZZ$1, 0))</f>
        <v/>
      </c>
    </row>
    <row r="2623">
      <c r="A2623">
        <f>INDEX(resultados!$A$2:$ZZ$2662, 2617, MATCH($B$1, resultados!$A$1:$ZZ$1, 0))</f>
        <v/>
      </c>
      <c r="B2623">
        <f>INDEX(resultados!$A$2:$ZZ$2662, 2617, MATCH($B$2, resultados!$A$1:$ZZ$1, 0))</f>
        <v/>
      </c>
      <c r="C2623">
        <f>INDEX(resultados!$A$2:$ZZ$2662, 2617, MATCH($B$3, resultados!$A$1:$ZZ$1, 0))</f>
        <v/>
      </c>
    </row>
    <row r="2624">
      <c r="A2624">
        <f>INDEX(resultados!$A$2:$ZZ$2662, 2618, MATCH($B$1, resultados!$A$1:$ZZ$1, 0))</f>
        <v/>
      </c>
      <c r="B2624">
        <f>INDEX(resultados!$A$2:$ZZ$2662, 2618, MATCH($B$2, resultados!$A$1:$ZZ$1, 0))</f>
        <v/>
      </c>
      <c r="C2624">
        <f>INDEX(resultados!$A$2:$ZZ$2662, 2618, MATCH($B$3, resultados!$A$1:$ZZ$1, 0))</f>
        <v/>
      </c>
    </row>
    <row r="2625">
      <c r="A2625">
        <f>INDEX(resultados!$A$2:$ZZ$2662, 2619, MATCH($B$1, resultados!$A$1:$ZZ$1, 0))</f>
        <v/>
      </c>
      <c r="B2625">
        <f>INDEX(resultados!$A$2:$ZZ$2662, 2619, MATCH($B$2, resultados!$A$1:$ZZ$1, 0))</f>
        <v/>
      </c>
      <c r="C2625">
        <f>INDEX(resultados!$A$2:$ZZ$2662, 2619, MATCH($B$3, resultados!$A$1:$ZZ$1, 0))</f>
        <v/>
      </c>
    </row>
    <row r="2626">
      <c r="A2626">
        <f>INDEX(resultados!$A$2:$ZZ$2662, 2620, MATCH($B$1, resultados!$A$1:$ZZ$1, 0))</f>
        <v/>
      </c>
      <c r="B2626">
        <f>INDEX(resultados!$A$2:$ZZ$2662, 2620, MATCH($B$2, resultados!$A$1:$ZZ$1, 0))</f>
        <v/>
      </c>
      <c r="C2626">
        <f>INDEX(resultados!$A$2:$ZZ$2662, 2620, MATCH($B$3, resultados!$A$1:$ZZ$1, 0))</f>
        <v/>
      </c>
    </row>
    <row r="2627">
      <c r="A2627">
        <f>INDEX(resultados!$A$2:$ZZ$2662, 2621, MATCH($B$1, resultados!$A$1:$ZZ$1, 0))</f>
        <v/>
      </c>
      <c r="B2627">
        <f>INDEX(resultados!$A$2:$ZZ$2662, 2621, MATCH($B$2, resultados!$A$1:$ZZ$1, 0))</f>
        <v/>
      </c>
      <c r="C2627">
        <f>INDEX(resultados!$A$2:$ZZ$2662, 2621, MATCH($B$3, resultados!$A$1:$ZZ$1, 0))</f>
        <v/>
      </c>
    </row>
    <row r="2628">
      <c r="A2628">
        <f>INDEX(resultados!$A$2:$ZZ$2662, 2622, MATCH($B$1, resultados!$A$1:$ZZ$1, 0))</f>
        <v/>
      </c>
      <c r="B2628">
        <f>INDEX(resultados!$A$2:$ZZ$2662, 2622, MATCH($B$2, resultados!$A$1:$ZZ$1, 0))</f>
        <v/>
      </c>
      <c r="C2628">
        <f>INDEX(resultados!$A$2:$ZZ$2662, 2622, MATCH($B$3, resultados!$A$1:$ZZ$1, 0))</f>
        <v/>
      </c>
    </row>
    <row r="2629">
      <c r="A2629">
        <f>INDEX(resultados!$A$2:$ZZ$2662, 2623, MATCH($B$1, resultados!$A$1:$ZZ$1, 0))</f>
        <v/>
      </c>
      <c r="B2629">
        <f>INDEX(resultados!$A$2:$ZZ$2662, 2623, MATCH($B$2, resultados!$A$1:$ZZ$1, 0))</f>
        <v/>
      </c>
      <c r="C2629">
        <f>INDEX(resultados!$A$2:$ZZ$2662, 2623, MATCH($B$3, resultados!$A$1:$ZZ$1, 0))</f>
        <v/>
      </c>
    </row>
    <row r="2630">
      <c r="A2630">
        <f>INDEX(resultados!$A$2:$ZZ$2662, 2624, MATCH($B$1, resultados!$A$1:$ZZ$1, 0))</f>
        <v/>
      </c>
      <c r="B2630">
        <f>INDEX(resultados!$A$2:$ZZ$2662, 2624, MATCH($B$2, resultados!$A$1:$ZZ$1, 0))</f>
        <v/>
      </c>
      <c r="C2630">
        <f>INDEX(resultados!$A$2:$ZZ$2662, 2624, MATCH($B$3, resultados!$A$1:$ZZ$1, 0))</f>
        <v/>
      </c>
    </row>
    <row r="2631">
      <c r="A2631">
        <f>INDEX(resultados!$A$2:$ZZ$2662, 2625, MATCH($B$1, resultados!$A$1:$ZZ$1, 0))</f>
        <v/>
      </c>
      <c r="B2631">
        <f>INDEX(resultados!$A$2:$ZZ$2662, 2625, MATCH($B$2, resultados!$A$1:$ZZ$1, 0))</f>
        <v/>
      </c>
      <c r="C2631">
        <f>INDEX(resultados!$A$2:$ZZ$2662, 2625, MATCH($B$3, resultados!$A$1:$ZZ$1, 0))</f>
        <v/>
      </c>
    </row>
    <row r="2632">
      <c r="A2632">
        <f>INDEX(resultados!$A$2:$ZZ$2662, 2626, MATCH($B$1, resultados!$A$1:$ZZ$1, 0))</f>
        <v/>
      </c>
      <c r="B2632">
        <f>INDEX(resultados!$A$2:$ZZ$2662, 2626, MATCH($B$2, resultados!$A$1:$ZZ$1, 0))</f>
        <v/>
      </c>
      <c r="C2632">
        <f>INDEX(resultados!$A$2:$ZZ$2662, 2626, MATCH($B$3, resultados!$A$1:$ZZ$1, 0))</f>
        <v/>
      </c>
    </row>
    <row r="2633">
      <c r="A2633">
        <f>INDEX(resultados!$A$2:$ZZ$2662, 2627, MATCH($B$1, resultados!$A$1:$ZZ$1, 0))</f>
        <v/>
      </c>
      <c r="B2633">
        <f>INDEX(resultados!$A$2:$ZZ$2662, 2627, MATCH($B$2, resultados!$A$1:$ZZ$1, 0))</f>
        <v/>
      </c>
      <c r="C2633">
        <f>INDEX(resultados!$A$2:$ZZ$2662, 2627, MATCH($B$3, resultados!$A$1:$ZZ$1, 0))</f>
        <v/>
      </c>
    </row>
    <row r="2634">
      <c r="A2634">
        <f>INDEX(resultados!$A$2:$ZZ$2662, 2628, MATCH($B$1, resultados!$A$1:$ZZ$1, 0))</f>
        <v/>
      </c>
      <c r="B2634">
        <f>INDEX(resultados!$A$2:$ZZ$2662, 2628, MATCH($B$2, resultados!$A$1:$ZZ$1, 0))</f>
        <v/>
      </c>
      <c r="C2634">
        <f>INDEX(resultados!$A$2:$ZZ$2662, 2628, MATCH($B$3, resultados!$A$1:$ZZ$1, 0))</f>
        <v/>
      </c>
    </row>
    <row r="2635">
      <c r="A2635">
        <f>INDEX(resultados!$A$2:$ZZ$2662, 2629, MATCH($B$1, resultados!$A$1:$ZZ$1, 0))</f>
        <v/>
      </c>
      <c r="B2635">
        <f>INDEX(resultados!$A$2:$ZZ$2662, 2629, MATCH($B$2, resultados!$A$1:$ZZ$1, 0))</f>
        <v/>
      </c>
      <c r="C2635">
        <f>INDEX(resultados!$A$2:$ZZ$2662, 2629, MATCH($B$3, resultados!$A$1:$ZZ$1, 0))</f>
        <v/>
      </c>
    </row>
    <row r="2636">
      <c r="A2636">
        <f>INDEX(resultados!$A$2:$ZZ$2662, 2630, MATCH($B$1, resultados!$A$1:$ZZ$1, 0))</f>
        <v/>
      </c>
      <c r="B2636">
        <f>INDEX(resultados!$A$2:$ZZ$2662, 2630, MATCH($B$2, resultados!$A$1:$ZZ$1, 0))</f>
        <v/>
      </c>
      <c r="C2636">
        <f>INDEX(resultados!$A$2:$ZZ$2662, 2630, MATCH($B$3, resultados!$A$1:$ZZ$1, 0))</f>
        <v/>
      </c>
    </row>
    <row r="2637">
      <c r="A2637">
        <f>INDEX(resultados!$A$2:$ZZ$2662, 2631, MATCH($B$1, resultados!$A$1:$ZZ$1, 0))</f>
        <v/>
      </c>
      <c r="B2637">
        <f>INDEX(resultados!$A$2:$ZZ$2662, 2631, MATCH($B$2, resultados!$A$1:$ZZ$1, 0))</f>
        <v/>
      </c>
      <c r="C2637">
        <f>INDEX(resultados!$A$2:$ZZ$2662, 2631, MATCH($B$3, resultados!$A$1:$ZZ$1, 0))</f>
        <v/>
      </c>
    </row>
    <row r="2638">
      <c r="A2638">
        <f>INDEX(resultados!$A$2:$ZZ$2662, 2632, MATCH($B$1, resultados!$A$1:$ZZ$1, 0))</f>
        <v/>
      </c>
      <c r="B2638">
        <f>INDEX(resultados!$A$2:$ZZ$2662, 2632, MATCH($B$2, resultados!$A$1:$ZZ$1, 0))</f>
        <v/>
      </c>
      <c r="C2638">
        <f>INDEX(resultados!$A$2:$ZZ$2662, 2632, MATCH($B$3, resultados!$A$1:$ZZ$1, 0))</f>
        <v/>
      </c>
    </row>
    <row r="2639">
      <c r="A2639">
        <f>INDEX(resultados!$A$2:$ZZ$2662, 2633, MATCH($B$1, resultados!$A$1:$ZZ$1, 0))</f>
        <v/>
      </c>
      <c r="B2639">
        <f>INDEX(resultados!$A$2:$ZZ$2662, 2633, MATCH($B$2, resultados!$A$1:$ZZ$1, 0))</f>
        <v/>
      </c>
      <c r="C2639">
        <f>INDEX(resultados!$A$2:$ZZ$2662, 2633, MATCH($B$3, resultados!$A$1:$ZZ$1, 0))</f>
        <v/>
      </c>
    </row>
    <row r="2640">
      <c r="A2640">
        <f>INDEX(resultados!$A$2:$ZZ$2662, 2634, MATCH($B$1, resultados!$A$1:$ZZ$1, 0))</f>
        <v/>
      </c>
      <c r="B2640">
        <f>INDEX(resultados!$A$2:$ZZ$2662, 2634, MATCH($B$2, resultados!$A$1:$ZZ$1, 0))</f>
        <v/>
      </c>
      <c r="C2640">
        <f>INDEX(resultados!$A$2:$ZZ$2662, 2634, MATCH($B$3, resultados!$A$1:$ZZ$1, 0))</f>
        <v/>
      </c>
    </row>
    <row r="2641">
      <c r="A2641">
        <f>INDEX(resultados!$A$2:$ZZ$2662, 2635, MATCH($B$1, resultados!$A$1:$ZZ$1, 0))</f>
        <v/>
      </c>
      <c r="B2641">
        <f>INDEX(resultados!$A$2:$ZZ$2662, 2635, MATCH($B$2, resultados!$A$1:$ZZ$1, 0))</f>
        <v/>
      </c>
      <c r="C2641">
        <f>INDEX(resultados!$A$2:$ZZ$2662, 2635, MATCH($B$3, resultados!$A$1:$ZZ$1, 0))</f>
        <v/>
      </c>
    </row>
    <row r="2642">
      <c r="A2642">
        <f>INDEX(resultados!$A$2:$ZZ$2662, 2636, MATCH($B$1, resultados!$A$1:$ZZ$1, 0))</f>
        <v/>
      </c>
      <c r="B2642">
        <f>INDEX(resultados!$A$2:$ZZ$2662, 2636, MATCH($B$2, resultados!$A$1:$ZZ$1, 0))</f>
        <v/>
      </c>
      <c r="C2642">
        <f>INDEX(resultados!$A$2:$ZZ$2662, 2636, MATCH($B$3, resultados!$A$1:$ZZ$1, 0))</f>
        <v/>
      </c>
    </row>
    <row r="2643">
      <c r="A2643">
        <f>INDEX(resultados!$A$2:$ZZ$2662, 2637, MATCH($B$1, resultados!$A$1:$ZZ$1, 0))</f>
        <v/>
      </c>
      <c r="B2643">
        <f>INDEX(resultados!$A$2:$ZZ$2662, 2637, MATCH($B$2, resultados!$A$1:$ZZ$1, 0))</f>
        <v/>
      </c>
      <c r="C2643">
        <f>INDEX(resultados!$A$2:$ZZ$2662, 2637, MATCH($B$3, resultados!$A$1:$ZZ$1, 0))</f>
        <v/>
      </c>
    </row>
    <row r="2644">
      <c r="A2644">
        <f>INDEX(resultados!$A$2:$ZZ$2662, 2638, MATCH($B$1, resultados!$A$1:$ZZ$1, 0))</f>
        <v/>
      </c>
      <c r="B2644">
        <f>INDEX(resultados!$A$2:$ZZ$2662, 2638, MATCH($B$2, resultados!$A$1:$ZZ$1, 0))</f>
        <v/>
      </c>
      <c r="C2644">
        <f>INDEX(resultados!$A$2:$ZZ$2662, 2638, MATCH($B$3, resultados!$A$1:$ZZ$1, 0))</f>
        <v/>
      </c>
    </row>
    <row r="2645">
      <c r="A2645">
        <f>INDEX(resultados!$A$2:$ZZ$2662, 2639, MATCH($B$1, resultados!$A$1:$ZZ$1, 0))</f>
        <v/>
      </c>
      <c r="B2645">
        <f>INDEX(resultados!$A$2:$ZZ$2662, 2639, MATCH($B$2, resultados!$A$1:$ZZ$1, 0))</f>
        <v/>
      </c>
      <c r="C2645">
        <f>INDEX(resultados!$A$2:$ZZ$2662, 2639, MATCH($B$3, resultados!$A$1:$ZZ$1, 0))</f>
        <v/>
      </c>
    </row>
    <row r="2646">
      <c r="A2646">
        <f>INDEX(resultados!$A$2:$ZZ$2662, 2640, MATCH($B$1, resultados!$A$1:$ZZ$1, 0))</f>
        <v/>
      </c>
      <c r="B2646">
        <f>INDEX(resultados!$A$2:$ZZ$2662, 2640, MATCH($B$2, resultados!$A$1:$ZZ$1, 0))</f>
        <v/>
      </c>
      <c r="C2646">
        <f>INDEX(resultados!$A$2:$ZZ$2662, 2640, MATCH($B$3, resultados!$A$1:$ZZ$1, 0))</f>
        <v/>
      </c>
    </row>
    <row r="2647">
      <c r="A2647">
        <f>INDEX(resultados!$A$2:$ZZ$2662, 2641, MATCH($B$1, resultados!$A$1:$ZZ$1, 0))</f>
        <v/>
      </c>
      <c r="B2647">
        <f>INDEX(resultados!$A$2:$ZZ$2662, 2641, MATCH($B$2, resultados!$A$1:$ZZ$1, 0))</f>
        <v/>
      </c>
      <c r="C2647">
        <f>INDEX(resultados!$A$2:$ZZ$2662, 2641, MATCH($B$3, resultados!$A$1:$ZZ$1, 0))</f>
        <v/>
      </c>
    </row>
    <row r="2648">
      <c r="A2648">
        <f>INDEX(resultados!$A$2:$ZZ$2662, 2642, MATCH($B$1, resultados!$A$1:$ZZ$1, 0))</f>
        <v/>
      </c>
      <c r="B2648">
        <f>INDEX(resultados!$A$2:$ZZ$2662, 2642, MATCH($B$2, resultados!$A$1:$ZZ$1, 0))</f>
        <v/>
      </c>
      <c r="C2648">
        <f>INDEX(resultados!$A$2:$ZZ$2662, 2642, MATCH($B$3, resultados!$A$1:$ZZ$1, 0))</f>
        <v/>
      </c>
    </row>
    <row r="2649">
      <c r="A2649">
        <f>INDEX(resultados!$A$2:$ZZ$2662, 2643, MATCH($B$1, resultados!$A$1:$ZZ$1, 0))</f>
        <v/>
      </c>
      <c r="B2649">
        <f>INDEX(resultados!$A$2:$ZZ$2662, 2643, MATCH($B$2, resultados!$A$1:$ZZ$1, 0))</f>
        <v/>
      </c>
      <c r="C2649">
        <f>INDEX(resultados!$A$2:$ZZ$2662, 2643, MATCH($B$3, resultados!$A$1:$ZZ$1, 0))</f>
        <v/>
      </c>
    </row>
    <row r="2650">
      <c r="A2650">
        <f>INDEX(resultados!$A$2:$ZZ$2662, 2644, MATCH($B$1, resultados!$A$1:$ZZ$1, 0))</f>
        <v/>
      </c>
      <c r="B2650">
        <f>INDEX(resultados!$A$2:$ZZ$2662, 2644, MATCH($B$2, resultados!$A$1:$ZZ$1, 0))</f>
        <v/>
      </c>
      <c r="C2650">
        <f>INDEX(resultados!$A$2:$ZZ$2662, 2644, MATCH($B$3, resultados!$A$1:$ZZ$1, 0))</f>
        <v/>
      </c>
    </row>
    <row r="2651">
      <c r="A2651">
        <f>INDEX(resultados!$A$2:$ZZ$2662, 2645, MATCH($B$1, resultados!$A$1:$ZZ$1, 0))</f>
        <v/>
      </c>
      <c r="B2651">
        <f>INDEX(resultados!$A$2:$ZZ$2662, 2645, MATCH($B$2, resultados!$A$1:$ZZ$1, 0))</f>
        <v/>
      </c>
      <c r="C2651">
        <f>INDEX(resultados!$A$2:$ZZ$2662, 2645, MATCH($B$3, resultados!$A$1:$ZZ$1, 0))</f>
        <v/>
      </c>
    </row>
    <row r="2652">
      <c r="A2652">
        <f>INDEX(resultados!$A$2:$ZZ$2662, 2646, MATCH($B$1, resultados!$A$1:$ZZ$1, 0))</f>
        <v/>
      </c>
      <c r="B2652">
        <f>INDEX(resultados!$A$2:$ZZ$2662, 2646, MATCH($B$2, resultados!$A$1:$ZZ$1, 0))</f>
        <v/>
      </c>
      <c r="C2652">
        <f>INDEX(resultados!$A$2:$ZZ$2662, 2646, MATCH($B$3, resultados!$A$1:$ZZ$1, 0))</f>
        <v/>
      </c>
    </row>
    <row r="2653">
      <c r="A2653">
        <f>INDEX(resultados!$A$2:$ZZ$2662, 2647, MATCH($B$1, resultados!$A$1:$ZZ$1, 0))</f>
        <v/>
      </c>
      <c r="B2653">
        <f>INDEX(resultados!$A$2:$ZZ$2662, 2647, MATCH($B$2, resultados!$A$1:$ZZ$1, 0))</f>
        <v/>
      </c>
      <c r="C2653">
        <f>INDEX(resultados!$A$2:$ZZ$2662, 2647, MATCH($B$3, resultados!$A$1:$ZZ$1, 0))</f>
        <v/>
      </c>
    </row>
    <row r="2654">
      <c r="A2654">
        <f>INDEX(resultados!$A$2:$ZZ$2662, 2648, MATCH($B$1, resultados!$A$1:$ZZ$1, 0))</f>
        <v/>
      </c>
      <c r="B2654">
        <f>INDEX(resultados!$A$2:$ZZ$2662, 2648, MATCH($B$2, resultados!$A$1:$ZZ$1, 0))</f>
        <v/>
      </c>
      <c r="C2654">
        <f>INDEX(resultados!$A$2:$ZZ$2662, 2648, MATCH($B$3, resultados!$A$1:$ZZ$1, 0))</f>
        <v/>
      </c>
    </row>
    <row r="2655">
      <c r="A2655">
        <f>INDEX(resultados!$A$2:$ZZ$2662, 2649, MATCH($B$1, resultados!$A$1:$ZZ$1, 0))</f>
        <v/>
      </c>
      <c r="B2655">
        <f>INDEX(resultados!$A$2:$ZZ$2662, 2649, MATCH($B$2, resultados!$A$1:$ZZ$1, 0))</f>
        <v/>
      </c>
      <c r="C2655">
        <f>INDEX(resultados!$A$2:$ZZ$2662, 2649, MATCH($B$3, resultados!$A$1:$ZZ$1, 0))</f>
        <v/>
      </c>
    </row>
    <row r="2656">
      <c r="A2656">
        <f>INDEX(resultados!$A$2:$ZZ$2662, 2650, MATCH($B$1, resultados!$A$1:$ZZ$1, 0))</f>
        <v/>
      </c>
      <c r="B2656">
        <f>INDEX(resultados!$A$2:$ZZ$2662, 2650, MATCH($B$2, resultados!$A$1:$ZZ$1, 0))</f>
        <v/>
      </c>
      <c r="C2656">
        <f>INDEX(resultados!$A$2:$ZZ$2662, 2650, MATCH($B$3, resultados!$A$1:$ZZ$1, 0))</f>
        <v/>
      </c>
    </row>
    <row r="2657">
      <c r="A2657">
        <f>INDEX(resultados!$A$2:$ZZ$2662, 2651, MATCH($B$1, resultados!$A$1:$ZZ$1, 0))</f>
        <v/>
      </c>
      <c r="B2657">
        <f>INDEX(resultados!$A$2:$ZZ$2662, 2651, MATCH($B$2, resultados!$A$1:$ZZ$1, 0))</f>
        <v/>
      </c>
      <c r="C2657">
        <f>INDEX(resultados!$A$2:$ZZ$2662, 2651, MATCH($B$3, resultados!$A$1:$ZZ$1, 0))</f>
        <v/>
      </c>
    </row>
    <row r="2658">
      <c r="A2658">
        <f>INDEX(resultados!$A$2:$ZZ$2662, 2652, MATCH($B$1, resultados!$A$1:$ZZ$1, 0))</f>
        <v/>
      </c>
      <c r="B2658">
        <f>INDEX(resultados!$A$2:$ZZ$2662, 2652, MATCH($B$2, resultados!$A$1:$ZZ$1, 0))</f>
        <v/>
      </c>
      <c r="C2658">
        <f>INDEX(resultados!$A$2:$ZZ$2662, 2652, MATCH($B$3, resultados!$A$1:$ZZ$1, 0))</f>
        <v/>
      </c>
    </row>
    <row r="2659">
      <c r="A2659">
        <f>INDEX(resultados!$A$2:$ZZ$2662, 2653, MATCH($B$1, resultados!$A$1:$ZZ$1, 0))</f>
        <v/>
      </c>
      <c r="B2659">
        <f>INDEX(resultados!$A$2:$ZZ$2662, 2653, MATCH($B$2, resultados!$A$1:$ZZ$1, 0))</f>
        <v/>
      </c>
      <c r="C2659">
        <f>INDEX(resultados!$A$2:$ZZ$2662, 2653, MATCH($B$3, resultados!$A$1:$ZZ$1, 0))</f>
        <v/>
      </c>
    </row>
    <row r="2660">
      <c r="A2660">
        <f>INDEX(resultados!$A$2:$ZZ$2662, 2654, MATCH($B$1, resultados!$A$1:$ZZ$1, 0))</f>
        <v/>
      </c>
      <c r="B2660">
        <f>INDEX(resultados!$A$2:$ZZ$2662, 2654, MATCH($B$2, resultados!$A$1:$ZZ$1, 0))</f>
        <v/>
      </c>
      <c r="C2660">
        <f>INDEX(resultados!$A$2:$ZZ$2662, 2654, MATCH($B$3, resultados!$A$1:$ZZ$1, 0))</f>
        <v/>
      </c>
    </row>
    <row r="2661">
      <c r="A2661">
        <f>INDEX(resultados!$A$2:$ZZ$2662, 2655, MATCH($B$1, resultados!$A$1:$ZZ$1, 0))</f>
        <v/>
      </c>
      <c r="B2661">
        <f>INDEX(resultados!$A$2:$ZZ$2662, 2655, MATCH($B$2, resultados!$A$1:$ZZ$1, 0))</f>
        <v/>
      </c>
      <c r="C2661">
        <f>INDEX(resultados!$A$2:$ZZ$2662, 2655, MATCH($B$3, resultados!$A$1:$ZZ$1, 0))</f>
        <v/>
      </c>
    </row>
    <row r="2662">
      <c r="A2662">
        <f>INDEX(resultados!$A$2:$ZZ$2662, 2656, MATCH($B$1, resultados!$A$1:$ZZ$1, 0))</f>
        <v/>
      </c>
      <c r="B2662">
        <f>INDEX(resultados!$A$2:$ZZ$2662, 2656, MATCH($B$2, resultados!$A$1:$ZZ$1, 0))</f>
        <v/>
      </c>
      <c r="C2662">
        <f>INDEX(resultados!$A$2:$ZZ$2662, 2656, MATCH($B$3, resultados!$A$1:$ZZ$1, 0))</f>
        <v/>
      </c>
    </row>
    <row r="2663">
      <c r="A2663">
        <f>INDEX(resultados!$A$2:$ZZ$2662, 2657, MATCH($B$1, resultados!$A$1:$ZZ$1, 0))</f>
        <v/>
      </c>
      <c r="B2663">
        <f>INDEX(resultados!$A$2:$ZZ$2662, 2657, MATCH($B$2, resultados!$A$1:$ZZ$1, 0))</f>
        <v/>
      </c>
      <c r="C2663">
        <f>INDEX(resultados!$A$2:$ZZ$2662, 2657, MATCH($B$3, resultados!$A$1:$ZZ$1, 0))</f>
        <v/>
      </c>
    </row>
    <row r="2664">
      <c r="A2664">
        <f>INDEX(resultados!$A$2:$ZZ$2662, 2658, MATCH($B$1, resultados!$A$1:$ZZ$1, 0))</f>
        <v/>
      </c>
      <c r="B2664">
        <f>INDEX(resultados!$A$2:$ZZ$2662, 2658, MATCH($B$2, resultados!$A$1:$ZZ$1, 0))</f>
        <v/>
      </c>
      <c r="C2664">
        <f>INDEX(resultados!$A$2:$ZZ$2662, 2658, MATCH($B$3, resultados!$A$1:$ZZ$1, 0))</f>
        <v/>
      </c>
    </row>
    <row r="2665">
      <c r="A2665">
        <f>INDEX(resultados!$A$2:$ZZ$2662, 2659, MATCH($B$1, resultados!$A$1:$ZZ$1, 0))</f>
        <v/>
      </c>
      <c r="B2665">
        <f>INDEX(resultados!$A$2:$ZZ$2662, 2659, MATCH($B$2, resultados!$A$1:$ZZ$1, 0))</f>
        <v/>
      </c>
      <c r="C2665">
        <f>INDEX(resultados!$A$2:$ZZ$2662, 2659, MATCH($B$3, resultados!$A$1:$ZZ$1, 0))</f>
        <v/>
      </c>
    </row>
    <row r="2666">
      <c r="A2666">
        <f>INDEX(resultados!$A$2:$ZZ$2662, 2660, MATCH($B$1, resultados!$A$1:$ZZ$1, 0))</f>
        <v/>
      </c>
      <c r="B2666">
        <f>INDEX(resultados!$A$2:$ZZ$2662, 2660, MATCH($B$2, resultados!$A$1:$ZZ$1, 0))</f>
        <v/>
      </c>
      <c r="C2666">
        <f>INDEX(resultados!$A$2:$ZZ$2662, 2660, MATCH($B$3, resultados!$A$1:$ZZ$1, 0))</f>
        <v/>
      </c>
    </row>
    <row r="2667">
      <c r="A2667">
        <f>INDEX(resultados!$A$2:$ZZ$2662, 2661, MATCH($B$1, resultados!$A$1:$ZZ$1, 0))</f>
        <v/>
      </c>
      <c r="B2667">
        <f>INDEX(resultados!$A$2:$ZZ$2662, 2661, MATCH($B$2, resultados!$A$1:$ZZ$1, 0))</f>
        <v/>
      </c>
      <c r="C2667">
        <f>INDEX(resultados!$A$2:$ZZ$2662, 2661,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2024-09-25T00:03:51Z</dcterms:created>
  <dcterms:modified xmlns:dcterms="http://purl.org/dc/terms/" xmlns:xsi="http://www.w3.org/2001/XMLSchema-instance" xsi:type="dcterms:W3CDTF">2024-09-25T00:03:51Z</dcterms:modified>
</cp:coreProperties>
</file>